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Kutim\"/>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W9" i="37" l="1"/>
  <c r="C13" i="8"/>
  <c r="V23"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X23" i="6"/>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O22" i="18"/>
  <c r="B22" i="32"/>
  <c r="B22" i="33"/>
  <c r="O22" i="34"/>
  <c r="B22" i="40"/>
  <c r="C19" i="40" l="1"/>
  <c r="P97" i="3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F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G19" i="18" l="1"/>
  <c r="H19" i="18"/>
  <c r="J19" i="18" s="1"/>
  <c r="K19" i="18" s="1"/>
  <c r="C26" i="18"/>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G82" i="34" l="1"/>
  <c r="R21" i="18"/>
  <c r="R26" i="33"/>
  <c r="T26" i="33" s="1"/>
  <c r="R22" i="31"/>
  <c r="S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G89" i="34" s="1"/>
  <c r="R84" i="18"/>
  <c r="T84" i="18" s="1"/>
  <c r="F61" i="34"/>
  <c r="G61" i="34" s="1"/>
  <c r="F44" i="32"/>
  <c r="R42" i="33"/>
  <c r="T42" i="33" s="1"/>
  <c r="R22" i="37"/>
  <c r="S22" i="37" s="1"/>
  <c r="R44" i="31"/>
  <c r="R44" i="37"/>
  <c r="F43" i="32"/>
  <c r="F25" i="34"/>
  <c r="H25" i="34" s="1"/>
  <c r="F21" i="34"/>
  <c r="G21" i="34" s="1"/>
  <c r="F38" i="32"/>
  <c r="F28" i="32"/>
  <c r="R21" i="37"/>
  <c r="S21" i="37" s="1"/>
  <c r="R38" i="31"/>
  <c r="F68" i="37"/>
  <c r="G68" i="37" s="1"/>
  <c r="G68" i="34"/>
  <c r="H68" i="34"/>
  <c r="M81" i="39"/>
  <c r="E75" i="38" s="1"/>
  <c r="F53" i="31"/>
  <c r="H53" i="31" s="1"/>
  <c r="F86" i="36"/>
  <c r="G86" i="36" s="1"/>
  <c r="F90" i="36"/>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61" i="18" s="1"/>
  <c r="H36" i="33"/>
  <c r="G36" i="33"/>
  <c r="T84" i="33"/>
  <c r="S84" i="33"/>
  <c r="T40" i="33"/>
  <c r="L93" i="39"/>
  <c r="D87" i="38" s="1"/>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I19" i="18"/>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G24" i="35"/>
  <c r="T48" i="33"/>
  <c r="S48" i="33"/>
  <c r="S29" i="33"/>
  <c r="T29" i="33"/>
  <c r="T45" i="33"/>
  <c r="T73" i="33"/>
  <c r="G33" i="35"/>
  <c r="T79" i="37"/>
  <c r="S79" i="37"/>
  <c r="R46" i="18"/>
  <c r="T46" i="18" s="1"/>
  <c r="T81" i="33"/>
  <c r="S70" i="34"/>
  <c r="T67" i="35"/>
  <c r="H68" i="37"/>
  <c r="T97" i="37"/>
  <c r="S41" i="37"/>
  <c r="G56" i="31"/>
  <c r="H56" i="31"/>
  <c r="G27" i="34"/>
  <c r="H27" i="34"/>
  <c r="T43" i="33"/>
  <c r="G53" i="31"/>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K19" i="34"/>
  <c r="G17" i="17" s="1"/>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F79" i="33"/>
  <c r="H78" i="39"/>
  <c r="D74" i="39"/>
  <c r="F75" i="18"/>
  <c r="H48" i="34"/>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59" i="36"/>
  <c r="H86" i="36"/>
  <c r="H19" i="36"/>
  <c r="J19" i="36" s="1"/>
  <c r="K19" i="36" s="1"/>
  <c r="I17" i="17" s="1"/>
  <c r="S43" i="35"/>
  <c r="T43" i="35"/>
  <c r="T97" i="35"/>
  <c r="S97" i="35"/>
  <c r="T40" i="35"/>
  <c r="S40" i="35"/>
  <c r="G52" i="18"/>
  <c r="H52" i="18"/>
  <c r="G61" i="18"/>
  <c r="G66" i="18"/>
  <c r="H66" i="18"/>
  <c r="H22" i="37"/>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34" i="37"/>
  <c r="H34"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T31" i="35"/>
  <c r="S31" i="35"/>
  <c r="S26" i="35"/>
  <c r="T26" i="35"/>
  <c r="S55" i="35"/>
  <c r="T55" i="35"/>
  <c r="G60" i="37"/>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45" i="35" l="1"/>
  <c r="H99" i="34"/>
  <c r="G69" i="34"/>
  <c r="H61" i="34"/>
  <c r="G66" i="35"/>
  <c r="H81" i="36"/>
  <c r="H94" i="36"/>
  <c r="H24" i="36"/>
  <c r="H44" i="36"/>
  <c r="G84" i="36"/>
  <c r="G48" i="36"/>
  <c r="G86" i="18"/>
  <c r="G60" i="18"/>
  <c r="G58" i="37"/>
  <c r="H38" i="37"/>
  <c r="T22" i="31"/>
  <c r="G20" i="34"/>
  <c r="J20" i="31"/>
  <c r="K20" i="31" s="1"/>
  <c r="D18" i="17" s="1"/>
  <c r="H22" i="3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C17" i="17"/>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U20" i="40" s="1"/>
  <c r="U21" i="40" s="1"/>
  <c r="U22" i="40" s="1"/>
  <c r="U23" i="40" s="1"/>
  <c r="U24"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V20" i="18" l="1"/>
  <c r="W20" i="18" s="1"/>
  <c r="T18" i="17" s="1"/>
  <c r="AC17" i="17"/>
  <c r="AF17" i="17" s="1"/>
  <c r="I20" i="40"/>
  <c r="J21" i="40" s="1"/>
  <c r="K21" i="40" s="1"/>
  <c r="K19" i="17" s="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K20" i="34"/>
  <c r="G18" i="17" s="1"/>
  <c r="I22" i="34"/>
  <c r="J23" i="34" s="1"/>
  <c r="L16" i="38" s="1"/>
  <c r="J22" i="34"/>
  <c r="L15"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I21" i="18"/>
  <c r="V20" i="32"/>
  <c r="W20" i="32" s="1"/>
  <c r="W18" i="17" s="1"/>
  <c r="V21" i="40"/>
  <c r="W21" i="40" s="1"/>
  <c r="AB19" i="17" s="1"/>
  <c r="I20" i="32"/>
  <c r="J21" i="32" s="1"/>
  <c r="J20" i="32"/>
  <c r="U21" i="36"/>
  <c r="V21" i="36"/>
  <c r="W21" i="36" s="1"/>
  <c r="Z19" i="17" s="1"/>
  <c r="K23" i="34"/>
  <c r="G21" i="17" s="1"/>
  <c r="V20" i="40"/>
  <c r="W20" i="40" s="1"/>
  <c r="AB18" i="17" s="1"/>
  <c r="U20" i="32"/>
  <c r="V21" i="32" s="1"/>
  <c r="W21" i="32" s="1"/>
  <c r="W19" i="17" s="1"/>
  <c r="L17" i="17" l="1"/>
  <c r="O17" i="17" s="1"/>
  <c r="AC18" i="17"/>
  <c r="I21" i="40"/>
  <c r="J22" i="40" s="1"/>
  <c r="K22" i="40" s="1"/>
  <c r="K20" i="17" s="1"/>
  <c r="K22" i="31"/>
  <c r="D20" i="17" s="1"/>
  <c r="K22" i="34"/>
  <c r="G20" i="17" s="1"/>
  <c r="K21" i="34"/>
  <c r="G19" i="17" s="1"/>
  <c r="V21" i="37"/>
  <c r="W21" i="37" s="1"/>
  <c r="AA19" i="17" s="1"/>
  <c r="V22" i="37"/>
  <c r="W22" i="37" s="1"/>
  <c r="AA20" i="17" s="1"/>
  <c r="U22" i="37"/>
  <c r="V22" i="18"/>
  <c r="W22" i="18" s="1"/>
  <c r="T20" i="17" s="1"/>
  <c r="AF18" i="17"/>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AC19" i="17" s="1"/>
  <c r="U21" i="33"/>
  <c r="V22" i="40"/>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1" i="32"/>
  <c r="J23" i="37"/>
  <c r="K23" i="37" s="1"/>
  <c r="J21" i="17" s="1"/>
  <c r="I23" i="37"/>
  <c r="I22" i="40" l="1"/>
  <c r="I23" i="40" s="1"/>
  <c r="L19" i="17"/>
  <c r="E14" i="28" s="1"/>
  <c r="M14" i="38" s="1"/>
  <c r="V24" i="35"/>
  <c r="W24" i="35" s="1"/>
  <c r="V22" i="17" s="1"/>
  <c r="AF19" i="17"/>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AC20" i="17" s="1"/>
  <c r="U22" i="32"/>
  <c r="J24" i="35"/>
  <c r="K24" i="35" s="1"/>
  <c r="E22" i="17" s="1"/>
  <c r="I24" i="35"/>
  <c r="U23" i="36"/>
  <c r="V23" i="36"/>
  <c r="W23" i="36" s="1"/>
  <c r="Z21" i="17" s="1"/>
  <c r="E13" i="28"/>
  <c r="M13" i="38" s="1"/>
  <c r="O18" i="17"/>
  <c r="J23" i="18"/>
  <c r="K23" i="18" s="1"/>
  <c r="C21" i="17" s="1"/>
  <c r="I23" i="18"/>
  <c r="L18" i="38"/>
  <c r="K25" i="34"/>
  <c r="G23" i="17" s="1"/>
  <c r="O12" i="38"/>
  <c r="N12" i="38"/>
  <c r="V24" i="34"/>
  <c r="W24" i="34" s="1"/>
  <c r="X22" i="17" s="1"/>
  <c r="U24" i="34"/>
  <c r="J22" i="32"/>
  <c r="I22" i="32"/>
  <c r="V25" i="35"/>
  <c r="W25" i="35" s="1"/>
  <c r="V23" i="17" s="1"/>
  <c r="U25" i="35"/>
  <c r="I24" i="37"/>
  <c r="J24" i="37"/>
  <c r="K24" i="37" s="1"/>
  <c r="J22" i="17" s="1"/>
  <c r="J23" i="40" l="1"/>
  <c r="K23" i="40" s="1"/>
  <c r="K21" i="17" s="1"/>
  <c r="O19" i="17"/>
  <c r="J24" i="33"/>
  <c r="K24" i="33" s="1"/>
  <c r="H22" i="17" s="1"/>
  <c r="V23" i="40"/>
  <c r="W23" i="40" s="1"/>
  <c r="AB21" i="17" s="1"/>
  <c r="V24" i="37"/>
  <c r="W24" i="37" s="1"/>
  <c r="AA22" i="17" s="1"/>
  <c r="U24" i="37"/>
  <c r="I26" i="36"/>
  <c r="J27" i="36" s="1"/>
  <c r="K27" i="36" s="1"/>
  <c r="I25" i="17" s="1"/>
  <c r="J26" i="34"/>
  <c r="K26" i="34" s="1"/>
  <c r="G24" i="17" s="1"/>
  <c r="AF20" i="17"/>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AC21" i="17" l="1"/>
  <c r="U25" i="37"/>
  <c r="V25" i="37"/>
  <c r="W25" i="37" s="1"/>
  <c r="AA23" i="17" s="1"/>
  <c r="L19" i="38"/>
  <c r="I27" i="36"/>
  <c r="J28" i="36" s="1"/>
  <c r="K28" i="36" s="1"/>
  <c r="I26" i="17" s="1"/>
  <c r="AF21" i="17"/>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AC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F22" i="17"/>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AC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F23" i="17"/>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AC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F24" i="17"/>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AC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F25" i="17" l="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AC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F26" i="17"/>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AC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F27" i="17"/>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AC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F28" i="17" l="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AC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F29" i="17"/>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AC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F30" i="17" l="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AC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F31" i="17"/>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AC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F32" i="17" l="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AC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F33" i="17" l="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AC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F34" i="17"/>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AC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F35" i="17"/>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AC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F36" i="17"/>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AC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F37" i="17" l="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AC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F38" i="17"/>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AC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F39" i="17" l="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AC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F40" i="17"/>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AC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F41" i="17"/>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AC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F42" i="17" l="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AC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4" i="17" l="1"/>
  <c r="AF43" i="17"/>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F44" i="17" l="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AC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F45" i="17"/>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AC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F46" i="17"/>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AC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F47" i="17"/>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AC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F48" i="17"/>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AC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F49" i="17"/>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AC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F50" i="17" l="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AC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F51" i="17"/>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AC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F52" i="17"/>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AC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F53" i="17"/>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AC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F54" i="17"/>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AC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F55" i="17" l="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AC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F56" i="17"/>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AC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F57" i="17" l="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AC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F58" i="17" l="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AC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F59" i="17"/>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AC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F60" i="17" l="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AC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F61" i="17"/>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AC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F62" i="17" l="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AC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F63" i="17" l="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AC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F64" i="17"/>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AC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F65" i="17" l="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AC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F66" i="17"/>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AC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F67" i="17"/>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AC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F68" i="17" l="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AC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F69" i="17"/>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AC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F70" i="17" l="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AC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F71" i="17"/>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AC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F72" i="17"/>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AC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F73" i="17"/>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AC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F74" i="17"/>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AC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AC76" i="17" l="1"/>
  <c r="V79" i="37"/>
  <c r="W79" i="37" s="1"/>
  <c r="AA77" i="17" s="1"/>
  <c r="U79" i="37"/>
  <c r="AF75" i="17"/>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F76" i="17"/>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AC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F77" i="17" l="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AC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F78" i="17"/>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AC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F79" i="17"/>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AC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F80" i="17"/>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AC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F81" i="17" l="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AC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F82" i="17"/>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AC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F83" i="17"/>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AC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F84" i="17" l="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AC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F85" i="17"/>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AC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F86" i="17" l="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AC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F87" i="17" l="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AC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F88" i="17" l="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AC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F89" i="17"/>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AC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F90" i="17"/>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AC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F91" i="17"/>
  <c r="V94" i="33"/>
  <c r="W94" i="33" s="1"/>
  <c r="Y92" i="17" s="1"/>
  <c r="U94" i="33"/>
  <c r="V96" i="31"/>
  <c r="W96" i="31" s="1"/>
  <c r="U94" i="17" s="1"/>
  <c r="U96" i="31"/>
  <c r="K95" i="31"/>
  <c r="D93" i="17" s="1"/>
  <c r="K88" i="38"/>
  <c r="I96" i="31"/>
  <c r="J96" i="31"/>
  <c r="U96" i="18"/>
  <c r="V96" i="18"/>
  <c r="W96" i="18" s="1"/>
  <c r="T94" i="17" s="1"/>
  <c r="U94" i="32"/>
  <c r="V94" i="32"/>
  <c r="W94" i="32" s="1"/>
  <c r="W92" i="17" s="1"/>
  <c r="AC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F92" i="17"/>
  <c r="V95" i="33"/>
  <c r="W95" i="33" s="1"/>
  <c r="Y93" i="17" s="1"/>
  <c r="U95" i="33"/>
  <c r="V97" i="31"/>
  <c r="W97" i="31" s="1"/>
  <c r="U95" i="17" s="1"/>
  <c r="U97" i="31"/>
  <c r="K96" i="31"/>
  <c r="D94" i="17" s="1"/>
  <c r="K89" i="38"/>
  <c r="J97" i="31"/>
  <c r="I97" i="31"/>
  <c r="V95" i="32"/>
  <c r="W95" i="32" s="1"/>
  <c r="W93" i="17" s="1"/>
  <c r="AC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F93" i="17" l="1"/>
  <c r="V97" i="37"/>
  <c r="W97" i="37" s="1"/>
  <c r="AA95" i="17" s="1"/>
  <c r="U97" i="37"/>
  <c r="V96" i="33"/>
  <c r="W96" i="33" s="1"/>
  <c r="Y94" i="17" s="1"/>
  <c r="AC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AC95" i="17" l="1"/>
  <c r="U98" i="37"/>
  <c r="V98" i="37"/>
  <c r="W98" i="37" s="1"/>
  <c r="AA96" i="17" s="1"/>
  <c r="AF94" i="17"/>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F95" i="17" l="1"/>
  <c r="V99" i="37"/>
  <c r="W99" i="37" s="1"/>
  <c r="AA97" i="17" s="1"/>
  <c r="U99" i="37"/>
  <c r="V98" i="33"/>
  <c r="W98" i="33" s="1"/>
  <c r="Y96" i="17" s="1"/>
  <c r="U98" i="33"/>
  <c r="K92" i="38"/>
  <c r="K99" i="31"/>
  <c r="D97" i="17" s="1"/>
  <c r="U98" i="32"/>
  <c r="V98" i="32"/>
  <c r="W98" i="32" s="1"/>
  <c r="W96" i="17" s="1"/>
  <c r="AC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F96" i="17" l="1"/>
  <c r="U99" i="33"/>
  <c r="V99" i="33"/>
  <c r="W99" i="33" s="1"/>
  <c r="Y97" i="17" s="1"/>
  <c r="V99" i="32"/>
  <c r="W99" i="32" s="1"/>
  <c r="W97" i="17" s="1"/>
  <c r="AC97" i="17" s="1"/>
  <c r="U99" i="32"/>
  <c r="J99" i="32"/>
  <c r="I99" i="32"/>
  <c r="O89" i="38"/>
  <c r="N89" i="38"/>
  <c r="K98" i="32"/>
  <c r="F96" i="17" s="1"/>
  <c r="L96" i="17" s="1"/>
  <c r="J91" i="38"/>
  <c r="E90" i="28"/>
  <c r="M90" i="38" s="1"/>
  <c r="O95" i="17"/>
  <c r="M89" i="38"/>
  <c r="AF97" i="17" l="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<sst xmlns="http://schemas.openxmlformats.org/spreadsheetml/2006/main" count="1446" uniqueCount="339">
  <si>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</si>
  <si>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</si>
  <si>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</si>
  <si>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</si>
  <si>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</si>
  <si>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</si>
  <si>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</si>
  <si>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</si>
  <si>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</si>
  <si>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</si>
  <si>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</si>
  <si>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</si>
  <si>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</si>
  <si>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</si>
  <si>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</si>
  <si>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</si>
  <si>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</si>
  <si>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</si>
  <si>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</si>
  <si>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</si>
  <si>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</si>
  <si>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</si>
  <si>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</si>
  <si>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</si>
  <si>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</si>
  <si>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</si>
  <si>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</si>
  <si>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</si>
  <si>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</si>
  <si>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</si>
  <si>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</si>
  <si>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</si>
  <si>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</si>
  <si>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</si>
  <si>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</si>
  <si>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</si>
  <si>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</si>
  <si>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</si>
  <si>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</si>
  <si>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</si>
  <si>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</si>
  <si>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</si>
  <si>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</si>
  <si>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</si>
  <si>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</si>
  <si>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</si>
  <si>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</si>
  <si>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</si>
  <si>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</si>
  <si>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</si>
  <si>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</si>
  <si>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</si>
  <si>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</si>
  <si>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</si>
  <si>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</si>
  <si>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</si>
  <si>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</si>
  <si>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</si>
  <si>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</si>
  <si>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</si>
  <si>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</si>
  <si>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</si>
  <si>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</si>
  <si>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</si>
  <si>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</si>
  <si>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</si>
  <si>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</si>
  <si>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</si>
  <si>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</si>
  <si>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</si>
  <si>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</si>
  <si>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</si>
  <si>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</si>
  <si>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</si>
  <si>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</si>
  <si>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</si>
  <si>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</si>
  <si>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</si>
  <si>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</si>
  <si>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</si>
  <si>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</si>
  <si>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</si>
  <si>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</si>
  <si>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</si>
  <si>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</si>
  <si>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</si>
  <si>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</si>
  <si>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</si>
  <si>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</si>
  <si>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</si>
  <si>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</si>
  <si>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</si>
  <si>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</si>
  <si>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</si>
  <si>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</si>
  <si>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</si>
  <si>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</si>
  <si>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</si>
  <si>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</si>
  <si>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</si>
  <si>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</si>
  <si>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</si>
  <si>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</si>
  <si>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</si>
  <si>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</si>
  <si>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</si>
  <si>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</si>
  <si>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</si>
  <si>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</si>
  <si>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</si>
  <si>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</si>
  <si>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</si>
  <si>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</si>
  <si>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</si>
  <si>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</si>
  <si>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</si>
  <si>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</si>
  <si>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</si>
  <si>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</si>
  <si>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</si>
  <si>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</si>
  <si>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</si>
  <si>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</si>
  <si>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</si>
  <si>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</si>
  <si>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</si>
  <si>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</si>
  <si>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</si>
  <si>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</si>
  <si>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</si>
  <si>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</si>
  <si>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</si>
  <si>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</si>
  <si>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</si>
  <si>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</si>
  <si>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</si>
  <si>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</si>
  <si>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</si>
  <si>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</si>
  <si>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</si>
  <si>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</si>
  <si>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</si>
  <si>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</si>
  <si>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</si>
  <si>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</si>
  <si>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</si>
  <si>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</si>
  <si>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</si>
  <si>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</si>
  <si>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</si>
  <si>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</si>
  <si>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</si>
  <si>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</si>
  <si>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</si>
  <si>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</si>
  <si>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</si>
  <si>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</si>
  <si>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</si>
  <si>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</si>
  <si>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</si>
  <si>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</si>
  <si>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</si>
  <si>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</si>
  <si>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</si>
  <si>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</si>
  <si>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</si>
  <si>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</si>
  <si>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</si>
  <si>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</si>
  <si>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</si>
  <si>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</si>
  <si>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</si>
  <si>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</si>
  <si>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</si>
  <si>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</si>
  <si>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</si>
  <si>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</si>
  <si>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</si>
  <si>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</si>
  <si>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</si>
  <si>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</si>
  <si>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</si>
  <si>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</si>
  <si>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</si>
  <si>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</si>
  <si>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</si>
  <si>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</si>
  <si>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</si>
  <si>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</si>
  <si>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</si>
  <si>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</si>
  <si>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</si>
  <si>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</si>
  <si>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</si>
  <si>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</si>
  <si>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</si>
  <si>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</si>
  <si>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</si>
  <si>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</si>
  <si>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</si>
  <si>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</si>
  <si>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</si>
  <si>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</si>
  <si>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</si>
  <si>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</si>
  <si>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</si>
  <si>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</si>
  <si>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</si>
  <si>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</si>
  <si>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</si>
  <si>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</si>
  <si>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</si>
  <si>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</si>
  <si>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</si>
  <si>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</si>
  <si>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</si>
  <si>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</si>
  <si>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</si>
  <si>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</si>
  <si>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</si>
  <si>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</si>
  <si>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</si>
  <si>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</si>
  <si>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</si>
  <si>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</si>
  <si>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</si>
  <si>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</si>
  <si>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</si>
  <si>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</si>
  <si>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</si>
  <si>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</si>
  <si>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</si>
  <si>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</si>
  <si>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</si>
  <si>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</si>
  <si>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</si>
  <si>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</si>
  <si>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</si>
  <si>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</si>
  <si>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</si>
  <si>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</si>
  <si>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</si>
  <si>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</si>
  <si>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</si>
  <si>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</si>
  <si>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</si>
  <si>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</si>
  <si>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</si>
  <si>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</si>
  <si>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</si>
  <si>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</si>
  <si>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</si>
  <si>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</si>
  <si>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</si>
  <si>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</si>
  <si>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</si>
  <si>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</si>
  <si>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</si>
  <si>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</si>
  <si>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</si>
  <si>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</si>
  <si>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</si>
  <si>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</si>
  <si>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</si>
  <si>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</si>
  <si>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</si>
  <si>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</si>
  <si>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</si>
  <si>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</si>
  <si>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</si>
  <si>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</si>
  <si>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</si>
  <si>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</si>
  <si>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</si>
  <si>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</si>
  <si>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</si>
  <si>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</si>
  <si>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</si>
  <si>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</si>
  <si>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</si>
  <si>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</si>
  <si>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</si>
  <si>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</si>
  <si>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</si>
  <si>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</si>
  <si>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</si>
  <si>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</si>
  <si>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</si>
  <si>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</si>
  <si>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</si>
  <si>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</si>
  <si>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</si>
  <si>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</si>
  <si>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</si>
  <si>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</si>
  <si>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</si>
  <si>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</si>
  <si>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</si>
  <si>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</si>
  <si>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</si>
  <si>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</si>
  <si>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</si>
  <si>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</si>
  <si>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</si>
  <si>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</si>
  <si>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</si>
  <si>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</si>
  <si>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</si>
  <si>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</si>
  <si>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</si>
  <si>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</si>
  <si>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</si>
  <si>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</si>
  <si>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</si>
  <si>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</si>
  <si>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</si>
  <si>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</si>
  <si>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</si>
  <si>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</si>
  <si>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</si>
  <si>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</si>
  <si>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</si>
  <si>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</si>
  <si>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</si>
  <si>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</si>
  <si>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</si>
  <si>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</si>
  <si>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</si>
  <si>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</si>
  <si>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</si>
  <si>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</si>
  <si>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</si>
  <si>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</si>
  <si>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</si>
  <si>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</si>
  <si>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</si>
  <si>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</si>
  <si>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</si>
  <si>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Timur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</si>
</sst>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4" fontId="0" fillId="0" borderId="13" xfId="0" applyNumberFormat="1" applyFill="1" applyBorder="1" applyProtection="1">
      <protection locked="0"/>
    </xf>
    <xf numFmtId="4" fontId="0" fillId="0" borderId="30" xfId="0" applyNumberFormat="1" applyFill="1" applyBorder="1" applyProtection="1">
      <protection locked="0"/>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 fontId="0" fillId="0" borderId="31" xfId="0" applyNumberFormat="1" applyBorder="1" applyProtection="1"/>
    <xf numFmtId="4" fontId="0" fillId="0" borderId="29" xfId="0" applyNumberFormat="1" applyBorder="1" applyProtection="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UTIM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10.25883584</v>
          </cell>
        </row>
        <row r="31">
          <cell r="B31">
            <v>10.558075066000001</v>
          </cell>
        </row>
        <row r="32">
          <cell r="B32">
            <v>11.027970359999999</v>
          </cell>
        </row>
        <row r="33">
          <cell r="B33">
            <v>11.373524557999998</v>
          </cell>
        </row>
        <row r="34">
          <cell r="B34">
            <v>11.705378982000001</v>
          </cell>
        </row>
        <row r="35">
          <cell r="B35">
            <v>12.298502699999998</v>
          </cell>
        </row>
        <row r="36">
          <cell r="B36">
            <v>12.639884378</v>
          </cell>
        </row>
        <row r="37">
          <cell r="B37">
            <v>12.985299492000001</v>
          </cell>
        </row>
        <row r="38">
          <cell r="B38">
            <v>13.333148575999999</v>
          </cell>
        </row>
        <row r="39">
          <cell r="B39">
            <v>13.681553995999998</v>
          </cell>
        </row>
        <row r="40">
          <cell r="B40">
            <v>17.777508253999997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9"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8" t="s">
        <v>212</v>
      </c>
      <c r="C7" s="868"/>
      <c r="D7" s="868"/>
      <c r="E7" s="868"/>
      <c r="F7" s="868"/>
      <c r="G7" s="868"/>
      <c r="H7" s="868"/>
      <c r="I7" s="868"/>
      <c r="J7" s="360"/>
      <c r="K7" s="360"/>
    </row>
    <row r="8" spans="2:11" s="9" customFormat="1">
      <c r="B8" s="10"/>
      <c r="C8" s="10"/>
      <c r="D8" s="10"/>
      <c r="E8" s="10"/>
      <c r="F8" s="10"/>
      <c r="G8" s="10"/>
      <c r="H8" s="10"/>
      <c r="I8" s="10"/>
      <c r="J8" s="10"/>
      <c r="K8" s="10"/>
    </row>
    <row r="9" spans="2:11" ht="44.1" customHeight="1">
      <c r="B9" s="869" t="s">
        <v>227</v>
      </c>
      <c r="C9" s="869"/>
      <c r="D9" s="869"/>
      <c r="E9" s="869"/>
      <c r="F9" s="869"/>
      <c r="G9" s="869"/>
      <c r="H9" s="869"/>
      <c r="I9" s="869"/>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topLeftCell="A7"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32" t="str">
        <f>city</f>
        <v>Kutai Timur</v>
      </c>
      <c r="E2" s="933"/>
      <c r="F2" s="934"/>
    </row>
    <row r="3" spans="2:15" ht="13.5" thickBot="1">
      <c r="C3" s="490" t="s">
        <v>276</v>
      </c>
      <c r="D3" s="932" t="str">
        <f>province</f>
        <v>Kalimantan Timur</v>
      </c>
      <c r="E3" s="933"/>
      <c r="F3" s="934"/>
    </row>
    <row r="4" spans="2:15" ht="13.5" thickBot="1">
      <c r="B4" s="489"/>
      <c r="C4" s="490" t="s">
        <v>30</v>
      </c>
      <c r="D4" s="932">
        <f>country</f>
        <v>0</v>
      </c>
      <c r="E4" s="933"/>
      <c r="F4" s="934"/>
      <c r="H4" s="935"/>
      <c r="I4" s="935"/>
      <c r="J4" s="935"/>
      <c r="K4" s="935"/>
    </row>
    <row r="5" spans="2:15">
      <c r="B5" s="489"/>
      <c r="H5" s="936"/>
      <c r="I5" s="936"/>
      <c r="J5" s="936"/>
      <c r="K5" s="936"/>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0.51081308356319999</v>
      </c>
      <c r="E18" s="535">
        <f>Amnt_Deposited!F14*$F$11*(1-DOCF)*Garden!E19</f>
        <v>0</v>
      </c>
      <c r="F18" s="535">
        <f>Amnt_Deposited!D14*$D$11*(1-DOCF)*Paper!E19</f>
        <v>0.26365208108800003</v>
      </c>
      <c r="G18" s="535">
        <f>Amnt_Deposited!G14*$D$12*(1-DOCF)*Wood!E19</f>
        <v>0</v>
      </c>
      <c r="H18" s="535">
        <f>Amnt_Deposited!H14*$F$12*(1-DOCF)*Textiles!E19</f>
        <v>9.971588436479998E-3</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0.78443675308768002</v>
      </c>
      <c r="O18" s="473">
        <f t="shared" ref="O18:O81" si="1">O17+N18</f>
        <v>0.78443675308768002</v>
      </c>
    </row>
    <row r="19" spans="2:15">
      <c r="B19" s="470">
        <f>B18+1</f>
        <v>1951</v>
      </c>
      <c r="C19" s="533">
        <f>Amnt_Deposited!O15*$D$10*(1-DOCF)*MSW!E20</f>
        <v>0</v>
      </c>
      <c r="D19" s="534">
        <f>Amnt_Deposited!C15*$F$10*(1-DOCF)*Food!E20</f>
        <v>0.52571295272380503</v>
      </c>
      <c r="E19" s="535">
        <f>Amnt_Deposited!F15*$F$11*(1-DOCF)*Garden!E20</f>
        <v>0</v>
      </c>
      <c r="F19" s="535">
        <f>Amnt_Deposited!D15*$D$11*(1-DOCF)*Paper!E20</f>
        <v>0.27134252919620006</v>
      </c>
      <c r="G19" s="535">
        <f>Amnt_Deposited!G15*$D$12*(1-DOCF)*Wood!E20</f>
        <v>0</v>
      </c>
      <c r="H19" s="535">
        <f>Amnt_Deposited!H15*$F$12*(1-DOCF)*Textiles!E20</f>
        <v>1.0262448964152E-2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0.80731793088415704</v>
      </c>
      <c r="O19" s="473">
        <f t="shared" si="1"/>
        <v>1.5917546839718371</v>
      </c>
    </row>
    <row r="20" spans="2:15">
      <c r="B20" s="470">
        <f t="shared" ref="B20:B83" si="2">B19+1</f>
        <v>1952</v>
      </c>
      <c r="C20" s="533">
        <f>Amnt_Deposited!O16*$D$10*(1-DOCF)*MSW!E21</f>
        <v>0</v>
      </c>
      <c r="D20" s="534">
        <f>Amnt_Deposited!C16*$F$10*(1-DOCF)*Food!E21</f>
        <v>0.54911021415030004</v>
      </c>
      <c r="E20" s="535">
        <f>Amnt_Deposited!F16*$F$11*(1-DOCF)*Garden!E21</f>
        <v>0</v>
      </c>
      <c r="F20" s="535">
        <f>Amnt_Deposited!D16*$D$11*(1-DOCF)*Paper!E21</f>
        <v>0.28341883825199998</v>
      </c>
      <c r="G20" s="535">
        <f>Amnt_Deposited!G16*$D$12*(1-DOCF)*Wood!E21</f>
        <v>0</v>
      </c>
      <c r="H20" s="535">
        <f>Amnt_Deposited!H16*$F$12*(1-DOCF)*Textiles!E21</f>
        <v>1.0719187189919998E-2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0.84324823959222006</v>
      </c>
      <c r="O20" s="473">
        <f t="shared" si="1"/>
        <v>2.4350029235640571</v>
      </c>
    </row>
    <row r="21" spans="2:15">
      <c r="B21" s="470">
        <f t="shared" si="2"/>
        <v>1953</v>
      </c>
      <c r="C21" s="533">
        <f>Amnt_Deposited!O17*$D$10*(1-DOCF)*MSW!E22</f>
        <v>0</v>
      </c>
      <c r="D21" s="534">
        <f>Amnt_Deposited!C17*$F$10*(1-DOCF)*Food!E22</f>
        <v>0.5663162215542149</v>
      </c>
      <c r="E21" s="535">
        <f>Amnt_Deposited!F17*$F$11*(1-DOCF)*Garden!E22</f>
        <v>0</v>
      </c>
      <c r="F21" s="535">
        <f>Amnt_Deposited!D17*$D$11*(1-DOCF)*Paper!E22</f>
        <v>0.29229958114059995</v>
      </c>
      <c r="G21" s="535">
        <f>Amnt_Deposited!G17*$D$12*(1-DOCF)*Wood!E22</f>
        <v>0</v>
      </c>
      <c r="H21" s="535">
        <f>Amnt_Deposited!H17*$F$12*(1-DOCF)*Textiles!E22</f>
        <v>1.1055065870375996E-2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0.86967086856519082</v>
      </c>
      <c r="O21" s="473">
        <f t="shared" si="1"/>
        <v>3.3046737921292477</v>
      </c>
    </row>
    <row r="22" spans="2:15">
      <c r="B22" s="470">
        <f t="shared" si="2"/>
        <v>1954</v>
      </c>
      <c r="C22" s="533">
        <f>Amnt_Deposited!O18*$D$10*(1-DOCF)*MSW!E23</f>
        <v>0</v>
      </c>
      <c r="D22" s="534">
        <f>Amnt_Deposited!C18*$F$10*(1-DOCF)*Food!E23</f>
        <v>0.58284008296123513</v>
      </c>
      <c r="E22" s="535">
        <f>Amnt_Deposited!F18*$F$11*(1-DOCF)*Garden!E23</f>
        <v>0</v>
      </c>
      <c r="F22" s="535">
        <f>Amnt_Deposited!D18*$D$11*(1-DOCF)*Paper!E23</f>
        <v>0.30082823983740004</v>
      </c>
      <c r="G22" s="535">
        <f>Amnt_Deposited!G18*$D$12*(1-DOCF)*Wood!E23</f>
        <v>0</v>
      </c>
      <c r="H22" s="535">
        <f>Amnt_Deposited!H18*$F$12*(1-DOCF)*Textiles!E23</f>
        <v>1.1377628370504E-2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0.89504595116913921</v>
      </c>
      <c r="O22" s="473">
        <f t="shared" si="1"/>
        <v>4.1997197432983873</v>
      </c>
    </row>
    <row r="23" spans="2:15">
      <c r="B23" s="470">
        <f t="shared" si="2"/>
        <v>1955</v>
      </c>
      <c r="C23" s="533">
        <f>Amnt_Deposited!O19*$D$10*(1-DOCF)*MSW!E24</f>
        <v>0</v>
      </c>
      <c r="D23" s="534">
        <f>Amnt_Deposited!C19*$F$10*(1-DOCF)*Food!E24</f>
        <v>0.61237319568974991</v>
      </c>
      <c r="E23" s="535">
        <f>Amnt_Deposited!F19*$F$11*(1-DOCF)*Garden!E24</f>
        <v>0</v>
      </c>
      <c r="F23" s="535">
        <f>Amnt_Deposited!D19*$D$11*(1-DOCF)*Paper!E24</f>
        <v>0.31607151939</v>
      </c>
      <c r="G23" s="535">
        <f>Amnt_Deposited!G19*$D$12*(1-DOCF)*Wood!E24</f>
        <v>0</v>
      </c>
      <c r="H23" s="535">
        <f>Amnt_Deposited!H19*$F$12*(1-DOCF)*Textiles!E24</f>
        <v>1.1954144624399999E-2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0.94039885970414994</v>
      </c>
      <c r="O23" s="473">
        <f t="shared" si="1"/>
        <v>5.140118603002537</v>
      </c>
    </row>
    <row r="24" spans="2:15">
      <c r="B24" s="470">
        <f t="shared" si="2"/>
        <v>1956</v>
      </c>
      <c r="C24" s="533">
        <f>Amnt_Deposited!O20*$D$10*(1-DOCF)*MSW!E25</f>
        <v>0</v>
      </c>
      <c r="D24" s="534">
        <f>Amnt_Deposited!C20*$F$10*(1-DOCF)*Food!E25</f>
        <v>0.62937144289156499</v>
      </c>
      <c r="E24" s="535">
        <f>Amnt_Deposited!F20*$F$11*(1-DOCF)*Garden!E25</f>
        <v>0</v>
      </c>
      <c r="F24" s="535">
        <f>Amnt_Deposited!D20*$D$11*(1-DOCF)*Paper!E25</f>
        <v>0.32484502851460006</v>
      </c>
      <c r="G24" s="535">
        <f>Amnt_Deposited!G20*$D$12*(1-DOCF)*Wood!E25</f>
        <v>0</v>
      </c>
      <c r="H24" s="535">
        <f>Amnt_Deposited!H20*$F$12*(1-DOCF)*Textiles!E25</f>
        <v>1.2285967615415999E-2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0.96650243902158106</v>
      </c>
      <c r="O24" s="473">
        <f t="shared" si="1"/>
        <v>6.106621042024118</v>
      </c>
    </row>
    <row r="25" spans="2:15">
      <c r="B25" s="470">
        <f t="shared" si="2"/>
        <v>1957</v>
      </c>
      <c r="C25" s="533">
        <f>Amnt_Deposited!O21*$D$10*(1-DOCF)*MSW!E26</f>
        <v>0</v>
      </c>
      <c r="D25" s="534">
        <f>Amnt_Deposited!C21*$F$10*(1-DOCF)*Food!E26</f>
        <v>0.64657052495541001</v>
      </c>
      <c r="E25" s="535">
        <f>Amnt_Deposited!F21*$F$11*(1-DOCF)*Garden!E26</f>
        <v>0</v>
      </c>
      <c r="F25" s="535">
        <f>Amnt_Deposited!D21*$D$11*(1-DOCF)*Paper!E26</f>
        <v>0.33372219694440003</v>
      </c>
      <c r="G25" s="535">
        <f>Amnt_Deposited!G21*$D$12*(1-DOCF)*Wood!E26</f>
        <v>0</v>
      </c>
      <c r="H25" s="535">
        <f>Amnt_Deposited!H21*$F$12*(1-DOCF)*Textiles!E26</f>
        <v>1.2621711106224001E-2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0.9929144330060341</v>
      </c>
      <c r="O25" s="473">
        <f t="shared" si="1"/>
        <v>7.0995354750301525</v>
      </c>
    </row>
    <row r="26" spans="2:15">
      <c r="B26" s="470">
        <f t="shared" si="2"/>
        <v>1958</v>
      </c>
      <c r="C26" s="533">
        <f>Amnt_Deposited!O22*$D$10*(1-DOCF)*MSW!E27</f>
        <v>0</v>
      </c>
      <c r="D26" s="534">
        <f>Amnt_Deposited!C22*$F$10*(1-DOCF)*Food!E27</f>
        <v>0.66389080047047999</v>
      </c>
      <c r="E26" s="535">
        <f>Amnt_Deposited!F22*$F$11*(1-DOCF)*Garden!E27</f>
        <v>0</v>
      </c>
      <c r="F26" s="535">
        <f>Amnt_Deposited!D22*$D$11*(1-DOCF)*Paper!E27</f>
        <v>0.34266191840320004</v>
      </c>
      <c r="G26" s="535">
        <f>Amnt_Deposited!G22*$D$12*(1-DOCF)*Wood!E27</f>
        <v>0</v>
      </c>
      <c r="H26" s="535">
        <f>Amnt_Deposited!H22*$F$12*(1-DOCF)*Textiles!E27</f>
        <v>1.2959820415871997E-2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1.0195125392895521</v>
      </c>
      <c r="O26" s="473">
        <f t="shared" si="1"/>
        <v>8.1190480143197039</v>
      </c>
    </row>
    <row r="27" spans="2:15">
      <c r="B27" s="470">
        <f t="shared" si="2"/>
        <v>1959</v>
      </c>
      <c r="C27" s="533">
        <f>Amnt_Deposited!O23*$D$10*(1-DOCF)*MSW!E28</f>
        <v>0</v>
      </c>
      <c r="D27" s="534">
        <f>Amnt_Deposited!C23*$F$10*(1-DOCF)*Food!E28</f>
        <v>0.68123877734582994</v>
      </c>
      <c r="E27" s="535">
        <f>Amnt_Deposited!F23*$F$11*(1-DOCF)*Garden!E28</f>
        <v>0</v>
      </c>
      <c r="F27" s="535">
        <f>Amnt_Deposited!D23*$D$11*(1-DOCF)*Paper!E28</f>
        <v>0.35161593769719995</v>
      </c>
      <c r="G27" s="535">
        <f>Amnt_Deposited!G23*$D$12*(1-DOCF)*Wood!E28</f>
        <v>0</v>
      </c>
      <c r="H27" s="535">
        <f>Amnt_Deposited!H23*$F$12*(1-DOCF)*Textiles!E28</f>
        <v>1.3298470484111997E-2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1.0461531855271418</v>
      </c>
      <c r="O27" s="473">
        <f t="shared" si="1"/>
        <v>9.1652011998468463</v>
      </c>
    </row>
    <row r="28" spans="2:15">
      <c r="B28" s="470">
        <f t="shared" si="2"/>
        <v>1960</v>
      </c>
      <c r="C28" s="533">
        <f>Amnt_Deposited!O24*$D$10*(1-DOCF)*MSW!E29</f>
        <v>0</v>
      </c>
      <c r="D28" s="534">
        <f>Amnt_Deposited!C24*$F$10*(1-DOCF)*Food!E29</f>
        <v>0.88518657973729487</v>
      </c>
      <c r="E28" s="535">
        <f>Amnt_Deposited!F24*$F$11*(1-DOCF)*Garden!E29</f>
        <v>0</v>
      </c>
      <c r="F28" s="535">
        <f>Amnt_Deposited!D24*$D$11*(1-DOCF)*Paper!E29</f>
        <v>0.45688196212779997</v>
      </c>
      <c r="G28" s="535">
        <f>Amnt_Deposited!G24*$D$12*(1-DOCF)*Wood!E29</f>
        <v>0</v>
      </c>
      <c r="H28" s="535">
        <f>Amnt_Deposited!H24*$F$12*(1-DOCF)*Textiles!E29</f>
        <v>1.7279738022887993E-2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1.3593482798879828</v>
      </c>
      <c r="O28" s="473">
        <f t="shared" si="1"/>
        <v>10.52454947973483</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10.52454947973483</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10.52454947973483</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10.52454947973483</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10.52454947973483</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10.52454947973483</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10.52454947973483</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10.52454947973483</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10.52454947973483</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10.52454947973483</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10.52454947973483</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10.52454947973483</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10.52454947973483</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10.52454947973483</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10.52454947973483</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10.52454947973483</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10.52454947973483</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10.52454947973483</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10.52454947973483</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10.52454947973483</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10.52454947973483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10.52454947973483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10.52454947973483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10.52454947973483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10.52454947973483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10.52454947973483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10.52454947973483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10.52454947973483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10.52454947973483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10.52454947973483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10.52454947973483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10.52454947973483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10.52454947973483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10.52454947973483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10.52454947973483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10.52454947973483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10.52454947973483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10.52454947973483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10.52454947973483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10.52454947973483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10.52454947973483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10.52454947973483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10.52454947973483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10.52454947973483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10.52454947973483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10.52454947973483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10.52454947973483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10.52454947973483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10.52454947973483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10.52454947973483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10.52454947973483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10.52454947973483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10.52454947973483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10.52454947973483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10.52454947973483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10.52454947973483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10.52454947973483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10.52454947973483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10.52454947973483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10.52454947973483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10.52454947973483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10.52454947973483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10.52454947973483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10.52454947973483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10.52454947973483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10.52454947973483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10.52454947973483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10.52454947973483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10.52454947973483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10.52454947973483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10.52454947973483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54" t="s">
        <v>52</v>
      </c>
      <c r="C2" s="954"/>
      <c r="D2" s="954"/>
      <c r="E2" s="954"/>
      <c r="F2" s="954"/>
      <c r="G2" s="954"/>
      <c r="H2" s="954"/>
    </row>
    <row r="3" spans="1:35" ht="13.5" thickBot="1">
      <c r="B3" s="954"/>
      <c r="C3" s="954"/>
      <c r="D3" s="954"/>
      <c r="E3" s="954"/>
      <c r="F3" s="954"/>
      <c r="G3" s="954"/>
      <c r="H3" s="954"/>
    </row>
    <row r="4" spans="1:35" ht="13.5" thickBot="1">
      <c r="P4" s="937" t="s">
        <v>242</v>
      </c>
      <c r="Q4" s="938"/>
      <c r="R4" s="939" t="s">
        <v>243</v>
      </c>
      <c r="S4" s="940"/>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6" t="s">
        <v>47</v>
      </c>
      <c r="E5" s="957"/>
      <c r="F5" s="957"/>
      <c r="G5" s="946"/>
      <c r="H5" s="957" t="s">
        <v>57</v>
      </c>
      <c r="I5" s="957"/>
      <c r="J5" s="957"/>
      <c r="K5" s="946"/>
      <c r="L5" s="135"/>
      <c r="M5" s="135"/>
      <c r="N5" s="135"/>
      <c r="O5" s="163"/>
      <c r="P5" s="207" t="s">
        <v>116</v>
      </c>
      <c r="Q5" s="208" t="s">
        <v>113</v>
      </c>
      <c r="R5" s="207" t="s">
        <v>116</v>
      </c>
      <c r="S5" s="208" t="s">
        <v>113</v>
      </c>
      <c r="V5" s="305" t="s">
        <v>118</v>
      </c>
      <c r="W5" s="306">
        <v>3</v>
      </c>
      <c r="AF5" s="958" t="s">
        <v>126</v>
      </c>
      <c r="AG5" s="958" t="s">
        <v>129</v>
      </c>
      <c r="AH5" s="958" t="s">
        <v>154</v>
      </c>
      <c r="AI5"/>
    </row>
    <row r="6" spans="1:35" ht="13.5" thickBot="1">
      <c r="B6" s="166"/>
      <c r="C6" s="152"/>
      <c r="D6" s="955" t="s">
        <v>45</v>
      </c>
      <c r="E6" s="955"/>
      <c r="F6" s="955" t="s">
        <v>46</v>
      </c>
      <c r="G6" s="955"/>
      <c r="H6" s="955" t="s">
        <v>45</v>
      </c>
      <c r="I6" s="955"/>
      <c r="J6" s="955" t="s">
        <v>99</v>
      </c>
      <c r="K6" s="955"/>
      <c r="L6" s="135"/>
      <c r="M6" s="135"/>
      <c r="N6" s="135"/>
      <c r="O6" s="203" t="s">
        <v>6</v>
      </c>
      <c r="P6" s="162">
        <v>0.38</v>
      </c>
      <c r="Q6" s="164" t="s">
        <v>234</v>
      </c>
      <c r="R6" s="162">
        <v>0.15</v>
      </c>
      <c r="S6" s="164" t="s">
        <v>244</v>
      </c>
      <c r="W6" s="963" t="s">
        <v>125</v>
      </c>
      <c r="X6" s="965"/>
      <c r="Y6" s="965"/>
      <c r="Z6" s="965"/>
      <c r="AA6" s="965"/>
      <c r="AB6" s="965"/>
      <c r="AC6" s="965"/>
      <c r="AD6" s="965"/>
      <c r="AE6" s="965"/>
      <c r="AF6" s="959"/>
      <c r="AG6" s="959"/>
      <c r="AH6" s="959"/>
      <c r="AI6"/>
    </row>
    <row r="7" spans="1:35" ht="26.25" thickBot="1">
      <c r="B7" s="963" t="s">
        <v>133</v>
      </c>
      <c r="C7" s="964"/>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0"/>
      <c r="AG7" s="960"/>
      <c r="AH7" s="960"/>
      <c r="AI7"/>
    </row>
    <row r="8" spans="1:35" ht="25.5" customHeight="1">
      <c r="B8" s="961"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62"/>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1" t="s">
        <v>264</v>
      </c>
      <c r="P13" s="952"/>
      <c r="Q13" s="952"/>
      <c r="R13" s="952"/>
      <c r="S13" s="95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43" t="s">
        <v>70</v>
      </c>
      <c r="C26" s="943"/>
      <c r="D26" s="943"/>
      <c r="E26" s="943"/>
      <c r="F26" s="943"/>
      <c r="G26" s="943"/>
      <c r="H26" s="943"/>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44"/>
      <c r="C27" s="944"/>
      <c r="D27" s="944"/>
      <c r="E27" s="944"/>
      <c r="F27" s="944"/>
      <c r="G27" s="944"/>
      <c r="H27" s="944"/>
      <c r="O27" s="84"/>
      <c r="P27" s="402"/>
      <c r="Q27" s="84"/>
      <c r="R27" s="84"/>
      <c r="S27" s="84"/>
      <c r="U27" s="171"/>
      <c r="V27" s="173"/>
    </row>
    <row r="28" spans="1:35">
      <c r="B28" s="944"/>
      <c r="C28" s="944"/>
      <c r="D28" s="944"/>
      <c r="E28" s="944"/>
      <c r="F28" s="944"/>
      <c r="G28" s="944"/>
      <c r="H28" s="944"/>
      <c r="O28" s="84"/>
      <c r="P28" s="402"/>
      <c r="Q28" s="84"/>
      <c r="R28" s="84"/>
      <c r="S28" s="84"/>
      <c r="V28" s="173"/>
    </row>
    <row r="29" spans="1:35">
      <c r="B29" s="944"/>
      <c r="C29" s="944"/>
      <c r="D29" s="944"/>
      <c r="E29" s="944"/>
      <c r="F29" s="944"/>
      <c r="G29" s="944"/>
      <c r="H29" s="944"/>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44"/>
      <c r="C30" s="944"/>
      <c r="D30" s="944"/>
      <c r="E30" s="944"/>
      <c r="F30" s="944"/>
      <c r="G30" s="944"/>
      <c r="H30" s="944"/>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5" t="s">
        <v>75</v>
      </c>
      <c r="D38" s="946"/>
      <c r="O38" s="394"/>
      <c r="P38" s="395"/>
      <c r="Q38" s="396"/>
      <c r="R38" s="84"/>
    </row>
    <row r="39" spans="2:18">
      <c r="B39" s="142">
        <v>35</v>
      </c>
      <c r="C39" s="949">
        <f>LN(2)/B39</f>
        <v>1.980420515885558E-2</v>
      </c>
      <c r="D39" s="950"/>
    </row>
    <row r="40" spans="2:18" ht="27">
      <c r="B40" s="364" t="s">
        <v>76</v>
      </c>
      <c r="C40" s="947" t="s">
        <v>77</v>
      </c>
      <c r="D40" s="948"/>
    </row>
    <row r="41" spans="2:18" ht="13.5" thickBot="1">
      <c r="B41" s="143">
        <v>0.05</v>
      </c>
      <c r="C41" s="941">
        <f>LN(2)/B41</f>
        <v>13.862943611198904</v>
      </c>
      <c r="D41" s="94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6.8108411141760001</v>
      </c>
      <c r="D19" s="416">
        <f>Dry_Matter_Content!C6</f>
        <v>0.59</v>
      </c>
      <c r="E19" s="283">
        <f>MCF!R18</f>
        <v>1</v>
      </c>
      <c r="F19" s="130">
        <f>C19*D19*$K$6*DOCF*E19</f>
        <v>0.76349528889912954</v>
      </c>
      <c r="G19" s="65">
        <f>F19*$K$12</f>
        <v>0.76349528889912954</v>
      </c>
      <c r="H19" s="65">
        <f>F19*(1-$K$12)</f>
        <v>0</v>
      </c>
      <c r="I19" s="65">
        <f t="shared" ref="I19:I50" si="0">G19+I18*$K$10</f>
        <v>0.76349528889912954</v>
      </c>
      <c r="J19" s="65">
        <f>I18*(1-$K$10)+H19</f>
        <v>0</v>
      </c>
      <c r="K19" s="66">
        <f>J19*CH4_fraction*conv</f>
        <v>0</v>
      </c>
      <c r="O19" s="95">
        <f>Amnt_Deposited!B14</f>
        <v>2000</v>
      </c>
      <c r="P19" s="98">
        <f>Amnt_Deposited!C14</f>
        <v>6.8108411141760001</v>
      </c>
      <c r="Q19" s="283">
        <f>MCF!R18</f>
        <v>1</v>
      </c>
      <c r="R19" s="130">
        <f t="shared" ref="R19:R50" si="1">P19*$W$6*DOCF*Q19</f>
        <v>0.51081308356319999</v>
      </c>
      <c r="S19" s="65">
        <f>R19*$W$12</f>
        <v>0.51081308356319999</v>
      </c>
      <c r="T19" s="65">
        <f>R19*(1-$W$12)</f>
        <v>0</v>
      </c>
      <c r="U19" s="65">
        <f>S19+U18*$W$10</f>
        <v>0.51081308356319999</v>
      </c>
      <c r="V19" s="65">
        <f>U18*(1-$W$10)+T19</f>
        <v>0</v>
      </c>
      <c r="W19" s="66">
        <f>V19*CH4_fraction*conv</f>
        <v>0</v>
      </c>
    </row>
    <row r="20" spans="2:23">
      <c r="B20" s="96">
        <f>Amnt_Deposited!B15</f>
        <v>2001</v>
      </c>
      <c r="C20" s="99">
        <f>Amnt_Deposited!C15</f>
        <v>7.0095060363174007</v>
      </c>
      <c r="D20" s="418">
        <f>Dry_Matter_Content!C7</f>
        <v>0.59</v>
      </c>
      <c r="E20" s="284">
        <f>MCF!R19</f>
        <v>1</v>
      </c>
      <c r="F20" s="67">
        <f t="shared" ref="F20:F50" si="2">C20*D20*$K$6*DOCF*E20</f>
        <v>0.78576562667118055</v>
      </c>
      <c r="G20" s="67">
        <f t="shared" ref="G20:G50" si="3">F20*$K$12</f>
        <v>0.78576562667118055</v>
      </c>
      <c r="H20" s="67">
        <f t="shared" ref="H20:H50" si="4">F20*(1-$K$12)</f>
        <v>0</v>
      </c>
      <c r="I20" s="67">
        <f t="shared" si="0"/>
        <v>1.2975518238740387</v>
      </c>
      <c r="J20" s="67">
        <f t="shared" ref="J20:J50" si="5">I19*(1-$K$10)+H20</f>
        <v>0.25170909169627126</v>
      </c>
      <c r="K20" s="100">
        <f>J20*CH4_fraction*conv</f>
        <v>0.16780606113084751</v>
      </c>
      <c r="M20" s="393"/>
      <c r="O20" s="96">
        <f>Amnt_Deposited!B15</f>
        <v>2001</v>
      </c>
      <c r="P20" s="99">
        <f>Amnt_Deposited!C15</f>
        <v>7.0095060363174007</v>
      </c>
      <c r="Q20" s="284">
        <f>MCF!R19</f>
        <v>1</v>
      </c>
      <c r="R20" s="67">
        <f t="shared" si="1"/>
        <v>0.52571295272380503</v>
      </c>
      <c r="S20" s="67">
        <f>R20*$W$12</f>
        <v>0.52571295272380503</v>
      </c>
      <c r="T20" s="67">
        <f>R20*(1-$W$12)</f>
        <v>0</v>
      </c>
      <c r="U20" s="67">
        <f>S20+U19*$W$10</f>
        <v>0.86812120241349611</v>
      </c>
      <c r="V20" s="67">
        <f>U19*(1-$W$10)+T20</f>
        <v>0.16840483387350888</v>
      </c>
      <c r="W20" s="100">
        <f>V20*CH4_fraction*conv</f>
        <v>0.11226988924900591</v>
      </c>
    </row>
    <row r="21" spans="2:23">
      <c r="B21" s="96">
        <f>Amnt_Deposited!B16</f>
        <v>2002</v>
      </c>
      <c r="C21" s="99">
        <f>Amnt_Deposited!C16</f>
        <v>7.3214695220040005</v>
      </c>
      <c r="D21" s="418">
        <f>Dry_Matter_Content!C8</f>
        <v>0.59</v>
      </c>
      <c r="E21" s="284">
        <f>MCF!R20</f>
        <v>1</v>
      </c>
      <c r="F21" s="67">
        <f t="shared" si="2"/>
        <v>0.82073673341664843</v>
      </c>
      <c r="G21" s="67">
        <f t="shared" si="3"/>
        <v>0.82073673341664843</v>
      </c>
      <c r="H21" s="67">
        <f t="shared" si="4"/>
        <v>0</v>
      </c>
      <c r="I21" s="67">
        <f t="shared" si="0"/>
        <v>1.6905117317295217</v>
      </c>
      <c r="J21" s="67">
        <f t="shared" si="5"/>
        <v>0.42777682556116531</v>
      </c>
      <c r="K21" s="100">
        <f t="shared" ref="K21:K84" si="6">J21*CH4_fraction*conv</f>
        <v>0.28518455037411017</v>
      </c>
      <c r="O21" s="96">
        <f>Amnt_Deposited!B16</f>
        <v>2002</v>
      </c>
      <c r="P21" s="99">
        <f>Amnt_Deposited!C16</f>
        <v>7.3214695220040005</v>
      </c>
      <c r="Q21" s="284">
        <f>MCF!R20</f>
        <v>1</v>
      </c>
      <c r="R21" s="67">
        <f t="shared" si="1"/>
        <v>0.54911021415030004</v>
      </c>
      <c r="S21" s="67">
        <f t="shared" ref="S21:S84" si="7">R21*$W$12</f>
        <v>0.54911021415030004</v>
      </c>
      <c r="T21" s="67">
        <f t="shared" ref="T21:T84" si="8">R21*(1-$W$12)</f>
        <v>0</v>
      </c>
      <c r="U21" s="67">
        <f t="shared" ref="U21:U84" si="9">S21+U20*$W$10</f>
        <v>1.1310292585166293</v>
      </c>
      <c r="V21" s="67">
        <f t="shared" ref="V21:V84" si="10">U20*(1-$W$10)+T21</f>
        <v>0.28620215804716681</v>
      </c>
      <c r="W21" s="100">
        <f t="shared" ref="W21:W84" si="11">V21*CH4_fraction*conv</f>
        <v>0.1908014386981112</v>
      </c>
    </row>
    <row r="22" spans="2:23">
      <c r="B22" s="96">
        <f>Amnt_Deposited!B17</f>
        <v>2003</v>
      </c>
      <c r="C22" s="99">
        <f>Amnt_Deposited!C17</f>
        <v>7.550882954056199</v>
      </c>
      <c r="D22" s="418">
        <f>Dry_Matter_Content!C9</f>
        <v>0.59</v>
      </c>
      <c r="E22" s="284">
        <f>MCF!R21</f>
        <v>1</v>
      </c>
      <c r="F22" s="67">
        <f t="shared" si="2"/>
        <v>0.84645397914969989</v>
      </c>
      <c r="G22" s="67">
        <f t="shared" si="3"/>
        <v>0.84645397914969989</v>
      </c>
      <c r="H22" s="67">
        <f t="shared" si="4"/>
        <v>0</v>
      </c>
      <c r="I22" s="67">
        <f t="shared" si="0"/>
        <v>1.9796378809864212</v>
      </c>
      <c r="J22" s="67">
        <f t="shared" si="5"/>
        <v>0.55732782989280039</v>
      </c>
      <c r="K22" s="100">
        <f t="shared" si="6"/>
        <v>0.37155188659520022</v>
      </c>
      <c r="N22" s="258"/>
      <c r="O22" s="96">
        <f>Amnt_Deposited!B17</f>
        <v>2003</v>
      </c>
      <c r="P22" s="99">
        <f>Amnt_Deposited!C17</f>
        <v>7.550882954056199</v>
      </c>
      <c r="Q22" s="284">
        <f>MCF!R21</f>
        <v>1</v>
      </c>
      <c r="R22" s="67">
        <f t="shared" si="1"/>
        <v>0.5663162215542149</v>
      </c>
      <c r="S22" s="67">
        <f t="shared" si="7"/>
        <v>0.5663162215542149</v>
      </c>
      <c r="T22" s="67">
        <f t="shared" si="8"/>
        <v>0</v>
      </c>
      <c r="U22" s="67">
        <f t="shared" si="9"/>
        <v>1.3244678061907369</v>
      </c>
      <c r="V22" s="67">
        <f t="shared" si="10"/>
        <v>0.37287767388010734</v>
      </c>
      <c r="W22" s="100">
        <f t="shared" si="11"/>
        <v>0.24858511592007154</v>
      </c>
    </row>
    <row r="23" spans="2:23">
      <c r="B23" s="96">
        <f>Amnt_Deposited!B18</f>
        <v>2004</v>
      </c>
      <c r="C23" s="99">
        <f>Amnt_Deposited!C18</f>
        <v>7.7712011061498014</v>
      </c>
      <c r="D23" s="418">
        <f>Dry_Matter_Content!C10</f>
        <v>0.59</v>
      </c>
      <c r="E23" s="284">
        <f>MCF!R22</f>
        <v>1</v>
      </c>
      <c r="F23" s="67">
        <f t="shared" si="2"/>
        <v>0.87115164399939271</v>
      </c>
      <c r="G23" s="67">
        <f t="shared" si="3"/>
        <v>0.87115164399939271</v>
      </c>
      <c r="H23" s="67">
        <f t="shared" si="4"/>
        <v>0</v>
      </c>
      <c r="I23" s="67">
        <f t="shared" si="0"/>
        <v>2.1981425995161059</v>
      </c>
      <c r="J23" s="67">
        <f t="shared" si="5"/>
        <v>0.65264692546970782</v>
      </c>
      <c r="K23" s="100">
        <f t="shared" si="6"/>
        <v>0.43509795031313853</v>
      </c>
      <c r="N23" s="258"/>
      <c r="O23" s="96">
        <f>Amnt_Deposited!B18</f>
        <v>2004</v>
      </c>
      <c r="P23" s="99">
        <f>Amnt_Deposited!C18</f>
        <v>7.7712011061498014</v>
      </c>
      <c r="Q23" s="284">
        <f>MCF!R22</f>
        <v>1</v>
      </c>
      <c r="R23" s="67">
        <f t="shared" si="1"/>
        <v>0.58284008296123513</v>
      </c>
      <c r="S23" s="67">
        <f t="shared" si="7"/>
        <v>0.58284008296123513</v>
      </c>
      <c r="T23" s="67">
        <f t="shared" si="8"/>
        <v>0</v>
      </c>
      <c r="U23" s="67">
        <f t="shared" si="9"/>
        <v>1.470657403779732</v>
      </c>
      <c r="V23" s="67">
        <f t="shared" si="10"/>
        <v>0.43665048537223994</v>
      </c>
      <c r="W23" s="100">
        <f t="shared" si="11"/>
        <v>0.29110032358149329</v>
      </c>
    </row>
    <row r="24" spans="2:23">
      <c r="B24" s="96">
        <f>Amnt_Deposited!B19</f>
        <v>2005</v>
      </c>
      <c r="C24" s="99">
        <f>Amnt_Deposited!C19</f>
        <v>8.164975942529999</v>
      </c>
      <c r="D24" s="418">
        <f>Dry_Matter_Content!C11</f>
        <v>0.59</v>
      </c>
      <c r="E24" s="284">
        <f>MCF!R23</f>
        <v>1</v>
      </c>
      <c r="F24" s="67">
        <f t="shared" si="2"/>
        <v>0.91529380315761288</v>
      </c>
      <c r="G24" s="67">
        <f t="shared" si="3"/>
        <v>0.91529380315761288</v>
      </c>
      <c r="H24" s="67">
        <f t="shared" si="4"/>
        <v>0</v>
      </c>
      <c r="I24" s="67">
        <f t="shared" si="0"/>
        <v>2.3887528516581491</v>
      </c>
      <c r="J24" s="67">
        <f t="shared" si="5"/>
        <v>0.72468355101556992</v>
      </c>
      <c r="K24" s="100">
        <f t="shared" si="6"/>
        <v>0.48312236734371328</v>
      </c>
      <c r="N24" s="258"/>
      <c r="O24" s="96">
        <f>Amnt_Deposited!B19</f>
        <v>2005</v>
      </c>
      <c r="P24" s="99">
        <f>Amnt_Deposited!C19</f>
        <v>8.164975942529999</v>
      </c>
      <c r="Q24" s="284">
        <f>MCF!R23</f>
        <v>1</v>
      </c>
      <c r="R24" s="67">
        <f t="shared" si="1"/>
        <v>0.61237319568974991</v>
      </c>
      <c r="S24" s="67">
        <f t="shared" si="7"/>
        <v>0.61237319568974991</v>
      </c>
      <c r="T24" s="67">
        <f t="shared" si="8"/>
        <v>0</v>
      </c>
      <c r="U24" s="67">
        <f t="shared" si="9"/>
        <v>1.5981843342940336</v>
      </c>
      <c r="V24" s="67">
        <f t="shared" si="10"/>
        <v>0.48484626517544821</v>
      </c>
      <c r="W24" s="100">
        <f t="shared" si="11"/>
        <v>0.32323084345029879</v>
      </c>
    </row>
    <row r="25" spans="2:23">
      <c r="B25" s="96">
        <f>Amnt_Deposited!B20</f>
        <v>2006</v>
      </c>
      <c r="C25" s="99">
        <f>Amnt_Deposited!C20</f>
        <v>8.3916192385542008</v>
      </c>
      <c r="D25" s="418">
        <f>Dry_Matter_Content!C12</f>
        <v>0.59</v>
      </c>
      <c r="E25" s="284">
        <f>MCF!R24</f>
        <v>1</v>
      </c>
      <c r="F25" s="67">
        <f t="shared" si="2"/>
        <v>0.94070051664192589</v>
      </c>
      <c r="G25" s="67">
        <f t="shared" si="3"/>
        <v>0.94070051664192589</v>
      </c>
      <c r="H25" s="67">
        <f t="shared" si="4"/>
        <v>0</v>
      </c>
      <c r="I25" s="67">
        <f t="shared" si="0"/>
        <v>2.541929438133181</v>
      </c>
      <c r="J25" s="67">
        <f t="shared" si="5"/>
        <v>0.78752393016689393</v>
      </c>
      <c r="K25" s="100">
        <f t="shared" si="6"/>
        <v>0.52501595344459595</v>
      </c>
      <c r="N25" s="258"/>
      <c r="O25" s="96">
        <f>Amnt_Deposited!B20</f>
        <v>2006</v>
      </c>
      <c r="P25" s="99">
        <f>Amnt_Deposited!C20</f>
        <v>8.3916192385542008</v>
      </c>
      <c r="Q25" s="284">
        <f>MCF!R24</f>
        <v>1</v>
      </c>
      <c r="R25" s="67">
        <f t="shared" si="1"/>
        <v>0.62937144289156499</v>
      </c>
      <c r="S25" s="67">
        <f t="shared" si="7"/>
        <v>0.62937144289156499</v>
      </c>
      <c r="T25" s="67">
        <f t="shared" si="8"/>
        <v>0</v>
      </c>
      <c r="U25" s="67">
        <f t="shared" si="9"/>
        <v>1.700666439428979</v>
      </c>
      <c r="V25" s="67">
        <f t="shared" si="10"/>
        <v>0.52688933775661939</v>
      </c>
      <c r="W25" s="100">
        <f t="shared" si="11"/>
        <v>0.35125955850441293</v>
      </c>
    </row>
    <row r="26" spans="2:23">
      <c r="B26" s="96">
        <f>Amnt_Deposited!B21</f>
        <v>2007</v>
      </c>
      <c r="C26" s="99">
        <f>Amnt_Deposited!C21</f>
        <v>8.620940332738801</v>
      </c>
      <c r="D26" s="418">
        <f>Dry_Matter_Content!C13</f>
        <v>0.59</v>
      </c>
      <c r="E26" s="284">
        <f>MCF!R25</f>
        <v>1</v>
      </c>
      <c r="F26" s="67">
        <f t="shared" si="2"/>
        <v>0.96640741130001961</v>
      </c>
      <c r="G26" s="67">
        <f t="shared" si="3"/>
        <v>0.96640741130001961</v>
      </c>
      <c r="H26" s="67">
        <f t="shared" si="4"/>
        <v>0</v>
      </c>
      <c r="I26" s="67">
        <f t="shared" si="0"/>
        <v>2.6703136692888005</v>
      </c>
      <c r="J26" s="67">
        <f t="shared" si="5"/>
        <v>0.83802318014440025</v>
      </c>
      <c r="K26" s="100">
        <f t="shared" si="6"/>
        <v>0.55868212009626683</v>
      </c>
      <c r="N26" s="258"/>
      <c r="O26" s="96">
        <f>Amnt_Deposited!B21</f>
        <v>2007</v>
      </c>
      <c r="P26" s="99">
        <f>Amnt_Deposited!C21</f>
        <v>8.620940332738801</v>
      </c>
      <c r="Q26" s="284">
        <f>MCF!R25</f>
        <v>1</v>
      </c>
      <c r="R26" s="67">
        <f t="shared" si="1"/>
        <v>0.64657052495541001</v>
      </c>
      <c r="S26" s="67">
        <f t="shared" si="7"/>
        <v>0.64657052495541001</v>
      </c>
      <c r="T26" s="67">
        <f t="shared" si="8"/>
        <v>0</v>
      </c>
      <c r="U26" s="67">
        <f t="shared" si="9"/>
        <v>1.7865613309247101</v>
      </c>
      <c r="V26" s="67">
        <f t="shared" si="10"/>
        <v>0.56067563345967897</v>
      </c>
      <c r="W26" s="100">
        <f t="shared" si="11"/>
        <v>0.37378375563978594</v>
      </c>
    </row>
    <row r="27" spans="2:23">
      <c r="B27" s="96">
        <f>Amnt_Deposited!B22</f>
        <v>2008</v>
      </c>
      <c r="C27" s="99">
        <f>Amnt_Deposited!C22</f>
        <v>8.8518773396063999</v>
      </c>
      <c r="D27" s="418">
        <f>Dry_Matter_Content!C14</f>
        <v>0.59</v>
      </c>
      <c r="E27" s="284">
        <f>MCF!R26</f>
        <v>1</v>
      </c>
      <c r="F27" s="67">
        <f t="shared" si="2"/>
        <v>0.99229544976987738</v>
      </c>
      <c r="G27" s="67">
        <f t="shared" si="3"/>
        <v>0.99229544976987738</v>
      </c>
      <c r="H27" s="67">
        <f t="shared" si="4"/>
        <v>0</v>
      </c>
      <c r="I27" s="67">
        <f t="shared" si="0"/>
        <v>2.7822602314971432</v>
      </c>
      <c r="J27" s="67">
        <f t="shared" si="5"/>
        <v>0.88034888756153484</v>
      </c>
      <c r="K27" s="100">
        <f t="shared" si="6"/>
        <v>0.58689925837435653</v>
      </c>
      <c r="N27" s="258"/>
      <c r="O27" s="96">
        <f>Amnt_Deposited!B22</f>
        <v>2008</v>
      </c>
      <c r="P27" s="99">
        <f>Amnt_Deposited!C22</f>
        <v>8.8518773396063999</v>
      </c>
      <c r="Q27" s="284">
        <f>MCF!R26</f>
        <v>1</v>
      </c>
      <c r="R27" s="67">
        <f t="shared" si="1"/>
        <v>0.66389080047047999</v>
      </c>
      <c r="S27" s="67">
        <f t="shared" si="7"/>
        <v>0.66389080047047999</v>
      </c>
      <c r="T27" s="67">
        <f t="shared" si="8"/>
        <v>0</v>
      </c>
      <c r="U27" s="67">
        <f t="shared" si="9"/>
        <v>1.8614586740614247</v>
      </c>
      <c r="V27" s="67">
        <f t="shared" si="10"/>
        <v>0.5889934573337654</v>
      </c>
      <c r="W27" s="100">
        <f t="shared" si="11"/>
        <v>0.39266230488917692</v>
      </c>
    </row>
    <row r="28" spans="2:23">
      <c r="B28" s="96">
        <f>Amnt_Deposited!B23</f>
        <v>2009</v>
      </c>
      <c r="C28" s="99">
        <f>Amnt_Deposited!C23</f>
        <v>9.0831836979443992</v>
      </c>
      <c r="D28" s="418">
        <f>Dry_Matter_Content!C15</f>
        <v>0.59</v>
      </c>
      <c r="E28" s="284">
        <f>MCF!R27</f>
        <v>1</v>
      </c>
      <c r="F28" s="67">
        <f t="shared" si="2"/>
        <v>1.0182248925395672</v>
      </c>
      <c r="G28" s="67">
        <f t="shared" si="3"/>
        <v>1.0182248925395672</v>
      </c>
      <c r="H28" s="67">
        <f t="shared" si="4"/>
        <v>0</v>
      </c>
      <c r="I28" s="67">
        <f t="shared" si="0"/>
        <v>2.8832296989998607</v>
      </c>
      <c r="J28" s="67">
        <f t="shared" si="5"/>
        <v>0.91725542503684965</v>
      </c>
      <c r="K28" s="100">
        <f t="shared" si="6"/>
        <v>0.6115036166912331</v>
      </c>
      <c r="N28" s="258"/>
      <c r="O28" s="96">
        <f>Amnt_Deposited!B23</f>
        <v>2009</v>
      </c>
      <c r="P28" s="99">
        <f>Amnt_Deposited!C23</f>
        <v>9.0831836979443992</v>
      </c>
      <c r="Q28" s="284">
        <f>MCF!R27</f>
        <v>1</v>
      </c>
      <c r="R28" s="67">
        <f t="shared" si="1"/>
        <v>0.68123877734582994</v>
      </c>
      <c r="S28" s="67">
        <f t="shared" si="7"/>
        <v>0.68123877734582994</v>
      </c>
      <c r="T28" s="67">
        <f t="shared" si="8"/>
        <v>0</v>
      </c>
      <c r="U28" s="67">
        <f t="shared" si="9"/>
        <v>1.9290118414361244</v>
      </c>
      <c r="V28" s="67">
        <f t="shared" si="10"/>
        <v>0.61368560997113042</v>
      </c>
      <c r="W28" s="100">
        <f t="shared" si="11"/>
        <v>0.40912373998075358</v>
      </c>
    </row>
    <row r="29" spans="2:23">
      <c r="B29" s="96">
        <f>Amnt_Deposited!B24</f>
        <v>2010</v>
      </c>
      <c r="C29" s="99">
        <f>Amnt_Deposited!C24</f>
        <v>11.802487729830599</v>
      </c>
      <c r="D29" s="418">
        <f>Dry_Matter_Content!C16</f>
        <v>0.59</v>
      </c>
      <c r="E29" s="284">
        <f>MCF!R28</f>
        <v>1</v>
      </c>
      <c r="F29" s="67">
        <f t="shared" si="2"/>
        <v>1.3230588745140099</v>
      </c>
      <c r="G29" s="67">
        <f t="shared" si="3"/>
        <v>1.3230588745140099</v>
      </c>
      <c r="H29" s="67">
        <f t="shared" si="4"/>
        <v>0</v>
      </c>
      <c r="I29" s="67">
        <f t="shared" si="0"/>
        <v>3.2557455390789194</v>
      </c>
      <c r="J29" s="67">
        <f t="shared" si="5"/>
        <v>0.95054303443495158</v>
      </c>
      <c r="K29" s="100">
        <f t="shared" si="6"/>
        <v>0.63369535628996765</v>
      </c>
      <c r="O29" s="96">
        <f>Amnt_Deposited!B24</f>
        <v>2010</v>
      </c>
      <c r="P29" s="99">
        <f>Amnt_Deposited!C24</f>
        <v>11.802487729830599</v>
      </c>
      <c r="Q29" s="284">
        <f>MCF!R28</f>
        <v>1</v>
      </c>
      <c r="R29" s="67">
        <f t="shared" si="1"/>
        <v>0.88518657973729487</v>
      </c>
      <c r="S29" s="67">
        <f t="shared" si="7"/>
        <v>0.88518657973729487</v>
      </c>
      <c r="T29" s="67">
        <f t="shared" si="8"/>
        <v>0</v>
      </c>
      <c r="U29" s="67">
        <f t="shared" si="9"/>
        <v>2.1782418860920512</v>
      </c>
      <c r="V29" s="67">
        <f t="shared" si="10"/>
        <v>0.63595653508136807</v>
      </c>
      <c r="W29" s="100">
        <f t="shared" si="11"/>
        <v>0.42397102338757869</v>
      </c>
    </row>
    <row r="30" spans="2:23">
      <c r="B30" s="96">
        <f>Amnt_Deposited!B25</f>
        <v>2011</v>
      </c>
      <c r="C30" s="99">
        <f>Amnt_Deposited!C25</f>
        <v>0</v>
      </c>
      <c r="D30" s="418">
        <f>Dry_Matter_Content!C17</f>
        <v>0.59</v>
      </c>
      <c r="E30" s="284">
        <f>MCF!R29</f>
        <v>1</v>
      </c>
      <c r="F30" s="67">
        <f t="shared" si="2"/>
        <v>0</v>
      </c>
      <c r="G30" s="67">
        <f t="shared" si="3"/>
        <v>0</v>
      </c>
      <c r="H30" s="67">
        <f t="shared" si="4"/>
        <v>0</v>
      </c>
      <c r="I30" s="67">
        <f t="shared" si="0"/>
        <v>2.1823914996357088</v>
      </c>
      <c r="J30" s="67">
        <f t="shared" si="5"/>
        <v>1.0733540394432108</v>
      </c>
      <c r="K30" s="100">
        <f t="shared" si="6"/>
        <v>0.71556935962880719</v>
      </c>
      <c r="O30" s="96">
        <f>Amnt_Deposited!B25</f>
        <v>2011</v>
      </c>
      <c r="P30" s="99">
        <f>Amnt_Deposited!C25</f>
        <v>0</v>
      </c>
      <c r="Q30" s="284">
        <f>MCF!R29</f>
        <v>1</v>
      </c>
      <c r="R30" s="67">
        <f t="shared" si="1"/>
        <v>0</v>
      </c>
      <c r="S30" s="67">
        <f t="shared" si="7"/>
        <v>0</v>
      </c>
      <c r="T30" s="67">
        <f t="shared" si="8"/>
        <v>0</v>
      </c>
      <c r="U30" s="67">
        <f t="shared" si="9"/>
        <v>1.4601192013619815</v>
      </c>
      <c r="V30" s="67">
        <f t="shared" si="10"/>
        <v>0.71812268473006957</v>
      </c>
      <c r="W30" s="100">
        <f t="shared" si="11"/>
        <v>0.47874845648671305</v>
      </c>
    </row>
    <row r="31" spans="2:23">
      <c r="B31" s="96">
        <f>Amnt_Deposited!B26</f>
        <v>2012</v>
      </c>
      <c r="C31" s="99">
        <f>Amnt_Deposited!C26</f>
        <v>0</v>
      </c>
      <c r="D31" s="418">
        <f>Dry_Matter_Content!C18</f>
        <v>0.59</v>
      </c>
      <c r="E31" s="284">
        <f>MCF!R30</f>
        <v>1</v>
      </c>
      <c r="F31" s="67">
        <f t="shared" si="2"/>
        <v>0</v>
      </c>
      <c r="G31" s="67">
        <f t="shared" si="3"/>
        <v>0</v>
      </c>
      <c r="H31" s="67">
        <f t="shared" si="4"/>
        <v>0</v>
      </c>
      <c r="I31" s="67">
        <f t="shared" si="0"/>
        <v>1.4629007705035963</v>
      </c>
      <c r="J31" s="67">
        <f t="shared" si="5"/>
        <v>0.71949072913211254</v>
      </c>
      <c r="K31" s="100">
        <f t="shared" si="6"/>
        <v>0.47966048608807499</v>
      </c>
      <c r="O31" s="96">
        <f>Amnt_Deposited!B26</f>
        <v>2012</v>
      </c>
      <c r="P31" s="99">
        <f>Amnt_Deposited!C26</f>
        <v>0</v>
      </c>
      <c r="Q31" s="284">
        <f>MCF!R30</f>
        <v>1</v>
      </c>
      <c r="R31" s="67">
        <f t="shared" si="1"/>
        <v>0</v>
      </c>
      <c r="S31" s="67">
        <f t="shared" si="7"/>
        <v>0</v>
      </c>
      <c r="T31" s="67">
        <f t="shared" si="8"/>
        <v>0</v>
      </c>
      <c r="U31" s="67">
        <f t="shared" si="9"/>
        <v>0.97874717027448432</v>
      </c>
      <c r="V31" s="67">
        <f t="shared" si="10"/>
        <v>0.4813720310874971</v>
      </c>
      <c r="W31" s="100">
        <f t="shared" si="11"/>
        <v>0.32091468739166473</v>
      </c>
    </row>
    <row r="32" spans="2:23">
      <c r="B32" s="96">
        <f>Amnt_Deposited!B27</f>
        <v>2013</v>
      </c>
      <c r="C32" s="99">
        <f>Amnt_Deposited!C27</f>
        <v>0</v>
      </c>
      <c r="D32" s="418">
        <f>Dry_Matter_Content!C19</f>
        <v>0.59</v>
      </c>
      <c r="E32" s="284">
        <f>MCF!R31</f>
        <v>1</v>
      </c>
      <c r="F32" s="67">
        <f t="shared" si="2"/>
        <v>0</v>
      </c>
      <c r="G32" s="67">
        <f t="shared" si="3"/>
        <v>0</v>
      </c>
      <c r="H32" s="67">
        <f t="shared" si="4"/>
        <v>0</v>
      </c>
      <c r="I32" s="67">
        <f t="shared" si="0"/>
        <v>0.98061171182954299</v>
      </c>
      <c r="J32" s="67">
        <f t="shared" si="5"/>
        <v>0.48228905867405342</v>
      </c>
      <c r="K32" s="100">
        <f t="shared" si="6"/>
        <v>0.32152603911603561</v>
      </c>
      <c r="O32" s="96">
        <f>Amnt_Deposited!B27</f>
        <v>2013</v>
      </c>
      <c r="P32" s="99">
        <f>Amnt_Deposited!C27</f>
        <v>0</v>
      </c>
      <c r="Q32" s="284">
        <f>MCF!R31</f>
        <v>1</v>
      </c>
      <c r="R32" s="67">
        <f t="shared" si="1"/>
        <v>0</v>
      </c>
      <c r="S32" s="67">
        <f t="shared" si="7"/>
        <v>0</v>
      </c>
      <c r="T32" s="67">
        <f t="shared" si="8"/>
        <v>0</v>
      </c>
      <c r="U32" s="67">
        <f t="shared" si="9"/>
        <v>0.65607384823564407</v>
      </c>
      <c r="V32" s="67">
        <f t="shared" si="10"/>
        <v>0.32267332203884025</v>
      </c>
      <c r="W32" s="100">
        <f t="shared" si="11"/>
        <v>0.2151155480258935</v>
      </c>
    </row>
    <row r="33" spans="2:23">
      <c r="B33" s="96">
        <f>Amnt_Deposited!B28</f>
        <v>2014</v>
      </c>
      <c r="C33" s="99">
        <f>Amnt_Deposited!C28</f>
        <v>0</v>
      </c>
      <c r="D33" s="418">
        <f>Dry_Matter_Content!C20</f>
        <v>0.59</v>
      </c>
      <c r="E33" s="284">
        <f>MCF!R32</f>
        <v>1</v>
      </c>
      <c r="F33" s="67">
        <f t="shared" si="2"/>
        <v>0</v>
      </c>
      <c r="G33" s="67">
        <f t="shared" si="3"/>
        <v>0</v>
      </c>
      <c r="H33" s="67">
        <f t="shared" si="4"/>
        <v>0</v>
      </c>
      <c r="I33" s="67">
        <f t="shared" si="0"/>
        <v>0.65732368781666639</v>
      </c>
      <c r="J33" s="67">
        <f t="shared" si="5"/>
        <v>0.32328802401287665</v>
      </c>
      <c r="K33" s="100">
        <f t="shared" si="6"/>
        <v>0.21552534934191775</v>
      </c>
      <c r="O33" s="96">
        <f>Amnt_Deposited!B28</f>
        <v>2014</v>
      </c>
      <c r="P33" s="99">
        <f>Amnt_Deposited!C28</f>
        <v>0</v>
      </c>
      <c r="Q33" s="284">
        <f>MCF!R32</f>
        <v>1</v>
      </c>
      <c r="R33" s="67">
        <f t="shared" si="1"/>
        <v>0</v>
      </c>
      <c r="S33" s="67">
        <f t="shared" si="7"/>
        <v>0</v>
      </c>
      <c r="T33" s="67">
        <f t="shared" si="8"/>
        <v>0</v>
      </c>
      <c r="U33" s="67">
        <f t="shared" si="9"/>
        <v>0.43977945215209596</v>
      </c>
      <c r="V33" s="67">
        <f t="shared" si="10"/>
        <v>0.21629439608354808</v>
      </c>
      <c r="W33" s="100">
        <f t="shared" si="11"/>
        <v>0.14419626405569871</v>
      </c>
    </row>
    <row r="34" spans="2:23">
      <c r="B34" s="96">
        <f>Amnt_Deposited!B29</f>
        <v>2015</v>
      </c>
      <c r="C34" s="99">
        <f>Amnt_Deposited!C29</f>
        <v>0</v>
      </c>
      <c r="D34" s="418">
        <f>Dry_Matter_Content!C21</f>
        <v>0.59</v>
      </c>
      <c r="E34" s="284">
        <f>MCF!R33</f>
        <v>1</v>
      </c>
      <c r="F34" s="67">
        <f t="shared" si="2"/>
        <v>0</v>
      </c>
      <c r="G34" s="67">
        <f t="shared" si="3"/>
        <v>0</v>
      </c>
      <c r="H34" s="67">
        <f t="shared" si="4"/>
        <v>0</v>
      </c>
      <c r="I34" s="67">
        <f t="shared" si="0"/>
        <v>0.44061724467758401</v>
      </c>
      <c r="J34" s="67">
        <f t="shared" si="5"/>
        <v>0.21670644313908236</v>
      </c>
      <c r="K34" s="100">
        <f t="shared" si="6"/>
        <v>0.14447096209272156</v>
      </c>
      <c r="O34" s="96">
        <f>Amnt_Deposited!B29</f>
        <v>2015</v>
      </c>
      <c r="P34" s="99">
        <f>Amnt_Deposited!C29</f>
        <v>0</v>
      </c>
      <c r="Q34" s="284">
        <f>MCF!R33</f>
        <v>1</v>
      </c>
      <c r="R34" s="67">
        <f t="shared" si="1"/>
        <v>0</v>
      </c>
      <c r="S34" s="67">
        <f t="shared" si="7"/>
        <v>0</v>
      </c>
      <c r="T34" s="67">
        <f t="shared" si="8"/>
        <v>0</v>
      </c>
      <c r="U34" s="67">
        <f t="shared" si="9"/>
        <v>0.29479298261212122</v>
      </c>
      <c r="V34" s="67">
        <f t="shared" si="10"/>
        <v>0.14498646953997477</v>
      </c>
      <c r="W34" s="100">
        <f t="shared" si="11"/>
        <v>9.6657646359983168E-2</v>
      </c>
    </row>
    <row r="35" spans="2:23">
      <c r="B35" s="96">
        <f>Amnt_Deposited!B30</f>
        <v>2016</v>
      </c>
      <c r="C35" s="99">
        <f>Amnt_Deposited!C30</f>
        <v>0</v>
      </c>
      <c r="D35" s="418">
        <f>Dry_Matter_Content!C22</f>
        <v>0.59</v>
      </c>
      <c r="E35" s="284">
        <f>MCF!R34</f>
        <v>1</v>
      </c>
      <c r="F35" s="67">
        <f t="shared" si="2"/>
        <v>0</v>
      </c>
      <c r="G35" s="67">
        <f t="shared" si="3"/>
        <v>0</v>
      </c>
      <c r="H35" s="67">
        <f t="shared" si="4"/>
        <v>0</v>
      </c>
      <c r="I35" s="67">
        <f t="shared" si="0"/>
        <v>0.29535457173637469</v>
      </c>
      <c r="J35" s="67">
        <f t="shared" si="5"/>
        <v>0.14526267294120934</v>
      </c>
      <c r="K35" s="100">
        <f t="shared" si="6"/>
        <v>9.6841781960806228E-2</v>
      </c>
      <c r="O35" s="96">
        <f>Amnt_Deposited!B30</f>
        <v>2016</v>
      </c>
      <c r="P35" s="99">
        <f>Amnt_Deposited!C30</f>
        <v>0</v>
      </c>
      <c r="Q35" s="284">
        <f>MCF!R34</f>
        <v>1</v>
      </c>
      <c r="R35" s="67">
        <f t="shared" si="1"/>
        <v>0</v>
      </c>
      <c r="S35" s="67">
        <f t="shared" si="7"/>
        <v>0</v>
      </c>
      <c r="T35" s="67">
        <f t="shared" si="8"/>
        <v>0</v>
      </c>
      <c r="U35" s="67">
        <f t="shared" si="9"/>
        <v>0.19760564567554051</v>
      </c>
      <c r="V35" s="67">
        <f t="shared" si="10"/>
        <v>9.7187336936580701E-2</v>
      </c>
      <c r="W35" s="100">
        <f t="shared" si="11"/>
        <v>6.4791557957720458E-2</v>
      </c>
    </row>
    <row r="36" spans="2:23">
      <c r="B36" s="96">
        <f>Amnt_Deposited!B31</f>
        <v>2017</v>
      </c>
      <c r="C36" s="99">
        <f>Amnt_Deposited!C31</f>
        <v>0</v>
      </c>
      <c r="D36" s="418">
        <f>Dry_Matter_Content!C23</f>
        <v>0.59</v>
      </c>
      <c r="E36" s="284">
        <f>MCF!R35</f>
        <v>1</v>
      </c>
      <c r="F36" s="67">
        <f t="shared" si="2"/>
        <v>0</v>
      </c>
      <c r="G36" s="67">
        <f t="shared" si="3"/>
        <v>0</v>
      </c>
      <c r="H36" s="67">
        <f t="shared" si="4"/>
        <v>0</v>
      </c>
      <c r="I36" s="67">
        <f t="shared" si="0"/>
        <v>0.19798209012316323</v>
      </c>
      <c r="J36" s="67">
        <f t="shared" si="5"/>
        <v>9.7372481613211465E-2</v>
      </c>
      <c r="K36" s="100">
        <f t="shared" si="6"/>
        <v>6.4914987742140967E-2</v>
      </c>
      <c r="O36" s="96">
        <f>Amnt_Deposited!B31</f>
        <v>2017</v>
      </c>
      <c r="P36" s="99">
        <f>Amnt_Deposited!C31</f>
        <v>0</v>
      </c>
      <c r="Q36" s="284">
        <f>MCF!R35</f>
        <v>1</v>
      </c>
      <c r="R36" s="67">
        <f t="shared" si="1"/>
        <v>0</v>
      </c>
      <c r="S36" s="67">
        <f t="shared" si="7"/>
        <v>0</v>
      </c>
      <c r="T36" s="67">
        <f t="shared" si="8"/>
        <v>0</v>
      </c>
      <c r="U36" s="67">
        <f t="shared" si="9"/>
        <v>0.13245902550613053</v>
      </c>
      <c r="V36" s="67">
        <f t="shared" si="10"/>
        <v>6.5146620169409961E-2</v>
      </c>
      <c r="W36" s="100">
        <f t="shared" si="11"/>
        <v>4.3431080112939974E-2</v>
      </c>
    </row>
    <row r="37" spans="2:23">
      <c r="B37" s="96">
        <f>Amnt_Deposited!B32</f>
        <v>2018</v>
      </c>
      <c r="C37" s="99">
        <f>Amnt_Deposited!C32</f>
        <v>0</v>
      </c>
      <c r="D37" s="418">
        <f>Dry_Matter_Content!C24</f>
        <v>0.59</v>
      </c>
      <c r="E37" s="284">
        <f>MCF!R36</f>
        <v>1</v>
      </c>
      <c r="F37" s="67">
        <f t="shared" si="2"/>
        <v>0</v>
      </c>
      <c r="G37" s="67">
        <f t="shared" si="3"/>
        <v>0</v>
      </c>
      <c r="H37" s="67">
        <f t="shared" si="4"/>
        <v>0</v>
      </c>
      <c r="I37" s="67">
        <f t="shared" si="0"/>
        <v>0.13271136376559087</v>
      </c>
      <c r="J37" s="67">
        <f t="shared" si="5"/>
        <v>6.5270726357572362E-2</v>
      </c>
      <c r="K37" s="100">
        <f t="shared" si="6"/>
        <v>4.3513817571714908E-2</v>
      </c>
      <c r="O37" s="96">
        <f>Amnt_Deposited!B32</f>
        <v>2018</v>
      </c>
      <c r="P37" s="99">
        <f>Amnt_Deposited!C32</f>
        <v>0</v>
      </c>
      <c r="Q37" s="284">
        <f>MCF!R36</f>
        <v>1</v>
      </c>
      <c r="R37" s="67">
        <f t="shared" si="1"/>
        <v>0</v>
      </c>
      <c r="S37" s="67">
        <f t="shared" si="7"/>
        <v>0</v>
      </c>
      <c r="T37" s="67">
        <f t="shared" si="8"/>
        <v>0</v>
      </c>
      <c r="U37" s="67">
        <f t="shared" si="9"/>
        <v>8.878994007510535E-2</v>
      </c>
      <c r="V37" s="67">
        <f t="shared" si="10"/>
        <v>4.3669085431025191E-2</v>
      </c>
      <c r="W37" s="100">
        <f t="shared" si="11"/>
        <v>2.911272362068346E-2</v>
      </c>
    </row>
    <row r="38" spans="2:23">
      <c r="B38" s="96">
        <f>Amnt_Deposited!B33</f>
        <v>2019</v>
      </c>
      <c r="C38" s="99">
        <f>Amnt_Deposited!C33</f>
        <v>0</v>
      </c>
      <c r="D38" s="418">
        <f>Dry_Matter_Content!C25</f>
        <v>0.59</v>
      </c>
      <c r="E38" s="284">
        <f>MCF!R37</f>
        <v>1</v>
      </c>
      <c r="F38" s="67">
        <f t="shared" si="2"/>
        <v>0</v>
      </c>
      <c r="G38" s="67">
        <f t="shared" si="3"/>
        <v>0</v>
      </c>
      <c r="H38" s="67">
        <f t="shared" si="4"/>
        <v>0</v>
      </c>
      <c r="I38" s="67">
        <f t="shared" si="0"/>
        <v>8.8959087468803349E-2</v>
      </c>
      <c r="J38" s="67">
        <f t="shared" si="5"/>
        <v>4.3752276296787518E-2</v>
      </c>
      <c r="K38" s="100">
        <f t="shared" si="6"/>
        <v>2.9168184197858344E-2</v>
      </c>
      <c r="O38" s="96">
        <f>Amnt_Deposited!B33</f>
        <v>2019</v>
      </c>
      <c r="P38" s="99">
        <f>Amnt_Deposited!C33</f>
        <v>0</v>
      </c>
      <c r="Q38" s="284">
        <f>MCF!R37</f>
        <v>1</v>
      </c>
      <c r="R38" s="67">
        <f t="shared" si="1"/>
        <v>0</v>
      </c>
      <c r="S38" s="67">
        <f t="shared" si="7"/>
        <v>0</v>
      </c>
      <c r="T38" s="67">
        <f t="shared" si="8"/>
        <v>0</v>
      </c>
      <c r="U38" s="67">
        <f t="shared" si="9"/>
        <v>5.9517676718646273E-2</v>
      </c>
      <c r="V38" s="67">
        <f t="shared" si="10"/>
        <v>2.9272263356459074E-2</v>
      </c>
      <c r="W38" s="100">
        <f t="shared" si="11"/>
        <v>1.9514842237639381E-2</v>
      </c>
    </row>
    <row r="39" spans="2:23">
      <c r="B39" s="96">
        <f>Amnt_Deposited!B34</f>
        <v>2020</v>
      </c>
      <c r="C39" s="99">
        <f>Amnt_Deposited!C34</f>
        <v>0</v>
      </c>
      <c r="D39" s="418">
        <f>Dry_Matter_Content!C26</f>
        <v>0.59</v>
      </c>
      <c r="E39" s="284">
        <f>MCF!R38</f>
        <v>1</v>
      </c>
      <c r="F39" s="67">
        <f t="shared" si="2"/>
        <v>0</v>
      </c>
      <c r="G39" s="67">
        <f t="shared" si="3"/>
        <v>0</v>
      </c>
      <c r="H39" s="67">
        <f t="shared" si="4"/>
        <v>0</v>
      </c>
      <c r="I39" s="67">
        <f t="shared" si="0"/>
        <v>5.9631059607376725E-2</v>
      </c>
      <c r="J39" s="67">
        <f t="shared" si="5"/>
        <v>2.9328027861426624E-2</v>
      </c>
      <c r="K39" s="100">
        <f t="shared" si="6"/>
        <v>1.9552018574284416E-2</v>
      </c>
      <c r="O39" s="96">
        <f>Amnt_Deposited!B34</f>
        <v>2020</v>
      </c>
      <c r="P39" s="99">
        <f>Amnt_Deposited!C34</f>
        <v>0</v>
      </c>
      <c r="Q39" s="284">
        <f>MCF!R38</f>
        <v>1</v>
      </c>
      <c r="R39" s="67">
        <f t="shared" si="1"/>
        <v>0</v>
      </c>
      <c r="S39" s="67">
        <f t="shared" si="7"/>
        <v>0</v>
      </c>
      <c r="T39" s="67">
        <f t="shared" si="8"/>
        <v>0</v>
      </c>
      <c r="U39" s="67">
        <f t="shared" si="9"/>
        <v>3.989589179797727E-2</v>
      </c>
      <c r="V39" s="67">
        <f t="shared" si="10"/>
        <v>1.9621784920669003E-2</v>
      </c>
      <c r="W39" s="100">
        <f t="shared" si="11"/>
        <v>1.3081189947112668E-2</v>
      </c>
    </row>
    <row r="40" spans="2:23">
      <c r="B40" s="96">
        <f>Amnt_Deposited!B35</f>
        <v>2021</v>
      </c>
      <c r="C40" s="99">
        <f>Amnt_Deposited!C35</f>
        <v>0</v>
      </c>
      <c r="D40" s="418">
        <f>Dry_Matter_Content!C27</f>
        <v>0.59</v>
      </c>
      <c r="E40" s="284">
        <f>MCF!R39</f>
        <v>1</v>
      </c>
      <c r="F40" s="67">
        <f t="shared" si="2"/>
        <v>0</v>
      </c>
      <c r="G40" s="67">
        <f t="shared" si="3"/>
        <v>0</v>
      </c>
      <c r="H40" s="67">
        <f t="shared" si="4"/>
        <v>0</v>
      </c>
      <c r="I40" s="67">
        <f t="shared" si="0"/>
        <v>3.997189462117072E-2</v>
      </c>
      <c r="J40" s="67">
        <f t="shared" si="5"/>
        <v>1.9659164986206006E-2</v>
      </c>
      <c r="K40" s="100">
        <f t="shared" si="6"/>
        <v>1.3106109990804003E-2</v>
      </c>
      <c r="O40" s="96">
        <f>Amnt_Deposited!B35</f>
        <v>2021</v>
      </c>
      <c r="P40" s="99">
        <f>Amnt_Deposited!C35</f>
        <v>0</v>
      </c>
      <c r="Q40" s="284">
        <f>MCF!R39</f>
        <v>1</v>
      </c>
      <c r="R40" s="67">
        <f t="shared" si="1"/>
        <v>0</v>
      </c>
      <c r="S40" s="67">
        <f t="shared" si="7"/>
        <v>0</v>
      </c>
      <c r="T40" s="67">
        <f t="shared" si="8"/>
        <v>0</v>
      </c>
      <c r="U40" s="67">
        <f t="shared" si="9"/>
        <v>2.6743016026653011E-2</v>
      </c>
      <c r="V40" s="67">
        <f t="shared" si="10"/>
        <v>1.3152875771324261E-2</v>
      </c>
      <c r="W40" s="100">
        <f t="shared" si="11"/>
        <v>8.7685838475495062E-3</v>
      </c>
    </row>
    <row r="41" spans="2:23">
      <c r="B41" s="96">
        <f>Amnt_Deposited!B36</f>
        <v>2022</v>
      </c>
      <c r="C41" s="99">
        <f>Amnt_Deposited!C36</f>
        <v>0</v>
      </c>
      <c r="D41" s="418">
        <f>Dry_Matter_Content!C28</f>
        <v>0.59</v>
      </c>
      <c r="E41" s="284">
        <f>MCF!R40</f>
        <v>1</v>
      </c>
      <c r="F41" s="67">
        <f t="shared" si="2"/>
        <v>0</v>
      </c>
      <c r="G41" s="67">
        <f t="shared" si="3"/>
        <v>0</v>
      </c>
      <c r="H41" s="67">
        <f t="shared" si="4"/>
        <v>0</v>
      </c>
      <c r="I41" s="67">
        <f t="shared" si="0"/>
        <v>2.6793962242594883E-2</v>
      </c>
      <c r="J41" s="67">
        <f t="shared" si="5"/>
        <v>1.3177932378575839E-2</v>
      </c>
      <c r="K41" s="100">
        <f t="shared" si="6"/>
        <v>8.785288252383892E-3</v>
      </c>
      <c r="O41" s="96">
        <f>Amnt_Deposited!B36</f>
        <v>2022</v>
      </c>
      <c r="P41" s="99">
        <f>Amnt_Deposited!C36</f>
        <v>0</v>
      </c>
      <c r="Q41" s="284">
        <f>MCF!R40</f>
        <v>1</v>
      </c>
      <c r="R41" s="67">
        <f t="shared" si="1"/>
        <v>0</v>
      </c>
      <c r="S41" s="67">
        <f t="shared" si="7"/>
        <v>0</v>
      </c>
      <c r="T41" s="67">
        <f t="shared" si="8"/>
        <v>0</v>
      </c>
      <c r="U41" s="67">
        <f t="shared" si="9"/>
        <v>1.7926379734117887E-2</v>
      </c>
      <c r="V41" s="67">
        <f t="shared" si="10"/>
        <v>8.8166362925351238E-3</v>
      </c>
      <c r="W41" s="100">
        <f t="shared" si="11"/>
        <v>5.8777575283567489E-3</v>
      </c>
    </row>
    <row r="42" spans="2:23">
      <c r="B42" s="96">
        <f>Amnt_Deposited!B37</f>
        <v>2023</v>
      </c>
      <c r="C42" s="99">
        <f>Amnt_Deposited!C37</f>
        <v>0</v>
      </c>
      <c r="D42" s="418">
        <f>Dry_Matter_Content!C29</f>
        <v>0.59</v>
      </c>
      <c r="E42" s="284">
        <f>MCF!R41</f>
        <v>1</v>
      </c>
      <c r="F42" s="67">
        <f t="shared" si="2"/>
        <v>0</v>
      </c>
      <c r="G42" s="67">
        <f t="shared" si="3"/>
        <v>0</v>
      </c>
      <c r="H42" s="67">
        <f t="shared" si="4"/>
        <v>0</v>
      </c>
      <c r="I42" s="67">
        <f t="shared" si="0"/>
        <v>1.7960530003933384E-2</v>
      </c>
      <c r="J42" s="67">
        <f t="shared" si="5"/>
        <v>8.833432238661499E-3</v>
      </c>
      <c r="K42" s="100">
        <f t="shared" si="6"/>
        <v>5.8889548257743327E-3</v>
      </c>
      <c r="O42" s="96">
        <f>Amnt_Deposited!B37</f>
        <v>2023</v>
      </c>
      <c r="P42" s="99">
        <f>Amnt_Deposited!C37</f>
        <v>0</v>
      </c>
      <c r="Q42" s="284">
        <f>MCF!R41</f>
        <v>1</v>
      </c>
      <c r="R42" s="67">
        <f t="shared" si="1"/>
        <v>0</v>
      </c>
      <c r="S42" s="67">
        <f t="shared" si="7"/>
        <v>0</v>
      </c>
      <c r="T42" s="67">
        <f t="shared" si="8"/>
        <v>0</v>
      </c>
      <c r="U42" s="67">
        <f t="shared" si="9"/>
        <v>1.2016411688626254E-2</v>
      </c>
      <c r="V42" s="67">
        <f t="shared" si="10"/>
        <v>5.9099680454916328E-3</v>
      </c>
      <c r="W42" s="100">
        <f t="shared" si="11"/>
        <v>3.9399786969944216E-3</v>
      </c>
    </row>
    <row r="43" spans="2:23">
      <c r="B43" s="96">
        <f>Amnt_Deposited!B38</f>
        <v>2024</v>
      </c>
      <c r="C43" s="99">
        <f>Amnt_Deposited!C38</f>
        <v>0</v>
      </c>
      <c r="D43" s="418">
        <f>Dry_Matter_Content!C30</f>
        <v>0.59</v>
      </c>
      <c r="E43" s="284">
        <f>MCF!R42</f>
        <v>1</v>
      </c>
      <c r="F43" s="67">
        <f t="shared" si="2"/>
        <v>0</v>
      </c>
      <c r="G43" s="67">
        <f t="shared" si="3"/>
        <v>0</v>
      </c>
      <c r="H43" s="67">
        <f t="shared" si="4"/>
        <v>0</v>
      </c>
      <c r="I43" s="67">
        <f t="shared" si="0"/>
        <v>1.2039303299061107E-2</v>
      </c>
      <c r="J43" s="67">
        <f t="shared" si="5"/>
        <v>5.9212267048722768E-3</v>
      </c>
      <c r="K43" s="100">
        <f t="shared" si="6"/>
        <v>3.9474844699148512E-3</v>
      </c>
      <c r="O43" s="96">
        <f>Amnt_Deposited!B38</f>
        <v>2024</v>
      </c>
      <c r="P43" s="99">
        <f>Amnt_Deposited!C38</f>
        <v>0</v>
      </c>
      <c r="Q43" s="284">
        <f>MCF!R42</f>
        <v>1</v>
      </c>
      <c r="R43" s="67">
        <f t="shared" si="1"/>
        <v>0</v>
      </c>
      <c r="S43" s="67">
        <f t="shared" si="7"/>
        <v>0</v>
      </c>
      <c r="T43" s="67">
        <f t="shared" si="8"/>
        <v>0</v>
      </c>
      <c r="U43" s="67">
        <f t="shared" si="9"/>
        <v>8.0548416363031457E-3</v>
      </c>
      <c r="V43" s="67">
        <f t="shared" si="10"/>
        <v>3.9615700523231087E-3</v>
      </c>
      <c r="W43" s="100">
        <f t="shared" si="11"/>
        <v>2.641046701548739E-3</v>
      </c>
    </row>
    <row r="44" spans="2:23">
      <c r="B44" s="96">
        <f>Amnt_Deposited!B39</f>
        <v>2025</v>
      </c>
      <c r="C44" s="99">
        <f>Amnt_Deposited!C39</f>
        <v>0</v>
      </c>
      <c r="D44" s="418">
        <f>Dry_Matter_Content!C31</f>
        <v>0.59</v>
      </c>
      <c r="E44" s="284">
        <f>MCF!R43</f>
        <v>1</v>
      </c>
      <c r="F44" s="67">
        <f t="shared" si="2"/>
        <v>0</v>
      </c>
      <c r="G44" s="67">
        <f t="shared" si="3"/>
        <v>0</v>
      </c>
      <c r="H44" s="67">
        <f t="shared" si="4"/>
        <v>0</v>
      </c>
      <c r="I44" s="67">
        <f t="shared" si="0"/>
        <v>8.0701863416636661E-3</v>
      </c>
      <c r="J44" s="67">
        <f t="shared" si="5"/>
        <v>3.9691169573974417E-3</v>
      </c>
      <c r="K44" s="100">
        <f t="shared" si="6"/>
        <v>2.6460779715982942E-3</v>
      </c>
      <c r="O44" s="96">
        <f>Amnt_Deposited!B39</f>
        <v>2025</v>
      </c>
      <c r="P44" s="99">
        <f>Amnt_Deposited!C39</f>
        <v>0</v>
      </c>
      <c r="Q44" s="284">
        <f>MCF!R43</f>
        <v>1</v>
      </c>
      <c r="R44" s="67">
        <f t="shared" si="1"/>
        <v>0</v>
      </c>
      <c r="S44" s="67">
        <f t="shared" si="7"/>
        <v>0</v>
      </c>
      <c r="T44" s="67">
        <f t="shared" si="8"/>
        <v>0</v>
      </c>
      <c r="U44" s="67">
        <f t="shared" si="9"/>
        <v>5.3993218164565086E-3</v>
      </c>
      <c r="V44" s="67">
        <f t="shared" si="10"/>
        <v>2.6555198198466366E-3</v>
      </c>
      <c r="W44" s="100">
        <f t="shared" si="11"/>
        <v>1.7703465465644243E-3</v>
      </c>
    </row>
    <row r="45" spans="2:23">
      <c r="B45" s="96">
        <f>Amnt_Deposited!B40</f>
        <v>2026</v>
      </c>
      <c r="C45" s="99">
        <f>Amnt_Deposited!C40</f>
        <v>0</v>
      </c>
      <c r="D45" s="418">
        <f>Dry_Matter_Content!C32</f>
        <v>0.59</v>
      </c>
      <c r="E45" s="284">
        <f>MCF!R44</f>
        <v>1</v>
      </c>
      <c r="F45" s="67">
        <f t="shared" si="2"/>
        <v>0</v>
      </c>
      <c r="G45" s="67">
        <f t="shared" si="3"/>
        <v>0</v>
      </c>
      <c r="H45" s="67">
        <f t="shared" si="4"/>
        <v>0</v>
      </c>
      <c r="I45" s="67">
        <f t="shared" si="0"/>
        <v>5.409607680060176E-3</v>
      </c>
      <c r="J45" s="67">
        <f t="shared" si="5"/>
        <v>2.6605786616034897E-3</v>
      </c>
      <c r="K45" s="100">
        <f t="shared" si="6"/>
        <v>1.7737191077356598E-3</v>
      </c>
      <c r="O45" s="96">
        <f>Amnt_Deposited!B40</f>
        <v>2026</v>
      </c>
      <c r="P45" s="99">
        <f>Amnt_Deposited!C40</f>
        <v>0</v>
      </c>
      <c r="Q45" s="284">
        <f>MCF!R44</f>
        <v>1</v>
      </c>
      <c r="R45" s="67">
        <f t="shared" si="1"/>
        <v>0</v>
      </c>
      <c r="S45" s="67">
        <f t="shared" si="7"/>
        <v>0</v>
      </c>
      <c r="T45" s="67">
        <f t="shared" si="8"/>
        <v>0</v>
      </c>
      <c r="U45" s="67">
        <f t="shared" si="9"/>
        <v>3.6192736485683584E-3</v>
      </c>
      <c r="V45" s="67">
        <f t="shared" si="10"/>
        <v>1.78004816788815E-3</v>
      </c>
      <c r="W45" s="100">
        <f t="shared" si="11"/>
        <v>1.1866987785921E-3</v>
      </c>
    </row>
    <row r="46" spans="2:23">
      <c r="B46" s="96">
        <f>Amnt_Deposited!B41</f>
        <v>2027</v>
      </c>
      <c r="C46" s="99">
        <f>Amnt_Deposited!C41</f>
        <v>0</v>
      </c>
      <c r="D46" s="418">
        <f>Dry_Matter_Content!C33</f>
        <v>0.59</v>
      </c>
      <c r="E46" s="284">
        <f>MCF!R45</f>
        <v>1</v>
      </c>
      <c r="F46" s="67">
        <f t="shared" si="2"/>
        <v>0</v>
      </c>
      <c r="G46" s="67">
        <f t="shared" si="3"/>
        <v>0</v>
      </c>
      <c r="H46" s="67">
        <f t="shared" si="4"/>
        <v>0</v>
      </c>
      <c r="I46" s="67">
        <f t="shared" si="0"/>
        <v>3.6261684691326853E-3</v>
      </c>
      <c r="J46" s="67">
        <f t="shared" si="5"/>
        <v>1.7834392109274907E-3</v>
      </c>
      <c r="K46" s="100">
        <f t="shared" si="6"/>
        <v>1.1889594739516603E-3</v>
      </c>
      <c r="O46" s="96">
        <f>Amnt_Deposited!B41</f>
        <v>2027</v>
      </c>
      <c r="P46" s="99">
        <f>Amnt_Deposited!C41</f>
        <v>0</v>
      </c>
      <c r="Q46" s="284">
        <f>MCF!R45</f>
        <v>1</v>
      </c>
      <c r="R46" s="67">
        <f t="shared" si="1"/>
        <v>0</v>
      </c>
      <c r="S46" s="67">
        <f t="shared" si="7"/>
        <v>0</v>
      </c>
      <c r="T46" s="67">
        <f t="shared" si="8"/>
        <v>0</v>
      </c>
      <c r="U46" s="67">
        <f t="shared" si="9"/>
        <v>2.4260716787239183E-3</v>
      </c>
      <c r="V46" s="67">
        <f t="shared" si="10"/>
        <v>1.1932019698444401E-3</v>
      </c>
      <c r="W46" s="100">
        <f t="shared" si="11"/>
        <v>7.9546797989629334E-4</v>
      </c>
    </row>
    <row r="47" spans="2:23">
      <c r="B47" s="96">
        <f>Amnt_Deposited!B42</f>
        <v>2028</v>
      </c>
      <c r="C47" s="99">
        <f>Amnt_Deposited!C42</f>
        <v>0</v>
      </c>
      <c r="D47" s="418">
        <f>Dry_Matter_Content!C34</f>
        <v>0.59</v>
      </c>
      <c r="E47" s="284">
        <f>MCF!R46</f>
        <v>1</v>
      </c>
      <c r="F47" s="67">
        <f t="shared" si="2"/>
        <v>0</v>
      </c>
      <c r="G47" s="67">
        <f t="shared" si="3"/>
        <v>0</v>
      </c>
      <c r="H47" s="67">
        <f t="shared" si="4"/>
        <v>0</v>
      </c>
      <c r="I47" s="67">
        <f t="shared" si="0"/>
        <v>2.4306934151620053E-3</v>
      </c>
      <c r="J47" s="67">
        <f t="shared" si="5"/>
        <v>1.1954750539706798E-3</v>
      </c>
      <c r="K47" s="100">
        <f t="shared" si="6"/>
        <v>7.969833693137865E-4</v>
      </c>
      <c r="O47" s="96">
        <f>Amnt_Deposited!B42</f>
        <v>2028</v>
      </c>
      <c r="P47" s="99">
        <f>Amnt_Deposited!C42</f>
        <v>0</v>
      </c>
      <c r="Q47" s="284">
        <f>MCF!R46</f>
        <v>1</v>
      </c>
      <c r="R47" s="67">
        <f t="shared" si="1"/>
        <v>0</v>
      </c>
      <c r="S47" s="67">
        <f t="shared" si="7"/>
        <v>0</v>
      </c>
      <c r="T47" s="67">
        <f t="shared" si="8"/>
        <v>0</v>
      </c>
      <c r="U47" s="67">
        <f t="shared" si="9"/>
        <v>1.6262444793679778E-3</v>
      </c>
      <c r="V47" s="67">
        <f t="shared" si="10"/>
        <v>7.9982719935594063E-4</v>
      </c>
      <c r="W47" s="100">
        <f t="shared" si="11"/>
        <v>5.3321813290396042E-4</v>
      </c>
    </row>
    <row r="48" spans="2:23">
      <c r="B48" s="96">
        <f>Amnt_Deposited!B43</f>
        <v>2029</v>
      </c>
      <c r="C48" s="99">
        <f>Amnt_Deposited!C43</f>
        <v>0</v>
      </c>
      <c r="D48" s="418">
        <f>Dry_Matter_Content!C35</f>
        <v>0.59</v>
      </c>
      <c r="E48" s="284">
        <f>MCF!R47</f>
        <v>1</v>
      </c>
      <c r="F48" s="67">
        <f t="shared" si="2"/>
        <v>0</v>
      </c>
      <c r="G48" s="67">
        <f t="shared" si="3"/>
        <v>0</v>
      </c>
      <c r="H48" s="67">
        <f t="shared" si="4"/>
        <v>0</v>
      </c>
      <c r="I48" s="67">
        <f t="shared" si="0"/>
        <v>1.6293425219499208E-3</v>
      </c>
      <c r="J48" s="67">
        <f t="shared" si="5"/>
        <v>8.0135089321208453E-4</v>
      </c>
      <c r="K48" s="100">
        <f t="shared" si="6"/>
        <v>5.3423392880805635E-4</v>
      </c>
      <c r="O48" s="96">
        <f>Amnt_Deposited!B43</f>
        <v>2029</v>
      </c>
      <c r="P48" s="99">
        <f>Amnt_Deposited!C43</f>
        <v>0</v>
      </c>
      <c r="Q48" s="284">
        <f>MCF!R47</f>
        <v>1</v>
      </c>
      <c r="R48" s="67">
        <f t="shared" si="1"/>
        <v>0</v>
      </c>
      <c r="S48" s="67">
        <f t="shared" si="7"/>
        <v>0</v>
      </c>
      <c r="T48" s="67">
        <f t="shared" si="8"/>
        <v>0</v>
      </c>
      <c r="U48" s="67">
        <f t="shared" si="9"/>
        <v>1.0901042742751472E-3</v>
      </c>
      <c r="V48" s="67">
        <f t="shared" si="10"/>
        <v>5.3614020509283058E-4</v>
      </c>
      <c r="W48" s="100">
        <f t="shared" si="11"/>
        <v>3.5742680339522035E-4</v>
      </c>
    </row>
    <row r="49" spans="2:23">
      <c r="B49" s="96">
        <f>Amnt_Deposited!B44</f>
        <v>2030</v>
      </c>
      <c r="C49" s="99">
        <f>Amnt_Deposited!C44</f>
        <v>0</v>
      </c>
      <c r="D49" s="418">
        <f>Dry_Matter_Content!C36</f>
        <v>0.59</v>
      </c>
      <c r="E49" s="284">
        <f>MCF!R48</f>
        <v>1</v>
      </c>
      <c r="F49" s="67">
        <f t="shared" si="2"/>
        <v>0</v>
      </c>
      <c r="G49" s="67">
        <f t="shared" si="3"/>
        <v>0</v>
      </c>
      <c r="H49" s="67">
        <f t="shared" si="4"/>
        <v>0</v>
      </c>
      <c r="I49" s="67">
        <f t="shared" si="0"/>
        <v>1.0921809543212955E-3</v>
      </c>
      <c r="J49" s="67">
        <f t="shared" si="5"/>
        <v>5.3716156762862518E-4</v>
      </c>
      <c r="K49" s="100">
        <f t="shared" si="6"/>
        <v>3.5810771175241675E-4</v>
      </c>
      <c r="O49" s="96">
        <f>Amnt_Deposited!B44</f>
        <v>2030</v>
      </c>
      <c r="P49" s="99">
        <f>Amnt_Deposited!C44</f>
        <v>0</v>
      </c>
      <c r="Q49" s="284">
        <f>MCF!R48</f>
        <v>1</v>
      </c>
      <c r="R49" s="67">
        <f t="shared" si="1"/>
        <v>0</v>
      </c>
      <c r="S49" s="67">
        <f t="shared" si="7"/>
        <v>0</v>
      </c>
      <c r="T49" s="67">
        <f t="shared" si="8"/>
        <v>0</v>
      </c>
      <c r="U49" s="67">
        <f t="shared" si="9"/>
        <v>7.3071874731576395E-4</v>
      </c>
      <c r="V49" s="67">
        <f t="shared" si="10"/>
        <v>3.5938552695938334E-4</v>
      </c>
      <c r="W49" s="100">
        <f t="shared" si="11"/>
        <v>2.3959035130625554E-4</v>
      </c>
    </row>
    <row r="50" spans="2:23">
      <c r="B50" s="96">
        <f>Amnt_Deposited!B45</f>
        <v>2031</v>
      </c>
      <c r="C50" s="99">
        <f>Amnt_Deposited!C45</f>
        <v>0</v>
      </c>
      <c r="D50" s="418">
        <f>Dry_Matter_Content!C37</f>
        <v>0.59</v>
      </c>
      <c r="E50" s="284">
        <f>MCF!R49</f>
        <v>1</v>
      </c>
      <c r="F50" s="67">
        <f t="shared" si="2"/>
        <v>0</v>
      </c>
      <c r="G50" s="67">
        <f t="shared" si="3"/>
        <v>0</v>
      </c>
      <c r="H50" s="67">
        <f t="shared" si="4"/>
        <v>0</v>
      </c>
      <c r="I50" s="67">
        <f t="shared" si="0"/>
        <v>7.3211078757989931E-4</v>
      </c>
      <c r="J50" s="67">
        <f t="shared" si="5"/>
        <v>3.6007016674139618E-4</v>
      </c>
      <c r="K50" s="100">
        <f t="shared" si="6"/>
        <v>2.4004677782759744E-4</v>
      </c>
      <c r="O50" s="96">
        <f>Amnt_Deposited!B45</f>
        <v>2031</v>
      </c>
      <c r="P50" s="99">
        <f>Amnt_Deposited!C45</f>
        <v>0</v>
      </c>
      <c r="Q50" s="284">
        <f>MCF!R49</f>
        <v>1</v>
      </c>
      <c r="R50" s="67">
        <f t="shared" si="1"/>
        <v>0</v>
      </c>
      <c r="S50" s="67">
        <f t="shared" si="7"/>
        <v>0</v>
      </c>
      <c r="T50" s="67">
        <f t="shared" si="8"/>
        <v>0</v>
      </c>
      <c r="U50" s="67">
        <f t="shared" si="9"/>
        <v>4.8981542433980754E-4</v>
      </c>
      <c r="V50" s="67">
        <f t="shared" si="10"/>
        <v>2.4090332297595636E-4</v>
      </c>
      <c r="W50" s="100">
        <f t="shared" si="11"/>
        <v>1.6060221531730422E-4</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4.9074853683374624E-4</v>
      </c>
      <c r="J51" s="67">
        <f t="shared" ref="J51:J82" si="16">I50*(1-$K$10)+H51</f>
        <v>2.4136225074615305E-4</v>
      </c>
      <c r="K51" s="100">
        <f t="shared" si="6"/>
        <v>1.6090816716410203E-4</v>
      </c>
      <c r="O51" s="96">
        <f>Amnt_Deposited!B46</f>
        <v>2032</v>
      </c>
      <c r="P51" s="99">
        <f>Amnt_Deposited!C46</f>
        <v>0</v>
      </c>
      <c r="Q51" s="284">
        <f>MCF!R50</f>
        <v>1</v>
      </c>
      <c r="R51" s="67">
        <f t="shared" ref="R51:R82" si="17">P51*$W$6*DOCF*Q51</f>
        <v>0</v>
      </c>
      <c r="S51" s="67">
        <f t="shared" si="7"/>
        <v>0</v>
      </c>
      <c r="T51" s="67">
        <f t="shared" si="8"/>
        <v>0</v>
      </c>
      <c r="U51" s="67">
        <f t="shared" si="9"/>
        <v>3.28333097792426E-4</v>
      </c>
      <c r="V51" s="67">
        <f t="shared" si="10"/>
        <v>1.6148232654738154E-4</v>
      </c>
      <c r="W51" s="100">
        <f t="shared" si="11"/>
        <v>1.0765488436492103E-4</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3.2895858180231945E-4</v>
      </c>
      <c r="J52" s="67">
        <f t="shared" si="16"/>
        <v>1.6178995503142682E-4</v>
      </c>
      <c r="K52" s="100">
        <f t="shared" si="6"/>
        <v>1.078599700209512E-4</v>
      </c>
      <c r="O52" s="96">
        <f>Amnt_Deposited!B47</f>
        <v>2033</v>
      </c>
      <c r="P52" s="99">
        <f>Amnt_Deposited!C47</f>
        <v>0</v>
      </c>
      <c r="Q52" s="284">
        <f>MCF!R51</f>
        <v>1</v>
      </c>
      <c r="R52" s="67">
        <f t="shared" si="17"/>
        <v>0</v>
      </c>
      <c r="S52" s="67">
        <f t="shared" si="7"/>
        <v>0</v>
      </c>
      <c r="T52" s="67">
        <f t="shared" si="8"/>
        <v>0</v>
      </c>
      <c r="U52" s="67">
        <f t="shared" si="9"/>
        <v>2.2008825722724307E-4</v>
      </c>
      <c r="V52" s="67">
        <f t="shared" si="10"/>
        <v>1.0824484056518293E-4</v>
      </c>
      <c r="W52" s="100">
        <f t="shared" si="11"/>
        <v>7.2163227043455278E-5</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2.205075316975494E-4</v>
      </c>
      <c r="J53" s="67">
        <f t="shared" si="16"/>
        <v>1.0845105010477005E-4</v>
      </c>
      <c r="K53" s="100">
        <f t="shared" si="6"/>
        <v>7.2300700069846693E-5</v>
      </c>
      <c r="O53" s="96">
        <f>Amnt_Deposited!B48</f>
        <v>2034</v>
      </c>
      <c r="P53" s="99">
        <f>Amnt_Deposited!C48</f>
        <v>0</v>
      </c>
      <c r="Q53" s="284">
        <f>MCF!R52</f>
        <v>1</v>
      </c>
      <c r="R53" s="67">
        <f t="shared" si="17"/>
        <v>0</v>
      </c>
      <c r="S53" s="67">
        <f t="shared" si="7"/>
        <v>0</v>
      </c>
      <c r="T53" s="67">
        <f t="shared" si="8"/>
        <v>0</v>
      </c>
      <c r="U53" s="67">
        <f t="shared" si="9"/>
        <v>1.475295707164692E-4</v>
      </c>
      <c r="V53" s="67">
        <f t="shared" si="10"/>
        <v>7.2558686510773866E-5</v>
      </c>
      <c r="W53" s="100">
        <f t="shared" si="11"/>
        <v>4.8372457673849242E-5</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1.4781061879870651E-4</v>
      </c>
      <c r="J54" s="67">
        <f t="shared" si="16"/>
        <v>7.2696912898842888E-5</v>
      </c>
      <c r="K54" s="100">
        <f t="shared" si="6"/>
        <v>4.8464608599228592E-5</v>
      </c>
      <c r="O54" s="96">
        <f>Amnt_Deposited!B49</f>
        <v>2035</v>
      </c>
      <c r="P54" s="99">
        <f>Amnt_Deposited!C49</f>
        <v>0</v>
      </c>
      <c r="Q54" s="284">
        <f>MCF!R53</f>
        <v>1</v>
      </c>
      <c r="R54" s="67">
        <f t="shared" si="17"/>
        <v>0</v>
      </c>
      <c r="S54" s="67">
        <f t="shared" si="7"/>
        <v>0</v>
      </c>
      <c r="T54" s="67">
        <f t="shared" si="8"/>
        <v>0</v>
      </c>
      <c r="U54" s="67">
        <f t="shared" si="9"/>
        <v>9.8892028634281742E-5</v>
      </c>
      <c r="V54" s="67">
        <f t="shared" si="10"/>
        <v>4.8637542082187463E-5</v>
      </c>
      <c r="W54" s="100">
        <f t="shared" si="11"/>
        <v>3.2425028054791639E-5</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9.9080420797705281E-5</v>
      </c>
      <c r="J55" s="67">
        <f t="shared" si="16"/>
        <v>4.8730198001001224E-5</v>
      </c>
      <c r="K55" s="100">
        <f t="shared" si="6"/>
        <v>3.2486798667334145E-5</v>
      </c>
      <c r="O55" s="96">
        <f>Amnt_Deposited!B50</f>
        <v>2036</v>
      </c>
      <c r="P55" s="99">
        <f>Amnt_Deposited!C50</f>
        <v>0</v>
      </c>
      <c r="Q55" s="284">
        <f>MCF!R54</f>
        <v>1</v>
      </c>
      <c r="R55" s="67">
        <f t="shared" si="17"/>
        <v>0</v>
      </c>
      <c r="S55" s="67">
        <f t="shared" si="7"/>
        <v>0</v>
      </c>
      <c r="T55" s="67">
        <f t="shared" si="8"/>
        <v>0</v>
      </c>
      <c r="U55" s="67">
        <f t="shared" si="9"/>
        <v>6.6289309186689504E-5</v>
      </c>
      <c r="V55" s="67">
        <f t="shared" si="10"/>
        <v>3.2602719447592244E-5</v>
      </c>
      <c r="W55" s="100">
        <f t="shared" si="11"/>
        <v>2.1735146298394827E-5</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6.6415592230348319E-5</v>
      </c>
      <c r="J56" s="67">
        <f t="shared" si="16"/>
        <v>3.2664828567356962E-5</v>
      </c>
      <c r="K56" s="100">
        <f t="shared" si="6"/>
        <v>2.1776552378237975E-5</v>
      </c>
      <c r="O56" s="96">
        <f>Amnt_Deposited!B51</f>
        <v>2037</v>
      </c>
      <c r="P56" s="99">
        <f>Amnt_Deposited!C51</f>
        <v>0</v>
      </c>
      <c r="Q56" s="284">
        <f>MCF!R55</f>
        <v>1</v>
      </c>
      <c r="R56" s="67">
        <f t="shared" si="17"/>
        <v>0</v>
      </c>
      <c r="S56" s="67">
        <f t="shared" si="7"/>
        <v>0</v>
      </c>
      <c r="T56" s="67">
        <f t="shared" si="8"/>
        <v>0</v>
      </c>
      <c r="U56" s="67">
        <f t="shared" si="9"/>
        <v>4.443505278569244E-5</v>
      </c>
      <c r="V56" s="67">
        <f t="shared" si="10"/>
        <v>2.1854256400997067E-5</v>
      </c>
      <c r="W56" s="100">
        <f t="shared" si="11"/>
        <v>1.4569504267331378E-5</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4.4519702841331337E-5</v>
      </c>
      <c r="J57" s="67">
        <f t="shared" si="16"/>
        <v>2.1895889389016986E-5</v>
      </c>
      <c r="K57" s="100">
        <f t="shared" si="6"/>
        <v>1.4597259592677991E-5</v>
      </c>
      <c r="O57" s="96">
        <f>Amnt_Deposited!B52</f>
        <v>2038</v>
      </c>
      <c r="P57" s="99">
        <f>Amnt_Deposited!C52</f>
        <v>0</v>
      </c>
      <c r="Q57" s="284">
        <f>MCF!R56</f>
        <v>1</v>
      </c>
      <c r="R57" s="67">
        <f t="shared" si="17"/>
        <v>0</v>
      </c>
      <c r="S57" s="67">
        <f t="shared" si="7"/>
        <v>0</v>
      </c>
      <c r="T57" s="67">
        <f t="shared" si="8"/>
        <v>0</v>
      </c>
      <c r="U57" s="67">
        <f t="shared" si="9"/>
        <v>2.9785706628901419E-5</v>
      </c>
      <c r="V57" s="67">
        <f t="shared" si="10"/>
        <v>1.4649346156791021E-5</v>
      </c>
      <c r="W57" s="100">
        <f t="shared" si="11"/>
        <v>9.7662307711940134E-6</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2.9842449258094203E-5</v>
      </c>
      <c r="J58" s="67">
        <f t="shared" si="16"/>
        <v>1.4677253583237132E-5</v>
      </c>
      <c r="K58" s="100">
        <f t="shared" si="6"/>
        <v>9.7848357221580874E-6</v>
      </c>
      <c r="O58" s="96">
        <f>Amnt_Deposited!B53</f>
        <v>2039</v>
      </c>
      <c r="P58" s="99">
        <f>Amnt_Deposited!C53</f>
        <v>0</v>
      </c>
      <c r="Q58" s="284">
        <f>MCF!R57</f>
        <v>1</v>
      </c>
      <c r="R58" s="67">
        <f t="shared" si="17"/>
        <v>0</v>
      </c>
      <c r="S58" s="67">
        <f t="shared" si="7"/>
        <v>0</v>
      </c>
      <c r="T58" s="67">
        <f t="shared" si="8"/>
        <v>0</v>
      </c>
      <c r="U58" s="67">
        <f t="shared" si="9"/>
        <v>1.9965956238689247E-5</v>
      </c>
      <c r="V58" s="67">
        <f t="shared" si="10"/>
        <v>9.8197503902121718E-6</v>
      </c>
      <c r="W58" s="100">
        <f t="shared" si="11"/>
        <v>6.5465002601414473E-6</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2.0003991960501937E-5</v>
      </c>
      <c r="J59" s="67">
        <f t="shared" si="16"/>
        <v>9.8384572975922661E-6</v>
      </c>
      <c r="K59" s="100">
        <f t="shared" si="6"/>
        <v>6.5589715317281768E-6</v>
      </c>
      <c r="O59" s="96">
        <f>Amnt_Deposited!B54</f>
        <v>2040</v>
      </c>
      <c r="P59" s="99">
        <f>Amnt_Deposited!C54</f>
        <v>0</v>
      </c>
      <c r="Q59" s="284">
        <f>MCF!R58</f>
        <v>1</v>
      </c>
      <c r="R59" s="67">
        <f t="shared" si="17"/>
        <v>0</v>
      </c>
      <c r="S59" s="67">
        <f t="shared" si="7"/>
        <v>0</v>
      </c>
      <c r="T59" s="67">
        <f t="shared" si="8"/>
        <v>0</v>
      </c>
      <c r="U59" s="67">
        <f t="shared" si="9"/>
        <v>1.3383580705063737E-5</v>
      </c>
      <c r="V59" s="67">
        <f t="shared" si="10"/>
        <v>6.5823755336255109E-6</v>
      </c>
      <c r="W59" s="100">
        <f t="shared" si="11"/>
        <v>4.3882503557503403E-6</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1.3409076811860217E-5</v>
      </c>
      <c r="J60" s="67">
        <f t="shared" si="16"/>
        <v>6.5949151486417194E-6</v>
      </c>
      <c r="K60" s="100">
        <f t="shared" si="6"/>
        <v>4.3966100990944796E-6</v>
      </c>
      <c r="O60" s="96">
        <f>Amnt_Deposited!B55</f>
        <v>2041</v>
      </c>
      <c r="P60" s="99">
        <f>Amnt_Deposited!C55</f>
        <v>0</v>
      </c>
      <c r="Q60" s="284">
        <f>MCF!R59</f>
        <v>1</v>
      </c>
      <c r="R60" s="67">
        <f t="shared" si="17"/>
        <v>0</v>
      </c>
      <c r="S60" s="67">
        <f t="shared" si="7"/>
        <v>0</v>
      </c>
      <c r="T60" s="67">
        <f t="shared" si="8"/>
        <v>0</v>
      </c>
      <c r="U60" s="67">
        <f t="shared" si="9"/>
        <v>8.9712824343400189E-6</v>
      </c>
      <c r="V60" s="67">
        <f t="shared" si="10"/>
        <v>4.4122982707237185E-6</v>
      </c>
      <c r="W60" s="100">
        <f t="shared" si="11"/>
        <v>2.9415321804824788E-6</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8.9883729858215643E-6</v>
      </c>
      <c r="J61" s="67">
        <f t="shared" si="16"/>
        <v>4.4207038260386526E-6</v>
      </c>
      <c r="K61" s="100">
        <f t="shared" si="6"/>
        <v>2.9471358840257683E-6</v>
      </c>
      <c r="O61" s="96">
        <f>Amnt_Deposited!B56</f>
        <v>2042</v>
      </c>
      <c r="P61" s="99">
        <f>Amnt_Deposited!C56</f>
        <v>0</v>
      </c>
      <c r="Q61" s="284">
        <f>MCF!R60</f>
        <v>1</v>
      </c>
      <c r="R61" s="67">
        <f t="shared" si="17"/>
        <v>0</v>
      </c>
      <c r="S61" s="67">
        <f t="shared" si="7"/>
        <v>0</v>
      </c>
      <c r="T61" s="67">
        <f t="shared" si="8"/>
        <v>0</v>
      </c>
      <c r="U61" s="67">
        <f t="shared" si="9"/>
        <v>6.0136304543855237E-6</v>
      </c>
      <c r="V61" s="67">
        <f t="shared" si="10"/>
        <v>2.9576519799544948E-6</v>
      </c>
      <c r="W61" s="100">
        <f t="shared" si="11"/>
        <v>1.9717679866363297E-6</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6.0250865936414082E-6</v>
      </c>
      <c r="J62" s="67">
        <f t="shared" si="16"/>
        <v>2.9632863921801565E-6</v>
      </c>
      <c r="K62" s="100">
        <f t="shared" si="6"/>
        <v>1.9755242614534377E-6</v>
      </c>
      <c r="O62" s="96">
        <f>Amnt_Deposited!B57</f>
        <v>2043</v>
      </c>
      <c r="P62" s="99">
        <f>Amnt_Deposited!C57</f>
        <v>0</v>
      </c>
      <c r="Q62" s="284">
        <f>MCF!R61</f>
        <v>1</v>
      </c>
      <c r="R62" s="67">
        <f t="shared" si="17"/>
        <v>0</v>
      </c>
      <c r="S62" s="67">
        <f t="shared" si="7"/>
        <v>0</v>
      </c>
      <c r="T62" s="67">
        <f t="shared" si="8"/>
        <v>0</v>
      </c>
      <c r="U62" s="67">
        <f t="shared" si="9"/>
        <v>4.0310570430250268E-6</v>
      </c>
      <c r="V62" s="67">
        <f t="shared" si="10"/>
        <v>1.9825734113604969E-6</v>
      </c>
      <c r="W62" s="100">
        <f t="shared" si="11"/>
        <v>1.3217156075736645E-6</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4.0387363228184221E-6</v>
      </c>
      <c r="J63" s="67">
        <f t="shared" si="16"/>
        <v>1.9863502708229861E-6</v>
      </c>
      <c r="K63" s="100">
        <f t="shared" si="6"/>
        <v>1.3242335138819907E-6</v>
      </c>
      <c r="O63" s="96">
        <f>Amnt_Deposited!B58</f>
        <v>2044</v>
      </c>
      <c r="P63" s="99">
        <f>Amnt_Deposited!C58</f>
        <v>0</v>
      </c>
      <c r="Q63" s="284">
        <f>MCF!R62</f>
        <v>1</v>
      </c>
      <c r="R63" s="67">
        <f t="shared" si="17"/>
        <v>0</v>
      </c>
      <c r="S63" s="67">
        <f t="shared" si="7"/>
        <v>0</v>
      </c>
      <c r="T63" s="67">
        <f t="shared" si="8"/>
        <v>0</v>
      </c>
      <c r="U63" s="67">
        <f t="shared" si="9"/>
        <v>2.702098342652824E-6</v>
      </c>
      <c r="V63" s="67">
        <f t="shared" si="10"/>
        <v>1.3289587003722028E-6</v>
      </c>
      <c r="W63" s="100">
        <f t="shared" si="11"/>
        <v>8.8597246691480187E-7</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2.7072459178374535E-6</v>
      </c>
      <c r="J64" s="67">
        <f t="shared" si="16"/>
        <v>1.3314904049809688E-6</v>
      </c>
      <c r="K64" s="100">
        <f t="shared" si="6"/>
        <v>8.8766026998731247E-7</v>
      </c>
      <c r="O64" s="96">
        <f>Amnt_Deposited!B59</f>
        <v>2045</v>
      </c>
      <c r="P64" s="99">
        <f>Amnt_Deposited!C59</f>
        <v>0</v>
      </c>
      <c r="Q64" s="284">
        <f>MCF!R63</f>
        <v>1</v>
      </c>
      <c r="R64" s="67">
        <f t="shared" si="17"/>
        <v>0</v>
      </c>
      <c r="S64" s="67">
        <f t="shared" si="7"/>
        <v>0</v>
      </c>
      <c r="T64" s="67">
        <f t="shared" si="8"/>
        <v>0</v>
      </c>
      <c r="U64" s="67">
        <f t="shared" si="9"/>
        <v>1.8112706854398657E-6</v>
      </c>
      <c r="V64" s="67">
        <f t="shared" si="10"/>
        <v>8.9082765721295834E-7</v>
      </c>
      <c r="W64" s="100">
        <f t="shared" si="11"/>
        <v>5.9388510480863886E-7</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1.8147212082745986E-6</v>
      </c>
      <c r="J65" s="67">
        <f t="shared" si="16"/>
        <v>8.9252470956285507E-7</v>
      </c>
      <c r="K65" s="100">
        <f t="shared" si="6"/>
        <v>5.9501647304190331E-7</v>
      </c>
      <c r="O65" s="96">
        <f>Amnt_Deposited!B60</f>
        <v>2046</v>
      </c>
      <c r="P65" s="99">
        <f>Amnt_Deposited!C60</f>
        <v>0</v>
      </c>
      <c r="Q65" s="284">
        <f>MCF!R64</f>
        <v>1</v>
      </c>
      <c r="R65" s="67">
        <f t="shared" si="17"/>
        <v>0</v>
      </c>
      <c r="S65" s="67">
        <f t="shared" si="7"/>
        <v>0</v>
      </c>
      <c r="T65" s="67">
        <f t="shared" si="8"/>
        <v>0</v>
      </c>
      <c r="U65" s="67">
        <f t="shared" si="9"/>
        <v>1.2141310492470548E-6</v>
      </c>
      <c r="V65" s="67">
        <f t="shared" si="10"/>
        <v>5.9713963619281092E-7</v>
      </c>
      <c r="W65" s="100">
        <f t="shared" si="11"/>
        <v>3.9809309079520726E-7</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1.2164440038724799E-6</v>
      </c>
      <c r="J66" s="67">
        <f t="shared" si="16"/>
        <v>5.9827720440211868E-7</v>
      </c>
      <c r="K66" s="100">
        <f t="shared" si="6"/>
        <v>3.9885146960141243E-7</v>
      </c>
      <c r="O66" s="96">
        <f>Amnt_Deposited!B61</f>
        <v>2047</v>
      </c>
      <c r="P66" s="99">
        <f>Amnt_Deposited!C61</f>
        <v>0</v>
      </c>
      <c r="Q66" s="284">
        <f>MCF!R65</f>
        <v>1</v>
      </c>
      <c r="R66" s="67">
        <f t="shared" si="17"/>
        <v>0</v>
      </c>
      <c r="S66" s="67">
        <f t="shared" si="7"/>
        <v>0</v>
      </c>
      <c r="T66" s="67">
        <f t="shared" si="8"/>
        <v>0</v>
      </c>
      <c r="U66" s="67">
        <f t="shared" si="9"/>
        <v>8.1385638082458478E-7</v>
      </c>
      <c r="V66" s="67">
        <f t="shared" si="10"/>
        <v>4.0027466842246993E-7</v>
      </c>
      <c r="W66" s="100">
        <f t="shared" si="11"/>
        <v>2.6684977894831328E-7</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8.1540680067557819E-7</v>
      </c>
      <c r="J67" s="67">
        <f t="shared" si="16"/>
        <v>4.0103720319690177E-7</v>
      </c>
      <c r="K67" s="100">
        <f t="shared" si="6"/>
        <v>2.6735813546460116E-7</v>
      </c>
      <c r="O67" s="96">
        <f>Amnt_Deposited!B62</f>
        <v>2048</v>
      </c>
      <c r="P67" s="99">
        <f>Amnt_Deposited!C62</f>
        <v>0</v>
      </c>
      <c r="Q67" s="284">
        <f>MCF!R66</f>
        <v>1</v>
      </c>
      <c r="R67" s="67">
        <f t="shared" si="17"/>
        <v>0</v>
      </c>
      <c r="S67" s="67">
        <f t="shared" si="7"/>
        <v>0</v>
      </c>
      <c r="T67" s="67">
        <f t="shared" si="8"/>
        <v>0</v>
      </c>
      <c r="U67" s="67">
        <f t="shared" si="9"/>
        <v>5.4554424666073451E-7</v>
      </c>
      <c r="V67" s="67">
        <f t="shared" si="10"/>
        <v>2.6831213416385028E-7</v>
      </c>
      <c r="W67" s="100">
        <f t="shared" si="11"/>
        <v>1.7887475610923351E-7</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5.4658352416662698E-7</v>
      </c>
      <c r="J68" s="67">
        <f t="shared" si="16"/>
        <v>2.6882327650895125E-7</v>
      </c>
      <c r="K68" s="100">
        <f t="shared" si="6"/>
        <v>1.7921551767263416E-7</v>
      </c>
      <c r="O68" s="96">
        <f>Amnt_Deposited!B63</f>
        <v>2049</v>
      </c>
      <c r="P68" s="99">
        <f>Amnt_Deposited!C63</f>
        <v>0</v>
      </c>
      <c r="Q68" s="284">
        <f>MCF!R67</f>
        <v>1</v>
      </c>
      <c r="R68" s="67">
        <f t="shared" si="17"/>
        <v>0</v>
      </c>
      <c r="S68" s="67">
        <f t="shared" si="7"/>
        <v>0</v>
      </c>
      <c r="T68" s="67">
        <f t="shared" si="8"/>
        <v>0</v>
      </c>
      <c r="U68" s="67">
        <f t="shared" si="9"/>
        <v>3.6568924453610171E-7</v>
      </c>
      <c r="V68" s="67">
        <f t="shared" si="10"/>
        <v>1.7985500212463277E-7</v>
      </c>
      <c r="W68" s="100">
        <f t="shared" si="11"/>
        <v>1.1990333474975516E-7</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3.6638589308169539E-7</v>
      </c>
      <c r="J69" s="67">
        <f t="shared" si="16"/>
        <v>1.8019763108493159E-7</v>
      </c>
      <c r="K69" s="100">
        <f t="shared" si="6"/>
        <v>1.2013175405662104E-7</v>
      </c>
      <c r="O69" s="96">
        <f>Amnt_Deposited!B64</f>
        <v>2050</v>
      </c>
      <c r="P69" s="99">
        <f>Amnt_Deposited!C64</f>
        <v>0</v>
      </c>
      <c r="Q69" s="284">
        <f>MCF!R68</f>
        <v>1</v>
      </c>
      <c r="R69" s="67">
        <f t="shared" si="17"/>
        <v>0</v>
      </c>
      <c r="S69" s="67">
        <f t="shared" si="7"/>
        <v>0</v>
      </c>
      <c r="T69" s="67">
        <f t="shared" si="8"/>
        <v>0</v>
      </c>
      <c r="U69" s="67">
        <f t="shared" si="9"/>
        <v>2.4512883123217784E-7</v>
      </c>
      <c r="V69" s="67">
        <f t="shared" si="10"/>
        <v>1.2056041330392384E-7</v>
      </c>
      <c r="W69" s="100">
        <f t="shared" si="11"/>
        <v>8.0373608869282554E-8</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2.4559580871733088E-7</v>
      </c>
      <c r="J70" s="67">
        <f t="shared" si="16"/>
        <v>1.2079008436436451E-7</v>
      </c>
      <c r="K70" s="100">
        <f t="shared" si="6"/>
        <v>8.0526722909576339E-8</v>
      </c>
      <c r="O70" s="96">
        <f>Amnt_Deposited!B65</f>
        <v>2051</v>
      </c>
      <c r="P70" s="99">
        <f>Amnt_Deposited!C65</f>
        <v>0</v>
      </c>
      <c r="Q70" s="284">
        <f>MCF!R69</f>
        <v>1</v>
      </c>
      <c r="R70" s="67">
        <f t="shared" si="17"/>
        <v>0</v>
      </c>
      <c r="S70" s="67">
        <f t="shared" si="7"/>
        <v>0</v>
      </c>
      <c r="T70" s="67">
        <f t="shared" si="8"/>
        <v>0</v>
      </c>
      <c r="U70" s="67">
        <f t="shared" si="9"/>
        <v>1.6431476943621591E-7</v>
      </c>
      <c r="V70" s="67">
        <f t="shared" si="10"/>
        <v>8.0814061795961924E-8</v>
      </c>
      <c r="W70" s="100">
        <f t="shared" si="11"/>
        <v>5.3876041197307949E-8</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1.6462779380556131E-7</v>
      </c>
      <c r="J71" s="67">
        <f t="shared" si="16"/>
        <v>8.096801491176957E-8</v>
      </c>
      <c r="K71" s="100">
        <f t="shared" si="6"/>
        <v>5.397867660784638E-8</v>
      </c>
      <c r="O71" s="96">
        <f>Amnt_Deposited!B66</f>
        <v>2052</v>
      </c>
      <c r="P71" s="99">
        <f>Amnt_Deposited!C66</f>
        <v>0</v>
      </c>
      <c r="Q71" s="284">
        <f>MCF!R70</f>
        <v>1</v>
      </c>
      <c r="R71" s="67">
        <f t="shared" si="17"/>
        <v>0</v>
      </c>
      <c r="S71" s="67">
        <f t="shared" si="7"/>
        <v>0</v>
      </c>
      <c r="T71" s="67">
        <f t="shared" si="8"/>
        <v>0</v>
      </c>
      <c r="U71" s="67">
        <f t="shared" si="9"/>
        <v>1.1014348381281971E-7</v>
      </c>
      <c r="V71" s="67">
        <f t="shared" si="10"/>
        <v>5.4171285623396202E-8</v>
      </c>
      <c r="W71" s="100">
        <f t="shared" si="11"/>
        <v>3.6114190415597466E-8</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1.1035331032248961E-7</v>
      </c>
      <c r="J72" s="67">
        <f t="shared" si="16"/>
        <v>5.4274483483071716E-8</v>
      </c>
      <c r="K72" s="100">
        <f t="shared" si="6"/>
        <v>3.6182988988714477E-8</v>
      </c>
      <c r="O72" s="96">
        <f>Amnt_Deposited!B67</f>
        <v>2053</v>
      </c>
      <c r="P72" s="99">
        <f>Amnt_Deposited!C67</f>
        <v>0</v>
      </c>
      <c r="Q72" s="284">
        <f>MCF!R71</f>
        <v>1</v>
      </c>
      <c r="R72" s="67">
        <f t="shared" si="17"/>
        <v>0</v>
      </c>
      <c r="S72" s="67">
        <f t="shared" si="7"/>
        <v>0</v>
      </c>
      <c r="T72" s="67">
        <f t="shared" si="8"/>
        <v>0</v>
      </c>
      <c r="U72" s="67">
        <f t="shared" si="9"/>
        <v>7.3831385139935006E-8</v>
      </c>
      <c r="V72" s="67">
        <f t="shared" si="10"/>
        <v>3.6312098672884706E-8</v>
      </c>
      <c r="W72" s="100">
        <f t="shared" si="11"/>
        <v>2.4208065781923138E-8</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7.3972036055556422E-8</v>
      </c>
      <c r="J73" s="67">
        <f t="shared" si="16"/>
        <v>3.6381274266933183E-8</v>
      </c>
      <c r="K73" s="100">
        <f t="shared" si="6"/>
        <v>2.4254182844622121E-8</v>
      </c>
      <c r="O73" s="96">
        <f>Amnt_Deposited!B68</f>
        <v>2054</v>
      </c>
      <c r="P73" s="99">
        <f>Amnt_Deposited!C68</f>
        <v>0</v>
      </c>
      <c r="Q73" s="284">
        <f>MCF!R72</f>
        <v>1</v>
      </c>
      <c r="R73" s="67">
        <f t="shared" si="17"/>
        <v>0</v>
      </c>
      <c r="S73" s="67">
        <f t="shared" si="7"/>
        <v>0</v>
      </c>
      <c r="T73" s="67">
        <f t="shared" si="8"/>
        <v>0</v>
      </c>
      <c r="U73" s="67">
        <f t="shared" si="9"/>
        <v>4.9490657485876253E-8</v>
      </c>
      <c r="V73" s="67">
        <f t="shared" si="10"/>
        <v>2.4340727654058756E-8</v>
      </c>
      <c r="W73" s="100">
        <f t="shared" si="11"/>
        <v>1.6227151769372502E-8</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4.958493861411055E-8</v>
      </c>
      <c r="J74" s="67">
        <f t="shared" si="16"/>
        <v>2.4387097441445868E-8</v>
      </c>
      <c r="K74" s="100">
        <f t="shared" si="6"/>
        <v>1.6258064960963911E-8</v>
      </c>
      <c r="O74" s="96">
        <f>Amnt_Deposited!B69</f>
        <v>2055</v>
      </c>
      <c r="P74" s="99">
        <f>Amnt_Deposited!C69</f>
        <v>0</v>
      </c>
      <c r="Q74" s="284">
        <f>MCF!R73</f>
        <v>1</v>
      </c>
      <c r="R74" s="67">
        <f t="shared" si="17"/>
        <v>0</v>
      </c>
      <c r="S74" s="67">
        <f t="shared" si="7"/>
        <v>0</v>
      </c>
      <c r="T74" s="67">
        <f t="shared" si="8"/>
        <v>0</v>
      </c>
      <c r="U74" s="67">
        <f t="shared" si="9"/>
        <v>3.317457980426663E-8</v>
      </c>
      <c r="V74" s="67">
        <f t="shared" si="10"/>
        <v>1.6316077681609626E-8</v>
      </c>
      <c r="W74" s="100">
        <f t="shared" si="11"/>
        <v>1.0877385121073084E-8</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3.3237778334484931E-8</v>
      </c>
      <c r="J75" s="67">
        <f t="shared" si="16"/>
        <v>1.6347160279625616E-8</v>
      </c>
      <c r="K75" s="100">
        <f t="shared" si="6"/>
        <v>1.0898106853083744E-8</v>
      </c>
      <c r="O75" s="96">
        <f>Amnt_Deposited!B70</f>
        <v>2056</v>
      </c>
      <c r="P75" s="99">
        <f>Amnt_Deposited!C70</f>
        <v>0</v>
      </c>
      <c r="Q75" s="284">
        <f>MCF!R74</f>
        <v>1</v>
      </c>
      <c r="R75" s="67">
        <f t="shared" si="17"/>
        <v>0</v>
      </c>
      <c r="S75" s="67">
        <f t="shared" si="7"/>
        <v>0</v>
      </c>
      <c r="T75" s="67">
        <f t="shared" si="8"/>
        <v>0</v>
      </c>
      <c r="U75" s="67">
        <f t="shared" si="9"/>
        <v>2.2237585861608998E-8</v>
      </c>
      <c r="V75" s="67">
        <f t="shared" si="10"/>
        <v>1.0936993942657632E-8</v>
      </c>
      <c r="W75" s="100">
        <f t="shared" si="11"/>
        <v>7.2913292951050872E-9</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2.2279949103294313E-8</v>
      </c>
      <c r="J76" s="67">
        <f t="shared" si="16"/>
        <v>1.0957829231190617E-8</v>
      </c>
      <c r="K76" s="100">
        <f t="shared" si="6"/>
        <v>7.3052194874604105E-9</v>
      </c>
      <c r="O76" s="96">
        <f>Amnt_Deposited!B71</f>
        <v>2057</v>
      </c>
      <c r="P76" s="99">
        <f>Amnt_Deposited!C71</f>
        <v>0</v>
      </c>
      <c r="Q76" s="284">
        <f>MCF!R75</f>
        <v>1</v>
      </c>
      <c r="R76" s="67">
        <f t="shared" si="17"/>
        <v>0</v>
      </c>
      <c r="S76" s="67">
        <f t="shared" si="7"/>
        <v>0</v>
      </c>
      <c r="T76" s="67">
        <f t="shared" si="8"/>
        <v>0</v>
      </c>
      <c r="U76" s="67">
        <f t="shared" si="9"/>
        <v>1.4906299578475226E-8</v>
      </c>
      <c r="V76" s="67">
        <f t="shared" si="10"/>
        <v>7.3312862831337723E-9</v>
      </c>
      <c r="W76" s="100">
        <f t="shared" si="11"/>
        <v>4.8875241887558479E-9</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1.4934696508591947E-8</v>
      </c>
      <c r="J77" s="67">
        <f t="shared" si="16"/>
        <v>7.3452525947023681E-9</v>
      </c>
      <c r="K77" s="100">
        <f t="shared" si="6"/>
        <v>4.8968350631349121E-9</v>
      </c>
      <c r="O77" s="96">
        <f>Amnt_Deposited!B72</f>
        <v>2058</v>
      </c>
      <c r="P77" s="99">
        <f>Amnt_Deposited!C72</f>
        <v>0</v>
      </c>
      <c r="Q77" s="284">
        <f>MCF!R76</f>
        <v>1</v>
      </c>
      <c r="R77" s="67">
        <f t="shared" si="17"/>
        <v>0</v>
      </c>
      <c r="S77" s="67">
        <f t="shared" si="7"/>
        <v>0</v>
      </c>
      <c r="T77" s="67">
        <f t="shared" si="8"/>
        <v>0</v>
      </c>
      <c r="U77" s="67">
        <f t="shared" si="9"/>
        <v>9.9919914196645448E-9</v>
      </c>
      <c r="V77" s="67">
        <f t="shared" si="10"/>
        <v>4.9143081588106812E-9</v>
      </c>
      <c r="W77" s="100">
        <f t="shared" si="11"/>
        <v>3.2762054392071207E-9</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1.0011026451167655E-8</v>
      </c>
      <c r="J78" s="67">
        <f t="shared" si="16"/>
        <v>4.9236700574242908E-9</v>
      </c>
      <c r="K78" s="100">
        <f t="shared" si="6"/>
        <v>3.2824467049495272E-9</v>
      </c>
      <c r="O78" s="96">
        <f>Amnt_Deposited!B73</f>
        <v>2059</v>
      </c>
      <c r="P78" s="99">
        <f>Amnt_Deposited!C73</f>
        <v>0</v>
      </c>
      <c r="Q78" s="284">
        <f>MCF!R77</f>
        <v>1</v>
      </c>
      <c r="R78" s="67">
        <f t="shared" si="17"/>
        <v>0</v>
      </c>
      <c r="S78" s="67">
        <f t="shared" si="7"/>
        <v>0</v>
      </c>
      <c r="T78" s="67">
        <f t="shared" si="8"/>
        <v>0</v>
      </c>
      <c r="U78" s="67">
        <f t="shared" si="9"/>
        <v>6.6978321484172512E-9</v>
      </c>
      <c r="V78" s="67">
        <f t="shared" si="10"/>
        <v>3.294159271247294E-9</v>
      </c>
      <c r="W78" s="100">
        <f t="shared" si="11"/>
        <v>2.1961061808315292E-9</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6.710591711610706E-9</v>
      </c>
      <c r="J79" s="67">
        <f t="shared" si="16"/>
        <v>3.3004347395569496E-9</v>
      </c>
      <c r="K79" s="100">
        <f t="shared" si="6"/>
        <v>2.2002898263712996E-9</v>
      </c>
      <c r="O79" s="96">
        <f>Amnt_Deposited!B74</f>
        <v>2060</v>
      </c>
      <c r="P79" s="99">
        <f>Amnt_Deposited!C74</f>
        <v>0</v>
      </c>
      <c r="Q79" s="284">
        <f>MCF!R78</f>
        <v>1</v>
      </c>
      <c r="R79" s="67">
        <f t="shared" si="17"/>
        <v>0</v>
      </c>
      <c r="S79" s="67">
        <f t="shared" si="7"/>
        <v>0</v>
      </c>
      <c r="T79" s="67">
        <f t="shared" si="8"/>
        <v>0</v>
      </c>
      <c r="U79" s="67">
        <f t="shared" si="9"/>
        <v>4.4896911540660369E-9</v>
      </c>
      <c r="V79" s="67">
        <f t="shared" si="10"/>
        <v>2.2081409943512143E-9</v>
      </c>
      <c r="W79" s="100">
        <f t="shared" si="11"/>
        <v>1.4720939962341429E-9</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4.4982441450532681E-9</v>
      </c>
      <c r="J80" s="67">
        <f t="shared" si="16"/>
        <v>2.2123475665574379E-9</v>
      </c>
      <c r="K80" s="100">
        <f t="shared" si="6"/>
        <v>1.4748983777049586E-9</v>
      </c>
      <c r="O80" s="96">
        <f>Amnt_Deposited!B75</f>
        <v>2061</v>
      </c>
      <c r="P80" s="99">
        <f>Amnt_Deposited!C75</f>
        <v>0</v>
      </c>
      <c r="Q80" s="284">
        <f>MCF!R79</f>
        <v>1</v>
      </c>
      <c r="R80" s="67">
        <f t="shared" si="17"/>
        <v>0</v>
      </c>
      <c r="S80" s="67">
        <f t="shared" si="7"/>
        <v>0</v>
      </c>
      <c r="T80" s="67">
        <f t="shared" si="8"/>
        <v>0</v>
      </c>
      <c r="U80" s="67">
        <f t="shared" si="9"/>
        <v>3.0095299810793487E-9</v>
      </c>
      <c r="V80" s="67">
        <f t="shared" si="10"/>
        <v>1.4801611729866884E-9</v>
      </c>
      <c r="W80" s="100">
        <f t="shared" si="11"/>
        <v>9.8677411532445883E-10</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3.0152632223916518E-9</v>
      </c>
      <c r="J81" s="67">
        <f t="shared" si="16"/>
        <v>1.4829809226616163E-9</v>
      </c>
      <c r="K81" s="100">
        <f t="shared" si="6"/>
        <v>9.8865394844107754E-10</v>
      </c>
      <c r="O81" s="96">
        <f>Amnt_Deposited!B76</f>
        <v>2062</v>
      </c>
      <c r="P81" s="99">
        <f>Amnt_Deposited!C76</f>
        <v>0</v>
      </c>
      <c r="Q81" s="284">
        <f>MCF!R80</f>
        <v>1</v>
      </c>
      <c r="R81" s="67">
        <f t="shared" si="17"/>
        <v>0</v>
      </c>
      <c r="S81" s="67">
        <f t="shared" si="7"/>
        <v>0</v>
      </c>
      <c r="T81" s="67">
        <f t="shared" si="8"/>
        <v>0</v>
      </c>
      <c r="U81" s="67">
        <f t="shared" si="9"/>
        <v>2.0173482754627457E-9</v>
      </c>
      <c r="V81" s="67">
        <f t="shared" si="10"/>
        <v>9.92181705616603E-10</v>
      </c>
      <c r="W81" s="100">
        <f t="shared" si="11"/>
        <v>6.6145447041106863E-10</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2.0211913820431424E-9</v>
      </c>
      <c r="J82" s="67">
        <f t="shared" si="16"/>
        <v>9.9407184034850958E-10</v>
      </c>
      <c r="K82" s="100">
        <f t="shared" si="6"/>
        <v>6.6271456023233965E-10</v>
      </c>
      <c r="O82" s="96">
        <f>Amnt_Deposited!B77</f>
        <v>2063</v>
      </c>
      <c r="P82" s="99">
        <f>Amnt_Deposited!C77</f>
        <v>0</v>
      </c>
      <c r="Q82" s="284">
        <f>MCF!R81</f>
        <v>1</v>
      </c>
      <c r="R82" s="67">
        <f t="shared" si="17"/>
        <v>0</v>
      </c>
      <c r="S82" s="67">
        <f t="shared" si="7"/>
        <v>0</v>
      </c>
      <c r="T82" s="67">
        <f t="shared" si="8"/>
        <v>0</v>
      </c>
      <c r="U82" s="67">
        <f t="shared" si="9"/>
        <v>1.3522689888781052E-9</v>
      </c>
      <c r="V82" s="67">
        <f t="shared" si="10"/>
        <v>6.6507928658464041E-10</v>
      </c>
      <c r="W82" s="100">
        <f t="shared" si="11"/>
        <v>4.4338619105642694E-10</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1.3548451002579966E-9</v>
      </c>
      <c r="J83" s="67">
        <f t="shared" ref="J83:J99" si="22">I82*(1-$K$10)+H83</f>
        <v>6.6634628178514567E-10</v>
      </c>
      <c r="K83" s="100">
        <f t="shared" si="6"/>
        <v>4.4423085452343045E-10</v>
      </c>
      <c r="O83" s="96">
        <f>Amnt_Deposited!B78</f>
        <v>2064</v>
      </c>
      <c r="P83" s="99">
        <f>Amnt_Deposited!C78</f>
        <v>0</v>
      </c>
      <c r="Q83" s="284">
        <f>MCF!R82</f>
        <v>1</v>
      </c>
      <c r="R83" s="67">
        <f t="shared" ref="R83:R99" si="23">P83*$W$6*DOCF*Q83</f>
        <v>0</v>
      </c>
      <c r="S83" s="67">
        <f t="shared" si="7"/>
        <v>0</v>
      </c>
      <c r="T83" s="67">
        <f t="shared" si="8"/>
        <v>0</v>
      </c>
      <c r="U83" s="67">
        <f t="shared" si="9"/>
        <v>9.0645301087733896E-10</v>
      </c>
      <c r="V83" s="67">
        <f t="shared" si="10"/>
        <v>4.4581597800076629E-10</v>
      </c>
      <c r="W83" s="100">
        <f t="shared" si="11"/>
        <v>2.9721065200051082E-10</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9.0817982997610071E-10</v>
      </c>
      <c r="J84" s="67">
        <f t="shared" si="22"/>
        <v>4.4666527028189596E-10</v>
      </c>
      <c r="K84" s="100">
        <f t="shared" si="6"/>
        <v>2.9777684685459729E-10</v>
      </c>
      <c r="O84" s="96">
        <f>Amnt_Deposited!B79</f>
        <v>2065</v>
      </c>
      <c r="P84" s="99">
        <f>Amnt_Deposited!C79</f>
        <v>0</v>
      </c>
      <c r="Q84" s="284">
        <f>MCF!R83</f>
        <v>1</v>
      </c>
      <c r="R84" s="67">
        <f t="shared" si="23"/>
        <v>0</v>
      </c>
      <c r="S84" s="67">
        <f t="shared" si="7"/>
        <v>0</v>
      </c>
      <c r="T84" s="67">
        <f t="shared" si="8"/>
        <v>0</v>
      </c>
      <c r="U84" s="67">
        <f t="shared" si="9"/>
        <v>6.0761362398044174E-10</v>
      </c>
      <c r="V84" s="67">
        <f t="shared" si="10"/>
        <v>2.9883938689689722E-10</v>
      </c>
      <c r="W84" s="100">
        <f t="shared" si="11"/>
        <v>1.992262579312648E-10</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6.0877114543821898E-10</v>
      </c>
      <c r="J85" s="67">
        <f t="shared" si="22"/>
        <v>2.9940868453788179E-10</v>
      </c>
      <c r="K85" s="100">
        <f t="shared" ref="K85:K99" si="24">J85*CH4_fraction*conv</f>
        <v>1.9960578969192119E-10</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4.0729559239845137E-10</v>
      </c>
      <c r="V85" s="67">
        <f t="shared" ref="V85:V98" si="28">U84*(1-$W$10)+T85</f>
        <v>2.0031803158199039E-10</v>
      </c>
      <c r="W85" s="100">
        <f t="shared" ref="W85:W99" si="29">V85*CH4_fraction*conv</f>
        <v>1.3354535438799358E-10</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4.0807150223531584E-10</v>
      </c>
      <c r="J86" s="67">
        <f t="shared" si="22"/>
        <v>2.0069964320290316E-10</v>
      </c>
      <c r="K86" s="100">
        <f t="shared" si="24"/>
        <v>1.3379976213526877E-10</v>
      </c>
      <c r="O86" s="96">
        <f>Amnt_Deposited!B81</f>
        <v>2067</v>
      </c>
      <c r="P86" s="99">
        <f>Amnt_Deposited!C81</f>
        <v>0</v>
      </c>
      <c r="Q86" s="284">
        <f>MCF!R85</f>
        <v>1</v>
      </c>
      <c r="R86" s="67">
        <f t="shared" si="23"/>
        <v>0</v>
      </c>
      <c r="S86" s="67">
        <f t="shared" si="25"/>
        <v>0</v>
      </c>
      <c r="T86" s="67">
        <f t="shared" si="26"/>
        <v>0</v>
      </c>
      <c r="U86" s="67">
        <f t="shared" si="27"/>
        <v>2.7301840024664294E-10</v>
      </c>
      <c r="V86" s="67">
        <f t="shared" si="28"/>
        <v>1.3427719215180846E-10</v>
      </c>
      <c r="W86" s="100">
        <f t="shared" si="29"/>
        <v>8.9518128101205635E-11</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2.7353850816420942E-10</v>
      </c>
      <c r="J87" s="67">
        <f t="shared" si="22"/>
        <v>1.3453299407110642E-10</v>
      </c>
      <c r="K87" s="100">
        <f t="shared" si="24"/>
        <v>8.9688662714070946E-11</v>
      </c>
      <c r="O87" s="96">
        <f>Amnt_Deposited!B82</f>
        <v>2068</v>
      </c>
      <c r="P87" s="99">
        <f>Amnt_Deposited!C82</f>
        <v>0</v>
      </c>
      <c r="Q87" s="284">
        <f>MCF!R86</f>
        <v>1</v>
      </c>
      <c r="R87" s="67">
        <f t="shared" si="23"/>
        <v>0</v>
      </c>
      <c r="S87" s="67">
        <f t="shared" si="25"/>
        <v>0</v>
      </c>
      <c r="T87" s="67">
        <f t="shared" si="26"/>
        <v>0</v>
      </c>
      <c r="U87" s="67">
        <f t="shared" si="27"/>
        <v>1.830097066219063E-10</v>
      </c>
      <c r="V87" s="67">
        <f t="shared" si="28"/>
        <v>9.0008693624736645E-11</v>
      </c>
      <c r="W87" s="100">
        <f t="shared" si="29"/>
        <v>6.000579574982443E-11</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1.8335834538515297E-10</v>
      </c>
      <c r="J88" s="67">
        <f t="shared" si="22"/>
        <v>9.0180162779056455E-11</v>
      </c>
      <c r="K88" s="100">
        <f t="shared" si="24"/>
        <v>6.012010851937097E-11</v>
      </c>
      <c r="O88" s="96">
        <f>Amnt_Deposited!B83</f>
        <v>2069</v>
      </c>
      <c r="P88" s="99">
        <f>Amnt_Deposited!C83</f>
        <v>0</v>
      </c>
      <c r="Q88" s="284">
        <f>MCF!R87</f>
        <v>1</v>
      </c>
      <c r="R88" s="67">
        <f t="shared" si="23"/>
        <v>0</v>
      </c>
      <c r="S88" s="67">
        <f t="shared" si="25"/>
        <v>0</v>
      </c>
      <c r="T88" s="67">
        <f t="shared" si="26"/>
        <v>0</v>
      </c>
      <c r="U88" s="67">
        <f t="shared" si="27"/>
        <v>1.2267507496776507E-10</v>
      </c>
      <c r="V88" s="67">
        <f t="shared" si="28"/>
        <v>6.0334631654141218E-11</v>
      </c>
      <c r="W88" s="100">
        <f t="shared" si="29"/>
        <v>4.0223087769427479E-11</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1.229087745195944E-10</v>
      </c>
      <c r="J89" s="67">
        <f t="shared" si="22"/>
        <v>6.044957086555858E-11</v>
      </c>
      <c r="K89" s="100">
        <f t="shared" si="24"/>
        <v>4.0299713910372385E-11</v>
      </c>
      <c r="O89" s="96">
        <f>Amnt_Deposited!B84</f>
        <v>2070</v>
      </c>
      <c r="P89" s="99">
        <f>Amnt_Deposited!C84</f>
        <v>0</v>
      </c>
      <c r="Q89" s="284">
        <f>MCF!R88</f>
        <v>1</v>
      </c>
      <c r="R89" s="67">
        <f t="shared" si="23"/>
        <v>0</v>
      </c>
      <c r="S89" s="67">
        <f t="shared" si="25"/>
        <v>0</v>
      </c>
      <c r="T89" s="67">
        <f t="shared" si="26"/>
        <v>0</v>
      </c>
      <c r="U89" s="67">
        <f t="shared" si="27"/>
        <v>8.2231561899817785E-11</v>
      </c>
      <c r="V89" s="67">
        <f t="shared" si="28"/>
        <v>4.0443513067947281E-11</v>
      </c>
      <c r="W89" s="100">
        <f t="shared" si="29"/>
        <v>2.6962342045298185E-11</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8.2388215394158538E-11</v>
      </c>
      <c r="J90" s="67">
        <f t="shared" si="22"/>
        <v>4.0520559125435871E-11</v>
      </c>
      <c r="K90" s="100">
        <f t="shared" si="24"/>
        <v>2.7013706083623914E-11</v>
      </c>
      <c r="O90" s="96">
        <f>Amnt_Deposited!B85</f>
        <v>2071</v>
      </c>
      <c r="P90" s="99">
        <f>Amnt_Deposited!C85</f>
        <v>0</v>
      </c>
      <c r="Q90" s="284">
        <f>MCF!R89</f>
        <v>1</v>
      </c>
      <c r="R90" s="67">
        <f t="shared" si="23"/>
        <v>0</v>
      </c>
      <c r="S90" s="67">
        <f t="shared" si="25"/>
        <v>0</v>
      </c>
      <c r="T90" s="67">
        <f t="shared" si="26"/>
        <v>0</v>
      </c>
      <c r="U90" s="67">
        <f t="shared" si="27"/>
        <v>5.5121464358268381E-11</v>
      </c>
      <c r="V90" s="67">
        <f t="shared" si="28"/>
        <v>2.7110097541549404E-11</v>
      </c>
      <c r="W90" s="100">
        <f t="shared" si="29"/>
        <v>1.8073398361032936E-11</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5.5226472335806518E-11</v>
      </c>
      <c r="J91" s="67">
        <f t="shared" si="22"/>
        <v>2.716174305835202E-11</v>
      </c>
      <c r="K91" s="100">
        <f t="shared" si="24"/>
        <v>1.8107828705568011E-11</v>
      </c>
      <c r="O91" s="96">
        <f>Amnt_Deposited!B86</f>
        <v>2072</v>
      </c>
      <c r="P91" s="99">
        <f>Amnt_Deposited!C86</f>
        <v>0</v>
      </c>
      <c r="Q91" s="284">
        <f>MCF!R90</f>
        <v>1</v>
      </c>
      <c r="R91" s="67">
        <f t="shared" si="23"/>
        <v>0</v>
      </c>
      <c r="S91" s="67">
        <f t="shared" si="25"/>
        <v>0</v>
      </c>
      <c r="T91" s="67">
        <f t="shared" si="26"/>
        <v>0</v>
      </c>
      <c r="U91" s="67">
        <f t="shared" si="27"/>
        <v>3.6949022526186315E-11</v>
      </c>
      <c r="V91" s="67">
        <f t="shared" si="28"/>
        <v>1.8172441832082069E-11</v>
      </c>
      <c r="W91" s="100">
        <f t="shared" si="29"/>
        <v>1.2114961221388046E-11</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3.7019411478523785E-11</v>
      </c>
      <c r="J92" s="67">
        <f t="shared" si="22"/>
        <v>1.820706085728273E-11</v>
      </c>
      <c r="K92" s="100">
        <f t="shared" si="24"/>
        <v>1.2138040571521819E-11</v>
      </c>
      <c r="O92" s="96">
        <f>Amnt_Deposited!B87</f>
        <v>2073</v>
      </c>
      <c r="P92" s="99">
        <f>Amnt_Deposited!C87</f>
        <v>0</v>
      </c>
      <c r="Q92" s="284">
        <f>MCF!R91</f>
        <v>1</v>
      </c>
      <c r="R92" s="67">
        <f t="shared" si="23"/>
        <v>0</v>
      </c>
      <c r="S92" s="67">
        <f t="shared" si="25"/>
        <v>0</v>
      </c>
      <c r="T92" s="67">
        <f t="shared" si="26"/>
        <v>0</v>
      </c>
      <c r="U92" s="67">
        <f t="shared" si="27"/>
        <v>2.4767670480725084E-11</v>
      </c>
      <c r="V92" s="67">
        <f t="shared" si="28"/>
        <v>1.218135204546123E-11</v>
      </c>
      <c r="W92" s="100">
        <f t="shared" si="29"/>
        <v>8.1209013636408192E-12</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2.4814853606496337E-11</v>
      </c>
      <c r="J93" s="67">
        <f t="shared" si="22"/>
        <v>1.2204557872027446E-11</v>
      </c>
      <c r="K93" s="100">
        <f t="shared" si="24"/>
        <v>8.1363719146849631E-12</v>
      </c>
      <c r="O93" s="96">
        <f>Amnt_Deposited!B88</f>
        <v>2074</v>
      </c>
      <c r="P93" s="99">
        <f>Amnt_Deposited!C88</f>
        <v>0</v>
      </c>
      <c r="Q93" s="284">
        <f>MCF!R92</f>
        <v>1</v>
      </c>
      <c r="R93" s="67">
        <f t="shared" si="23"/>
        <v>0</v>
      </c>
      <c r="S93" s="67">
        <f t="shared" si="25"/>
        <v>0</v>
      </c>
      <c r="T93" s="67">
        <f t="shared" si="26"/>
        <v>0</v>
      </c>
      <c r="U93" s="67">
        <f t="shared" si="27"/>
        <v>1.6602266016835183E-11</v>
      </c>
      <c r="V93" s="67">
        <f t="shared" si="28"/>
        <v>8.1654044638898998E-12</v>
      </c>
      <c r="W93" s="100">
        <f t="shared" si="29"/>
        <v>5.4436029759265999E-12</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1.6633893811874275E-11</v>
      </c>
      <c r="J94" s="67">
        <f t="shared" si="22"/>
        <v>8.180959794622062E-12</v>
      </c>
      <c r="K94" s="100">
        <f t="shared" si="24"/>
        <v>5.4539731964147075E-12</v>
      </c>
      <c r="O94" s="96">
        <f>Amnt_Deposited!B89</f>
        <v>2075</v>
      </c>
      <c r="P94" s="99">
        <f>Amnt_Deposited!C89</f>
        <v>0</v>
      </c>
      <c r="Q94" s="284">
        <f>MCF!R93</f>
        <v>1</v>
      </c>
      <c r="R94" s="67">
        <f t="shared" si="23"/>
        <v>0</v>
      </c>
      <c r="S94" s="67">
        <f t="shared" si="25"/>
        <v>0</v>
      </c>
      <c r="T94" s="67">
        <f t="shared" si="26"/>
        <v>0</v>
      </c>
      <c r="U94" s="67">
        <f t="shared" si="27"/>
        <v>1.112883172070089E-11</v>
      </c>
      <c r="V94" s="67">
        <f t="shared" si="28"/>
        <v>5.4734342961342927E-12</v>
      </c>
      <c r="W94" s="100">
        <f t="shared" si="29"/>
        <v>3.6489561974228615E-12</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1.1150032465727501E-11</v>
      </c>
      <c r="J95" s="67">
        <f t="shared" si="22"/>
        <v>5.483861346146775E-12</v>
      </c>
      <c r="K95" s="100">
        <f t="shared" si="24"/>
        <v>3.6559075640978497E-12</v>
      </c>
      <c r="O95" s="96">
        <f>Amnt_Deposited!B90</f>
        <v>2076</v>
      </c>
      <c r="P95" s="99">
        <f>Amnt_Deposited!C90</f>
        <v>0</v>
      </c>
      <c r="Q95" s="284">
        <f>MCF!R94</f>
        <v>1</v>
      </c>
      <c r="R95" s="67">
        <f t="shared" si="23"/>
        <v>0</v>
      </c>
      <c r="S95" s="67">
        <f t="shared" si="25"/>
        <v>0</v>
      </c>
      <c r="T95" s="67">
        <f t="shared" si="26"/>
        <v>0</v>
      </c>
      <c r="U95" s="67">
        <f t="shared" si="27"/>
        <v>7.4598789913431031E-12</v>
      </c>
      <c r="V95" s="67">
        <f t="shared" si="28"/>
        <v>3.6689527293577862E-12</v>
      </c>
      <c r="W95" s="100">
        <f t="shared" si="29"/>
        <v>2.445968486238524E-12</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7.4740902757253318E-12</v>
      </c>
      <c r="J96" s="67">
        <f t="shared" si="22"/>
        <v>3.6759421900021691E-12</v>
      </c>
      <c r="K96" s="100">
        <f t="shared" si="24"/>
        <v>2.4506281266681125E-12</v>
      </c>
      <c r="O96" s="96">
        <f>Amnt_Deposited!B91</f>
        <v>2077</v>
      </c>
      <c r="P96" s="99">
        <f>Amnt_Deposited!C91</f>
        <v>0</v>
      </c>
      <c r="Q96" s="284">
        <f>MCF!R95</f>
        <v>1</v>
      </c>
      <c r="R96" s="67">
        <f t="shared" si="23"/>
        <v>0</v>
      </c>
      <c r="S96" s="67">
        <f t="shared" si="25"/>
        <v>0</v>
      </c>
      <c r="T96" s="67">
        <f t="shared" si="26"/>
        <v>0</v>
      </c>
      <c r="U96" s="67">
        <f t="shared" si="27"/>
        <v>5.0005064288974073E-12</v>
      </c>
      <c r="V96" s="67">
        <f t="shared" si="28"/>
        <v>2.4593725624456954E-12</v>
      </c>
      <c r="W96" s="100">
        <f t="shared" si="29"/>
        <v>1.6395817082971302E-12</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5.010032537698729E-12</v>
      </c>
      <c r="J97" s="67">
        <f t="shared" si="22"/>
        <v>2.4640577380266033E-12</v>
      </c>
      <c r="K97" s="100">
        <f t="shared" si="24"/>
        <v>1.642705158684402E-12</v>
      </c>
      <c r="O97" s="96">
        <f>Amnt_Deposited!B92</f>
        <v>2078</v>
      </c>
      <c r="P97" s="99">
        <f>Amnt_Deposited!C92</f>
        <v>0</v>
      </c>
      <c r="Q97" s="284">
        <f>MCF!R96</f>
        <v>1</v>
      </c>
      <c r="R97" s="67">
        <f t="shared" si="23"/>
        <v>0</v>
      </c>
      <c r="S97" s="67">
        <f t="shared" si="25"/>
        <v>0</v>
      </c>
      <c r="T97" s="67">
        <f t="shared" si="26"/>
        <v>0</v>
      </c>
      <c r="U97" s="67">
        <f t="shared" si="27"/>
        <v>3.3519396996200206E-12</v>
      </c>
      <c r="V97" s="67">
        <f t="shared" si="28"/>
        <v>1.6485667292773867E-12</v>
      </c>
      <c r="W97" s="100">
        <f t="shared" si="29"/>
        <v>1.0990444861849245E-12</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3.3583252413102629E-12</v>
      </c>
      <c r="J98" s="67">
        <f t="shared" si="22"/>
        <v>1.6517072963884661E-12</v>
      </c>
      <c r="K98" s="100">
        <f t="shared" si="24"/>
        <v>1.1011381975923108E-12</v>
      </c>
      <c r="O98" s="96">
        <f>Amnt_Deposited!B93</f>
        <v>2079</v>
      </c>
      <c r="P98" s="99">
        <f>Amnt_Deposited!C93</f>
        <v>0</v>
      </c>
      <c r="Q98" s="284">
        <f>MCF!R97</f>
        <v>1</v>
      </c>
      <c r="R98" s="67">
        <f t="shared" si="23"/>
        <v>0</v>
      </c>
      <c r="S98" s="67">
        <f t="shared" si="25"/>
        <v>0</v>
      </c>
      <c r="T98" s="67">
        <f t="shared" si="26"/>
        <v>0</v>
      </c>
      <c r="U98" s="67">
        <f t="shared" si="27"/>
        <v>2.2468723737579793E-12</v>
      </c>
      <c r="V98" s="67">
        <f t="shared" si="28"/>
        <v>1.1050673258620413E-12</v>
      </c>
      <c r="W98" s="100">
        <f t="shared" si="29"/>
        <v>7.3671155057469412E-13</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2.2511527303577451E-12</v>
      </c>
      <c r="J99" s="68">
        <f t="shared" si="22"/>
        <v>1.107172510952518E-12</v>
      </c>
      <c r="K99" s="102">
        <f t="shared" si="24"/>
        <v>7.381150073016786E-13</v>
      </c>
      <c r="O99" s="97">
        <f>Amnt_Deposited!B94</f>
        <v>2080</v>
      </c>
      <c r="P99" s="101">
        <f>Amnt_Deposited!C94</f>
        <v>0</v>
      </c>
      <c r="Q99" s="285">
        <f>MCF!R98</f>
        <v>1</v>
      </c>
      <c r="R99" s="68">
        <f t="shared" si="23"/>
        <v>0</v>
      </c>
      <c r="S99" s="68">
        <f>R99*$W$12</f>
        <v>0</v>
      </c>
      <c r="T99" s="68">
        <f>R99*(1-$W$12)</f>
        <v>0</v>
      </c>
      <c r="U99" s="68">
        <f>S99+U98*$W$10</f>
        <v>1.5061235930136549E-12</v>
      </c>
      <c r="V99" s="68">
        <f>U98*(1-$W$10)+T99</f>
        <v>7.4074878074432441E-13</v>
      </c>
      <c r="W99" s="102">
        <f t="shared" si="29"/>
        <v>4.9383252049621621E-13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1.31826040544</v>
      </c>
      <c r="D19" s="416">
        <f>Dry_Matter_Content!D6</f>
        <v>0.44</v>
      </c>
      <c r="E19" s="283">
        <f>MCF!R18</f>
        <v>1</v>
      </c>
      <c r="F19" s="130">
        <f t="shared" ref="F19:F50" si="0">C19*D19*$K$6*DOCF*E19</f>
        <v>0.12760760724659198</v>
      </c>
      <c r="G19" s="65">
        <f t="shared" ref="G19:G82" si="1">F19*$K$12</f>
        <v>0.12760760724659198</v>
      </c>
      <c r="H19" s="65">
        <f t="shared" ref="H19:H82" si="2">F19*(1-$K$12)</f>
        <v>0</v>
      </c>
      <c r="I19" s="65">
        <f t="shared" ref="I19:I82" si="3">G19+I18*$K$10</f>
        <v>0.12760760724659198</v>
      </c>
      <c r="J19" s="65">
        <f t="shared" ref="J19:J82" si="4">I18*(1-$K$10)+H19</f>
        <v>0</v>
      </c>
      <c r="K19" s="66">
        <f>J19*CH4_fraction*conv</f>
        <v>0</v>
      </c>
      <c r="O19" s="95">
        <f>Amnt_Deposited!B14</f>
        <v>2000</v>
      </c>
      <c r="P19" s="98">
        <f>Amnt_Deposited!D14</f>
        <v>1.31826040544</v>
      </c>
      <c r="Q19" s="283">
        <f>MCF!R18</f>
        <v>1</v>
      </c>
      <c r="R19" s="130">
        <f t="shared" ref="R19:R50" si="5">P19*$W$6*DOCF*Q19</f>
        <v>0.26365208108800003</v>
      </c>
      <c r="S19" s="65">
        <f>R19*$W$12</f>
        <v>0.26365208108800003</v>
      </c>
      <c r="T19" s="65">
        <f>R19*(1-$W$12)</f>
        <v>0</v>
      </c>
      <c r="U19" s="65">
        <f>S19+U18*$W$10</f>
        <v>0.26365208108800003</v>
      </c>
      <c r="V19" s="65">
        <f>U18*(1-$W$10)+T19</f>
        <v>0</v>
      </c>
      <c r="W19" s="66">
        <f>V19*CH4_fraction*conv</f>
        <v>0</v>
      </c>
    </row>
    <row r="20" spans="2:23">
      <c r="B20" s="96">
        <f>Amnt_Deposited!B15</f>
        <v>2001</v>
      </c>
      <c r="C20" s="99">
        <f>Amnt_Deposited!D15</f>
        <v>1.3567126459810002</v>
      </c>
      <c r="D20" s="418">
        <f>Dry_Matter_Content!D7</f>
        <v>0.44</v>
      </c>
      <c r="E20" s="284">
        <f>MCF!R19</f>
        <v>1</v>
      </c>
      <c r="F20" s="67">
        <f t="shared" si="0"/>
        <v>0.1313297841309608</v>
      </c>
      <c r="G20" s="67">
        <f t="shared" si="1"/>
        <v>0.1313297841309608</v>
      </c>
      <c r="H20" s="67">
        <f t="shared" si="2"/>
        <v>0</v>
      </c>
      <c r="I20" s="67">
        <f t="shared" si="3"/>
        <v>0.2503103285006687</v>
      </c>
      <c r="J20" s="67">
        <f t="shared" si="4"/>
        <v>8.627062876884117E-3</v>
      </c>
      <c r="K20" s="100">
        <f>J20*CH4_fraction*conv</f>
        <v>5.751375251256078E-3</v>
      </c>
      <c r="M20" s="393"/>
      <c r="O20" s="96">
        <f>Amnt_Deposited!B15</f>
        <v>2001</v>
      </c>
      <c r="P20" s="99">
        <f>Amnt_Deposited!D15</f>
        <v>1.3567126459810002</v>
      </c>
      <c r="Q20" s="284">
        <f>MCF!R19</f>
        <v>1</v>
      </c>
      <c r="R20" s="67">
        <f t="shared" si="5"/>
        <v>0.27134252919620006</v>
      </c>
      <c r="S20" s="67">
        <f>R20*$W$12</f>
        <v>0.27134252919620006</v>
      </c>
      <c r="T20" s="67">
        <f>R20*(1-$W$12)</f>
        <v>0</v>
      </c>
      <c r="U20" s="67">
        <f>S20+U19*$W$10</f>
        <v>0.51717010020799326</v>
      </c>
      <c r="V20" s="67">
        <f>U19*(1-$W$10)+T20</f>
        <v>1.7824510076206859E-2</v>
      </c>
      <c r="W20" s="100">
        <f>V20*CH4_fraction*conv</f>
        <v>1.1883006717471238E-2</v>
      </c>
    </row>
    <row r="21" spans="2:23">
      <c r="B21" s="96">
        <f>Amnt_Deposited!B16</f>
        <v>2002</v>
      </c>
      <c r="C21" s="99">
        <f>Amnt_Deposited!D16</f>
        <v>1.4170941912599999</v>
      </c>
      <c r="D21" s="418">
        <f>Dry_Matter_Content!D8</f>
        <v>0.44</v>
      </c>
      <c r="E21" s="284">
        <f>MCF!R20</f>
        <v>1</v>
      </c>
      <c r="F21" s="67">
        <f t="shared" si="0"/>
        <v>0.13717471771396797</v>
      </c>
      <c r="G21" s="67">
        <f t="shared" si="1"/>
        <v>0.13717471771396797</v>
      </c>
      <c r="H21" s="67">
        <f t="shared" si="2"/>
        <v>0</v>
      </c>
      <c r="I21" s="67">
        <f t="shared" si="3"/>
        <v>0.37056252106661924</v>
      </c>
      <c r="J21" s="67">
        <f t="shared" si="4"/>
        <v>1.6922525148017457E-2</v>
      </c>
      <c r="K21" s="100">
        <f t="shared" ref="K21:K84" si="6">J21*CH4_fraction*conv</f>
        <v>1.1281683432011637E-2</v>
      </c>
      <c r="O21" s="96">
        <f>Amnt_Deposited!B16</f>
        <v>2002</v>
      </c>
      <c r="P21" s="99">
        <f>Amnt_Deposited!D16</f>
        <v>1.4170941912599999</v>
      </c>
      <c r="Q21" s="284">
        <f>MCF!R20</f>
        <v>1</v>
      </c>
      <c r="R21" s="67">
        <f t="shared" si="5"/>
        <v>0.28341883825199998</v>
      </c>
      <c r="S21" s="67">
        <f t="shared" ref="S21:S84" si="7">R21*$W$12</f>
        <v>0.28341883825199998</v>
      </c>
      <c r="T21" s="67">
        <f t="shared" ref="T21:T84" si="8">R21*(1-$W$12)</f>
        <v>0</v>
      </c>
      <c r="U21" s="67">
        <f t="shared" ref="U21:U84" si="9">S21+U20*$W$10</f>
        <v>0.76562504352607286</v>
      </c>
      <c r="V21" s="67">
        <f t="shared" ref="V21:V84" si="10">U20*(1-$W$10)+T21</f>
        <v>3.4963894933920367E-2</v>
      </c>
      <c r="W21" s="100">
        <f t="shared" ref="W21:W84" si="11">V21*CH4_fraction*conv</f>
        <v>2.3309263289280242E-2</v>
      </c>
    </row>
    <row r="22" spans="2:23">
      <c r="B22" s="96">
        <f>Amnt_Deposited!B17</f>
        <v>2003</v>
      </c>
      <c r="C22" s="99">
        <f>Amnt_Deposited!D17</f>
        <v>1.4614979057029998</v>
      </c>
      <c r="D22" s="418">
        <f>Dry_Matter_Content!D9</f>
        <v>0.44</v>
      </c>
      <c r="E22" s="284">
        <f>MCF!R21</f>
        <v>1</v>
      </c>
      <c r="F22" s="67">
        <f t="shared" si="0"/>
        <v>0.14147299727205037</v>
      </c>
      <c r="G22" s="67">
        <f t="shared" si="1"/>
        <v>0.14147299727205037</v>
      </c>
      <c r="H22" s="67">
        <f t="shared" si="2"/>
        <v>0</v>
      </c>
      <c r="I22" s="67">
        <f t="shared" si="3"/>
        <v>0.48698320180333393</v>
      </c>
      <c r="J22" s="67">
        <f t="shared" si="4"/>
        <v>2.5052316535335697E-2</v>
      </c>
      <c r="K22" s="100">
        <f t="shared" si="6"/>
        <v>1.6701544356890464E-2</v>
      </c>
      <c r="N22" s="258"/>
      <c r="O22" s="96">
        <f>Amnt_Deposited!B17</f>
        <v>2003</v>
      </c>
      <c r="P22" s="99">
        <f>Amnt_Deposited!D17</f>
        <v>1.4614979057029998</v>
      </c>
      <c r="Q22" s="284">
        <f>MCF!R21</f>
        <v>1</v>
      </c>
      <c r="R22" s="67">
        <f t="shared" si="5"/>
        <v>0.29229958114059995</v>
      </c>
      <c r="S22" s="67">
        <f t="shared" si="7"/>
        <v>0.29229958114059995</v>
      </c>
      <c r="T22" s="67">
        <f t="shared" si="8"/>
        <v>0</v>
      </c>
      <c r="U22" s="67">
        <f t="shared" si="9"/>
        <v>1.0061636400895329</v>
      </c>
      <c r="V22" s="67">
        <f t="shared" si="10"/>
        <v>5.1760984577139874E-2</v>
      </c>
      <c r="W22" s="100">
        <f t="shared" si="11"/>
        <v>3.4507323051426578E-2</v>
      </c>
    </row>
    <row r="23" spans="2:23">
      <c r="B23" s="96">
        <f>Amnt_Deposited!B18</f>
        <v>2004</v>
      </c>
      <c r="C23" s="99">
        <f>Amnt_Deposited!D18</f>
        <v>1.5041411991870002</v>
      </c>
      <c r="D23" s="418">
        <f>Dry_Matter_Content!D10</f>
        <v>0.44</v>
      </c>
      <c r="E23" s="284">
        <f>MCF!R22</f>
        <v>1</v>
      </c>
      <c r="F23" s="67">
        <f t="shared" si="0"/>
        <v>0.14560086808130163</v>
      </c>
      <c r="G23" s="67">
        <f t="shared" si="1"/>
        <v>0.14560086808130163</v>
      </c>
      <c r="H23" s="67">
        <f t="shared" si="2"/>
        <v>0</v>
      </c>
      <c r="I23" s="67">
        <f t="shared" si="3"/>
        <v>0.59966099584074151</v>
      </c>
      <c r="J23" s="67">
        <f t="shared" si="4"/>
        <v>3.2923074043894128E-2</v>
      </c>
      <c r="K23" s="100">
        <f t="shared" si="6"/>
        <v>2.1948716029262752E-2</v>
      </c>
      <c r="N23" s="258"/>
      <c r="O23" s="96">
        <f>Amnt_Deposited!B18</f>
        <v>2004</v>
      </c>
      <c r="P23" s="99">
        <f>Amnt_Deposited!D18</f>
        <v>1.5041411991870002</v>
      </c>
      <c r="Q23" s="284">
        <f>MCF!R22</f>
        <v>1</v>
      </c>
      <c r="R23" s="67">
        <f t="shared" si="5"/>
        <v>0.30082823983740004</v>
      </c>
      <c r="S23" s="67">
        <f t="shared" si="7"/>
        <v>0.30082823983740004</v>
      </c>
      <c r="T23" s="67">
        <f t="shared" si="8"/>
        <v>0</v>
      </c>
      <c r="U23" s="67">
        <f t="shared" si="9"/>
        <v>1.2389689996709534</v>
      </c>
      <c r="V23" s="67">
        <f t="shared" si="10"/>
        <v>6.8022880255979606E-2</v>
      </c>
      <c r="W23" s="100">
        <f t="shared" si="11"/>
        <v>4.5348586837319738E-2</v>
      </c>
    </row>
    <row r="24" spans="2:23">
      <c r="B24" s="96">
        <f>Amnt_Deposited!B19</f>
        <v>2005</v>
      </c>
      <c r="C24" s="99">
        <f>Amnt_Deposited!D19</f>
        <v>1.5803575969499999</v>
      </c>
      <c r="D24" s="418">
        <f>Dry_Matter_Content!D11</f>
        <v>0.44</v>
      </c>
      <c r="E24" s="284">
        <f>MCF!R23</f>
        <v>1</v>
      </c>
      <c r="F24" s="67">
        <f t="shared" si="0"/>
        <v>0.15297861538475999</v>
      </c>
      <c r="G24" s="67">
        <f t="shared" si="1"/>
        <v>0.15297861538475999</v>
      </c>
      <c r="H24" s="67">
        <f t="shared" si="2"/>
        <v>0</v>
      </c>
      <c r="I24" s="67">
        <f t="shared" si="3"/>
        <v>0.71209882194531393</v>
      </c>
      <c r="J24" s="67">
        <f t="shared" si="4"/>
        <v>4.0540789280187575E-2</v>
      </c>
      <c r="K24" s="100">
        <f t="shared" si="6"/>
        <v>2.7027192853458382E-2</v>
      </c>
      <c r="N24" s="258"/>
      <c r="O24" s="96">
        <f>Amnt_Deposited!B19</f>
        <v>2005</v>
      </c>
      <c r="P24" s="99">
        <f>Amnt_Deposited!D19</f>
        <v>1.5803575969499999</v>
      </c>
      <c r="Q24" s="284">
        <f>MCF!R23</f>
        <v>1</v>
      </c>
      <c r="R24" s="67">
        <f t="shared" si="5"/>
        <v>0.31607151939</v>
      </c>
      <c r="S24" s="67">
        <f t="shared" si="7"/>
        <v>0.31607151939</v>
      </c>
      <c r="T24" s="67">
        <f t="shared" si="8"/>
        <v>0</v>
      </c>
      <c r="U24" s="67">
        <f t="shared" si="9"/>
        <v>1.4712785577382519</v>
      </c>
      <c r="V24" s="67">
        <f t="shared" si="10"/>
        <v>8.3761961322701597E-2</v>
      </c>
      <c r="W24" s="100">
        <f t="shared" si="11"/>
        <v>5.5841307548467729E-2</v>
      </c>
    </row>
    <row r="25" spans="2:23">
      <c r="B25" s="96">
        <f>Amnt_Deposited!B20</f>
        <v>2006</v>
      </c>
      <c r="C25" s="99">
        <f>Amnt_Deposited!D20</f>
        <v>1.6242251425730001</v>
      </c>
      <c r="D25" s="418">
        <f>Dry_Matter_Content!D12</f>
        <v>0.44</v>
      </c>
      <c r="E25" s="284">
        <f>MCF!R24</f>
        <v>1</v>
      </c>
      <c r="F25" s="67">
        <f t="shared" si="0"/>
        <v>0.15722499380106641</v>
      </c>
      <c r="G25" s="67">
        <f t="shared" si="1"/>
        <v>0.15722499380106641</v>
      </c>
      <c r="H25" s="67">
        <f t="shared" si="2"/>
        <v>0</v>
      </c>
      <c r="I25" s="67">
        <f t="shared" si="3"/>
        <v>0.82118153454518339</v>
      </c>
      <c r="J25" s="67">
        <f t="shared" si="4"/>
        <v>4.8142281201196971E-2</v>
      </c>
      <c r="K25" s="100">
        <f t="shared" si="6"/>
        <v>3.2094854134131309E-2</v>
      </c>
      <c r="N25" s="258"/>
      <c r="O25" s="96">
        <f>Amnt_Deposited!B20</f>
        <v>2006</v>
      </c>
      <c r="P25" s="99">
        <f>Amnt_Deposited!D20</f>
        <v>1.6242251425730001</v>
      </c>
      <c r="Q25" s="284">
        <f>MCF!R24</f>
        <v>1</v>
      </c>
      <c r="R25" s="67">
        <f t="shared" si="5"/>
        <v>0.32484502851460006</v>
      </c>
      <c r="S25" s="67">
        <f t="shared" si="7"/>
        <v>0.32484502851460006</v>
      </c>
      <c r="T25" s="67">
        <f t="shared" si="8"/>
        <v>0</v>
      </c>
      <c r="U25" s="67">
        <f t="shared" si="9"/>
        <v>1.696656063109883</v>
      </c>
      <c r="V25" s="67">
        <f t="shared" si="10"/>
        <v>9.9467523142968944E-2</v>
      </c>
      <c r="W25" s="100">
        <f t="shared" si="11"/>
        <v>6.631168209531263E-2</v>
      </c>
    </row>
    <row r="26" spans="2:23">
      <c r="B26" s="96">
        <f>Amnt_Deposited!B21</f>
        <v>2007</v>
      </c>
      <c r="C26" s="99">
        <f>Amnt_Deposited!D21</f>
        <v>1.6686109847220001</v>
      </c>
      <c r="D26" s="418">
        <f>Dry_Matter_Content!D13</f>
        <v>0.44</v>
      </c>
      <c r="E26" s="284">
        <f>MCF!R25</f>
        <v>1</v>
      </c>
      <c r="F26" s="67">
        <f t="shared" si="0"/>
        <v>0.16152154332108962</v>
      </c>
      <c r="G26" s="67">
        <f t="shared" si="1"/>
        <v>0.16152154332108962</v>
      </c>
      <c r="H26" s="67">
        <f t="shared" si="2"/>
        <v>0</v>
      </c>
      <c r="I26" s="67">
        <f t="shared" si="3"/>
        <v>0.92718613115190152</v>
      </c>
      <c r="J26" s="67">
        <f t="shared" si="4"/>
        <v>5.5516946714371428E-2</v>
      </c>
      <c r="K26" s="100">
        <f t="shared" si="6"/>
        <v>3.7011297809580949E-2</v>
      </c>
      <c r="N26" s="258"/>
      <c r="O26" s="96">
        <f>Amnt_Deposited!B21</f>
        <v>2007</v>
      </c>
      <c r="P26" s="99">
        <f>Amnt_Deposited!D21</f>
        <v>1.6686109847220001</v>
      </c>
      <c r="Q26" s="284">
        <f>MCF!R25</f>
        <v>1</v>
      </c>
      <c r="R26" s="67">
        <f t="shared" si="5"/>
        <v>0.33372219694440003</v>
      </c>
      <c r="S26" s="67">
        <f t="shared" si="7"/>
        <v>0.33372219694440003</v>
      </c>
      <c r="T26" s="67">
        <f t="shared" si="8"/>
        <v>0</v>
      </c>
      <c r="U26" s="67">
        <f t="shared" si="9"/>
        <v>1.9156738246940115</v>
      </c>
      <c r="V26" s="67">
        <f t="shared" si="10"/>
        <v>0.11470443536027154</v>
      </c>
      <c r="W26" s="100">
        <f t="shared" si="11"/>
        <v>7.6469623573514361E-2</v>
      </c>
    </row>
    <row r="27" spans="2:23">
      <c r="B27" s="96">
        <f>Amnt_Deposited!B22</f>
        <v>2008</v>
      </c>
      <c r="C27" s="99">
        <f>Amnt_Deposited!D22</f>
        <v>1.713309592016</v>
      </c>
      <c r="D27" s="418">
        <f>Dry_Matter_Content!D14</f>
        <v>0.44</v>
      </c>
      <c r="E27" s="284">
        <f>MCF!R26</f>
        <v>1</v>
      </c>
      <c r="F27" s="67">
        <f t="shared" si="0"/>
        <v>0.16584836850714882</v>
      </c>
      <c r="G27" s="67">
        <f t="shared" si="1"/>
        <v>0.16584836850714882</v>
      </c>
      <c r="H27" s="67">
        <f t="shared" si="2"/>
        <v>0</v>
      </c>
      <c r="I27" s="67">
        <f t="shared" si="3"/>
        <v>1.030350987095688</v>
      </c>
      <c r="J27" s="67">
        <f t="shared" si="4"/>
        <v>6.268351256336252E-2</v>
      </c>
      <c r="K27" s="100">
        <f t="shared" si="6"/>
        <v>4.1789008375575011E-2</v>
      </c>
      <c r="N27" s="258"/>
      <c r="O27" s="96">
        <f>Amnt_Deposited!B22</f>
        <v>2008</v>
      </c>
      <c r="P27" s="99">
        <f>Amnt_Deposited!D22</f>
        <v>1.713309592016</v>
      </c>
      <c r="Q27" s="284">
        <f>MCF!R26</f>
        <v>1</v>
      </c>
      <c r="R27" s="67">
        <f t="shared" si="5"/>
        <v>0.34266191840320004</v>
      </c>
      <c r="S27" s="67">
        <f t="shared" si="7"/>
        <v>0.34266191840320004</v>
      </c>
      <c r="T27" s="67">
        <f t="shared" si="8"/>
        <v>0</v>
      </c>
      <c r="U27" s="67">
        <f t="shared" si="9"/>
        <v>2.1288243535034872</v>
      </c>
      <c r="V27" s="67">
        <f t="shared" si="10"/>
        <v>0.12951138959372421</v>
      </c>
      <c r="W27" s="100">
        <f t="shared" si="11"/>
        <v>8.6340926395816142E-2</v>
      </c>
    </row>
    <row r="28" spans="2:23">
      <c r="B28" s="96">
        <f>Amnt_Deposited!B23</f>
        <v>2009</v>
      </c>
      <c r="C28" s="99">
        <f>Amnt_Deposited!D23</f>
        <v>1.7580796884859997</v>
      </c>
      <c r="D28" s="418">
        <f>Dry_Matter_Content!D15</f>
        <v>0.44</v>
      </c>
      <c r="E28" s="284">
        <f>MCF!R27</f>
        <v>1</v>
      </c>
      <c r="F28" s="67">
        <f t="shared" si="0"/>
        <v>0.17018211384544479</v>
      </c>
      <c r="G28" s="67">
        <f t="shared" si="1"/>
        <v>0.17018211384544479</v>
      </c>
      <c r="H28" s="67">
        <f t="shared" si="2"/>
        <v>0</v>
      </c>
      <c r="I28" s="67">
        <f t="shared" si="3"/>
        <v>1.1308750065474578</v>
      </c>
      <c r="J28" s="67">
        <f t="shared" si="4"/>
        <v>6.9658094393675041E-2</v>
      </c>
      <c r="K28" s="100">
        <f t="shared" si="6"/>
        <v>4.6438729595783358E-2</v>
      </c>
      <c r="N28" s="258"/>
      <c r="O28" s="96">
        <f>Amnt_Deposited!B23</f>
        <v>2009</v>
      </c>
      <c r="P28" s="99">
        <f>Amnt_Deposited!D23</f>
        <v>1.7580796884859997</v>
      </c>
      <c r="Q28" s="284">
        <f>MCF!R27</f>
        <v>1</v>
      </c>
      <c r="R28" s="67">
        <f t="shared" si="5"/>
        <v>0.35161593769719995</v>
      </c>
      <c r="S28" s="67">
        <f t="shared" si="7"/>
        <v>0.35161593769719995</v>
      </c>
      <c r="T28" s="67">
        <f t="shared" si="8"/>
        <v>0</v>
      </c>
      <c r="U28" s="67">
        <f t="shared" si="9"/>
        <v>2.3365186085691274</v>
      </c>
      <c r="V28" s="67">
        <f t="shared" si="10"/>
        <v>0.14392168263155999</v>
      </c>
      <c r="W28" s="100">
        <f t="shared" si="11"/>
        <v>9.5947788421039987E-2</v>
      </c>
    </row>
    <row r="29" spans="2:23">
      <c r="B29" s="96">
        <f>Amnt_Deposited!B24</f>
        <v>2010</v>
      </c>
      <c r="C29" s="99">
        <f>Amnt_Deposited!D24</f>
        <v>2.2844098106389996</v>
      </c>
      <c r="D29" s="418">
        <f>Dry_Matter_Content!D16</f>
        <v>0.44</v>
      </c>
      <c r="E29" s="284">
        <f>MCF!R28</f>
        <v>1</v>
      </c>
      <c r="F29" s="67">
        <f t="shared" si="0"/>
        <v>0.22113086966985518</v>
      </c>
      <c r="G29" s="67">
        <f t="shared" si="1"/>
        <v>0.22113086966985518</v>
      </c>
      <c r="H29" s="67">
        <f t="shared" si="2"/>
        <v>0</v>
      </c>
      <c r="I29" s="67">
        <f t="shared" si="3"/>
        <v>1.2755517368608036</v>
      </c>
      <c r="J29" s="67">
        <f t="shared" si="4"/>
        <v>7.6454139356509354E-2</v>
      </c>
      <c r="K29" s="100">
        <f t="shared" si="6"/>
        <v>5.09694262376729E-2</v>
      </c>
      <c r="O29" s="96">
        <f>Amnt_Deposited!B24</f>
        <v>2010</v>
      </c>
      <c r="P29" s="99">
        <f>Amnt_Deposited!D24</f>
        <v>2.2844098106389996</v>
      </c>
      <c r="Q29" s="284">
        <f>MCF!R28</f>
        <v>1</v>
      </c>
      <c r="R29" s="67">
        <f t="shared" si="5"/>
        <v>0.45688196212779997</v>
      </c>
      <c r="S29" s="67">
        <f t="shared" si="7"/>
        <v>0.45688196212779997</v>
      </c>
      <c r="T29" s="67">
        <f t="shared" si="8"/>
        <v>0</v>
      </c>
      <c r="U29" s="67">
        <f t="shared" si="9"/>
        <v>2.6354374728528995</v>
      </c>
      <c r="V29" s="67">
        <f t="shared" si="10"/>
        <v>0.15796309784402757</v>
      </c>
      <c r="W29" s="100">
        <f t="shared" si="11"/>
        <v>0.10530873189601837</v>
      </c>
    </row>
    <row r="30" spans="2:23">
      <c r="B30" s="96">
        <f>Amnt_Deposited!B25</f>
        <v>2011</v>
      </c>
      <c r="C30" s="99">
        <f>Amnt_Deposited!D25</f>
        <v>0</v>
      </c>
      <c r="D30" s="418">
        <f>Dry_Matter_Content!D17</f>
        <v>0.44</v>
      </c>
      <c r="E30" s="284">
        <f>MCF!R29</f>
        <v>1</v>
      </c>
      <c r="F30" s="67">
        <f t="shared" si="0"/>
        <v>0</v>
      </c>
      <c r="G30" s="67">
        <f t="shared" si="1"/>
        <v>0</v>
      </c>
      <c r="H30" s="67">
        <f t="shared" si="2"/>
        <v>0</v>
      </c>
      <c r="I30" s="67">
        <f t="shared" si="3"/>
        <v>1.1893165564193116</v>
      </c>
      <c r="J30" s="67">
        <f t="shared" si="4"/>
        <v>8.6235180441491963E-2</v>
      </c>
      <c r="K30" s="100">
        <f t="shared" si="6"/>
        <v>5.749012029432797E-2</v>
      </c>
      <c r="O30" s="96">
        <f>Amnt_Deposited!B25</f>
        <v>2011</v>
      </c>
      <c r="P30" s="99">
        <f>Amnt_Deposited!D25</f>
        <v>0</v>
      </c>
      <c r="Q30" s="284">
        <f>MCF!R29</f>
        <v>1</v>
      </c>
      <c r="R30" s="67">
        <f t="shared" si="5"/>
        <v>0</v>
      </c>
      <c r="S30" s="67">
        <f t="shared" si="7"/>
        <v>0</v>
      </c>
      <c r="T30" s="67">
        <f t="shared" si="8"/>
        <v>0</v>
      </c>
      <c r="U30" s="67">
        <f t="shared" si="9"/>
        <v>2.4572656124365939</v>
      </c>
      <c r="V30" s="67">
        <f t="shared" si="10"/>
        <v>0.17817186041630567</v>
      </c>
      <c r="W30" s="100">
        <f t="shared" si="11"/>
        <v>0.11878124027753711</v>
      </c>
    </row>
    <row r="31" spans="2:23">
      <c r="B31" s="96">
        <f>Amnt_Deposited!B26</f>
        <v>2012</v>
      </c>
      <c r="C31" s="99">
        <f>Amnt_Deposited!D26</f>
        <v>0</v>
      </c>
      <c r="D31" s="418">
        <f>Dry_Matter_Content!D18</f>
        <v>0.44</v>
      </c>
      <c r="E31" s="284">
        <f>MCF!R30</f>
        <v>1</v>
      </c>
      <c r="F31" s="67">
        <f t="shared" si="0"/>
        <v>0</v>
      </c>
      <c r="G31" s="67">
        <f t="shared" si="1"/>
        <v>0</v>
      </c>
      <c r="H31" s="67">
        <f t="shared" si="2"/>
        <v>0</v>
      </c>
      <c r="I31" s="67">
        <f t="shared" si="3"/>
        <v>1.1089114071171902</v>
      </c>
      <c r="J31" s="67">
        <f t="shared" si="4"/>
        <v>8.0405149302121406E-2</v>
      </c>
      <c r="K31" s="100">
        <f t="shared" si="6"/>
        <v>5.3603432868080933E-2</v>
      </c>
      <c r="O31" s="96">
        <f>Amnt_Deposited!B26</f>
        <v>2012</v>
      </c>
      <c r="P31" s="99">
        <f>Amnt_Deposited!D26</f>
        <v>0</v>
      </c>
      <c r="Q31" s="284">
        <f>MCF!R30</f>
        <v>1</v>
      </c>
      <c r="R31" s="67">
        <f t="shared" si="5"/>
        <v>0</v>
      </c>
      <c r="S31" s="67">
        <f t="shared" si="7"/>
        <v>0</v>
      </c>
      <c r="T31" s="67">
        <f t="shared" si="8"/>
        <v>0</v>
      </c>
      <c r="U31" s="67">
        <f t="shared" si="9"/>
        <v>2.2911392709032854</v>
      </c>
      <c r="V31" s="67">
        <f t="shared" si="10"/>
        <v>0.16612634153330869</v>
      </c>
      <c r="W31" s="100">
        <f t="shared" si="11"/>
        <v>0.11075089435553911</v>
      </c>
    </row>
    <row r="32" spans="2:23">
      <c r="B32" s="96">
        <f>Amnt_Deposited!B27</f>
        <v>2013</v>
      </c>
      <c r="C32" s="99">
        <f>Amnt_Deposited!D27</f>
        <v>0</v>
      </c>
      <c r="D32" s="418">
        <f>Dry_Matter_Content!D19</f>
        <v>0.44</v>
      </c>
      <c r="E32" s="284">
        <f>MCF!R31</f>
        <v>1</v>
      </c>
      <c r="F32" s="67">
        <f t="shared" si="0"/>
        <v>0</v>
      </c>
      <c r="G32" s="67">
        <f t="shared" si="1"/>
        <v>0</v>
      </c>
      <c r="H32" s="67">
        <f t="shared" si="2"/>
        <v>0</v>
      </c>
      <c r="I32" s="67">
        <f t="shared" si="3"/>
        <v>1.033942142819277</v>
      </c>
      <c r="J32" s="67">
        <f t="shared" si="4"/>
        <v>7.4969264297913077E-2</v>
      </c>
      <c r="K32" s="100">
        <f t="shared" si="6"/>
        <v>4.9979509531942051E-2</v>
      </c>
      <c r="O32" s="96">
        <f>Amnt_Deposited!B27</f>
        <v>2013</v>
      </c>
      <c r="P32" s="99">
        <f>Amnt_Deposited!D27</f>
        <v>0</v>
      </c>
      <c r="Q32" s="284">
        <f>MCF!R31</f>
        <v>1</v>
      </c>
      <c r="R32" s="67">
        <f t="shared" si="5"/>
        <v>0</v>
      </c>
      <c r="S32" s="67">
        <f t="shared" si="7"/>
        <v>0</v>
      </c>
      <c r="T32" s="67">
        <f t="shared" si="8"/>
        <v>0</v>
      </c>
      <c r="U32" s="67">
        <f t="shared" si="9"/>
        <v>2.1362440967340435</v>
      </c>
      <c r="V32" s="67">
        <f t="shared" si="10"/>
        <v>0.15489517416924187</v>
      </c>
      <c r="W32" s="100">
        <f t="shared" si="11"/>
        <v>0.10326344944616124</v>
      </c>
    </row>
    <row r="33" spans="2:23">
      <c r="B33" s="96">
        <f>Amnt_Deposited!B28</f>
        <v>2014</v>
      </c>
      <c r="C33" s="99">
        <f>Amnt_Deposited!D28</f>
        <v>0</v>
      </c>
      <c r="D33" s="418">
        <f>Dry_Matter_Content!D20</f>
        <v>0.44</v>
      </c>
      <c r="E33" s="284">
        <f>MCF!R32</f>
        <v>1</v>
      </c>
      <c r="F33" s="67">
        <f t="shared" si="0"/>
        <v>0</v>
      </c>
      <c r="G33" s="67">
        <f t="shared" si="1"/>
        <v>0</v>
      </c>
      <c r="H33" s="67">
        <f t="shared" si="2"/>
        <v>0</v>
      </c>
      <c r="I33" s="67">
        <f t="shared" si="3"/>
        <v>0.96404126410500723</v>
      </c>
      <c r="J33" s="67">
        <f t="shared" si="4"/>
        <v>6.9900878714269796E-2</v>
      </c>
      <c r="K33" s="100">
        <f t="shared" si="6"/>
        <v>4.6600585809513193E-2</v>
      </c>
      <c r="O33" s="96">
        <f>Amnt_Deposited!B28</f>
        <v>2014</v>
      </c>
      <c r="P33" s="99">
        <f>Amnt_Deposited!D28</f>
        <v>0</v>
      </c>
      <c r="Q33" s="284">
        <f>MCF!R32</f>
        <v>1</v>
      </c>
      <c r="R33" s="67">
        <f t="shared" si="5"/>
        <v>0</v>
      </c>
      <c r="S33" s="67">
        <f t="shared" si="7"/>
        <v>0</v>
      </c>
      <c r="T33" s="67">
        <f t="shared" si="8"/>
        <v>0</v>
      </c>
      <c r="U33" s="67">
        <f t="shared" si="9"/>
        <v>1.9918207936053869</v>
      </c>
      <c r="V33" s="67">
        <f t="shared" si="10"/>
        <v>0.14442330312865659</v>
      </c>
      <c r="W33" s="100">
        <f t="shared" si="11"/>
        <v>9.6282202085771054E-2</v>
      </c>
    </row>
    <row r="34" spans="2:23">
      <c r="B34" s="96">
        <f>Amnt_Deposited!B29</f>
        <v>2015</v>
      </c>
      <c r="C34" s="99">
        <f>Amnt_Deposited!D29</f>
        <v>0</v>
      </c>
      <c r="D34" s="418">
        <f>Dry_Matter_Content!D21</f>
        <v>0.44</v>
      </c>
      <c r="E34" s="284">
        <f>MCF!R33</f>
        <v>1</v>
      </c>
      <c r="F34" s="67">
        <f t="shared" si="0"/>
        <v>0</v>
      </c>
      <c r="G34" s="67">
        <f t="shared" si="1"/>
        <v>0</v>
      </c>
      <c r="H34" s="67">
        <f t="shared" si="2"/>
        <v>0</v>
      </c>
      <c r="I34" s="67">
        <f t="shared" si="3"/>
        <v>0.89886611678582684</v>
      </c>
      <c r="J34" s="67">
        <f t="shared" si="4"/>
        <v>6.5175147319180407E-2</v>
      </c>
      <c r="K34" s="100">
        <f t="shared" si="6"/>
        <v>4.3450098212786933E-2</v>
      </c>
      <c r="O34" s="96">
        <f>Amnt_Deposited!B29</f>
        <v>2015</v>
      </c>
      <c r="P34" s="99">
        <f>Amnt_Deposited!D29</f>
        <v>0</v>
      </c>
      <c r="Q34" s="284">
        <f>MCF!R33</f>
        <v>1</v>
      </c>
      <c r="R34" s="67">
        <f t="shared" si="5"/>
        <v>0</v>
      </c>
      <c r="S34" s="67">
        <f t="shared" si="7"/>
        <v>0</v>
      </c>
      <c r="T34" s="67">
        <f t="shared" si="8"/>
        <v>0</v>
      </c>
      <c r="U34" s="67">
        <f t="shared" si="9"/>
        <v>1.8571613983178241</v>
      </c>
      <c r="V34" s="67">
        <f t="shared" si="10"/>
        <v>0.13465939528756282</v>
      </c>
      <c r="W34" s="100">
        <f t="shared" si="11"/>
        <v>8.9772930191708539E-2</v>
      </c>
    </row>
    <row r="35" spans="2:23">
      <c r="B35" s="96">
        <f>Amnt_Deposited!B30</f>
        <v>2016</v>
      </c>
      <c r="C35" s="99">
        <f>Amnt_Deposited!D30</f>
        <v>0</v>
      </c>
      <c r="D35" s="418">
        <f>Dry_Matter_Content!D22</f>
        <v>0.44</v>
      </c>
      <c r="E35" s="284">
        <f>MCF!R34</f>
        <v>1</v>
      </c>
      <c r="F35" s="67">
        <f t="shared" si="0"/>
        <v>0</v>
      </c>
      <c r="G35" s="67">
        <f t="shared" si="1"/>
        <v>0</v>
      </c>
      <c r="H35" s="67">
        <f t="shared" si="2"/>
        <v>0</v>
      </c>
      <c r="I35" s="67">
        <f t="shared" si="3"/>
        <v>0.83809721221396327</v>
      </c>
      <c r="J35" s="67">
        <f t="shared" si="4"/>
        <v>6.0768904571863541E-2</v>
      </c>
      <c r="K35" s="100">
        <f t="shared" si="6"/>
        <v>4.0512603047909025E-2</v>
      </c>
      <c r="O35" s="96">
        <f>Amnt_Deposited!B30</f>
        <v>2016</v>
      </c>
      <c r="P35" s="99">
        <f>Amnt_Deposited!D30</f>
        <v>0</v>
      </c>
      <c r="Q35" s="284">
        <f>MCF!R34</f>
        <v>1</v>
      </c>
      <c r="R35" s="67">
        <f t="shared" si="5"/>
        <v>0</v>
      </c>
      <c r="S35" s="67">
        <f t="shared" si="7"/>
        <v>0</v>
      </c>
      <c r="T35" s="67">
        <f t="shared" si="8"/>
        <v>0</v>
      </c>
      <c r="U35" s="67">
        <f t="shared" si="9"/>
        <v>1.7316058103594283</v>
      </c>
      <c r="V35" s="67">
        <f t="shared" si="10"/>
        <v>0.12555558795839575</v>
      </c>
      <c r="W35" s="100">
        <f t="shared" si="11"/>
        <v>8.3703725305597165E-2</v>
      </c>
    </row>
    <row r="36" spans="2:23">
      <c r="B36" s="96">
        <f>Amnt_Deposited!B31</f>
        <v>2017</v>
      </c>
      <c r="C36" s="99">
        <f>Amnt_Deposited!D31</f>
        <v>0</v>
      </c>
      <c r="D36" s="418">
        <f>Dry_Matter_Content!D23</f>
        <v>0.44</v>
      </c>
      <c r="E36" s="284">
        <f>MCF!R35</f>
        <v>1</v>
      </c>
      <c r="F36" s="67">
        <f t="shared" si="0"/>
        <v>0</v>
      </c>
      <c r="G36" s="67">
        <f t="shared" si="1"/>
        <v>0</v>
      </c>
      <c r="H36" s="67">
        <f t="shared" si="2"/>
        <v>0</v>
      </c>
      <c r="I36" s="67">
        <f t="shared" si="3"/>
        <v>0.78143666114870336</v>
      </c>
      <c r="J36" s="67">
        <f t="shared" si="4"/>
        <v>5.6660551065259891E-2</v>
      </c>
      <c r="K36" s="100">
        <f t="shared" si="6"/>
        <v>3.7773700710173261E-2</v>
      </c>
      <c r="O36" s="96">
        <f>Amnt_Deposited!B31</f>
        <v>2017</v>
      </c>
      <c r="P36" s="99">
        <f>Amnt_Deposited!D31</f>
        <v>0</v>
      </c>
      <c r="Q36" s="284">
        <f>MCF!R35</f>
        <v>1</v>
      </c>
      <c r="R36" s="67">
        <f t="shared" si="5"/>
        <v>0</v>
      </c>
      <c r="S36" s="67">
        <f t="shared" si="7"/>
        <v>0</v>
      </c>
      <c r="T36" s="67">
        <f t="shared" si="8"/>
        <v>0</v>
      </c>
      <c r="U36" s="67">
        <f t="shared" si="9"/>
        <v>1.6145385560923624</v>
      </c>
      <c r="V36" s="67">
        <f t="shared" si="10"/>
        <v>0.11706725426706589</v>
      </c>
      <c r="W36" s="100">
        <f t="shared" si="11"/>
        <v>7.8044836178043919E-2</v>
      </c>
    </row>
    <row r="37" spans="2:23">
      <c r="B37" s="96">
        <f>Amnt_Deposited!B32</f>
        <v>2018</v>
      </c>
      <c r="C37" s="99">
        <f>Amnt_Deposited!D32</f>
        <v>0</v>
      </c>
      <c r="D37" s="418">
        <f>Dry_Matter_Content!D24</f>
        <v>0.44</v>
      </c>
      <c r="E37" s="284">
        <f>MCF!R36</f>
        <v>1</v>
      </c>
      <c r="F37" s="67">
        <f t="shared" si="0"/>
        <v>0</v>
      </c>
      <c r="G37" s="67">
        <f t="shared" si="1"/>
        <v>0</v>
      </c>
      <c r="H37" s="67">
        <f t="shared" si="2"/>
        <v>0</v>
      </c>
      <c r="I37" s="67">
        <f t="shared" si="3"/>
        <v>0.72860671350298967</v>
      </c>
      <c r="J37" s="67">
        <f t="shared" si="4"/>
        <v>5.2829947645713714E-2</v>
      </c>
      <c r="K37" s="100">
        <f t="shared" si="6"/>
        <v>3.5219965097142474E-2</v>
      </c>
      <c r="O37" s="96">
        <f>Amnt_Deposited!B32</f>
        <v>2018</v>
      </c>
      <c r="P37" s="99">
        <f>Amnt_Deposited!D32</f>
        <v>0</v>
      </c>
      <c r="Q37" s="284">
        <f>MCF!R36</f>
        <v>1</v>
      </c>
      <c r="R37" s="67">
        <f t="shared" si="5"/>
        <v>0</v>
      </c>
      <c r="S37" s="67">
        <f t="shared" si="7"/>
        <v>0</v>
      </c>
      <c r="T37" s="67">
        <f t="shared" si="8"/>
        <v>0</v>
      </c>
      <c r="U37" s="67">
        <f t="shared" si="9"/>
        <v>1.505385771700392</v>
      </c>
      <c r="V37" s="67">
        <f t="shared" si="10"/>
        <v>0.10915278439197049</v>
      </c>
      <c r="W37" s="100">
        <f t="shared" si="11"/>
        <v>7.276852292798032E-2</v>
      </c>
    </row>
    <row r="38" spans="2:23">
      <c r="B38" s="96">
        <f>Amnt_Deposited!B33</f>
        <v>2019</v>
      </c>
      <c r="C38" s="99">
        <f>Amnt_Deposited!D33</f>
        <v>0</v>
      </c>
      <c r="D38" s="418">
        <f>Dry_Matter_Content!D25</f>
        <v>0.44</v>
      </c>
      <c r="E38" s="284">
        <f>MCF!R37</f>
        <v>1</v>
      </c>
      <c r="F38" s="67">
        <f t="shared" si="0"/>
        <v>0</v>
      </c>
      <c r="G38" s="67">
        <f t="shared" si="1"/>
        <v>0</v>
      </c>
      <c r="H38" s="67">
        <f t="shared" si="2"/>
        <v>0</v>
      </c>
      <c r="I38" s="67">
        <f t="shared" si="3"/>
        <v>0.67934839681217141</v>
      </c>
      <c r="J38" s="67">
        <f t="shared" si="4"/>
        <v>4.9258316690818267E-2</v>
      </c>
      <c r="K38" s="100">
        <f t="shared" si="6"/>
        <v>3.283887779387884E-2</v>
      </c>
      <c r="O38" s="96">
        <f>Amnt_Deposited!B33</f>
        <v>2019</v>
      </c>
      <c r="P38" s="99">
        <f>Amnt_Deposited!D33</f>
        <v>0</v>
      </c>
      <c r="Q38" s="284">
        <f>MCF!R37</f>
        <v>1</v>
      </c>
      <c r="R38" s="67">
        <f t="shared" si="5"/>
        <v>0</v>
      </c>
      <c r="S38" s="67">
        <f t="shared" si="7"/>
        <v>0</v>
      </c>
      <c r="T38" s="67">
        <f t="shared" si="8"/>
        <v>0</v>
      </c>
      <c r="U38" s="67">
        <f t="shared" si="9"/>
        <v>1.4036123901077924</v>
      </c>
      <c r="V38" s="67">
        <f t="shared" si="10"/>
        <v>0.10177338159259974</v>
      </c>
      <c r="W38" s="100">
        <f t="shared" si="11"/>
        <v>6.7848921061733153E-2</v>
      </c>
    </row>
    <row r="39" spans="2:23">
      <c r="B39" s="96">
        <f>Amnt_Deposited!B34</f>
        <v>2020</v>
      </c>
      <c r="C39" s="99">
        <f>Amnt_Deposited!D34</f>
        <v>0</v>
      </c>
      <c r="D39" s="418">
        <f>Dry_Matter_Content!D26</f>
        <v>0.44</v>
      </c>
      <c r="E39" s="284">
        <f>MCF!R38</f>
        <v>1</v>
      </c>
      <c r="F39" s="67">
        <f t="shared" si="0"/>
        <v>0</v>
      </c>
      <c r="G39" s="67">
        <f t="shared" si="1"/>
        <v>0</v>
      </c>
      <c r="H39" s="67">
        <f t="shared" si="2"/>
        <v>0</v>
      </c>
      <c r="I39" s="67">
        <f t="shared" si="3"/>
        <v>0.63342024675068243</v>
      </c>
      <c r="J39" s="67">
        <f t="shared" si="4"/>
        <v>4.5928150061488975E-2</v>
      </c>
      <c r="K39" s="100">
        <f t="shared" si="6"/>
        <v>3.0618766707659315E-2</v>
      </c>
      <c r="O39" s="96">
        <f>Amnt_Deposited!B34</f>
        <v>2020</v>
      </c>
      <c r="P39" s="99">
        <f>Amnt_Deposited!D34</f>
        <v>0</v>
      </c>
      <c r="Q39" s="284">
        <f>MCF!R38</f>
        <v>1</v>
      </c>
      <c r="R39" s="67">
        <f t="shared" si="5"/>
        <v>0</v>
      </c>
      <c r="S39" s="67">
        <f t="shared" si="7"/>
        <v>0</v>
      </c>
      <c r="T39" s="67">
        <f t="shared" si="8"/>
        <v>0</v>
      </c>
      <c r="U39" s="67">
        <f t="shared" si="9"/>
        <v>1.3087195180799225</v>
      </c>
      <c r="V39" s="67">
        <f t="shared" si="10"/>
        <v>9.4892872027869793E-2</v>
      </c>
      <c r="W39" s="100">
        <f t="shared" si="11"/>
        <v>6.3261914685246529E-2</v>
      </c>
    </row>
    <row r="40" spans="2:23">
      <c r="B40" s="96">
        <f>Amnt_Deposited!B35</f>
        <v>2021</v>
      </c>
      <c r="C40" s="99">
        <f>Amnt_Deposited!D35</f>
        <v>0</v>
      </c>
      <c r="D40" s="418">
        <f>Dry_Matter_Content!D27</f>
        <v>0.44</v>
      </c>
      <c r="E40" s="284">
        <f>MCF!R39</f>
        <v>1</v>
      </c>
      <c r="F40" s="67">
        <f t="shared" si="0"/>
        <v>0</v>
      </c>
      <c r="G40" s="67">
        <f t="shared" si="1"/>
        <v>0</v>
      </c>
      <c r="H40" s="67">
        <f t="shared" si="2"/>
        <v>0</v>
      </c>
      <c r="I40" s="67">
        <f t="shared" si="3"/>
        <v>0.59059712347363713</v>
      </c>
      <c r="J40" s="67">
        <f t="shared" si="4"/>
        <v>4.2823123277045322E-2</v>
      </c>
      <c r="K40" s="100">
        <f t="shared" si="6"/>
        <v>2.8548748851363548E-2</v>
      </c>
      <c r="O40" s="96">
        <f>Amnt_Deposited!B35</f>
        <v>2021</v>
      </c>
      <c r="P40" s="99">
        <f>Amnt_Deposited!D35</f>
        <v>0</v>
      </c>
      <c r="Q40" s="284">
        <f>MCF!R39</f>
        <v>1</v>
      </c>
      <c r="R40" s="67">
        <f t="shared" si="5"/>
        <v>0</v>
      </c>
      <c r="S40" s="67">
        <f t="shared" si="7"/>
        <v>0</v>
      </c>
      <c r="T40" s="67">
        <f t="shared" si="8"/>
        <v>0</v>
      </c>
      <c r="U40" s="67">
        <f t="shared" si="9"/>
        <v>1.2202419906480106</v>
      </c>
      <c r="V40" s="67">
        <f t="shared" si="10"/>
        <v>8.8477527431911826E-2</v>
      </c>
      <c r="W40" s="100">
        <f t="shared" si="11"/>
        <v>5.8985018287941213E-2</v>
      </c>
    </row>
    <row r="41" spans="2:23">
      <c r="B41" s="96">
        <f>Amnt_Deposited!B36</f>
        <v>2022</v>
      </c>
      <c r="C41" s="99">
        <f>Amnt_Deposited!D36</f>
        <v>0</v>
      </c>
      <c r="D41" s="418">
        <f>Dry_Matter_Content!D28</f>
        <v>0.44</v>
      </c>
      <c r="E41" s="284">
        <f>MCF!R40</f>
        <v>1</v>
      </c>
      <c r="F41" s="67">
        <f t="shared" si="0"/>
        <v>0</v>
      </c>
      <c r="G41" s="67">
        <f t="shared" si="1"/>
        <v>0</v>
      </c>
      <c r="H41" s="67">
        <f t="shared" si="2"/>
        <v>0</v>
      </c>
      <c r="I41" s="67">
        <f t="shared" si="3"/>
        <v>0.55066910798104951</v>
      </c>
      <c r="J41" s="67">
        <f t="shared" si="4"/>
        <v>3.9928015492587614E-2</v>
      </c>
      <c r="K41" s="100">
        <f t="shared" si="6"/>
        <v>2.6618676995058408E-2</v>
      </c>
      <c r="O41" s="96">
        <f>Amnt_Deposited!B36</f>
        <v>2022</v>
      </c>
      <c r="P41" s="99">
        <f>Amnt_Deposited!D36</f>
        <v>0</v>
      </c>
      <c r="Q41" s="284">
        <f>MCF!R40</f>
        <v>1</v>
      </c>
      <c r="R41" s="67">
        <f t="shared" si="5"/>
        <v>0</v>
      </c>
      <c r="S41" s="67">
        <f t="shared" si="7"/>
        <v>0</v>
      </c>
      <c r="T41" s="67">
        <f t="shared" si="8"/>
        <v>0</v>
      </c>
      <c r="U41" s="67">
        <f t="shared" si="9"/>
        <v>1.1377460908699371</v>
      </c>
      <c r="V41" s="67">
        <f t="shared" si="10"/>
        <v>8.2495899778073589E-2</v>
      </c>
      <c r="W41" s="100">
        <f t="shared" si="11"/>
        <v>5.4997266518715726E-2</v>
      </c>
    </row>
    <row r="42" spans="2:23">
      <c r="B42" s="96">
        <f>Amnt_Deposited!B37</f>
        <v>2023</v>
      </c>
      <c r="C42" s="99">
        <f>Amnt_Deposited!D37</f>
        <v>0</v>
      </c>
      <c r="D42" s="418">
        <f>Dry_Matter_Content!D29</f>
        <v>0.44</v>
      </c>
      <c r="E42" s="284">
        <f>MCF!R41</f>
        <v>1</v>
      </c>
      <c r="F42" s="67">
        <f t="shared" si="0"/>
        <v>0</v>
      </c>
      <c r="G42" s="67">
        <f t="shared" si="1"/>
        <v>0</v>
      </c>
      <c r="H42" s="67">
        <f t="shared" si="2"/>
        <v>0</v>
      </c>
      <c r="I42" s="67">
        <f t="shared" si="3"/>
        <v>0.51344047309465191</v>
      </c>
      <c r="J42" s="67">
        <f t="shared" si="4"/>
        <v>3.7228634886397653E-2</v>
      </c>
      <c r="K42" s="100">
        <f t="shared" si="6"/>
        <v>2.4819089924265101E-2</v>
      </c>
      <c r="O42" s="96">
        <f>Amnt_Deposited!B37</f>
        <v>2023</v>
      </c>
      <c r="P42" s="99">
        <f>Amnt_Deposited!D37</f>
        <v>0</v>
      </c>
      <c r="Q42" s="284">
        <f>MCF!R41</f>
        <v>1</v>
      </c>
      <c r="R42" s="67">
        <f t="shared" si="5"/>
        <v>0</v>
      </c>
      <c r="S42" s="67">
        <f t="shared" si="7"/>
        <v>0</v>
      </c>
      <c r="T42" s="67">
        <f t="shared" si="8"/>
        <v>0</v>
      </c>
      <c r="U42" s="67">
        <f t="shared" si="9"/>
        <v>1.0608274237492807</v>
      </c>
      <c r="V42" s="67">
        <f t="shared" si="10"/>
        <v>7.6918667120656301E-2</v>
      </c>
      <c r="W42" s="100">
        <f t="shared" si="11"/>
        <v>5.1279111413770867E-2</v>
      </c>
    </row>
    <row r="43" spans="2:23">
      <c r="B43" s="96">
        <f>Amnt_Deposited!B38</f>
        <v>2024</v>
      </c>
      <c r="C43" s="99">
        <f>Amnt_Deposited!D38</f>
        <v>0</v>
      </c>
      <c r="D43" s="418">
        <f>Dry_Matter_Content!D30</f>
        <v>0.44</v>
      </c>
      <c r="E43" s="284">
        <f>MCF!R42</f>
        <v>1</v>
      </c>
      <c r="F43" s="67">
        <f t="shared" si="0"/>
        <v>0</v>
      </c>
      <c r="G43" s="67">
        <f t="shared" si="1"/>
        <v>0</v>
      </c>
      <c r="H43" s="67">
        <f t="shared" si="2"/>
        <v>0</v>
      </c>
      <c r="I43" s="67">
        <f t="shared" si="3"/>
        <v>0.47872872400303973</v>
      </c>
      <c r="J43" s="67">
        <f t="shared" si="4"/>
        <v>3.4711749091612155E-2</v>
      </c>
      <c r="K43" s="100">
        <f t="shared" si="6"/>
        <v>2.3141166061074768E-2</v>
      </c>
      <c r="O43" s="96">
        <f>Amnt_Deposited!B38</f>
        <v>2024</v>
      </c>
      <c r="P43" s="99">
        <f>Amnt_Deposited!D38</f>
        <v>0</v>
      </c>
      <c r="Q43" s="284">
        <f>MCF!R42</f>
        <v>1</v>
      </c>
      <c r="R43" s="67">
        <f t="shared" si="5"/>
        <v>0</v>
      </c>
      <c r="S43" s="67">
        <f t="shared" si="7"/>
        <v>0</v>
      </c>
      <c r="T43" s="67">
        <f t="shared" si="8"/>
        <v>0</v>
      </c>
      <c r="U43" s="67">
        <f t="shared" si="9"/>
        <v>0.98910893389057797</v>
      </c>
      <c r="V43" s="67">
        <f t="shared" si="10"/>
        <v>7.17184898587028E-2</v>
      </c>
      <c r="W43" s="100">
        <f t="shared" si="11"/>
        <v>4.7812326572468533E-2</v>
      </c>
    </row>
    <row r="44" spans="2:23">
      <c r="B44" s="96">
        <f>Amnt_Deposited!B39</f>
        <v>2025</v>
      </c>
      <c r="C44" s="99">
        <f>Amnt_Deposited!D39</f>
        <v>0</v>
      </c>
      <c r="D44" s="418">
        <f>Dry_Matter_Content!D31</f>
        <v>0.44</v>
      </c>
      <c r="E44" s="284">
        <f>MCF!R43</f>
        <v>1</v>
      </c>
      <c r="F44" s="67">
        <f t="shared" si="0"/>
        <v>0</v>
      </c>
      <c r="G44" s="67">
        <f t="shared" si="1"/>
        <v>0</v>
      </c>
      <c r="H44" s="67">
        <f t="shared" si="2"/>
        <v>0</v>
      </c>
      <c r="I44" s="67">
        <f t="shared" si="3"/>
        <v>0.44636370367189465</v>
      </c>
      <c r="J44" s="67">
        <f t="shared" si="4"/>
        <v>3.2365020331145085E-2</v>
      </c>
      <c r="K44" s="100">
        <f t="shared" si="6"/>
        <v>2.1576680220763388E-2</v>
      </c>
      <c r="O44" s="96">
        <f>Amnt_Deposited!B39</f>
        <v>2025</v>
      </c>
      <c r="P44" s="99">
        <f>Amnt_Deposited!D39</f>
        <v>0</v>
      </c>
      <c r="Q44" s="284">
        <f>MCF!R43</f>
        <v>1</v>
      </c>
      <c r="R44" s="67">
        <f t="shared" si="5"/>
        <v>0</v>
      </c>
      <c r="S44" s="67">
        <f t="shared" si="7"/>
        <v>0</v>
      </c>
      <c r="T44" s="67">
        <f t="shared" si="8"/>
        <v>0</v>
      </c>
      <c r="U44" s="67">
        <f t="shared" si="9"/>
        <v>0.9222390571733361</v>
      </c>
      <c r="V44" s="67">
        <f t="shared" si="10"/>
        <v>6.6869876717241913E-2</v>
      </c>
      <c r="W44" s="100">
        <f t="shared" si="11"/>
        <v>4.4579917811494604E-2</v>
      </c>
    </row>
    <row r="45" spans="2:23">
      <c r="B45" s="96">
        <f>Amnt_Deposited!B40</f>
        <v>2026</v>
      </c>
      <c r="C45" s="99">
        <f>Amnt_Deposited!D40</f>
        <v>0</v>
      </c>
      <c r="D45" s="418">
        <f>Dry_Matter_Content!D32</f>
        <v>0.44</v>
      </c>
      <c r="E45" s="284">
        <f>MCF!R44</f>
        <v>1</v>
      </c>
      <c r="F45" s="67">
        <f t="shared" si="0"/>
        <v>0</v>
      </c>
      <c r="G45" s="67">
        <f t="shared" si="1"/>
        <v>0</v>
      </c>
      <c r="H45" s="67">
        <f t="shared" si="2"/>
        <v>0</v>
      </c>
      <c r="I45" s="67">
        <f t="shared" si="3"/>
        <v>0.41618675873400462</v>
      </c>
      <c r="J45" s="67">
        <f t="shared" si="4"/>
        <v>3.0176944937890048E-2</v>
      </c>
      <c r="K45" s="100">
        <f t="shared" si="6"/>
        <v>2.0117963291926697E-2</v>
      </c>
      <c r="O45" s="96">
        <f>Amnt_Deposited!B40</f>
        <v>2026</v>
      </c>
      <c r="P45" s="99">
        <f>Amnt_Deposited!D40</f>
        <v>0</v>
      </c>
      <c r="Q45" s="284">
        <f>MCF!R44</f>
        <v>1</v>
      </c>
      <c r="R45" s="67">
        <f t="shared" si="5"/>
        <v>0</v>
      </c>
      <c r="S45" s="67">
        <f t="shared" si="7"/>
        <v>0</v>
      </c>
      <c r="T45" s="67">
        <f t="shared" si="8"/>
        <v>0</v>
      </c>
      <c r="U45" s="67">
        <f t="shared" si="9"/>
        <v>0.85988999738430705</v>
      </c>
      <c r="V45" s="67">
        <f t="shared" si="10"/>
        <v>6.2349059789029028E-2</v>
      </c>
      <c r="W45" s="100">
        <f t="shared" si="11"/>
        <v>4.1566039859352685E-2</v>
      </c>
    </row>
    <row r="46" spans="2:23">
      <c r="B46" s="96">
        <f>Amnt_Deposited!B41</f>
        <v>2027</v>
      </c>
      <c r="C46" s="99">
        <f>Amnt_Deposited!D41</f>
        <v>0</v>
      </c>
      <c r="D46" s="418">
        <f>Dry_Matter_Content!D33</f>
        <v>0.44</v>
      </c>
      <c r="E46" s="284">
        <f>MCF!R45</f>
        <v>1</v>
      </c>
      <c r="F46" s="67">
        <f t="shared" si="0"/>
        <v>0</v>
      </c>
      <c r="G46" s="67">
        <f t="shared" si="1"/>
        <v>0</v>
      </c>
      <c r="H46" s="67">
        <f t="shared" si="2"/>
        <v>0</v>
      </c>
      <c r="I46" s="67">
        <f t="shared" si="3"/>
        <v>0.38804996177027384</v>
      </c>
      <c r="J46" s="67">
        <f t="shared" si="4"/>
        <v>2.8136796963730771E-2</v>
      </c>
      <c r="K46" s="100">
        <f t="shared" si="6"/>
        <v>1.8757864642487181E-2</v>
      </c>
      <c r="O46" s="96">
        <f>Amnt_Deposited!B41</f>
        <v>2027</v>
      </c>
      <c r="P46" s="99">
        <f>Amnt_Deposited!D41</f>
        <v>0</v>
      </c>
      <c r="Q46" s="284">
        <f>MCF!R45</f>
        <v>1</v>
      </c>
      <c r="R46" s="67">
        <f t="shared" si="5"/>
        <v>0</v>
      </c>
      <c r="S46" s="67">
        <f t="shared" si="7"/>
        <v>0</v>
      </c>
      <c r="T46" s="67">
        <f t="shared" si="8"/>
        <v>0</v>
      </c>
      <c r="U46" s="67">
        <f t="shared" si="9"/>
        <v>0.80175611936006996</v>
      </c>
      <c r="V46" s="67">
        <f t="shared" si="10"/>
        <v>5.8133878024237133E-2</v>
      </c>
      <c r="W46" s="100">
        <f t="shared" si="11"/>
        <v>3.8755918682824755E-2</v>
      </c>
    </row>
    <row r="47" spans="2:23">
      <c r="B47" s="96">
        <f>Amnt_Deposited!B42</f>
        <v>2028</v>
      </c>
      <c r="C47" s="99">
        <f>Amnt_Deposited!D42</f>
        <v>0</v>
      </c>
      <c r="D47" s="418">
        <f>Dry_Matter_Content!D34</f>
        <v>0.44</v>
      </c>
      <c r="E47" s="284">
        <f>MCF!R46</f>
        <v>1</v>
      </c>
      <c r="F47" s="67">
        <f t="shared" si="0"/>
        <v>0</v>
      </c>
      <c r="G47" s="67">
        <f t="shared" si="1"/>
        <v>0</v>
      </c>
      <c r="H47" s="67">
        <f t="shared" si="2"/>
        <v>0</v>
      </c>
      <c r="I47" s="67">
        <f t="shared" si="3"/>
        <v>0.36181538616934283</v>
      </c>
      <c r="J47" s="67">
        <f t="shared" si="4"/>
        <v>2.623457560093102E-2</v>
      </c>
      <c r="K47" s="100">
        <f t="shared" si="6"/>
        <v>1.7489717067287344E-2</v>
      </c>
      <c r="O47" s="96">
        <f>Amnt_Deposited!B42</f>
        <v>2028</v>
      </c>
      <c r="P47" s="99">
        <f>Amnt_Deposited!D42</f>
        <v>0</v>
      </c>
      <c r="Q47" s="284">
        <f>MCF!R46</f>
        <v>1</v>
      </c>
      <c r="R47" s="67">
        <f t="shared" si="5"/>
        <v>0</v>
      </c>
      <c r="S47" s="67">
        <f t="shared" si="7"/>
        <v>0</v>
      </c>
      <c r="T47" s="67">
        <f t="shared" si="8"/>
        <v>0</v>
      </c>
      <c r="U47" s="67">
        <f t="shared" si="9"/>
        <v>0.74755245076310506</v>
      </c>
      <c r="V47" s="67">
        <f t="shared" si="10"/>
        <v>5.4203668596964925E-2</v>
      </c>
      <c r="W47" s="100">
        <f t="shared" si="11"/>
        <v>3.6135779064643284E-2</v>
      </c>
    </row>
    <row r="48" spans="2:23">
      <c r="B48" s="96">
        <f>Amnt_Deposited!B43</f>
        <v>2029</v>
      </c>
      <c r="C48" s="99">
        <f>Amnt_Deposited!D43</f>
        <v>0</v>
      </c>
      <c r="D48" s="418">
        <f>Dry_Matter_Content!D35</f>
        <v>0.44</v>
      </c>
      <c r="E48" s="284">
        <f>MCF!R47</f>
        <v>1</v>
      </c>
      <c r="F48" s="67">
        <f t="shared" si="0"/>
        <v>0</v>
      </c>
      <c r="G48" s="67">
        <f t="shared" si="1"/>
        <v>0</v>
      </c>
      <c r="H48" s="67">
        <f t="shared" si="2"/>
        <v>0</v>
      </c>
      <c r="I48" s="67">
        <f t="shared" si="3"/>
        <v>0.33735443001117937</v>
      </c>
      <c r="J48" s="67">
        <f t="shared" si="4"/>
        <v>2.4460956158163464E-2</v>
      </c>
      <c r="K48" s="100">
        <f t="shared" si="6"/>
        <v>1.6307304105442309E-2</v>
      </c>
      <c r="O48" s="96">
        <f>Amnt_Deposited!B43</f>
        <v>2029</v>
      </c>
      <c r="P48" s="99">
        <f>Amnt_Deposited!D43</f>
        <v>0</v>
      </c>
      <c r="Q48" s="284">
        <f>MCF!R47</f>
        <v>1</v>
      </c>
      <c r="R48" s="67">
        <f t="shared" si="5"/>
        <v>0</v>
      </c>
      <c r="S48" s="67">
        <f t="shared" si="7"/>
        <v>0</v>
      </c>
      <c r="T48" s="67">
        <f t="shared" si="8"/>
        <v>0</v>
      </c>
      <c r="U48" s="67">
        <f t="shared" si="9"/>
        <v>0.69701328514706484</v>
      </c>
      <c r="V48" s="67">
        <f t="shared" si="10"/>
        <v>5.0539165616040216E-2</v>
      </c>
      <c r="W48" s="100">
        <f t="shared" si="11"/>
        <v>3.3692777077360139E-2</v>
      </c>
    </row>
    <row r="49" spans="2:23">
      <c r="B49" s="96">
        <f>Amnt_Deposited!B44</f>
        <v>2030</v>
      </c>
      <c r="C49" s="99">
        <f>Amnt_Deposited!D44</f>
        <v>0</v>
      </c>
      <c r="D49" s="418">
        <f>Dry_Matter_Content!D36</f>
        <v>0.44</v>
      </c>
      <c r="E49" s="284">
        <f>MCF!R48</f>
        <v>1</v>
      </c>
      <c r="F49" s="67">
        <f t="shared" si="0"/>
        <v>0</v>
      </c>
      <c r="G49" s="67">
        <f t="shared" si="1"/>
        <v>0</v>
      </c>
      <c r="H49" s="67">
        <f t="shared" si="2"/>
        <v>0</v>
      </c>
      <c r="I49" s="67">
        <f t="shared" si="3"/>
        <v>0.31454718566031742</v>
      </c>
      <c r="J49" s="67">
        <f t="shared" si="4"/>
        <v>2.2807244350861962E-2</v>
      </c>
      <c r="K49" s="100">
        <f t="shared" si="6"/>
        <v>1.5204829567241307E-2</v>
      </c>
      <c r="O49" s="96">
        <f>Amnt_Deposited!B44</f>
        <v>2030</v>
      </c>
      <c r="P49" s="99">
        <f>Amnt_Deposited!D44</f>
        <v>0</v>
      </c>
      <c r="Q49" s="284">
        <f>MCF!R48</f>
        <v>1</v>
      </c>
      <c r="R49" s="67">
        <f t="shared" si="5"/>
        <v>0</v>
      </c>
      <c r="S49" s="67">
        <f t="shared" si="7"/>
        <v>0</v>
      </c>
      <c r="T49" s="67">
        <f t="shared" si="8"/>
        <v>0</v>
      </c>
      <c r="U49" s="67">
        <f t="shared" si="9"/>
        <v>0.6498908794634658</v>
      </c>
      <c r="V49" s="67">
        <f t="shared" si="10"/>
        <v>4.7122405683599093E-2</v>
      </c>
      <c r="W49" s="100">
        <f t="shared" si="11"/>
        <v>3.1414937122399393E-2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0.29328185197848888</v>
      </c>
      <c r="J50" s="67">
        <f t="shared" si="4"/>
        <v>2.1265333681828546E-2</v>
      </c>
      <c r="K50" s="100">
        <f t="shared" si="6"/>
        <v>1.4176889121219029E-2</v>
      </c>
      <c r="O50" s="96">
        <f>Amnt_Deposited!B45</f>
        <v>2031</v>
      </c>
      <c r="P50" s="99">
        <f>Amnt_Deposited!D45</f>
        <v>0</v>
      </c>
      <c r="Q50" s="284">
        <f>MCF!R49</f>
        <v>1</v>
      </c>
      <c r="R50" s="67">
        <f t="shared" si="5"/>
        <v>0</v>
      </c>
      <c r="S50" s="67">
        <f t="shared" si="7"/>
        <v>0</v>
      </c>
      <c r="T50" s="67">
        <f t="shared" si="8"/>
        <v>0</v>
      </c>
      <c r="U50" s="67">
        <f t="shared" si="9"/>
        <v>0.60595423962497708</v>
      </c>
      <c r="V50" s="67">
        <f t="shared" si="10"/>
        <v>4.3936639838488729E-2</v>
      </c>
      <c r="W50" s="100">
        <f t="shared" si="11"/>
        <v>2.9291093225659152E-2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0.27345418627531415</v>
      </c>
      <c r="J51" s="67">
        <f t="shared" si="4"/>
        <v>1.9827665703174738E-2</v>
      </c>
      <c r="K51" s="100">
        <f t="shared" si="6"/>
        <v>1.3218443802116491E-2</v>
      </c>
      <c r="O51" s="96">
        <f>Amnt_Deposited!B46</f>
        <v>2032</v>
      </c>
      <c r="P51" s="99">
        <f>Amnt_Deposited!D46</f>
        <v>0</v>
      </c>
      <c r="Q51" s="284">
        <f>MCF!R50</f>
        <v>1</v>
      </c>
      <c r="R51" s="67">
        <f t="shared" ref="R51:R82" si="13">P51*$W$6*DOCF*Q51</f>
        <v>0</v>
      </c>
      <c r="S51" s="67">
        <f t="shared" si="7"/>
        <v>0</v>
      </c>
      <c r="T51" s="67">
        <f t="shared" si="8"/>
        <v>0</v>
      </c>
      <c r="U51" s="67">
        <f t="shared" si="9"/>
        <v>0.56498798817213669</v>
      </c>
      <c r="V51" s="67">
        <f t="shared" si="10"/>
        <v>4.0966251452840378E-2</v>
      </c>
      <c r="W51" s="100">
        <f t="shared" si="11"/>
        <v>2.7310834301893586E-2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0.25496699331051287</v>
      </c>
      <c r="J52" s="67">
        <f t="shared" si="4"/>
        <v>1.8487192964801256E-2</v>
      </c>
      <c r="K52" s="100">
        <f t="shared" si="6"/>
        <v>1.2324795309867503E-2</v>
      </c>
      <c r="O52" s="96">
        <f>Amnt_Deposited!B47</f>
        <v>2033</v>
      </c>
      <c r="P52" s="99">
        <f>Amnt_Deposited!D47</f>
        <v>0</v>
      </c>
      <c r="Q52" s="284">
        <f>MCF!R51</f>
        <v>1</v>
      </c>
      <c r="R52" s="67">
        <f t="shared" si="13"/>
        <v>0</v>
      </c>
      <c r="S52" s="67">
        <f t="shared" si="7"/>
        <v>0</v>
      </c>
      <c r="T52" s="67">
        <f t="shared" si="8"/>
        <v>0</v>
      </c>
      <c r="U52" s="67">
        <f t="shared" si="9"/>
        <v>0.52679130849279521</v>
      </c>
      <c r="V52" s="67">
        <f t="shared" si="10"/>
        <v>3.8196679679341441E-2</v>
      </c>
      <c r="W52" s="100">
        <f t="shared" si="11"/>
        <v>2.546445311956096E-2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0.23772964884272346</v>
      </c>
      <c r="J53" s="67">
        <f t="shared" si="4"/>
        <v>1.7237344467789417E-2</v>
      </c>
      <c r="K53" s="100">
        <f t="shared" si="6"/>
        <v>1.1491562978526278E-2</v>
      </c>
      <c r="O53" s="96">
        <f>Amnt_Deposited!B48</f>
        <v>2034</v>
      </c>
      <c r="P53" s="99">
        <f>Amnt_Deposited!D48</f>
        <v>0</v>
      </c>
      <c r="Q53" s="284">
        <f>MCF!R52</f>
        <v>1</v>
      </c>
      <c r="R53" s="67">
        <f t="shared" si="13"/>
        <v>0</v>
      </c>
      <c r="S53" s="67">
        <f t="shared" si="7"/>
        <v>0</v>
      </c>
      <c r="T53" s="67">
        <f t="shared" si="8"/>
        <v>0</v>
      </c>
      <c r="U53" s="67">
        <f t="shared" si="9"/>
        <v>0.49117696041885012</v>
      </c>
      <c r="V53" s="67">
        <f t="shared" si="10"/>
        <v>3.5614348073945076E-2</v>
      </c>
      <c r="W53" s="100">
        <f t="shared" si="11"/>
        <v>2.3742898715963384E-2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0.22165765538936663</v>
      </c>
      <c r="J54" s="67">
        <f t="shared" si="4"/>
        <v>1.6071993453356838E-2</v>
      </c>
      <c r="K54" s="100">
        <f t="shared" si="6"/>
        <v>1.0714662302237891E-2</v>
      </c>
      <c r="O54" s="96">
        <f>Amnt_Deposited!B49</f>
        <v>2035</v>
      </c>
      <c r="P54" s="99">
        <f>Amnt_Deposited!D49</f>
        <v>0</v>
      </c>
      <c r="Q54" s="284">
        <f>MCF!R53</f>
        <v>1</v>
      </c>
      <c r="R54" s="67">
        <f t="shared" si="13"/>
        <v>0</v>
      </c>
      <c r="S54" s="67">
        <f t="shared" si="7"/>
        <v>0</v>
      </c>
      <c r="T54" s="67">
        <f t="shared" si="8"/>
        <v>0</v>
      </c>
      <c r="U54" s="67">
        <f t="shared" si="9"/>
        <v>0.45797036237472444</v>
      </c>
      <c r="V54" s="67">
        <f t="shared" si="10"/>
        <v>3.32065980441257E-2</v>
      </c>
      <c r="W54" s="100">
        <f t="shared" si="11"/>
        <v>2.2137732029417132E-2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0.20667222801988785</v>
      </c>
      <c r="J55" s="67">
        <f t="shared" si="4"/>
        <v>1.4985427369478777E-2</v>
      </c>
      <c r="K55" s="100">
        <f t="shared" si="6"/>
        <v>9.9902849129858504E-3</v>
      </c>
      <c r="O55" s="96">
        <f>Amnt_Deposited!B50</f>
        <v>2036</v>
      </c>
      <c r="P55" s="99">
        <f>Amnt_Deposited!D50</f>
        <v>0</v>
      </c>
      <c r="Q55" s="284">
        <f>MCF!R54</f>
        <v>1</v>
      </c>
      <c r="R55" s="67">
        <f t="shared" si="13"/>
        <v>0</v>
      </c>
      <c r="S55" s="67">
        <f t="shared" si="7"/>
        <v>0</v>
      </c>
      <c r="T55" s="67">
        <f t="shared" si="8"/>
        <v>0</v>
      </c>
      <c r="U55" s="67">
        <f t="shared" si="9"/>
        <v>0.42700873557828067</v>
      </c>
      <c r="V55" s="67">
        <f t="shared" si="10"/>
        <v>3.096162679644375E-2</v>
      </c>
      <c r="W55" s="100">
        <f t="shared" si="11"/>
        <v>2.06410845309625E-2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0.19269990815193638</v>
      </c>
      <c r="J56" s="67">
        <f t="shared" si="4"/>
        <v>1.3972319867951461E-2</v>
      </c>
      <c r="K56" s="100">
        <f t="shared" si="6"/>
        <v>9.3148799119676402E-3</v>
      </c>
      <c r="O56" s="96">
        <f>Amnt_Deposited!B51</f>
        <v>2037</v>
      </c>
      <c r="P56" s="99">
        <f>Amnt_Deposited!D51</f>
        <v>0</v>
      </c>
      <c r="Q56" s="284">
        <f>MCF!R55</f>
        <v>1</v>
      </c>
      <c r="R56" s="67">
        <f t="shared" si="13"/>
        <v>0</v>
      </c>
      <c r="S56" s="67">
        <f t="shared" si="7"/>
        <v>0</v>
      </c>
      <c r="T56" s="67">
        <f t="shared" si="8"/>
        <v>0</v>
      </c>
      <c r="U56" s="67">
        <f t="shared" si="9"/>
        <v>0.39814030609904211</v>
      </c>
      <c r="V56" s="67">
        <f t="shared" si="10"/>
        <v>2.8868429479238556E-2</v>
      </c>
      <c r="W56" s="100">
        <f t="shared" si="11"/>
        <v>1.9245619652825702E-2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0.17967220345730933</v>
      </c>
      <c r="J57" s="67">
        <f t="shared" si="4"/>
        <v>1.3027704694627038E-2</v>
      </c>
      <c r="K57" s="100">
        <f t="shared" si="6"/>
        <v>8.6851364630846917E-3</v>
      </c>
      <c r="O57" s="96">
        <f>Amnt_Deposited!B52</f>
        <v>2038</v>
      </c>
      <c r="P57" s="99">
        <f>Amnt_Deposited!D52</f>
        <v>0</v>
      </c>
      <c r="Q57" s="284">
        <f>MCF!R56</f>
        <v>1</v>
      </c>
      <c r="R57" s="67">
        <f t="shared" si="13"/>
        <v>0</v>
      </c>
      <c r="S57" s="67">
        <f t="shared" si="7"/>
        <v>0</v>
      </c>
      <c r="T57" s="67">
        <f t="shared" si="8"/>
        <v>0</v>
      </c>
      <c r="U57" s="67">
        <f t="shared" si="9"/>
        <v>0.37122356086220937</v>
      </c>
      <c r="V57" s="67">
        <f t="shared" si="10"/>
        <v>2.6916745236832722E-2</v>
      </c>
      <c r="W57" s="100">
        <f t="shared" si="11"/>
        <v>1.7944496824555147E-2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0.16752525211247937</v>
      </c>
      <c r="J58" s="67">
        <f t="shared" si="4"/>
        <v>1.2146951344829958E-2</v>
      </c>
      <c r="K58" s="100">
        <f t="shared" si="6"/>
        <v>8.0979675632199717E-3</v>
      </c>
      <c r="O58" s="96">
        <f>Amnt_Deposited!B53</f>
        <v>2039</v>
      </c>
      <c r="P58" s="99">
        <f>Amnt_Deposited!D53</f>
        <v>0</v>
      </c>
      <c r="Q58" s="284">
        <f>MCF!R57</f>
        <v>1</v>
      </c>
      <c r="R58" s="67">
        <f t="shared" si="13"/>
        <v>0</v>
      </c>
      <c r="S58" s="67">
        <f t="shared" si="7"/>
        <v>0</v>
      </c>
      <c r="T58" s="67">
        <f t="shared" si="8"/>
        <v>0</v>
      </c>
      <c r="U58" s="67">
        <f t="shared" si="9"/>
        <v>0.34612655395140368</v>
      </c>
      <c r="V58" s="67">
        <f t="shared" si="10"/>
        <v>2.50970069108057E-2</v>
      </c>
      <c r="W58" s="100">
        <f t="shared" si="11"/>
        <v>1.6731337940537133E-2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0.15619950974786168</v>
      </c>
      <c r="J59" s="67">
        <f t="shared" si="4"/>
        <v>1.13257423646177E-2</v>
      </c>
      <c r="K59" s="100">
        <f t="shared" si="6"/>
        <v>7.550494909745133E-3</v>
      </c>
      <c r="O59" s="96">
        <f>Amnt_Deposited!B54</f>
        <v>2040</v>
      </c>
      <c r="P59" s="99">
        <f>Amnt_Deposited!D54</f>
        <v>0</v>
      </c>
      <c r="Q59" s="284">
        <f>MCF!R58</f>
        <v>1</v>
      </c>
      <c r="R59" s="67">
        <f t="shared" si="13"/>
        <v>0</v>
      </c>
      <c r="S59" s="67">
        <f t="shared" si="7"/>
        <v>0</v>
      </c>
      <c r="T59" s="67">
        <f t="shared" si="8"/>
        <v>0</v>
      </c>
      <c r="U59" s="67">
        <f t="shared" si="9"/>
        <v>0.3227262598096316</v>
      </c>
      <c r="V59" s="67">
        <f t="shared" si="10"/>
        <v>2.340029414177211E-2</v>
      </c>
      <c r="W59" s="100">
        <f t="shared" si="11"/>
        <v>1.560019609451474E-2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0.14563945756124516</v>
      </c>
      <c r="J60" s="67">
        <f t="shared" si="4"/>
        <v>1.0560052186616525E-2</v>
      </c>
      <c r="K60" s="100">
        <f t="shared" si="6"/>
        <v>7.0400347910776831E-3</v>
      </c>
      <c r="O60" s="96">
        <f>Amnt_Deposited!B55</f>
        <v>2041</v>
      </c>
      <c r="P60" s="99">
        <f>Amnt_Deposited!D55</f>
        <v>0</v>
      </c>
      <c r="Q60" s="284">
        <f>MCF!R59</f>
        <v>1</v>
      </c>
      <c r="R60" s="67">
        <f t="shared" si="13"/>
        <v>0</v>
      </c>
      <c r="S60" s="67">
        <f t="shared" si="7"/>
        <v>0</v>
      </c>
      <c r="T60" s="67">
        <f t="shared" si="8"/>
        <v>0</v>
      </c>
      <c r="U60" s="67">
        <f t="shared" si="9"/>
        <v>0.30090797016786192</v>
      </c>
      <c r="V60" s="67">
        <f t="shared" si="10"/>
        <v>2.181828964176968E-2</v>
      </c>
      <c r="W60" s="100">
        <f t="shared" si="11"/>
        <v>1.4545526427846452E-2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0.13579333016455961</v>
      </c>
      <c r="J61" s="67">
        <f t="shared" si="4"/>
        <v>9.8461273966855434E-3</v>
      </c>
      <c r="K61" s="100">
        <f t="shared" si="6"/>
        <v>6.5640849311236951E-3</v>
      </c>
      <c r="O61" s="96">
        <f>Amnt_Deposited!B56</f>
        <v>2042</v>
      </c>
      <c r="P61" s="99">
        <f>Amnt_Deposited!D56</f>
        <v>0</v>
      </c>
      <c r="Q61" s="284">
        <f>MCF!R60</f>
        <v>1</v>
      </c>
      <c r="R61" s="67">
        <f t="shared" si="13"/>
        <v>0</v>
      </c>
      <c r="S61" s="67">
        <f t="shared" si="7"/>
        <v>0</v>
      </c>
      <c r="T61" s="67">
        <f t="shared" si="8"/>
        <v>0</v>
      </c>
      <c r="U61" s="67">
        <f t="shared" si="9"/>
        <v>0.28056473174495788</v>
      </c>
      <c r="V61" s="67">
        <f t="shared" si="10"/>
        <v>2.0343238422904017E-2</v>
      </c>
      <c r="W61" s="100">
        <f t="shared" si="11"/>
        <v>1.3562158948602677E-2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0.12661286182988335</v>
      </c>
      <c r="J62" s="67">
        <f t="shared" si="4"/>
        <v>9.180468334676244E-3</v>
      </c>
      <c r="K62" s="100">
        <f t="shared" si="6"/>
        <v>6.120312223117496E-3</v>
      </c>
      <c r="O62" s="96">
        <f>Amnt_Deposited!B57</f>
        <v>2043</v>
      </c>
      <c r="P62" s="99">
        <f>Amnt_Deposited!D57</f>
        <v>0</v>
      </c>
      <c r="Q62" s="284">
        <f>MCF!R61</f>
        <v>1</v>
      </c>
      <c r="R62" s="67">
        <f t="shared" si="13"/>
        <v>0</v>
      </c>
      <c r="S62" s="67">
        <f t="shared" si="7"/>
        <v>0</v>
      </c>
      <c r="T62" s="67">
        <f t="shared" si="8"/>
        <v>0</v>
      </c>
      <c r="U62" s="67">
        <f t="shared" si="9"/>
        <v>0.26159682196256895</v>
      </c>
      <c r="V62" s="67">
        <f t="shared" si="10"/>
        <v>1.8967909782388933E-2</v>
      </c>
      <c r="W62" s="100">
        <f t="shared" si="11"/>
        <v>1.2645273188259289E-2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0.11805304989078896</v>
      </c>
      <c r="J63" s="67">
        <f t="shared" si="4"/>
        <v>8.5598119390943809E-3</v>
      </c>
      <c r="K63" s="100">
        <f t="shared" si="6"/>
        <v>5.706541292729587E-3</v>
      </c>
      <c r="O63" s="96">
        <f>Amnt_Deposited!B58</f>
        <v>2044</v>
      </c>
      <c r="P63" s="99">
        <f>Amnt_Deposited!D58</f>
        <v>0</v>
      </c>
      <c r="Q63" s="284">
        <f>MCF!R62</f>
        <v>1</v>
      </c>
      <c r="R63" s="67">
        <f t="shared" si="13"/>
        <v>0</v>
      </c>
      <c r="S63" s="67">
        <f t="shared" si="7"/>
        <v>0</v>
      </c>
      <c r="T63" s="67">
        <f t="shared" si="8"/>
        <v>0</v>
      </c>
      <c r="U63" s="67">
        <f t="shared" si="9"/>
        <v>0.24391126010493594</v>
      </c>
      <c r="V63" s="67">
        <f t="shared" si="10"/>
        <v>1.7685561857633023E-2</v>
      </c>
      <c r="W63" s="100">
        <f t="shared" si="11"/>
        <v>1.1790374571755347E-2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0.11007193413922021</v>
      </c>
      <c r="J64" s="67">
        <f t="shared" si="4"/>
        <v>7.9811157515687521E-3</v>
      </c>
      <c r="K64" s="100">
        <f t="shared" si="6"/>
        <v>5.3207438343791675E-3</v>
      </c>
      <c r="O64" s="96">
        <f>Amnt_Deposited!B59</f>
        <v>2045</v>
      </c>
      <c r="P64" s="99">
        <f>Amnt_Deposited!D59</f>
        <v>0</v>
      </c>
      <c r="Q64" s="284">
        <f>MCF!R63</f>
        <v>1</v>
      </c>
      <c r="R64" s="67">
        <f t="shared" si="13"/>
        <v>0</v>
      </c>
      <c r="S64" s="67">
        <f t="shared" si="7"/>
        <v>0</v>
      </c>
      <c r="T64" s="67">
        <f t="shared" si="8"/>
        <v>0</v>
      </c>
      <c r="U64" s="67">
        <f t="shared" si="9"/>
        <v>0.22742135152731455</v>
      </c>
      <c r="V64" s="67">
        <f t="shared" si="10"/>
        <v>1.6489908577621393E-2</v>
      </c>
      <c r="W64" s="100">
        <f t="shared" si="11"/>
        <v>1.0993272385080927E-2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0.10263039113650349</v>
      </c>
      <c r="J65" s="67">
        <f t="shared" si="4"/>
        <v>7.4415430027167228E-3</v>
      </c>
      <c r="K65" s="100">
        <f t="shared" si="6"/>
        <v>4.9610286684778149E-3</v>
      </c>
      <c r="O65" s="96">
        <f>Amnt_Deposited!B60</f>
        <v>2046</v>
      </c>
      <c r="P65" s="99">
        <f>Amnt_Deposited!D60</f>
        <v>0</v>
      </c>
      <c r="Q65" s="284">
        <f>MCF!R64</f>
        <v>1</v>
      </c>
      <c r="R65" s="67">
        <f t="shared" si="13"/>
        <v>0</v>
      </c>
      <c r="S65" s="67">
        <f t="shared" si="7"/>
        <v>0</v>
      </c>
      <c r="T65" s="67">
        <f t="shared" si="8"/>
        <v>0</v>
      </c>
      <c r="U65" s="67">
        <f t="shared" si="9"/>
        <v>0.21204626267872628</v>
      </c>
      <c r="V65" s="67">
        <f t="shared" si="10"/>
        <v>1.5375088848588273E-2</v>
      </c>
      <c r="W65" s="100">
        <f t="shared" si="11"/>
        <v>1.0250059232392181E-2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9.5691942430206067E-2</v>
      </c>
      <c r="J66" s="67">
        <f t="shared" si="4"/>
        <v>6.9384487062974249E-3</v>
      </c>
      <c r="K66" s="100">
        <f t="shared" si="6"/>
        <v>4.6256324708649496E-3</v>
      </c>
      <c r="O66" s="96">
        <f>Amnt_Deposited!B61</f>
        <v>2047</v>
      </c>
      <c r="P66" s="99">
        <f>Amnt_Deposited!D61</f>
        <v>0</v>
      </c>
      <c r="Q66" s="284">
        <f>MCF!R65</f>
        <v>1</v>
      </c>
      <c r="R66" s="67">
        <f t="shared" si="13"/>
        <v>0</v>
      </c>
      <c r="S66" s="67">
        <f t="shared" si="7"/>
        <v>0</v>
      </c>
      <c r="T66" s="67">
        <f t="shared" si="8"/>
        <v>0</v>
      </c>
      <c r="U66" s="67">
        <f t="shared" si="9"/>
        <v>0.19771062485579771</v>
      </c>
      <c r="V66" s="67">
        <f t="shared" si="10"/>
        <v>1.4335637822928569E-2</v>
      </c>
      <c r="W66" s="100">
        <f t="shared" si="11"/>
        <v>9.5570918819523794E-3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8.922257573671992E-2</v>
      </c>
      <c r="J67" s="67">
        <f t="shared" si="4"/>
        <v>6.4693666934861416E-3</v>
      </c>
      <c r="K67" s="100">
        <f t="shared" si="6"/>
        <v>4.3129111289907608E-3</v>
      </c>
      <c r="O67" s="96">
        <f>Amnt_Deposited!B62</f>
        <v>2048</v>
      </c>
      <c r="P67" s="99">
        <f>Amnt_Deposited!D62</f>
        <v>0</v>
      </c>
      <c r="Q67" s="284">
        <f>MCF!R66</f>
        <v>1</v>
      </c>
      <c r="R67" s="67">
        <f t="shared" si="13"/>
        <v>0</v>
      </c>
      <c r="S67" s="67">
        <f t="shared" si="7"/>
        <v>0</v>
      </c>
      <c r="T67" s="67">
        <f t="shared" si="8"/>
        <v>0</v>
      </c>
      <c r="U67" s="67">
        <f t="shared" si="9"/>
        <v>0.18434416474528914</v>
      </c>
      <c r="V67" s="67">
        <f t="shared" si="10"/>
        <v>1.3366460110508559E-2</v>
      </c>
      <c r="W67" s="100">
        <f t="shared" si="11"/>
        <v>8.910973407005706E-3</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8.3190578213008057E-2</v>
      </c>
      <c r="J68" s="67">
        <f t="shared" si="4"/>
        <v>6.0319975237118567E-3</v>
      </c>
      <c r="K68" s="100">
        <f t="shared" si="6"/>
        <v>4.0213316824745712E-3</v>
      </c>
      <c r="O68" s="96">
        <f>Amnt_Deposited!B63</f>
        <v>2049</v>
      </c>
      <c r="P68" s="99">
        <f>Amnt_Deposited!D63</f>
        <v>0</v>
      </c>
      <c r="Q68" s="284">
        <f>MCF!R67</f>
        <v>1</v>
      </c>
      <c r="R68" s="67">
        <f t="shared" si="13"/>
        <v>0</v>
      </c>
      <c r="S68" s="67">
        <f t="shared" si="7"/>
        <v>0</v>
      </c>
      <c r="T68" s="67">
        <f t="shared" si="8"/>
        <v>0</v>
      </c>
      <c r="U68" s="67">
        <f t="shared" si="9"/>
        <v>0.17188135994423159</v>
      </c>
      <c r="V68" s="67">
        <f t="shared" si="10"/>
        <v>1.2462804801057558E-2</v>
      </c>
      <c r="W68" s="100">
        <f t="shared" si="11"/>
        <v>8.3085365340383709E-3</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7.756638100021114E-2</v>
      </c>
      <c r="J69" s="67">
        <f t="shared" si="4"/>
        <v>5.6241972127969182E-3</v>
      </c>
      <c r="K69" s="100">
        <f t="shared" si="6"/>
        <v>3.7494648085312785E-3</v>
      </c>
      <c r="O69" s="96">
        <f>Amnt_Deposited!B64</f>
        <v>2050</v>
      </c>
      <c r="P69" s="99">
        <f>Amnt_Deposited!D64</f>
        <v>0</v>
      </c>
      <c r="Q69" s="284">
        <f>MCF!R68</f>
        <v>1</v>
      </c>
      <c r="R69" s="67">
        <f t="shared" si="13"/>
        <v>0</v>
      </c>
      <c r="S69" s="67">
        <f t="shared" si="7"/>
        <v>0</v>
      </c>
      <c r="T69" s="67">
        <f t="shared" si="8"/>
        <v>0</v>
      </c>
      <c r="U69" s="67">
        <f t="shared" si="9"/>
        <v>0.16026111776903135</v>
      </c>
      <c r="V69" s="67">
        <f t="shared" si="10"/>
        <v>1.162024217520025E-2</v>
      </c>
      <c r="W69" s="100">
        <f t="shared" si="11"/>
        <v>7.7468281168001658E-3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7.2322414277067038E-2</v>
      </c>
      <c r="J70" s="67">
        <f t="shared" si="4"/>
        <v>5.2439667231441063E-3</v>
      </c>
      <c r="K70" s="100">
        <f t="shared" si="6"/>
        <v>3.4959778154294041E-3</v>
      </c>
      <c r="O70" s="96">
        <f>Amnt_Deposited!B65</f>
        <v>2051</v>
      </c>
      <c r="P70" s="99">
        <f>Amnt_Deposited!D65</f>
        <v>0</v>
      </c>
      <c r="Q70" s="284">
        <f>MCF!R69</f>
        <v>1</v>
      </c>
      <c r="R70" s="67">
        <f t="shared" si="13"/>
        <v>0</v>
      </c>
      <c r="S70" s="67">
        <f t="shared" si="7"/>
        <v>0</v>
      </c>
      <c r="T70" s="67">
        <f t="shared" si="8"/>
        <v>0</v>
      </c>
      <c r="U70" s="67">
        <f t="shared" si="9"/>
        <v>0.14942647577906418</v>
      </c>
      <c r="V70" s="67">
        <f t="shared" si="10"/>
        <v>1.0834641989967166E-2</v>
      </c>
      <c r="W70" s="100">
        <f t="shared" si="11"/>
        <v>7.2230946599781106E-3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6.7432972112615022E-2</v>
      </c>
      <c r="J71" s="67">
        <f t="shared" si="4"/>
        <v>4.8894421644520118E-3</v>
      </c>
      <c r="K71" s="100">
        <f t="shared" si="6"/>
        <v>3.2596281096346743E-3</v>
      </c>
      <c r="O71" s="96">
        <f>Amnt_Deposited!B66</f>
        <v>2052</v>
      </c>
      <c r="P71" s="99">
        <f>Amnt_Deposited!D66</f>
        <v>0</v>
      </c>
      <c r="Q71" s="284">
        <f>MCF!R70</f>
        <v>1</v>
      </c>
      <c r="R71" s="67">
        <f t="shared" si="13"/>
        <v>0</v>
      </c>
      <c r="S71" s="67">
        <f t="shared" si="7"/>
        <v>0</v>
      </c>
      <c r="T71" s="67">
        <f t="shared" si="8"/>
        <v>0</v>
      </c>
      <c r="U71" s="67">
        <f t="shared" si="9"/>
        <v>0.1393243225467253</v>
      </c>
      <c r="V71" s="67">
        <f t="shared" si="10"/>
        <v>1.0102153232338871E-2</v>
      </c>
      <c r="W71" s="100">
        <f t="shared" si="11"/>
        <v>6.7347688215592472E-3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6.287408645569241E-2</v>
      </c>
      <c r="J72" s="67">
        <f t="shared" si="4"/>
        <v>4.5588856569226191E-3</v>
      </c>
      <c r="K72" s="100">
        <f t="shared" si="6"/>
        <v>3.0392571046150793E-3</v>
      </c>
      <c r="O72" s="96">
        <f>Amnt_Deposited!B67</f>
        <v>2053</v>
      </c>
      <c r="P72" s="99">
        <f>Amnt_Deposited!D67</f>
        <v>0</v>
      </c>
      <c r="Q72" s="284">
        <f>MCF!R71</f>
        <v>1</v>
      </c>
      <c r="R72" s="67">
        <f t="shared" si="13"/>
        <v>0</v>
      </c>
      <c r="S72" s="67">
        <f t="shared" si="7"/>
        <v>0</v>
      </c>
      <c r="T72" s="67">
        <f t="shared" si="8"/>
        <v>0</v>
      </c>
      <c r="U72" s="67">
        <f t="shared" si="9"/>
        <v>0.12990513730514963</v>
      </c>
      <c r="V72" s="67">
        <f t="shared" si="10"/>
        <v>9.4191852415756623E-3</v>
      </c>
      <c r="W72" s="100">
        <f t="shared" si="11"/>
        <v>6.2794568277171076E-3</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5.8623409643519891E-2</v>
      </c>
      <c r="J73" s="67">
        <f t="shared" si="4"/>
        <v>4.2506768121725194E-3</v>
      </c>
      <c r="K73" s="100">
        <f t="shared" si="6"/>
        <v>2.833784541448346E-3</v>
      </c>
      <c r="O73" s="96">
        <f>Amnt_Deposited!B68</f>
        <v>2054</v>
      </c>
      <c r="P73" s="99">
        <f>Amnt_Deposited!D68</f>
        <v>0</v>
      </c>
      <c r="Q73" s="284">
        <f>MCF!R72</f>
        <v>1</v>
      </c>
      <c r="R73" s="67">
        <f t="shared" si="13"/>
        <v>0</v>
      </c>
      <c r="S73" s="67">
        <f t="shared" si="7"/>
        <v>0</v>
      </c>
      <c r="T73" s="67">
        <f t="shared" si="8"/>
        <v>0</v>
      </c>
      <c r="U73" s="67">
        <f t="shared" si="9"/>
        <v>0.12112274719735516</v>
      </c>
      <c r="V73" s="67">
        <f t="shared" si="10"/>
        <v>8.7823901077944636E-3</v>
      </c>
      <c r="W73" s="100">
        <f t="shared" si="11"/>
        <v>5.8549267385296418E-3</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5.4660104853432714E-2</v>
      </c>
      <c r="J74" s="67">
        <f t="shared" si="4"/>
        <v>3.9633047900871745E-3</v>
      </c>
      <c r="K74" s="100">
        <f t="shared" si="6"/>
        <v>2.6422031933914496E-3</v>
      </c>
      <c r="O74" s="96">
        <f>Amnt_Deposited!B69</f>
        <v>2055</v>
      </c>
      <c r="P74" s="99">
        <f>Amnt_Deposited!D69</f>
        <v>0</v>
      </c>
      <c r="Q74" s="284">
        <f>MCF!R73</f>
        <v>1</v>
      </c>
      <c r="R74" s="67">
        <f t="shared" si="13"/>
        <v>0</v>
      </c>
      <c r="S74" s="67">
        <f t="shared" si="7"/>
        <v>0</v>
      </c>
      <c r="T74" s="67">
        <f t="shared" si="8"/>
        <v>0</v>
      </c>
      <c r="U74" s="67">
        <f t="shared" si="9"/>
        <v>0.11293410093684447</v>
      </c>
      <c r="V74" s="67">
        <f t="shared" si="10"/>
        <v>8.188646260510692E-3</v>
      </c>
      <c r="W74" s="100">
        <f t="shared" si="11"/>
        <v>5.4590975070071277E-3</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5.096474396075179E-2</v>
      </c>
      <c r="J75" s="67">
        <f t="shared" si="4"/>
        <v>3.6953608926809231E-3</v>
      </c>
      <c r="K75" s="100">
        <f t="shared" si="6"/>
        <v>2.4635739284539484E-3</v>
      </c>
      <c r="O75" s="96">
        <f>Amnt_Deposited!B70</f>
        <v>2056</v>
      </c>
      <c r="P75" s="99">
        <f>Amnt_Deposited!D70</f>
        <v>0</v>
      </c>
      <c r="Q75" s="284">
        <f>MCF!R74</f>
        <v>1</v>
      </c>
      <c r="R75" s="67">
        <f t="shared" si="13"/>
        <v>0</v>
      </c>
      <c r="S75" s="67">
        <f t="shared" si="7"/>
        <v>0</v>
      </c>
      <c r="T75" s="67">
        <f t="shared" si="8"/>
        <v>0</v>
      </c>
      <c r="U75" s="67">
        <f t="shared" si="9"/>
        <v>0.10529905777014835</v>
      </c>
      <c r="V75" s="67">
        <f t="shared" si="10"/>
        <v>7.6350431666961233E-3</v>
      </c>
      <c r="W75" s="100">
        <f t="shared" si="11"/>
        <v>5.0900287777974149E-3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4.7519212302093973E-2</v>
      </c>
      <c r="J76" s="67">
        <f t="shared" si="4"/>
        <v>3.4455316586578205E-3</v>
      </c>
      <c r="K76" s="100">
        <f t="shared" si="6"/>
        <v>2.2970211057718802E-3</v>
      </c>
      <c r="O76" s="96">
        <f>Amnt_Deposited!B71</f>
        <v>2057</v>
      </c>
      <c r="P76" s="99">
        <f>Amnt_Deposited!D71</f>
        <v>0</v>
      </c>
      <c r="Q76" s="284">
        <f>MCF!R75</f>
        <v>1</v>
      </c>
      <c r="R76" s="67">
        <f t="shared" si="13"/>
        <v>0</v>
      </c>
      <c r="S76" s="67">
        <f t="shared" si="7"/>
        <v>0</v>
      </c>
      <c r="T76" s="67">
        <f t="shared" si="8"/>
        <v>0</v>
      </c>
      <c r="U76" s="67">
        <f t="shared" si="9"/>
        <v>9.8180190706805739E-2</v>
      </c>
      <c r="V76" s="67">
        <f t="shared" si="10"/>
        <v>7.1188670633426064E-3</v>
      </c>
      <c r="W76" s="100">
        <f t="shared" si="11"/>
        <v>4.7459113755617373E-3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4.4306619877271129E-2</v>
      </c>
      <c r="J77" s="67">
        <f t="shared" si="4"/>
        <v>3.2125924248228434E-3</v>
      </c>
      <c r="K77" s="100">
        <f t="shared" si="6"/>
        <v>2.1417282832152289E-3</v>
      </c>
      <c r="O77" s="96">
        <f>Amnt_Deposited!B72</f>
        <v>2058</v>
      </c>
      <c r="P77" s="99">
        <f>Amnt_Deposited!D72</f>
        <v>0</v>
      </c>
      <c r="Q77" s="284">
        <f>MCF!R76</f>
        <v>1</v>
      </c>
      <c r="R77" s="67">
        <f t="shared" si="13"/>
        <v>0</v>
      </c>
      <c r="S77" s="67">
        <f t="shared" si="7"/>
        <v>0</v>
      </c>
      <c r="T77" s="67">
        <f t="shared" si="8"/>
        <v>0</v>
      </c>
      <c r="U77" s="67">
        <f t="shared" si="9"/>
        <v>9.1542603052213081E-2</v>
      </c>
      <c r="V77" s="67">
        <f t="shared" si="10"/>
        <v>6.6375876545926521E-3</v>
      </c>
      <c r="W77" s="100">
        <f t="shared" si="11"/>
        <v>4.4250584363951014E-3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4.1311218554489645E-2</v>
      </c>
      <c r="J78" s="67">
        <f t="shared" si="4"/>
        <v>2.9954013227814838E-3</v>
      </c>
      <c r="K78" s="100">
        <f t="shared" si="6"/>
        <v>1.9969342151876556E-3</v>
      </c>
      <c r="O78" s="96">
        <f>Amnt_Deposited!B73</f>
        <v>2059</v>
      </c>
      <c r="P78" s="99">
        <f>Amnt_Deposited!D73</f>
        <v>0</v>
      </c>
      <c r="Q78" s="284">
        <f>MCF!R77</f>
        <v>1</v>
      </c>
      <c r="R78" s="67">
        <f t="shared" si="13"/>
        <v>0</v>
      </c>
      <c r="S78" s="67">
        <f t="shared" si="7"/>
        <v>0</v>
      </c>
      <c r="T78" s="67">
        <f t="shared" si="8"/>
        <v>0</v>
      </c>
      <c r="U78" s="67">
        <f t="shared" si="9"/>
        <v>8.5353757343986869E-2</v>
      </c>
      <c r="V78" s="67">
        <f t="shared" si="10"/>
        <v>6.188845708226207E-3</v>
      </c>
      <c r="W78" s="100">
        <f t="shared" si="11"/>
        <v>4.1258971388174713E-3</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3.851832487299009E-2</v>
      </c>
      <c r="J79" s="67">
        <f t="shared" si="4"/>
        <v>2.792893681499558E-3</v>
      </c>
      <c r="K79" s="100">
        <f t="shared" si="6"/>
        <v>1.8619291209997053E-3</v>
      </c>
      <c r="O79" s="96">
        <f>Amnt_Deposited!B74</f>
        <v>2060</v>
      </c>
      <c r="P79" s="99">
        <f>Amnt_Deposited!D74</f>
        <v>0</v>
      </c>
      <c r="Q79" s="284">
        <f>MCF!R78</f>
        <v>1</v>
      </c>
      <c r="R79" s="67">
        <f t="shared" si="13"/>
        <v>0</v>
      </c>
      <c r="S79" s="67">
        <f t="shared" si="7"/>
        <v>0</v>
      </c>
      <c r="T79" s="67">
        <f t="shared" si="8"/>
        <v>0</v>
      </c>
      <c r="U79" s="67">
        <f t="shared" si="9"/>
        <v>7.9583315853285305E-2</v>
      </c>
      <c r="V79" s="67">
        <f t="shared" si="10"/>
        <v>5.7704414907015665E-3</v>
      </c>
      <c r="W79" s="100">
        <f t="shared" si="11"/>
        <v>3.846960993801044E-3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3.5914248064705528E-2</v>
      </c>
      <c r="J80" s="67">
        <f t="shared" si="4"/>
        <v>2.6040768082845603E-3</v>
      </c>
      <c r="K80" s="100">
        <f t="shared" si="6"/>
        <v>1.7360512055230402E-3</v>
      </c>
      <c r="O80" s="96">
        <f>Amnt_Deposited!B75</f>
        <v>2061</v>
      </c>
      <c r="P80" s="99">
        <f>Amnt_Deposited!D75</f>
        <v>0</v>
      </c>
      <c r="Q80" s="284">
        <f>MCF!R79</f>
        <v>1</v>
      </c>
      <c r="R80" s="67">
        <f t="shared" si="13"/>
        <v>0</v>
      </c>
      <c r="S80" s="67">
        <f t="shared" si="7"/>
        <v>0</v>
      </c>
      <c r="T80" s="67">
        <f t="shared" si="8"/>
        <v>0</v>
      </c>
      <c r="U80" s="67">
        <f t="shared" si="9"/>
        <v>7.4202991869226298E-2</v>
      </c>
      <c r="V80" s="67">
        <f t="shared" si="10"/>
        <v>5.3803239840590081E-3</v>
      </c>
      <c r="W80" s="100">
        <f t="shared" si="11"/>
        <v>3.5868826560393387E-3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3.3486222942100595E-2</v>
      </c>
      <c r="J81" s="67">
        <f t="shared" si="4"/>
        <v>2.4280251226049304E-3</v>
      </c>
      <c r="K81" s="100">
        <f t="shared" si="6"/>
        <v>1.6186834150699536E-3</v>
      </c>
      <c r="O81" s="96">
        <f>Amnt_Deposited!B76</f>
        <v>2062</v>
      </c>
      <c r="P81" s="99">
        <f>Amnt_Deposited!D76</f>
        <v>0</v>
      </c>
      <c r="Q81" s="284">
        <f>MCF!R80</f>
        <v>1</v>
      </c>
      <c r="R81" s="67">
        <f t="shared" si="13"/>
        <v>0</v>
      </c>
      <c r="S81" s="67">
        <f t="shared" si="7"/>
        <v>0</v>
      </c>
      <c r="T81" s="67">
        <f t="shared" si="8"/>
        <v>0</v>
      </c>
      <c r="U81" s="67">
        <f t="shared" si="9"/>
        <v>6.9186411037397935E-2</v>
      </c>
      <c r="V81" s="67">
        <f t="shared" si="10"/>
        <v>5.0165808318283689E-3</v>
      </c>
      <c r="W81" s="100">
        <f t="shared" si="11"/>
        <v>3.3443872212189124E-3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3.1222347323207375E-2</v>
      </c>
      <c r="J82" s="67">
        <f t="shared" si="4"/>
        <v>2.2638756188932195E-3</v>
      </c>
      <c r="K82" s="100">
        <f t="shared" si="6"/>
        <v>1.5092504125954797E-3</v>
      </c>
      <c r="O82" s="96">
        <f>Amnt_Deposited!B77</f>
        <v>2063</v>
      </c>
      <c r="P82" s="99">
        <f>Amnt_Deposited!D77</f>
        <v>0</v>
      </c>
      <c r="Q82" s="284">
        <f>MCF!R81</f>
        <v>1</v>
      </c>
      <c r="R82" s="67">
        <f t="shared" si="13"/>
        <v>0</v>
      </c>
      <c r="S82" s="67">
        <f t="shared" si="7"/>
        <v>0</v>
      </c>
      <c r="T82" s="67">
        <f t="shared" si="8"/>
        <v>0</v>
      </c>
      <c r="U82" s="67">
        <f t="shared" si="9"/>
        <v>6.4508982072742527E-2</v>
      </c>
      <c r="V82" s="67">
        <f t="shared" si="10"/>
        <v>4.6774289646554128E-3</v>
      </c>
      <c r="W82" s="100">
        <f t="shared" si="11"/>
        <v>3.1182859764369419E-3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2.9111523687115583E-2</v>
      </c>
      <c r="J83" s="67">
        <f t="shared" ref="J83:J99" si="18">I82*(1-$K$10)+H83</f>
        <v>2.1108236360917916E-3</v>
      </c>
      <c r="K83" s="100">
        <f t="shared" si="6"/>
        <v>1.4072157573945276E-3</v>
      </c>
      <c r="O83" s="96">
        <f>Amnt_Deposited!B78</f>
        <v>2064</v>
      </c>
      <c r="P83" s="99">
        <f>Amnt_Deposited!D78</f>
        <v>0</v>
      </c>
      <c r="Q83" s="284">
        <f>MCF!R82</f>
        <v>1</v>
      </c>
      <c r="R83" s="67">
        <f t="shared" ref="R83:R99" si="19">P83*$W$6*DOCF*Q83</f>
        <v>0</v>
      </c>
      <c r="S83" s="67">
        <f t="shared" si="7"/>
        <v>0</v>
      </c>
      <c r="T83" s="67">
        <f t="shared" si="8"/>
        <v>0</v>
      </c>
      <c r="U83" s="67">
        <f t="shared" si="9"/>
        <v>6.0147776213048738E-2</v>
      </c>
      <c r="V83" s="67">
        <f t="shared" si="10"/>
        <v>4.3612058596937857E-3</v>
      </c>
      <c r="W83" s="100">
        <f t="shared" si="11"/>
        <v>2.9074705731291905E-3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2.7143404773912194E-2</v>
      </c>
      <c r="J84" s="67">
        <f t="shared" si="18"/>
        <v>1.9681189132033888E-3</v>
      </c>
      <c r="K84" s="100">
        <f t="shared" si="6"/>
        <v>1.3120792754689257E-3</v>
      </c>
      <c r="O84" s="96">
        <f>Amnt_Deposited!B79</f>
        <v>2065</v>
      </c>
      <c r="P84" s="99">
        <f>Amnt_Deposited!D79</f>
        <v>0</v>
      </c>
      <c r="Q84" s="284">
        <f>MCF!R83</f>
        <v>1</v>
      </c>
      <c r="R84" s="67">
        <f t="shared" si="19"/>
        <v>0</v>
      </c>
      <c r="S84" s="67">
        <f t="shared" si="7"/>
        <v>0</v>
      </c>
      <c r="T84" s="67">
        <f t="shared" si="8"/>
        <v>0</v>
      </c>
      <c r="U84" s="67">
        <f t="shared" si="9"/>
        <v>5.6081414822132643E-2</v>
      </c>
      <c r="V84" s="67">
        <f t="shared" si="10"/>
        <v>4.0663613909160939E-3</v>
      </c>
      <c r="W84" s="100">
        <f t="shared" si="11"/>
        <v>2.7109075939440626E-3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2.5308342862401342E-2</v>
      </c>
      <c r="J85" s="67">
        <f t="shared" si="18"/>
        <v>1.8350619115108512E-3</v>
      </c>
      <c r="K85" s="100">
        <f t="shared" ref="K85:K99" si="20">J85*CH4_fraction*conv</f>
        <v>1.2233746076739007E-3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5.2289964591738319E-2</v>
      </c>
      <c r="V85" s="67">
        <f t="shared" ref="V85:V98" si="24">U84*(1-$W$10)+T85</f>
        <v>3.7914502303943213E-3</v>
      </c>
      <c r="W85" s="100">
        <f t="shared" ref="W85:W99" si="25">V85*CH4_fraction*conv</f>
        <v>2.5276334869295475E-3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2.359734247696383E-2</v>
      </c>
      <c r="J86" s="67">
        <f t="shared" si="18"/>
        <v>1.7110003854375138E-3</v>
      </c>
      <c r="K86" s="100">
        <f t="shared" si="20"/>
        <v>1.1406669236250092E-3</v>
      </c>
      <c r="O86" s="96">
        <f>Amnt_Deposited!B81</f>
        <v>2067</v>
      </c>
      <c r="P86" s="99">
        <f>Amnt_Deposited!D81</f>
        <v>0</v>
      </c>
      <c r="Q86" s="284">
        <f>MCF!R85</f>
        <v>1</v>
      </c>
      <c r="R86" s="67">
        <f t="shared" si="19"/>
        <v>0</v>
      </c>
      <c r="S86" s="67">
        <f t="shared" si="21"/>
        <v>0</v>
      </c>
      <c r="T86" s="67">
        <f t="shared" si="22"/>
        <v>0</v>
      </c>
      <c r="U86" s="67">
        <f t="shared" si="23"/>
        <v>4.8754839828437674E-2</v>
      </c>
      <c r="V86" s="67">
        <f t="shared" si="24"/>
        <v>3.535124763300649E-3</v>
      </c>
      <c r="W86" s="100">
        <f t="shared" si="25"/>
        <v>2.3567498422004327E-3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2.2002016291725195E-2</v>
      </c>
      <c r="J87" s="67">
        <f t="shared" si="18"/>
        <v>1.5953261852386332E-3</v>
      </c>
      <c r="K87" s="100">
        <f t="shared" si="20"/>
        <v>1.0635507901590887E-3</v>
      </c>
      <c r="O87" s="96">
        <f>Amnt_Deposited!B82</f>
        <v>2068</v>
      </c>
      <c r="P87" s="99">
        <f>Amnt_Deposited!D82</f>
        <v>0</v>
      </c>
      <c r="Q87" s="284">
        <f>MCF!R86</f>
        <v>1</v>
      </c>
      <c r="R87" s="67">
        <f t="shared" si="19"/>
        <v>0</v>
      </c>
      <c r="S87" s="67">
        <f t="shared" si="21"/>
        <v>0</v>
      </c>
      <c r="T87" s="67">
        <f t="shared" si="22"/>
        <v>0</v>
      </c>
      <c r="U87" s="67">
        <f t="shared" si="23"/>
        <v>4.5458711346539671E-2</v>
      </c>
      <c r="V87" s="67">
        <f t="shared" si="24"/>
        <v>3.2961284818980034E-3</v>
      </c>
      <c r="W87" s="100">
        <f t="shared" si="25"/>
        <v>2.1974189879320023E-3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2.0514544015874561E-2</v>
      </c>
      <c r="J88" s="67">
        <f t="shared" si="18"/>
        <v>1.4874722758506337E-3</v>
      </c>
      <c r="K88" s="100">
        <f t="shared" si="20"/>
        <v>9.9164818390042237E-4</v>
      </c>
      <c r="O88" s="96">
        <f>Amnt_Deposited!B83</f>
        <v>2069</v>
      </c>
      <c r="P88" s="99">
        <f>Amnt_Deposited!D83</f>
        <v>0</v>
      </c>
      <c r="Q88" s="284">
        <f>MCF!R87</f>
        <v>1</v>
      </c>
      <c r="R88" s="67">
        <f t="shared" si="19"/>
        <v>0</v>
      </c>
      <c r="S88" s="67">
        <f t="shared" si="21"/>
        <v>0</v>
      </c>
      <c r="T88" s="67">
        <f t="shared" si="22"/>
        <v>0</v>
      </c>
      <c r="U88" s="67">
        <f t="shared" si="23"/>
        <v>4.2385421520401999E-2</v>
      </c>
      <c r="V88" s="67">
        <f t="shared" si="24"/>
        <v>3.0732898261376738E-3</v>
      </c>
      <c r="W88" s="100">
        <f t="shared" si="25"/>
        <v>2.0488598840917825E-3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1.9127634058589995E-2</v>
      </c>
      <c r="J89" s="67">
        <f t="shared" si="18"/>
        <v>1.3869099572845667E-3</v>
      </c>
      <c r="K89" s="100">
        <f t="shared" si="20"/>
        <v>9.2460663818971106E-4</v>
      </c>
      <c r="O89" s="96">
        <f>Amnt_Deposited!B84</f>
        <v>2070</v>
      </c>
      <c r="P89" s="99">
        <f>Amnt_Deposited!D84</f>
        <v>0</v>
      </c>
      <c r="Q89" s="284">
        <f>MCF!R88</f>
        <v>1</v>
      </c>
      <c r="R89" s="67">
        <f t="shared" si="19"/>
        <v>0</v>
      </c>
      <c r="S89" s="67">
        <f t="shared" si="21"/>
        <v>0</v>
      </c>
      <c r="T89" s="67">
        <f t="shared" si="22"/>
        <v>0</v>
      </c>
      <c r="U89" s="67">
        <f t="shared" si="23"/>
        <v>3.9519905079731403E-2</v>
      </c>
      <c r="V89" s="67">
        <f t="shared" si="24"/>
        <v>2.8655164406705931E-3</v>
      </c>
      <c r="W89" s="100">
        <f t="shared" si="25"/>
        <v>1.9103442937803954E-3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1.7834487785651842E-2</v>
      </c>
      <c r="J90" s="67">
        <f t="shared" si="18"/>
        <v>1.2931462729381528E-3</v>
      </c>
      <c r="K90" s="100">
        <f t="shared" si="20"/>
        <v>8.6209751529210178E-4</v>
      </c>
      <c r="O90" s="96">
        <f>Amnt_Deposited!B85</f>
        <v>2071</v>
      </c>
      <c r="P90" s="99">
        <f>Amnt_Deposited!D85</f>
        <v>0</v>
      </c>
      <c r="Q90" s="284">
        <f>MCF!R89</f>
        <v>1</v>
      </c>
      <c r="R90" s="67">
        <f t="shared" si="19"/>
        <v>0</v>
      </c>
      <c r="S90" s="67">
        <f t="shared" si="21"/>
        <v>0</v>
      </c>
      <c r="T90" s="67">
        <f t="shared" si="22"/>
        <v>0</v>
      </c>
      <c r="U90" s="67">
        <f t="shared" si="23"/>
        <v>3.684811525961125E-2</v>
      </c>
      <c r="V90" s="67">
        <f t="shared" si="24"/>
        <v>2.671789820120151E-3</v>
      </c>
      <c r="W90" s="100">
        <f t="shared" si="25"/>
        <v>1.781193213413434E-3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1.6628766192529898E-2</v>
      </c>
      <c r="J91" s="67">
        <f t="shared" si="18"/>
        <v>1.2057215931219442E-3</v>
      </c>
      <c r="K91" s="100">
        <f t="shared" si="20"/>
        <v>8.0381439541462945E-4</v>
      </c>
      <c r="O91" s="96">
        <f>Amnt_Deposited!B86</f>
        <v>2072</v>
      </c>
      <c r="P91" s="99">
        <f>Amnt_Deposited!D86</f>
        <v>0</v>
      </c>
      <c r="Q91" s="284">
        <f>MCF!R90</f>
        <v>1</v>
      </c>
      <c r="R91" s="67">
        <f t="shared" si="19"/>
        <v>0</v>
      </c>
      <c r="S91" s="67">
        <f t="shared" si="21"/>
        <v>0</v>
      </c>
      <c r="T91" s="67">
        <f t="shared" si="22"/>
        <v>0</v>
      </c>
      <c r="U91" s="67">
        <f t="shared" si="23"/>
        <v>3.4356954943243596E-2</v>
      </c>
      <c r="V91" s="67">
        <f t="shared" si="24"/>
        <v>2.4911603163676539E-3</v>
      </c>
      <c r="W91" s="100">
        <f t="shared" si="25"/>
        <v>1.6607735442451025E-3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1.5504558830575842E-2</v>
      </c>
      <c r="J92" s="67">
        <f t="shared" si="18"/>
        <v>1.1242073619540552E-3</v>
      </c>
      <c r="K92" s="100">
        <f t="shared" si="20"/>
        <v>7.4947157463603671E-4</v>
      </c>
      <c r="O92" s="96">
        <f>Amnt_Deposited!B87</f>
        <v>2073</v>
      </c>
      <c r="P92" s="99">
        <f>Amnt_Deposited!D87</f>
        <v>0</v>
      </c>
      <c r="Q92" s="284">
        <f>MCF!R91</f>
        <v>1</v>
      </c>
      <c r="R92" s="67">
        <f t="shared" si="19"/>
        <v>0</v>
      </c>
      <c r="S92" s="67">
        <f t="shared" si="21"/>
        <v>0</v>
      </c>
      <c r="T92" s="67">
        <f t="shared" si="22"/>
        <v>0</v>
      </c>
      <c r="U92" s="67">
        <f t="shared" si="23"/>
        <v>3.2034212459867449E-2</v>
      </c>
      <c r="V92" s="67">
        <f t="shared" si="24"/>
        <v>2.3227424833761473E-3</v>
      </c>
      <c r="W92" s="100">
        <f t="shared" si="25"/>
        <v>1.5484949889174315E-3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1.4456354833997112E-2</v>
      </c>
      <c r="J93" s="67">
        <f t="shared" si="18"/>
        <v>1.0482039965787305E-3</v>
      </c>
      <c r="K93" s="100">
        <f t="shared" si="20"/>
        <v>6.9880266438582033E-4</v>
      </c>
      <c r="O93" s="96">
        <f>Amnt_Deposited!B88</f>
        <v>2074</v>
      </c>
      <c r="P93" s="99">
        <f>Amnt_Deposited!D88</f>
        <v>0</v>
      </c>
      <c r="Q93" s="284">
        <f>MCF!R92</f>
        <v>1</v>
      </c>
      <c r="R93" s="67">
        <f t="shared" si="19"/>
        <v>0</v>
      </c>
      <c r="S93" s="67">
        <f t="shared" si="21"/>
        <v>0</v>
      </c>
      <c r="T93" s="67">
        <f t="shared" si="22"/>
        <v>0</v>
      </c>
      <c r="U93" s="67">
        <f t="shared" si="23"/>
        <v>2.9868501723134534E-2</v>
      </c>
      <c r="V93" s="67">
        <f t="shared" si="24"/>
        <v>2.1657107367329146E-3</v>
      </c>
      <c r="W93" s="100">
        <f t="shared" si="25"/>
        <v>1.4438071578219431E-3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1.3479015905586388E-2</v>
      </c>
      <c r="J94" s="67">
        <f t="shared" si="18"/>
        <v>9.7733892841072407E-4</v>
      </c>
      <c r="K94" s="100">
        <f t="shared" si="20"/>
        <v>6.5155928560714938E-4</v>
      </c>
      <c r="O94" s="96">
        <f>Amnt_Deposited!B89</f>
        <v>2075</v>
      </c>
      <c r="P94" s="99">
        <f>Amnt_Deposited!D89</f>
        <v>0</v>
      </c>
      <c r="Q94" s="284">
        <f>MCF!R93</f>
        <v>1</v>
      </c>
      <c r="R94" s="67">
        <f t="shared" si="19"/>
        <v>0</v>
      </c>
      <c r="S94" s="67">
        <f t="shared" si="21"/>
        <v>0</v>
      </c>
      <c r="T94" s="67">
        <f t="shared" si="22"/>
        <v>0</v>
      </c>
      <c r="U94" s="67">
        <f t="shared" si="23"/>
        <v>2.7849206416500807E-2</v>
      </c>
      <c r="V94" s="67">
        <f t="shared" si="24"/>
        <v>2.0192953066337275E-3</v>
      </c>
      <c r="W94" s="100">
        <f t="shared" si="25"/>
        <v>1.3461968710891516E-3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1.2567751128782726E-2</v>
      </c>
      <c r="J95" s="67">
        <f t="shared" si="18"/>
        <v>9.1126477680366106E-4</v>
      </c>
      <c r="K95" s="100">
        <f t="shared" si="20"/>
        <v>6.0750985120244067E-4</v>
      </c>
      <c r="O95" s="96">
        <f>Amnt_Deposited!B90</f>
        <v>2076</v>
      </c>
      <c r="P95" s="99">
        <f>Amnt_Deposited!D90</f>
        <v>0</v>
      </c>
      <c r="Q95" s="284">
        <f>MCF!R94</f>
        <v>1</v>
      </c>
      <c r="R95" s="67">
        <f t="shared" si="19"/>
        <v>0</v>
      </c>
      <c r="S95" s="67">
        <f t="shared" si="21"/>
        <v>0</v>
      </c>
      <c r="T95" s="67">
        <f t="shared" si="22"/>
        <v>0</v>
      </c>
      <c r="U95" s="67">
        <f t="shared" si="23"/>
        <v>2.5966427952030434E-2</v>
      </c>
      <c r="V95" s="67">
        <f t="shared" si="24"/>
        <v>1.8827784644703746E-3</v>
      </c>
      <c r="W95" s="100">
        <f t="shared" si="25"/>
        <v>1.2551856429802496E-3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1.171809348259302E-2</v>
      </c>
      <c r="J96" s="67">
        <f t="shared" si="18"/>
        <v>8.4965764618970686E-4</v>
      </c>
      <c r="K96" s="100">
        <f t="shared" si="20"/>
        <v>5.6643843079313787E-4</v>
      </c>
      <c r="O96" s="96">
        <f>Amnt_Deposited!B91</f>
        <v>2077</v>
      </c>
      <c r="P96" s="99">
        <f>Amnt_Deposited!D91</f>
        <v>0</v>
      </c>
      <c r="Q96" s="284">
        <f>MCF!R95</f>
        <v>1</v>
      </c>
      <c r="R96" s="67">
        <f t="shared" si="19"/>
        <v>0</v>
      </c>
      <c r="S96" s="67">
        <f t="shared" si="21"/>
        <v>0</v>
      </c>
      <c r="T96" s="67">
        <f t="shared" si="22"/>
        <v>0</v>
      </c>
      <c r="U96" s="67">
        <f t="shared" si="23"/>
        <v>2.4210936947506246E-2</v>
      </c>
      <c r="V96" s="67">
        <f t="shared" si="24"/>
        <v>1.7554910045241882E-3</v>
      </c>
      <c r="W96" s="100">
        <f t="shared" si="25"/>
        <v>1.1703273363494588E-3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1.0925877944249903E-2</v>
      </c>
      <c r="J97" s="67">
        <f t="shared" si="18"/>
        <v>7.9221553834311746E-4</v>
      </c>
      <c r="K97" s="100">
        <f t="shared" si="20"/>
        <v>5.2814369222874493E-4</v>
      </c>
      <c r="O97" s="96">
        <f>Amnt_Deposited!B92</f>
        <v>2078</v>
      </c>
      <c r="P97" s="99">
        <f>Amnt_Deposited!D92</f>
        <v>0</v>
      </c>
      <c r="Q97" s="284">
        <f>MCF!R96</f>
        <v>1</v>
      </c>
      <c r="R97" s="67">
        <f t="shared" si="19"/>
        <v>0</v>
      </c>
      <c r="S97" s="67">
        <f t="shared" si="21"/>
        <v>0</v>
      </c>
      <c r="T97" s="67">
        <f t="shared" si="22"/>
        <v>0</v>
      </c>
      <c r="U97" s="67">
        <f t="shared" si="23"/>
        <v>2.2574127983987408E-2</v>
      </c>
      <c r="V97" s="67">
        <f t="shared" si="24"/>
        <v>1.6368089635188383E-3</v>
      </c>
      <c r="W97" s="100">
        <f t="shared" si="25"/>
        <v>1.0912059756792254E-3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1.0187221072265317E-2</v>
      </c>
      <c r="J98" s="67">
        <f t="shared" si="18"/>
        <v>7.3865687198458661E-4</v>
      </c>
      <c r="K98" s="100">
        <f t="shared" si="20"/>
        <v>4.9243791465639107E-4</v>
      </c>
      <c r="O98" s="96">
        <f>Amnt_Deposited!B93</f>
        <v>2079</v>
      </c>
      <c r="P98" s="99">
        <f>Amnt_Deposited!D93</f>
        <v>0</v>
      </c>
      <c r="Q98" s="284">
        <f>MCF!R97</f>
        <v>1</v>
      </c>
      <c r="R98" s="67">
        <f t="shared" si="19"/>
        <v>0</v>
      </c>
      <c r="S98" s="67">
        <f t="shared" si="21"/>
        <v>0</v>
      </c>
      <c r="T98" s="67">
        <f t="shared" si="22"/>
        <v>0</v>
      </c>
      <c r="U98" s="67">
        <f t="shared" si="23"/>
        <v>2.1047977422035784E-2</v>
      </c>
      <c r="V98" s="67">
        <f t="shared" si="24"/>
        <v>1.5261505619516256E-3</v>
      </c>
      <c r="W98" s="100">
        <f t="shared" si="25"/>
        <v>1.0174337079677503E-3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9.4985019697958282E-3</v>
      </c>
      <c r="J99" s="68">
        <f t="shared" si="18"/>
        <v>6.8871910246948772E-4</v>
      </c>
      <c r="K99" s="102">
        <f t="shared" si="20"/>
        <v>4.5914606831299178E-4</v>
      </c>
      <c r="O99" s="97">
        <f>Amnt_Deposited!B94</f>
        <v>2080</v>
      </c>
      <c r="P99" s="101">
        <f>Amnt_Deposited!D94</f>
        <v>0</v>
      </c>
      <c r="Q99" s="285">
        <f>MCF!R98</f>
        <v>1</v>
      </c>
      <c r="R99" s="68">
        <f t="shared" si="19"/>
        <v>0</v>
      </c>
      <c r="S99" s="68">
        <f>R99*$W$12</f>
        <v>0</v>
      </c>
      <c r="T99" s="68">
        <f>R99*(1-$W$12)</f>
        <v>0</v>
      </c>
      <c r="U99" s="68">
        <f>S99+U98*$W$10</f>
        <v>1.9625004069826098E-2</v>
      </c>
      <c r="V99" s="68">
        <f>U98*(1-$W$10)+T99</f>
        <v>1.4229733522096858E-3</v>
      </c>
      <c r="W99" s="102">
        <f t="shared" si="25"/>
        <v>9.4864890147312387E-4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1.31826040544</v>
      </c>
      <c r="D19" s="416">
        <f>Dry_Matter_Content!E6</f>
        <v>0.44</v>
      </c>
      <c r="E19" s="283">
        <f>MCF!R18</f>
        <v>1</v>
      </c>
      <c r="F19" s="130">
        <f t="shared" ref="F19:F82" si="0">C19*D19*$K$6*DOCF*E19</f>
        <v>0.17401037351807999</v>
      </c>
      <c r="G19" s="65">
        <f t="shared" ref="G19:G82" si="1">F19*$K$12</f>
        <v>0.17401037351807999</v>
      </c>
      <c r="H19" s="65">
        <f t="shared" ref="H19:H82" si="2">F19*(1-$K$12)</f>
        <v>0</v>
      </c>
      <c r="I19" s="65">
        <f t="shared" ref="I19:I82" si="3">G19+I18*$K$10</f>
        <v>0.17401037351807999</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1.3567126459810002</v>
      </c>
      <c r="D20" s="418">
        <f>Dry_Matter_Content!E7</f>
        <v>0.44</v>
      </c>
      <c r="E20" s="284">
        <f>MCF!R19</f>
        <v>1</v>
      </c>
      <c r="F20" s="67">
        <f t="shared" si="0"/>
        <v>0.179086069269492</v>
      </c>
      <c r="G20" s="67">
        <f t="shared" si="1"/>
        <v>0.179086069269492</v>
      </c>
      <c r="H20" s="67">
        <f t="shared" si="2"/>
        <v>0</v>
      </c>
      <c r="I20" s="67">
        <f t="shared" si="3"/>
        <v>0.32589249912949114</v>
      </c>
      <c r="J20" s="67">
        <f t="shared" si="4"/>
        <v>2.7203943658080813E-2</v>
      </c>
      <c r="K20" s="100">
        <f>J20*CH4_fraction*conv</f>
        <v>1.8135962438720541E-2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1.4170941912599999</v>
      </c>
      <c r="D21" s="418">
        <f>Dry_Matter_Content!E8</f>
        <v>0.44</v>
      </c>
      <c r="E21" s="284">
        <f>MCF!R20</f>
        <v>1</v>
      </c>
      <c r="F21" s="67">
        <f t="shared" si="0"/>
        <v>0.18705643324631996</v>
      </c>
      <c r="G21" s="67">
        <f t="shared" si="1"/>
        <v>0.18705643324631996</v>
      </c>
      <c r="H21" s="67">
        <f t="shared" si="2"/>
        <v>0</v>
      </c>
      <c r="I21" s="67">
        <f t="shared" si="3"/>
        <v>0.46200046875453926</v>
      </c>
      <c r="J21" s="67">
        <f t="shared" si="4"/>
        <v>5.094846362127186E-2</v>
      </c>
      <c r="K21" s="100">
        <f t="shared" ref="K21:K84" si="6">J21*CH4_fraction*conv</f>
        <v>3.3965642414181235E-2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1.4614979057029998</v>
      </c>
      <c r="D22" s="418">
        <f>Dry_Matter_Content!E9</f>
        <v>0.44</v>
      </c>
      <c r="E22" s="284">
        <f>MCF!R21</f>
        <v>1</v>
      </c>
      <c r="F22" s="67">
        <f t="shared" si="0"/>
        <v>0.19291772355279596</v>
      </c>
      <c r="G22" s="67">
        <f t="shared" si="1"/>
        <v>0.19291772355279596</v>
      </c>
      <c r="H22" s="67">
        <f t="shared" si="2"/>
        <v>0</v>
      </c>
      <c r="I22" s="67">
        <f t="shared" si="3"/>
        <v>0.58269126429203766</v>
      </c>
      <c r="J22" s="67">
        <f t="shared" si="4"/>
        <v>7.2226928015297592E-2</v>
      </c>
      <c r="K22" s="100">
        <f t="shared" si="6"/>
        <v>4.8151285343531726E-2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1.5041411991870002</v>
      </c>
      <c r="D23" s="418">
        <f>Dry_Matter_Content!E10</f>
        <v>0.44</v>
      </c>
      <c r="E23" s="284">
        <f>MCF!R22</f>
        <v>1</v>
      </c>
      <c r="F23" s="67">
        <f t="shared" si="0"/>
        <v>0.19854663829268401</v>
      </c>
      <c r="G23" s="67">
        <f t="shared" si="1"/>
        <v>0.19854663829268401</v>
      </c>
      <c r="H23" s="67">
        <f t="shared" si="2"/>
        <v>0</v>
      </c>
      <c r="I23" s="67">
        <f t="shared" si="3"/>
        <v>0.69014275691394089</v>
      </c>
      <c r="J23" s="67">
        <f t="shared" si="4"/>
        <v>9.1095145670780767E-2</v>
      </c>
      <c r="K23" s="100">
        <f t="shared" si="6"/>
        <v>6.073009711385384E-2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1.5803575969499999</v>
      </c>
      <c r="D24" s="418">
        <f>Dry_Matter_Content!E11</f>
        <v>0.44</v>
      </c>
      <c r="E24" s="284">
        <f>MCF!R23</f>
        <v>1</v>
      </c>
      <c r="F24" s="67">
        <f t="shared" si="0"/>
        <v>0.2086072027974</v>
      </c>
      <c r="G24" s="67">
        <f t="shared" si="1"/>
        <v>0.2086072027974</v>
      </c>
      <c r="H24" s="67">
        <f t="shared" si="2"/>
        <v>0</v>
      </c>
      <c r="I24" s="67">
        <f t="shared" si="3"/>
        <v>0.79085636523452252</v>
      </c>
      <c r="J24" s="67">
        <f t="shared" si="4"/>
        <v>0.10789359447681833</v>
      </c>
      <c r="K24" s="100">
        <f t="shared" si="6"/>
        <v>7.1929062984545544E-2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1.6242251425730001</v>
      </c>
      <c r="D25" s="418">
        <f>Dry_Matter_Content!E12</f>
        <v>0.44</v>
      </c>
      <c r="E25" s="284">
        <f>MCF!R24</f>
        <v>1</v>
      </c>
      <c r="F25" s="67">
        <f t="shared" si="0"/>
        <v>0.21439771881963601</v>
      </c>
      <c r="G25" s="67">
        <f t="shared" si="1"/>
        <v>0.21439771881963601</v>
      </c>
      <c r="H25" s="67">
        <f t="shared" si="2"/>
        <v>0</v>
      </c>
      <c r="I25" s="67">
        <f t="shared" si="3"/>
        <v>0.88161540914930203</v>
      </c>
      <c r="J25" s="67">
        <f t="shared" si="4"/>
        <v>0.12363867490485643</v>
      </c>
      <c r="K25" s="100">
        <f t="shared" si="6"/>
        <v>8.2425783269904282E-2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1.6686109847220001</v>
      </c>
      <c r="D26" s="418">
        <f>Dry_Matter_Content!E13</f>
        <v>0.44</v>
      </c>
      <c r="E26" s="284">
        <f>MCF!R25</f>
        <v>1</v>
      </c>
      <c r="F26" s="67">
        <f t="shared" si="0"/>
        <v>0.22025664998330399</v>
      </c>
      <c r="G26" s="67">
        <f t="shared" si="1"/>
        <v>0.22025664998330399</v>
      </c>
      <c r="H26" s="67">
        <f t="shared" si="2"/>
        <v>0</v>
      </c>
      <c r="I26" s="67">
        <f t="shared" si="3"/>
        <v>0.96404455245179566</v>
      </c>
      <c r="J26" s="67">
        <f t="shared" si="4"/>
        <v>0.13782750668081034</v>
      </c>
      <c r="K26" s="100">
        <f t="shared" si="6"/>
        <v>9.1885004453873556E-2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1.713309592016</v>
      </c>
      <c r="D27" s="418">
        <f>Dry_Matter_Content!E14</f>
        <v>0.44</v>
      </c>
      <c r="E27" s="284">
        <f>MCF!R26</f>
        <v>1</v>
      </c>
      <c r="F27" s="67">
        <f t="shared" si="0"/>
        <v>0.226156866146112</v>
      </c>
      <c r="G27" s="67">
        <f t="shared" si="1"/>
        <v>0.226156866146112</v>
      </c>
      <c r="H27" s="67">
        <f t="shared" si="2"/>
        <v>0</v>
      </c>
      <c r="I27" s="67">
        <f t="shared" si="3"/>
        <v>1.0394873366810991</v>
      </c>
      <c r="J27" s="67">
        <f t="shared" si="4"/>
        <v>0.15071408191680866</v>
      </c>
      <c r="K27" s="100">
        <f t="shared" si="6"/>
        <v>0.10047605461120576</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1.7580796884859997</v>
      </c>
      <c r="D28" s="418">
        <f>Dry_Matter_Content!E15</f>
        <v>0.44</v>
      </c>
      <c r="E28" s="284">
        <f>MCF!R27</f>
        <v>1</v>
      </c>
      <c r="F28" s="67">
        <f t="shared" si="0"/>
        <v>0.23206651888015195</v>
      </c>
      <c r="G28" s="67">
        <f t="shared" si="1"/>
        <v>0.23206651888015195</v>
      </c>
      <c r="H28" s="67">
        <f t="shared" si="2"/>
        <v>0</v>
      </c>
      <c r="I28" s="67">
        <f t="shared" si="3"/>
        <v>1.1090454121354747</v>
      </c>
      <c r="J28" s="67">
        <f t="shared" si="4"/>
        <v>0.16250844342577625</v>
      </c>
      <c r="K28" s="100">
        <f t="shared" si="6"/>
        <v>0.10833896228385083</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2.2844098106389996</v>
      </c>
      <c r="D29" s="418">
        <f>Dry_Matter_Content!E16</f>
        <v>0.44</v>
      </c>
      <c r="E29" s="284">
        <f>MCF!R28</f>
        <v>1</v>
      </c>
      <c r="F29" s="67">
        <f t="shared" si="0"/>
        <v>0.30154209500434798</v>
      </c>
      <c r="G29" s="67">
        <f t="shared" si="1"/>
        <v>0.30154209500434798</v>
      </c>
      <c r="H29" s="67">
        <f t="shared" si="2"/>
        <v>0</v>
      </c>
      <c r="I29" s="67">
        <f t="shared" si="3"/>
        <v>1.2372046892306841</v>
      </c>
      <c r="J29" s="67">
        <f t="shared" si="4"/>
        <v>0.17338281790913865</v>
      </c>
      <c r="K29" s="100">
        <f t="shared" si="6"/>
        <v>0.11558854527275909</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1</v>
      </c>
      <c r="F30" s="67">
        <f t="shared" si="0"/>
        <v>0</v>
      </c>
      <c r="G30" s="67">
        <f t="shared" si="1"/>
        <v>0</v>
      </c>
      <c r="H30" s="67">
        <f t="shared" si="2"/>
        <v>0</v>
      </c>
      <c r="I30" s="67">
        <f t="shared" si="3"/>
        <v>1.043786067231991</v>
      </c>
      <c r="J30" s="67">
        <f t="shared" si="4"/>
        <v>0.19341862199869309</v>
      </c>
      <c r="K30" s="100">
        <f t="shared" si="6"/>
        <v>0.12894574799912872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1</v>
      </c>
      <c r="F31" s="67">
        <f t="shared" si="0"/>
        <v>0</v>
      </c>
      <c r="G31" s="67">
        <f t="shared" si="1"/>
        <v>0</v>
      </c>
      <c r="H31" s="67">
        <f t="shared" si="2"/>
        <v>0</v>
      </c>
      <c r="I31" s="67">
        <f t="shared" si="3"/>
        <v>0.88060558097713826</v>
      </c>
      <c r="J31" s="67">
        <f t="shared" si="4"/>
        <v>0.16318048625485268</v>
      </c>
      <c r="K31" s="100">
        <f t="shared" si="6"/>
        <v>0.10878699083656845</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1</v>
      </c>
      <c r="F32" s="67">
        <f t="shared" si="0"/>
        <v>0</v>
      </c>
      <c r="G32" s="67">
        <f t="shared" si="1"/>
        <v>0</v>
      </c>
      <c r="H32" s="67">
        <f t="shared" si="2"/>
        <v>0</v>
      </c>
      <c r="I32" s="67">
        <f t="shared" si="3"/>
        <v>0.74293594596882928</v>
      </c>
      <c r="J32" s="67">
        <f t="shared" si="4"/>
        <v>0.137669635008309</v>
      </c>
      <c r="K32" s="100">
        <f t="shared" si="6"/>
        <v>9.1779756672206003E-2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1</v>
      </c>
      <c r="F33" s="67">
        <f t="shared" si="0"/>
        <v>0</v>
      </c>
      <c r="G33" s="67">
        <f t="shared" si="1"/>
        <v>0</v>
      </c>
      <c r="H33" s="67">
        <f t="shared" si="2"/>
        <v>0</v>
      </c>
      <c r="I33" s="67">
        <f t="shared" si="3"/>
        <v>0.62678891859865316</v>
      </c>
      <c r="J33" s="67">
        <f t="shared" si="4"/>
        <v>0.1161470273701761</v>
      </c>
      <c r="K33" s="100">
        <f t="shared" si="6"/>
        <v>7.7431351580117394E-2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1</v>
      </c>
      <c r="F34" s="67">
        <f t="shared" si="0"/>
        <v>0</v>
      </c>
      <c r="G34" s="67">
        <f t="shared" si="1"/>
        <v>0</v>
      </c>
      <c r="H34" s="67">
        <f t="shared" si="2"/>
        <v>0</v>
      </c>
      <c r="I34" s="67">
        <f t="shared" si="3"/>
        <v>0.52879975805417834</v>
      </c>
      <c r="J34" s="67">
        <f t="shared" si="4"/>
        <v>9.7989160544474763E-2</v>
      </c>
      <c r="K34" s="100">
        <f t="shared" si="6"/>
        <v>6.5326107029649833E-2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1</v>
      </c>
      <c r="F35" s="67">
        <f t="shared" si="0"/>
        <v>0</v>
      </c>
      <c r="G35" s="67">
        <f t="shared" si="1"/>
        <v>0</v>
      </c>
      <c r="H35" s="67">
        <f t="shared" si="2"/>
        <v>0</v>
      </c>
      <c r="I35" s="67">
        <f t="shared" si="3"/>
        <v>0.44612975089499046</v>
      </c>
      <c r="J35" s="67">
        <f t="shared" si="4"/>
        <v>8.2670007159187889E-2</v>
      </c>
      <c r="K35" s="100">
        <f t="shared" si="6"/>
        <v>5.5113338106125259E-2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1</v>
      </c>
      <c r="F36" s="67">
        <f t="shared" si="0"/>
        <v>0</v>
      </c>
      <c r="G36" s="67">
        <f t="shared" si="1"/>
        <v>0</v>
      </c>
      <c r="H36" s="67">
        <f t="shared" si="2"/>
        <v>0</v>
      </c>
      <c r="I36" s="67">
        <f t="shared" si="3"/>
        <v>0.37638397446701249</v>
      </c>
      <c r="J36" s="67">
        <f t="shared" si="4"/>
        <v>6.9745776427977982E-2</v>
      </c>
      <c r="K36" s="100">
        <f t="shared" si="6"/>
        <v>4.6497184285318655E-2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1</v>
      </c>
      <c r="F37" s="67">
        <f t="shared" si="0"/>
        <v>0</v>
      </c>
      <c r="G37" s="67">
        <f t="shared" si="1"/>
        <v>0</v>
      </c>
      <c r="H37" s="67">
        <f t="shared" si="2"/>
        <v>0</v>
      </c>
      <c r="I37" s="67">
        <f t="shared" si="3"/>
        <v>0.31754191678853005</v>
      </c>
      <c r="J37" s="67">
        <f t="shared" si="4"/>
        <v>5.8842057678482433E-2</v>
      </c>
      <c r="K37" s="100">
        <f t="shared" si="6"/>
        <v>3.9228038452321617E-2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1</v>
      </c>
      <c r="F38" s="67">
        <f t="shared" si="0"/>
        <v>0</v>
      </c>
      <c r="G38" s="67">
        <f t="shared" si="1"/>
        <v>0</v>
      </c>
      <c r="H38" s="67">
        <f t="shared" si="2"/>
        <v>0</v>
      </c>
      <c r="I38" s="67">
        <f t="shared" si="3"/>
        <v>0.26789894298905936</v>
      </c>
      <c r="J38" s="67">
        <f t="shared" si="4"/>
        <v>4.9642973799470712E-2</v>
      </c>
      <c r="K38" s="100">
        <f t="shared" si="6"/>
        <v>3.3095315866313806E-2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1</v>
      </c>
      <c r="F39" s="67">
        <f t="shared" si="0"/>
        <v>0</v>
      </c>
      <c r="G39" s="67">
        <f t="shared" si="1"/>
        <v>0</v>
      </c>
      <c r="H39" s="67">
        <f t="shared" si="2"/>
        <v>0</v>
      </c>
      <c r="I39" s="67">
        <f t="shared" si="3"/>
        <v>0.22601691260322981</v>
      </c>
      <c r="J39" s="67">
        <f t="shared" si="4"/>
        <v>4.1882030385829543E-2</v>
      </c>
      <c r="K39" s="100">
        <f t="shared" si="6"/>
        <v>2.7921353590553026E-2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1</v>
      </c>
      <c r="F40" s="67">
        <f t="shared" si="0"/>
        <v>0</v>
      </c>
      <c r="G40" s="67">
        <f t="shared" si="1"/>
        <v>0</v>
      </c>
      <c r="H40" s="67">
        <f t="shared" si="2"/>
        <v>0</v>
      </c>
      <c r="I40" s="67">
        <f t="shared" si="3"/>
        <v>0.19068251711908477</v>
      </c>
      <c r="J40" s="67">
        <f t="shared" si="4"/>
        <v>3.5334395484145048E-2</v>
      </c>
      <c r="K40" s="100">
        <f t="shared" si="6"/>
        <v>2.3556263656096699E-2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1</v>
      </c>
      <c r="F41" s="67">
        <f t="shared" si="0"/>
        <v>0</v>
      </c>
      <c r="G41" s="67">
        <f t="shared" si="1"/>
        <v>0</v>
      </c>
      <c r="H41" s="67">
        <f t="shared" si="2"/>
        <v>0</v>
      </c>
      <c r="I41" s="67">
        <f t="shared" si="3"/>
        <v>0.16087213083340945</v>
      </c>
      <c r="J41" s="67">
        <f t="shared" si="4"/>
        <v>2.9810386285675321E-2</v>
      </c>
      <c r="K41" s="100">
        <f t="shared" si="6"/>
        <v>1.9873590857116881E-2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1</v>
      </c>
      <c r="F42" s="67">
        <f t="shared" si="0"/>
        <v>0</v>
      </c>
      <c r="G42" s="67">
        <f t="shared" si="1"/>
        <v>0</v>
      </c>
      <c r="H42" s="67">
        <f t="shared" si="2"/>
        <v>0</v>
      </c>
      <c r="I42" s="67">
        <f t="shared" si="3"/>
        <v>0.13572215675503782</v>
      </c>
      <c r="J42" s="67">
        <f t="shared" si="4"/>
        <v>2.5149974078371624E-2</v>
      </c>
      <c r="K42" s="100">
        <f t="shared" si="6"/>
        <v>1.6766649385581082E-2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1</v>
      </c>
      <c r="F43" s="67">
        <f t="shared" si="0"/>
        <v>0</v>
      </c>
      <c r="G43" s="67">
        <f t="shared" si="1"/>
        <v>0</v>
      </c>
      <c r="H43" s="67">
        <f t="shared" si="2"/>
        <v>0</v>
      </c>
      <c r="I43" s="67">
        <f t="shared" si="3"/>
        <v>0.11450400848680463</v>
      </c>
      <c r="J43" s="67">
        <f t="shared" si="4"/>
        <v>2.1218148268233199E-2</v>
      </c>
      <c r="K43" s="100">
        <f t="shared" si="6"/>
        <v>1.4145432178822132E-2</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1</v>
      </c>
      <c r="F44" s="67">
        <f t="shared" si="0"/>
        <v>0</v>
      </c>
      <c r="G44" s="67">
        <f t="shared" si="1"/>
        <v>0</v>
      </c>
      <c r="H44" s="67">
        <f t="shared" si="2"/>
        <v>0</v>
      </c>
      <c r="I44" s="67">
        <f t="shared" si="3"/>
        <v>9.6603003319570793E-2</v>
      </c>
      <c r="J44" s="67">
        <f t="shared" si="4"/>
        <v>1.7901005167233839E-2</v>
      </c>
      <c r="K44" s="100">
        <f t="shared" si="6"/>
        <v>1.1934003444822559E-2</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1</v>
      </c>
      <c r="F45" s="67">
        <f t="shared" si="0"/>
        <v>0</v>
      </c>
      <c r="G45" s="67">
        <f t="shared" si="1"/>
        <v>0</v>
      </c>
      <c r="H45" s="67">
        <f t="shared" si="2"/>
        <v>0</v>
      </c>
      <c r="I45" s="67">
        <f t="shared" si="3"/>
        <v>8.1500555078265535E-2</v>
      </c>
      <c r="J45" s="67">
        <f t="shared" si="4"/>
        <v>1.5102448241305255E-2</v>
      </c>
      <c r="K45" s="100">
        <f t="shared" si="6"/>
        <v>1.0068298827536836E-2</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1</v>
      </c>
      <c r="F46" s="67">
        <f t="shared" si="0"/>
        <v>0</v>
      </c>
      <c r="G46" s="67">
        <f t="shared" si="1"/>
        <v>0</v>
      </c>
      <c r="H46" s="67">
        <f t="shared" si="2"/>
        <v>0</v>
      </c>
      <c r="I46" s="67">
        <f t="shared" si="3"/>
        <v>6.8759150852608364E-2</v>
      </c>
      <c r="J46" s="67">
        <f t="shared" si="4"/>
        <v>1.2741404225657173E-2</v>
      </c>
      <c r="K46" s="100">
        <f t="shared" si="6"/>
        <v>8.4942694837714487E-3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1</v>
      </c>
      <c r="F47" s="67">
        <f t="shared" si="0"/>
        <v>0</v>
      </c>
      <c r="G47" s="67">
        <f t="shared" si="1"/>
        <v>0</v>
      </c>
      <c r="H47" s="67">
        <f t="shared" si="2"/>
        <v>0</v>
      </c>
      <c r="I47" s="67">
        <f t="shared" si="3"/>
        <v>5.8009676393388915E-2</v>
      </c>
      <c r="J47" s="67">
        <f t="shared" si="4"/>
        <v>1.0749474459219449E-2</v>
      </c>
      <c r="K47" s="100">
        <f t="shared" si="6"/>
        <v>7.1663163061462991E-3</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1</v>
      </c>
      <c r="F48" s="67">
        <f t="shared" si="0"/>
        <v>0</v>
      </c>
      <c r="G48" s="67">
        <f t="shared" si="1"/>
        <v>0</v>
      </c>
      <c r="H48" s="67">
        <f t="shared" si="2"/>
        <v>0</v>
      </c>
      <c r="I48" s="67">
        <f t="shared" si="3"/>
        <v>4.8940722995244025E-2</v>
      </c>
      <c r="J48" s="67">
        <f t="shared" si="4"/>
        <v>9.0689533981448862E-3</v>
      </c>
      <c r="K48" s="100">
        <f t="shared" si="6"/>
        <v>6.0459689320965905E-3</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1</v>
      </c>
      <c r="F49" s="67">
        <f t="shared" si="0"/>
        <v>0</v>
      </c>
      <c r="G49" s="67">
        <f t="shared" si="1"/>
        <v>0</v>
      </c>
      <c r="H49" s="67">
        <f t="shared" si="2"/>
        <v>0</v>
      </c>
      <c r="I49" s="67">
        <f t="shared" si="3"/>
        <v>4.1289566089876967E-2</v>
      </c>
      <c r="J49" s="67">
        <f t="shared" si="4"/>
        <v>7.6511569053670557E-3</v>
      </c>
      <c r="K49" s="100">
        <f t="shared" si="6"/>
        <v>5.1007712702447038E-3</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3.4834554202560312E-2</v>
      </c>
      <c r="J50" s="67">
        <f t="shared" si="4"/>
        <v>6.4550118873166517E-3</v>
      </c>
      <c r="K50" s="100">
        <f t="shared" si="6"/>
        <v>4.3033412582111005E-3</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2.9388687782519834E-2</v>
      </c>
      <c r="J51" s="67">
        <f t="shared" si="4"/>
        <v>5.4458664200404796E-3</v>
      </c>
      <c r="K51" s="100">
        <f t="shared" si="6"/>
        <v>3.6305776133603194E-3</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2.4794201888047977E-2</v>
      </c>
      <c r="J52" s="67">
        <f t="shared" si="4"/>
        <v>4.5944858944718557E-3</v>
      </c>
      <c r="K52" s="100">
        <f t="shared" si="6"/>
        <v>3.0629905963145704E-3</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2.0917995788533709E-2</v>
      </c>
      <c r="J53" s="67">
        <f t="shared" si="4"/>
        <v>3.8762060995142698E-3</v>
      </c>
      <c r="K53" s="100">
        <f t="shared" si="6"/>
        <v>2.5841373996761795E-3</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1.7647777080497216E-2</v>
      </c>
      <c r="J54" s="67">
        <f t="shared" si="4"/>
        <v>3.2702187080364906E-3</v>
      </c>
      <c r="K54" s="100">
        <f t="shared" si="6"/>
        <v>2.1801458053576604E-3</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1.4888808613951547E-2</v>
      </c>
      <c r="J55" s="67">
        <f t="shared" si="4"/>
        <v>2.7589684665456685E-3</v>
      </c>
      <c r="K55" s="100">
        <f t="shared" si="6"/>
        <v>1.8393123110304456E-3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1.2561163988628091E-2</v>
      </c>
      <c r="J56" s="67">
        <f t="shared" si="4"/>
        <v>2.3276446253234573E-3</v>
      </c>
      <c r="K56" s="100">
        <f t="shared" si="6"/>
        <v>1.5517630835489714E-3</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1.0597412112703018E-2</v>
      </c>
      <c r="J57" s="67">
        <f t="shared" si="4"/>
        <v>1.9637518759250731E-3</v>
      </c>
      <c r="K57" s="100">
        <f t="shared" si="6"/>
        <v>1.309167917283382E-3</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8.9406637464598867E-3</v>
      </c>
      <c r="J58" s="67">
        <f t="shared" si="4"/>
        <v>1.6567483662431311E-3</v>
      </c>
      <c r="K58" s="100">
        <f t="shared" si="6"/>
        <v>1.104498910828754E-3</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7.5429234399070171E-3</v>
      </c>
      <c r="J59" s="67">
        <f t="shared" si="4"/>
        <v>1.3977403065528696E-3</v>
      </c>
      <c r="K59" s="100">
        <f t="shared" si="6"/>
        <v>9.3182687103524639E-4</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6.3636991205297169E-3</v>
      </c>
      <c r="J60" s="67">
        <f t="shared" si="4"/>
        <v>1.1792243193772998E-3</v>
      </c>
      <c r="K60" s="100">
        <f t="shared" si="6"/>
        <v>7.8614954625153314E-4</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5.3688290513962721E-3</v>
      </c>
      <c r="J61" s="67">
        <f t="shared" si="4"/>
        <v>9.9487006913344497E-4</v>
      </c>
      <c r="K61" s="100">
        <f t="shared" si="6"/>
        <v>6.6324671275562995E-4</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4.5294921769835723E-3</v>
      </c>
      <c r="J62" s="67">
        <f t="shared" si="4"/>
        <v>8.3933687441269946E-4</v>
      </c>
      <c r="K62" s="100">
        <f t="shared" si="6"/>
        <v>5.5955791627513294E-4</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3.8213731867696001E-3</v>
      </c>
      <c r="J63" s="67">
        <f t="shared" si="4"/>
        <v>7.08118990213972E-4</v>
      </c>
      <c r="K63" s="100">
        <f t="shared" si="6"/>
        <v>4.7207932680931467E-4</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3.2239581087623128E-3</v>
      </c>
      <c r="J64" s="67">
        <f t="shared" si="4"/>
        <v>5.9741507800728706E-4</v>
      </c>
      <c r="K64" s="100">
        <f t="shared" si="6"/>
        <v>3.9827671867152467E-4</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2.7199400265433809E-3</v>
      </c>
      <c r="J65" s="67">
        <f t="shared" si="4"/>
        <v>5.0401808221893214E-4</v>
      </c>
      <c r="K65" s="100">
        <f t="shared" si="6"/>
        <v>3.3601205481262141E-4</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2.2947177036468846E-3</v>
      </c>
      <c r="J66" s="67">
        <f t="shared" si="4"/>
        <v>4.2522232289649644E-4</v>
      </c>
      <c r="K66" s="100">
        <f t="shared" si="6"/>
        <v>2.8348154859766429E-4</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1.9359725905877237E-3</v>
      </c>
      <c r="J67" s="67">
        <f t="shared" si="4"/>
        <v>3.5874511305916093E-4</v>
      </c>
      <c r="K67" s="100">
        <f t="shared" si="6"/>
        <v>2.3916340870610729E-4</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1.6333119605738177E-3</v>
      </c>
      <c r="J68" s="67">
        <f t="shared" si="4"/>
        <v>3.0266063001390596E-4</v>
      </c>
      <c r="K68" s="100">
        <f t="shared" si="6"/>
        <v>2.0177375334260396E-4</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1.3779678356621897E-3</v>
      </c>
      <c r="J69" s="67">
        <f t="shared" si="4"/>
        <v>2.5534412491162788E-4</v>
      </c>
      <c r="K69" s="100">
        <f t="shared" si="6"/>
        <v>1.7022941660775192E-4</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1.1625429813496571E-3</v>
      </c>
      <c r="J70" s="67">
        <f t="shared" si="4"/>
        <v>2.1542485431253264E-4</v>
      </c>
      <c r="K70" s="100">
        <f t="shared" si="6"/>
        <v>1.4361656954168842E-4</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9.807966111457715E-4</v>
      </c>
      <c r="J71" s="67">
        <f t="shared" si="4"/>
        <v>1.8174637020388552E-4</v>
      </c>
      <c r="K71" s="100">
        <f t="shared" si="6"/>
        <v>1.2116424680259035E-4</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8.2746359306065198E-4</v>
      </c>
      <c r="J72" s="67">
        <f t="shared" si="4"/>
        <v>1.5333301808511952E-4</v>
      </c>
      <c r="K72" s="100">
        <f t="shared" si="6"/>
        <v>1.0222201205674635E-4</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6.9810192047969964E-4</v>
      </c>
      <c r="J73" s="67">
        <f t="shared" si="4"/>
        <v>1.2936167258095234E-4</v>
      </c>
      <c r="K73" s="100">
        <f t="shared" si="6"/>
        <v>8.6241115053968228E-5</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5.8896402870708899E-4</v>
      </c>
      <c r="J74" s="67">
        <f t="shared" si="4"/>
        <v>1.091378917726106E-4</v>
      </c>
      <c r="K74" s="100">
        <f t="shared" si="6"/>
        <v>7.2758594515073724E-5</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4.9688822926103346E-4</v>
      </c>
      <c r="J75" s="67">
        <f t="shared" si="4"/>
        <v>9.2075799446055486E-5</v>
      </c>
      <c r="K75" s="100">
        <f t="shared" si="6"/>
        <v>6.1383866297370324E-5</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4.1920711680841163E-4</v>
      </c>
      <c r="J76" s="67">
        <f t="shared" si="4"/>
        <v>7.7681112452621803E-5</v>
      </c>
      <c r="K76" s="100">
        <f t="shared" si="6"/>
        <v>5.1787408301747864E-5</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3.5367029531806741E-4</v>
      </c>
      <c r="J77" s="67">
        <f t="shared" si="4"/>
        <v>6.5536821490344232E-5</v>
      </c>
      <c r="K77" s="100">
        <f t="shared" si="6"/>
        <v>4.3691214326896155E-5</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2.9837918483510619E-4</v>
      </c>
      <c r="J78" s="67">
        <f t="shared" si="4"/>
        <v>5.5291110482961209E-5</v>
      </c>
      <c r="K78" s="100">
        <f t="shared" si="6"/>
        <v>3.6860740321974137E-5</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2.5173202025008834E-4</v>
      </c>
      <c r="J79" s="67">
        <f t="shared" si="4"/>
        <v>4.6647164585017851E-5</v>
      </c>
      <c r="K79" s="100">
        <f t="shared" si="6"/>
        <v>3.109810972334523E-5</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2.1237744869572793E-4</v>
      </c>
      <c r="J80" s="67">
        <f t="shared" si="4"/>
        <v>3.9354571554360416E-5</v>
      </c>
      <c r="K80" s="100">
        <f t="shared" si="6"/>
        <v>2.6236381036240277E-5</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1.7917538130308921E-4</v>
      </c>
      <c r="J81" s="67">
        <f t="shared" si="4"/>
        <v>3.3202067392638736E-5</v>
      </c>
      <c r="K81" s="100">
        <f t="shared" si="6"/>
        <v>2.2134711595092491E-5</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1.5116396520565786E-4</v>
      </c>
      <c r="J82" s="67">
        <f t="shared" si="4"/>
        <v>2.8011416097431331E-5</v>
      </c>
      <c r="K82" s="100">
        <f t="shared" si="6"/>
        <v>1.8674277398287552E-5</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1.2753171898121347E-4</v>
      </c>
      <c r="J83" s="67">
        <f t="shared" ref="J83:J99" si="16">I82*(1-$K$10)+H83</f>
        <v>2.3632246224444395E-5</v>
      </c>
      <c r="K83" s="100">
        <f t="shared" si="6"/>
        <v>1.5754830816296262E-5</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1.07594024304507E-4</v>
      </c>
      <c r="J84" s="67">
        <f t="shared" si="16"/>
        <v>1.9937694676706461E-5</v>
      </c>
      <c r="K84" s="100">
        <f t="shared" si="6"/>
        <v>1.329179645113764E-5</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9.0773292781728745E-5</v>
      </c>
      <c r="J85" s="67">
        <f t="shared" si="16"/>
        <v>1.682073152277825E-5</v>
      </c>
      <c r="K85" s="100">
        <f t="shared" ref="K85:K99" si="18">J85*CH4_fraction*conv</f>
        <v>1.12138210151855E-5</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7.6582233406547026E-5</v>
      </c>
      <c r="J86" s="67">
        <f t="shared" si="16"/>
        <v>1.4191059375181723E-5</v>
      </c>
      <c r="K86" s="100">
        <f t="shared" si="18"/>
        <v>9.4607062501211472E-6</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6.4609735901475951E-5</v>
      </c>
      <c r="J87" s="67">
        <f t="shared" si="16"/>
        <v>1.197249750507108E-5</v>
      </c>
      <c r="K87" s="100">
        <f t="shared" si="18"/>
        <v>7.9816650033807197E-6</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5.4508960989659499E-5</v>
      </c>
      <c r="J88" s="67">
        <f t="shared" si="16"/>
        <v>1.0100774911816455E-5</v>
      </c>
      <c r="K88" s="100">
        <f t="shared" si="18"/>
        <v>6.7338499412109701E-6</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4.5987292576200516E-5</v>
      </c>
      <c r="J89" s="67">
        <f t="shared" si="16"/>
        <v>8.5216684134589832E-6</v>
      </c>
      <c r="K89" s="100">
        <f t="shared" si="18"/>
        <v>5.6811122756393221E-6</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3.8797860757064449E-5</v>
      </c>
      <c r="J90" s="67">
        <f t="shared" si="16"/>
        <v>7.1894318191360695E-6</v>
      </c>
      <c r="K90" s="100">
        <f t="shared" si="18"/>
        <v>4.7929545460907127E-6</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3.2732390079940813E-5</v>
      </c>
      <c r="J91" s="67">
        <f t="shared" si="16"/>
        <v>6.065470677123638E-6</v>
      </c>
      <c r="K91" s="100">
        <f t="shared" si="18"/>
        <v>4.0436471180824254E-6</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2.7615165873554556E-5</v>
      </c>
      <c r="J92" s="67">
        <f t="shared" si="16"/>
        <v>5.1172242063862579E-6</v>
      </c>
      <c r="K92" s="100">
        <f t="shared" si="18"/>
        <v>3.411482804257505E-6</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2.3297943851991119E-5</v>
      </c>
      <c r="J93" s="67">
        <f t="shared" si="16"/>
        <v>4.3172220215634371E-6</v>
      </c>
      <c r="K93" s="100">
        <f t="shared" si="18"/>
        <v>2.8781480143756247E-6</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1.9655655526962933E-5</v>
      </c>
      <c r="J94" s="67">
        <f t="shared" si="16"/>
        <v>3.6422883250281864E-6</v>
      </c>
      <c r="K94" s="100">
        <f t="shared" si="18"/>
        <v>2.4281922166854576E-6</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1.6582785015236878E-5</v>
      </c>
      <c r="J95" s="67">
        <f t="shared" si="16"/>
        <v>3.0728705117260543E-6</v>
      </c>
      <c r="K95" s="100">
        <f t="shared" si="18"/>
        <v>2.0485803411507027E-6</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1.3990312278537081E-5</v>
      </c>
      <c r="J96" s="67">
        <f t="shared" si="16"/>
        <v>2.5924727366997974E-6</v>
      </c>
      <c r="K96" s="100">
        <f t="shared" si="18"/>
        <v>1.7283151577998649E-6</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1.1803134242598122E-5</v>
      </c>
      <c r="J97" s="67">
        <f t="shared" si="16"/>
        <v>2.1871780359389594E-6</v>
      </c>
      <c r="K97" s="100">
        <f t="shared" si="18"/>
        <v>1.4581186906259729E-6</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9.957889086044041E-6</v>
      </c>
      <c r="J98" s="67">
        <f t="shared" si="16"/>
        <v>1.8452451565540811E-6</v>
      </c>
      <c r="K98" s="100">
        <f t="shared" si="18"/>
        <v>1.2301634377027207E-6</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8.4011206694644767E-6</v>
      </c>
      <c r="J99" s="68">
        <f t="shared" si="16"/>
        <v>1.5567684165795641E-6</v>
      </c>
      <c r="K99" s="102">
        <f t="shared" si="18"/>
        <v>1.0378456110530427E-6</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8.3096570303999986E-2</v>
      </c>
      <c r="D19" s="416">
        <f>Dry_Matter_Content!H6</f>
        <v>0.73</v>
      </c>
      <c r="E19" s="283">
        <f>MCF!R18</f>
        <v>1</v>
      </c>
      <c r="F19" s="130">
        <f t="shared" ref="F19:F50" si="0">C19*D19*$K$6*DOCF*E19</f>
        <v>9.0990744482879991E-3</v>
      </c>
      <c r="G19" s="65">
        <f t="shared" ref="G19:G82" si="1">F19*$K$12</f>
        <v>9.0990744482879991E-3</v>
      </c>
      <c r="H19" s="65">
        <f t="shared" ref="H19:H82" si="2">F19*(1-$K$12)</f>
        <v>0</v>
      </c>
      <c r="I19" s="65">
        <f t="shared" ref="I19:I82" si="3">G19+I18*$K$10</f>
        <v>9.0990744482879991E-3</v>
      </c>
      <c r="J19" s="65">
        <f t="shared" ref="J19:J82" si="4">I18*(1-$K$10)+H19</f>
        <v>0</v>
      </c>
      <c r="K19" s="66">
        <f>J19*CH4_fraction*conv</f>
        <v>0</v>
      </c>
      <c r="O19" s="95">
        <f>Amnt_Deposited!B14</f>
        <v>2000</v>
      </c>
      <c r="P19" s="98">
        <f>Amnt_Deposited!H14</f>
        <v>8.3096570303999986E-2</v>
      </c>
      <c r="Q19" s="283">
        <f>MCF!R18</f>
        <v>1</v>
      </c>
      <c r="R19" s="130">
        <f t="shared" ref="R19:R50" si="5">P19*$W$6*DOCF*Q19</f>
        <v>9.971588436479998E-3</v>
      </c>
      <c r="S19" s="65">
        <f>R19*$W$12</f>
        <v>9.971588436479998E-3</v>
      </c>
      <c r="T19" s="65">
        <f>R19*(1-$W$12)</f>
        <v>0</v>
      </c>
      <c r="U19" s="65">
        <f>S19+U18*$W$10</f>
        <v>9.971588436479998E-3</v>
      </c>
      <c r="V19" s="65">
        <f>U18*(1-$W$10)+T19</f>
        <v>0</v>
      </c>
      <c r="W19" s="66">
        <f>V19*CH4_fraction*conv</f>
        <v>0</v>
      </c>
    </row>
    <row r="20" spans="2:23">
      <c r="B20" s="96">
        <f>Amnt_Deposited!B15</f>
        <v>2001</v>
      </c>
      <c r="C20" s="99">
        <f>Amnt_Deposited!H15</f>
        <v>8.5520408034599996E-2</v>
      </c>
      <c r="D20" s="418">
        <f>Dry_Matter_Content!H7</f>
        <v>0.73</v>
      </c>
      <c r="E20" s="284">
        <f>MCF!R19</f>
        <v>1</v>
      </c>
      <c r="F20" s="67">
        <f t="shared" si="0"/>
        <v>9.3644846797886986E-3</v>
      </c>
      <c r="G20" s="67">
        <f t="shared" si="1"/>
        <v>9.3644846797886986E-3</v>
      </c>
      <c r="H20" s="67">
        <f t="shared" si="2"/>
        <v>0</v>
      </c>
      <c r="I20" s="67">
        <f t="shared" si="3"/>
        <v>1.7848405462236552E-2</v>
      </c>
      <c r="J20" s="67">
        <f t="shared" si="4"/>
        <v>6.151536658401428E-4</v>
      </c>
      <c r="K20" s="100">
        <f>J20*CH4_fraction*conv</f>
        <v>4.101024438934285E-4</v>
      </c>
      <c r="M20" s="393"/>
      <c r="O20" s="96">
        <f>Amnt_Deposited!B15</f>
        <v>2001</v>
      </c>
      <c r="P20" s="99">
        <f>Amnt_Deposited!H15</f>
        <v>8.5520408034599996E-2</v>
      </c>
      <c r="Q20" s="284">
        <f>MCF!R19</f>
        <v>1</v>
      </c>
      <c r="R20" s="67">
        <f t="shared" si="5"/>
        <v>1.0262448964152E-2</v>
      </c>
      <c r="S20" s="67">
        <f>R20*$W$12</f>
        <v>1.0262448964152E-2</v>
      </c>
      <c r="T20" s="67">
        <f>R20*(1-$W$12)</f>
        <v>0</v>
      </c>
      <c r="U20" s="67">
        <f>S20+U19*$W$10</f>
        <v>1.9559896396971567E-2</v>
      </c>
      <c r="V20" s="67">
        <f>U19*(1-$W$10)+T20</f>
        <v>6.7414100366043042E-4</v>
      </c>
      <c r="W20" s="100">
        <f>V20*CH4_fraction*conv</f>
        <v>4.4942733577362024E-4</v>
      </c>
    </row>
    <row r="21" spans="2:23">
      <c r="B21" s="96">
        <f>Amnt_Deposited!B16</f>
        <v>2002</v>
      </c>
      <c r="C21" s="99">
        <f>Amnt_Deposited!H16</f>
        <v>8.9326559915999984E-2</v>
      </c>
      <c r="D21" s="418">
        <f>Dry_Matter_Content!H8</f>
        <v>0.73</v>
      </c>
      <c r="E21" s="284">
        <f>MCF!R20</f>
        <v>1</v>
      </c>
      <c r="F21" s="67">
        <f t="shared" si="0"/>
        <v>9.781258310801998E-3</v>
      </c>
      <c r="G21" s="67">
        <f t="shared" si="1"/>
        <v>9.781258310801998E-3</v>
      </c>
      <c r="H21" s="67">
        <f t="shared" si="2"/>
        <v>0</v>
      </c>
      <c r="I21" s="67">
        <f t="shared" si="3"/>
        <v>2.6423001258966933E-2</v>
      </c>
      <c r="J21" s="67">
        <f t="shared" si="4"/>
        <v>1.2066625140716208E-3</v>
      </c>
      <c r="K21" s="100">
        <f t="shared" ref="K21:K84" si="6">J21*CH4_fraction*conv</f>
        <v>8.0444167604774722E-4</v>
      </c>
      <c r="O21" s="96">
        <f>Amnt_Deposited!B16</f>
        <v>2002</v>
      </c>
      <c r="P21" s="99">
        <f>Amnt_Deposited!H16</f>
        <v>8.9326559915999984E-2</v>
      </c>
      <c r="Q21" s="284">
        <f>MCF!R20</f>
        <v>1</v>
      </c>
      <c r="R21" s="67">
        <f t="shared" si="5"/>
        <v>1.0719187189919998E-2</v>
      </c>
      <c r="S21" s="67">
        <f t="shared" ref="S21:S84" si="7">R21*$W$12</f>
        <v>1.0719187189919998E-2</v>
      </c>
      <c r="T21" s="67">
        <f t="shared" ref="T21:T84" si="8">R21*(1-$W$12)</f>
        <v>0</v>
      </c>
      <c r="U21" s="67">
        <f t="shared" ref="U21:U84" si="9">S21+U20*$W$10</f>
        <v>2.8956713708456913E-2</v>
      </c>
      <c r="V21" s="67">
        <f t="shared" ref="V21:V84" si="10">U20*(1-$W$10)+T21</f>
        <v>1.3223698784346532E-3</v>
      </c>
      <c r="W21" s="100">
        <f t="shared" ref="W21:W84" si="11">V21*CH4_fraction*conv</f>
        <v>8.8157991895643543E-4</v>
      </c>
    </row>
    <row r="22" spans="2:23">
      <c r="B22" s="96">
        <f>Amnt_Deposited!B17</f>
        <v>2003</v>
      </c>
      <c r="C22" s="99">
        <f>Amnt_Deposited!H17</f>
        <v>9.2125548919799974E-2</v>
      </c>
      <c r="D22" s="418">
        <f>Dry_Matter_Content!H9</f>
        <v>0.73</v>
      </c>
      <c r="E22" s="284">
        <f>MCF!R21</f>
        <v>1</v>
      </c>
      <c r="F22" s="67">
        <f t="shared" si="0"/>
        <v>1.0087747606718095E-2</v>
      </c>
      <c r="G22" s="67">
        <f t="shared" si="1"/>
        <v>1.0087747606718095E-2</v>
      </c>
      <c r="H22" s="67">
        <f t="shared" si="2"/>
        <v>0</v>
      </c>
      <c r="I22" s="67">
        <f t="shared" si="3"/>
        <v>3.4724390683945956E-2</v>
      </c>
      <c r="J22" s="67">
        <f t="shared" si="4"/>
        <v>1.7863581817390739E-3</v>
      </c>
      <c r="K22" s="100">
        <f t="shared" si="6"/>
        <v>1.1909054544927159E-3</v>
      </c>
      <c r="N22" s="258"/>
      <c r="O22" s="96">
        <f>Amnt_Deposited!B17</f>
        <v>2003</v>
      </c>
      <c r="P22" s="99">
        <f>Amnt_Deposited!H17</f>
        <v>9.2125548919799974E-2</v>
      </c>
      <c r="Q22" s="284">
        <f>MCF!R21</f>
        <v>1</v>
      </c>
      <c r="R22" s="67">
        <f t="shared" si="5"/>
        <v>1.1055065870375996E-2</v>
      </c>
      <c r="S22" s="67">
        <f t="shared" si="7"/>
        <v>1.1055065870375996E-2</v>
      </c>
      <c r="T22" s="67">
        <f t="shared" si="8"/>
        <v>0</v>
      </c>
      <c r="U22" s="67">
        <f t="shared" si="9"/>
        <v>3.8054126776927072E-2</v>
      </c>
      <c r="V22" s="67">
        <f t="shared" si="10"/>
        <v>1.9576528019058345E-3</v>
      </c>
      <c r="W22" s="100">
        <f t="shared" si="11"/>
        <v>1.3051018679372229E-3</v>
      </c>
    </row>
    <row r="23" spans="2:23">
      <c r="B23" s="96">
        <f>Amnt_Deposited!B18</f>
        <v>2004</v>
      </c>
      <c r="C23" s="99">
        <f>Amnt_Deposited!H18</f>
        <v>9.4813569754200008E-2</v>
      </c>
      <c r="D23" s="418">
        <f>Dry_Matter_Content!H10</f>
        <v>0.73</v>
      </c>
      <c r="E23" s="284">
        <f>MCF!R22</f>
        <v>1</v>
      </c>
      <c r="F23" s="67">
        <f t="shared" si="0"/>
        <v>1.03820858880849E-2</v>
      </c>
      <c r="G23" s="67">
        <f t="shared" si="1"/>
        <v>1.03820858880849E-2</v>
      </c>
      <c r="H23" s="67">
        <f t="shared" si="2"/>
        <v>0</v>
      </c>
      <c r="I23" s="67">
        <f t="shared" si="3"/>
        <v>4.2758893161795791E-2</v>
      </c>
      <c r="J23" s="67">
        <f t="shared" si="4"/>
        <v>2.3475834102350624E-3</v>
      </c>
      <c r="K23" s="100">
        <f t="shared" si="6"/>
        <v>1.5650556068233748E-3</v>
      </c>
      <c r="N23" s="258"/>
      <c r="O23" s="96">
        <f>Amnt_Deposited!B18</f>
        <v>2004</v>
      </c>
      <c r="P23" s="99">
        <f>Amnt_Deposited!H18</f>
        <v>9.4813569754200008E-2</v>
      </c>
      <c r="Q23" s="284">
        <f>MCF!R22</f>
        <v>1</v>
      </c>
      <c r="R23" s="67">
        <f t="shared" si="5"/>
        <v>1.1377628370504E-2</v>
      </c>
      <c r="S23" s="67">
        <f t="shared" si="7"/>
        <v>1.1377628370504E-2</v>
      </c>
      <c r="T23" s="67">
        <f t="shared" si="8"/>
        <v>0</v>
      </c>
      <c r="U23" s="67">
        <f t="shared" si="9"/>
        <v>4.6859060999228264E-2</v>
      </c>
      <c r="V23" s="67">
        <f t="shared" si="10"/>
        <v>2.5726941482028076E-3</v>
      </c>
      <c r="W23" s="100">
        <f t="shared" si="11"/>
        <v>1.7151294321352049E-3</v>
      </c>
    </row>
    <row r="24" spans="2:23">
      <c r="B24" s="96">
        <f>Amnt_Deposited!B19</f>
        <v>2005</v>
      </c>
      <c r="C24" s="99">
        <f>Amnt_Deposited!H19</f>
        <v>9.9617871869999985E-2</v>
      </c>
      <c r="D24" s="418">
        <f>Dry_Matter_Content!H11</f>
        <v>0.73</v>
      </c>
      <c r="E24" s="284">
        <f>MCF!R23</f>
        <v>1</v>
      </c>
      <c r="F24" s="67">
        <f t="shared" si="0"/>
        <v>1.0908156969764998E-2</v>
      </c>
      <c r="G24" s="67">
        <f t="shared" si="1"/>
        <v>1.0908156969764998E-2</v>
      </c>
      <c r="H24" s="67">
        <f t="shared" si="2"/>
        <v>0</v>
      </c>
      <c r="I24" s="67">
        <f t="shared" si="3"/>
        <v>5.0776284699842106E-2</v>
      </c>
      <c r="J24" s="67">
        <f t="shared" si="4"/>
        <v>2.8907654317186829E-3</v>
      </c>
      <c r="K24" s="100">
        <f t="shared" si="6"/>
        <v>1.9271769544791219E-3</v>
      </c>
      <c r="N24" s="258"/>
      <c r="O24" s="96">
        <f>Amnt_Deposited!B19</f>
        <v>2005</v>
      </c>
      <c r="P24" s="99">
        <f>Amnt_Deposited!H19</f>
        <v>9.9617871869999985E-2</v>
      </c>
      <c r="Q24" s="284">
        <f>MCF!R23</f>
        <v>1</v>
      </c>
      <c r="R24" s="67">
        <f t="shared" si="5"/>
        <v>1.1954144624399999E-2</v>
      </c>
      <c r="S24" s="67">
        <f t="shared" si="7"/>
        <v>1.1954144624399999E-2</v>
      </c>
      <c r="T24" s="67">
        <f t="shared" si="8"/>
        <v>0</v>
      </c>
      <c r="U24" s="67">
        <f t="shared" si="9"/>
        <v>5.5645243506676281E-2</v>
      </c>
      <c r="V24" s="67">
        <f t="shared" si="10"/>
        <v>3.1679621169519814E-3</v>
      </c>
      <c r="W24" s="100">
        <f t="shared" si="11"/>
        <v>2.1119747446346543E-3</v>
      </c>
    </row>
    <row r="25" spans="2:23">
      <c r="B25" s="96">
        <f>Amnt_Deposited!B20</f>
        <v>2006</v>
      </c>
      <c r="C25" s="99">
        <f>Amnt_Deposited!H20</f>
        <v>0.1023830634618</v>
      </c>
      <c r="D25" s="418">
        <f>Dry_Matter_Content!H12</f>
        <v>0.73</v>
      </c>
      <c r="E25" s="284">
        <f>MCF!R24</f>
        <v>1</v>
      </c>
      <c r="F25" s="67">
        <f t="shared" si="0"/>
        <v>1.1210945449067099E-2</v>
      </c>
      <c r="G25" s="67">
        <f t="shared" si="1"/>
        <v>1.1210945449067099E-2</v>
      </c>
      <c r="H25" s="67">
        <f t="shared" si="2"/>
        <v>0</v>
      </c>
      <c r="I25" s="67">
        <f t="shared" si="3"/>
        <v>5.8554439500984837E-2</v>
      </c>
      <c r="J25" s="67">
        <f t="shared" si="4"/>
        <v>3.4327906479243685E-3</v>
      </c>
      <c r="K25" s="100">
        <f t="shared" si="6"/>
        <v>2.2885270986162456E-3</v>
      </c>
      <c r="N25" s="258"/>
      <c r="O25" s="96">
        <f>Amnt_Deposited!B20</f>
        <v>2006</v>
      </c>
      <c r="P25" s="99">
        <f>Amnt_Deposited!H20</f>
        <v>0.1023830634618</v>
      </c>
      <c r="Q25" s="284">
        <f>MCF!R24</f>
        <v>1</v>
      </c>
      <c r="R25" s="67">
        <f t="shared" si="5"/>
        <v>1.2285967615415999E-2</v>
      </c>
      <c r="S25" s="67">
        <f t="shared" si="7"/>
        <v>1.2285967615415999E-2</v>
      </c>
      <c r="T25" s="67">
        <f t="shared" si="8"/>
        <v>0</v>
      </c>
      <c r="U25" s="67">
        <f t="shared" si="9"/>
        <v>6.4169248768202569E-2</v>
      </c>
      <c r="V25" s="67">
        <f t="shared" si="10"/>
        <v>3.7619623538897189E-3</v>
      </c>
      <c r="W25" s="100">
        <f t="shared" si="11"/>
        <v>2.5079749025931457E-3</v>
      </c>
    </row>
    <row r="26" spans="2:23">
      <c r="B26" s="96">
        <f>Amnt_Deposited!B21</f>
        <v>2007</v>
      </c>
      <c r="C26" s="99">
        <f>Amnt_Deposited!H21</f>
        <v>0.10518092588520001</v>
      </c>
      <c r="D26" s="418">
        <f>Dry_Matter_Content!H13</f>
        <v>0.73</v>
      </c>
      <c r="E26" s="284">
        <f>MCF!R25</f>
        <v>1</v>
      </c>
      <c r="F26" s="67">
        <f t="shared" si="0"/>
        <v>1.1517311384429399E-2</v>
      </c>
      <c r="G26" s="67">
        <f t="shared" si="1"/>
        <v>1.1517311384429399E-2</v>
      </c>
      <c r="H26" s="67">
        <f t="shared" si="2"/>
        <v>0</v>
      </c>
      <c r="I26" s="67">
        <f t="shared" si="3"/>
        <v>6.611310890320439E-2</v>
      </c>
      <c r="J26" s="67">
        <f t="shared" si="4"/>
        <v>3.9586419822098375E-3</v>
      </c>
      <c r="K26" s="100">
        <f t="shared" si="6"/>
        <v>2.6390946548065582E-3</v>
      </c>
      <c r="N26" s="258"/>
      <c r="O26" s="96">
        <f>Amnt_Deposited!B21</f>
        <v>2007</v>
      </c>
      <c r="P26" s="99">
        <f>Amnt_Deposited!H21</f>
        <v>0.10518092588520001</v>
      </c>
      <c r="Q26" s="284">
        <f>MCF!R25</f>
        <v>1</v>
      </c>
      <c r="R26" s="67">
        <f t="shared" si="5"/>
        <v>1.2621711106224001E-2</v>
      </c>
      <c r="S26" s="67">
        <f t="shared" si="7"/>
        <v>1.2621711106224001E-2</v>
      </c>
      <c r="T26" s="67">
        <f t="shared" si="8"/>
        <v>0</v>
      </c>
      <c r="U26" s="67">
        <f t="shared" si="9"/>
        <v>7.2452722085703455E-2</v>
      </c>
      <c r="V26" s="67">
        <f t="shared" si="10"/>
        <v>4.3382377887231094E-3</v>
      </c>
      <c r="W26" s="100">
        <f t="shared" si="11"/>
        <v>2.8921585258154061E-3</v>
      </c>
    </row>
    <row r="27" spans="2:23">
      <c r="B27" s="96">
        <f>Amnt_Deposited!B22</f>
        <v>2008</v>
      </c>
      <c r="C27" s="99">
        <f>Amnt_Deposited!H22</f>
        <v>0.10799850346559998</v>
      </c>
      <c r="D27" s="418">
        <f>Dry_Matter_Content!H14</f>
        <v>0.73</v>
      </c>
      <c r="E27" s="284">
        <f>MCF!R26</f>
        <v>1</v>
      </c>
      <c r="F27" s="67">
        <f t="shared" si="0"/>
        <v>1.1825836129483196E-2</v>
      </c>
      <c r="G27" s="67">
        <f t="shared" si="1"/>
        <v>1.1825836129483196E-2</v>
      </c>
      <c r="H27" s="67">
        <f t="shared" si="2"/>
        <v>0</v>
      </c>
      <c r="I27" s="67">
        <f t="shared" si="3"/>
        <v>7.3469290285599897E-2</v>
      </c>
      <c r="J27" s="67">
        <f t="shared" si="4"/>
        <v>4.4696547470876903E-3</v>
      </c>
      <c r="K27" s="100">
        <f t="shared" si="6"/>
        <v>2.9797698313917933E-3</v>
      </c>
      <c r="N27" s="258"/>
      <c r="O27" s="96">
        <f>Amnt_Deposited!B22</f>
        <v>2008</v>
      </c>
      <c r="P27" s="99">
        <f>Amnt_Deposited!H22</f>
        <v>0.10799850346559998</v>
      </c>
      <c r="Q27" s="284">
        <f>MCF!R26</f>
        <v>1</v>
      </c>
      <c r="R27" s="67">
        <f t="shared" si="5"/>
        <v>1.2959820415871997E-2</v>
      </c>
      <c r="S27" s="67">
        <f t="shared" si="7"/>
        <v>1.2959820415871997E-2</v>
      </c>
      <c r="T27" s="67">
        <f t="shared" si="8"/>
        <v>0</v>
      </c>
      <c r="U27" s="67">
        <f t="shared" si="9"/>
        <v>8.0514290723945114E-2</v>
      </c>
      <c r="V27" s="67">
        <f t="shared" si="10"/>
        <v>4.8982517776303466E-3</v>
      </c>
      <c r="W27" s="100">
        <f t="shared" si="11"/>
        <v>3.2655011850868977E-3</v>
      </c>
    </row>
    <row r="28" spans="2:23">
      <c r="B28" s="96">
        <f>Amnt_Deposited!B23</f>
        <v>2009</v>
      </c>
      <c r="C28" s="99">
        <f>Amnt_Deposited!H23</f>
        <v>0.11082058736759998</v>
      </c>
      <c r="D28" s="418">
        <f>Dry_Matter_Content!H15</f>
        <v>0.73</v>
      </c>
      <c r="E28" s="284">
        <f>MCF!R27</f>
        <v>1</v>
      </c>
      <c r="F28" s="67">
        <f t="shared" si="0"/>
        <v>1.2134854316752196E-2</v>
      </c>
      <c r="G28" s="67">
        <f t="shared" si="1"/>
        <v>1.2134854316752196E-2</v>
      </c>
      <c r="H28" s="67">
        <f t="shared" si="2"/>
        <v>0</v>
      </c>
      <c r="I28" s="67">
        <f t="shared" si="3"/>
        <v>8.0637166531921656E-2</v>
      </c>
      <c r="J28" s="67">
        <f t="shared" si="4"/>
        <v>4.9669780704304318E-3</v>
      </c>
      <c r="K28" s="100">
        <f t="shared" si="6"/>
        <v>3.3113187136202876E-3</v>
      </c>
      <c r="N28" s="258"/>
      <c r="O28" s="96">
        <f>Amnt_Deposited!B23</f>
        <v>2009</v>
      </c>
      <c r="P28" s="99">
        <f>Amnt_Deposited!H23</f>
        <v>0.11082058736759998</v>
      </c>
      <c r="Q28" s="284">
        <f>MCF!R27</f>
        <v>1</v>
      </c>
      <c r="R28" s="67">
        <f t="shared" si="5"/>
        <v>1.3298470484111997E-2</v>
      </c>
      <c r="S28" s="67">
        <f t="shared" si="7"/>
        <v>1.3298470484111997E-2</v>
      </c>
      <c r="T28" s="67">
        <f t="shared" si="8"/>
        <v>0</v>
      </c>
      <c r="U28" s="67">
        <f t="shared" si="9"/>
        <v>8.8369497569229238E-2</v>
      </c>
      <c r="V28" s="67">
        <f t="shared" si="10"/>
        <v>5.4432636388278719E-3</v>
      </c>
      <c r="W28" s="100">
        <f t="shared" si="11"/>
        <v>3.6288424258852478E-3</v>
      </c>
    </row>
    <row r="29" spans="2:23">
      <c r="B29" s="96">
        <f>Amnt_Deposited!B24</f>
        <v>2010</v>
      </c>
      <c r="C29" s="99">
        <f>Amnt_Deposited!H24</f>
        <v>0.14399781685739996</v>
      </c>
      <c r="D29" s="418">
        <f>Dry_Matter_Content!H16</f>
        <v>0.73</v>
      </c>
      <c r="E29" s="284">
        <f>MCF!R28</f>
        <v>1</v>
      </c>
      <c r="F29" s="67">
        <f t="shared" si="0"/>
        <v>1.5767760945885296E-2</v>
      </c>
      <c r="G29" s="67">
        <f t="shared" si="1"/>
        <v>1.5767760945885296E-2</v>
      </c>
      <c r="H29" s="67">
        <f t="shared" si="2"/>
        <v>0</v>
      </c>
      <c r="I29" s="67">
        <f t="shared" si="3"/>
        <v>9.095335667497581E-2</v>
      </c>
      <c r="J29" s="67">
        <f t="shared" si="4"/>
        <v>5.451570802831136E-3</v>
      </c>
      <c r="K29" s="100">
        <f t="shared" si="6"/>
        <v>3.634380535220757E-3</v>
      </c>
      <c r="O29" s="96">
        <f>Amnt_Deposited!B24</f>
        <v>2010</v>
      </c>
      <c r="P29" s="99">
        <f>Amnt_Deposited!H24</f>
        <v>0.14399781685739996</v>
      </c>
      <c r="Q29" s="284">
        <f>MCF!R28</f>
        <v>1</v>
      </c>
      <c r="R29" s="67">
        <f t="shared" si="5"/>
        <v>1.7279738022887993E-2</v>
      </c>
      <c r="S29" s="67">
        <f t="shared" si="7"/>
        <v>1.7279738022887993E-2</v>
      </c>
      <c r="T29" s="67">
        <f t="shared" si="8"/>
        <v>0</v>
      </c>
      <c r="U29" s="67">
        <f t="shared" si="9"/>
        <v>9.9674911424631057E-2</v>
      </c>
      <c r="V29" s="67">
        <f t="shared" si="10"/>
        <v>5.9743241674861782E-3</v>
      </c>
      <c r="W29" s="100">
        <f t="shared" si="11"/>
        <v>3.9828827783241188E-3</v>
      </c>
    </row>
    <row r="30" spans="2:23">
      <c r="B30" s="96">
        <f>Amnt_Deposited!B25</f>
        <v>2011</v>
      </c>
      <c r="C30" s="99">
        <f>Amnt_Deposited!H25</f>
        <v>0</v>
      </c>
      <c r="D30" s="418">
        <f>Dry_Matter_Content!H17</f>
        <v>0.73</v>
      </c>
      <c r="E30" s="284">
        <f>MCF!R29</f>
        <v>1</v>
      </c>
      <c r="F30" s="67">
        <f t="shared" si="0"/>
        <v>0</v>
      </c>
      <c r="G30" s="67">
        <f t="shared" si="1"/>
        <v>0</v>
      </c>
      <c r="H30" s="67">
        <f t="shared" si="2"/>
        <v>0</v>
      </c>
      <c r="I30" s="67">
        <f t="shared" si="3"/>
        <v>8.4804347663448867E-2</v>
      </c>
      <c r="J30" s="67">
        <f t="shared" si="4"/>
        <v>6.1490090115269361E-3</v>
      </c>
      <c r="K30" s="100">
        <f t="shared" si="6"/>
        <v>4.0993393410179574E-3</v>
      </c>
      <c r="O30" s="96">
        <f>Amnt_Deposited!B25</f>
        <v>2011</v>
      </c>
      <c r="P30" s="99">
        <f>Amnt_Deposited!H25</f>
        <v>0</v>
      </c>
      <c r="Q30" s="284">
        <f>MCF!R29</f>
        <v>1</v>
      </c>
      <c r="R30" s="67">
        <f t="shared" si="5"/>
        <v>0</v>
      </c>
      <c r="S30" s="67">
        <f t="shared" si="7"/>
        <v>0</v>
      </c>
      <c r="T30" s="67">
        <f t="shared" si="8"/>
        <v>0</v>
      </c>
      <c r="U30" s="67">
        <f t="shared" si="9"/>
        <v>9.2936271411998797E-2</v>
      </c>
      <c r="V30" s="67">
        <f t="shared" si="10"/>
        <v>6.7386400126322613E-3</v>
      </c>
      <c r="W30" s="100">
        <f t="shared" si="11"/>
        <v>4.4924266750881736E-3</v>
      </c>
    </row>
    <row r="31" spans="2:23">
      <c r="B31" s="96">
        <f>Amnt_Deposited!B26</f>
        <v>2012</v>
      </c>
      <c r="C31" s="99">
        <f>Amnt_Deposited!H26</f>
        <v>0</v>
      </c>
      <c r="D31" s="418">
        <f>Dry_Matter_Content!H18</f>
        <v>0.73</v>
      </c>
      <c r="E31" s="284">
        <f>MCF!R30</f>
        <v>1</v>
      </c>
      <c r="F31" s="67">
        <f t="shared" si="0"/>
        <v>0</v>
      </c>
      <c r="G31" s="67">
        <f t="shared" si="1"/>
        <v>0</v>
      </c>
      <c r="H31" s="67">
        <f t="shared" si="2"/>
        <v>0</v>
      </c>
      <c r="I31" s="67">
        <f t="shared" si="3"/>
        <v>7.9071049662555168E-2</v>
      </c>
      <c r="J31" s="67">
        <f t="shared" si="4"/>
        <v>5.7332980008936987E-3</v>
      </c>
      <c r="K31" s="100">
        <f t="shared" si="6"/>
        <v>3.8221986672624655E-3</v>
      </c>
      <c r="O31" s="96">
        <f>Amnt_Deposited!B26</f>
        <v>2012</v>
      </c>
      <c r="P31" s="99">
        <f>Amnt_Deposited!H26</f>
        <v>0</v>
      </c>
      <c r="Q31" s="284">
        <f>MCF!R30</f>
        <v>1</v>
      </c>
      <c r="R31" s="67">
        <f t="shared" si="5"/>
        <v>0</v>
      </c>
      <c r="S31" s="67">
        <f t="shared" si="7"/>
        <v>0</v>
      </c>
      <c r="T31" s="67">
        <f t="shared" si="8"/>
        <v>0</v>
      </c>
      <c r="U31" s="67">
        <f t="shared" si="9"/>
        <v>8.6653205109649536E-2</v>
      </c>
      <c r="V31" s="67">
        <f t="shared" si="10"/>
        <v>6.2830663023492614E-3</v>
      </c>
      <c r="W31" s="100">
        <f t="shared" si="11"/>
        <v>4.1887108682328407E-3</v>
      </c>
    </row>
    <row r="32" spans="2:23">
      <c r="B32" s="96">
        <f>Amnt_Deposited!B27</f>
        <v>2013</v>
      </c>
      <c r="C32" s="99">
        <f>Amnt_Deposited!H27</f>
        <v>0</v>
      </c>
      <c r="D32" s="418">
        <f>Dry_Matter_Content!H19</f>
        <v>0.73</v>
      </c>
      <c r="E32" s="284">
        <f>MCF!R31</f>
        <v>1</v>
      </c>
      <c r="F32" s="67">
        <f t="shared" si="0"/>
        <v>0</v>
      </c>
      <c r="G32" s="67">
        <f t="shared" si="1"/>
        <v>0</v>
      </c>
      <c r="H32" s="67">
        <f t="shared" si="2"/>
        <v>0</v>
      </c>
      <c r="I32" s="67">
        <f t="shared" si="3"/>
        <v>7.3725358038842753E-2</v>
      </c>
      <c r="J32" s="67">
        <f t="shared" si="4"/>
        <v>5.345691623712413E-3</v>
      </c>
      <c r="K32" s="100">
        <f t="shared" si="6"/>
        <v>3.5637944158082753E-3</v>
      </c>
      <c r="O32" s="96">
        <f>Amnt_Deposited!B27</f>
        <v>2013</v>
      </c>
      <c r="P32" s="99">
        <f>Amnt_Deposited!H27</f>
        <v>0</v>
      </c>
      <c r="Q32" s="284">
        <f>MCF!R31</f>
        <v>1</v>
      </c>
      <c r="R32" s="67">
        <f t="shared" si="5"/>
        <v>0</v>
      </c>
      <c r="S32" s="67">
        <f t="shared" si="7"/>
        <v>0</v>
      </c>
      <c r="T32" s="67">
        <f t="shared" si="8"/>
        <v>0</v>
      </c>
      <c r="U32" s="67">
        <f t="shared" si="9"/>
        <v>8.079491291927976E-2</v>
      </c>
      <c r="V32" s="67">
        <f t="shared" si="10"/>
        <v>5.8582921903697696E-3</v>
      </c>
      <c r="W32" s="100">
        <f t="shared" si="11"/>
        <v>3.9055281269131797E-3</v>
      </c>
    </row>
    <row r="33" spans="2:23">
      <c r="B33" s="96">
        <f>Amnt_Deposited!B28</f>
        <v>2014</v>
      </c>
      <c r="C33" s="99">
        <f>Amnt_Deposited!H28</f>
        <v>0</v>
      </c>
      <c r="D33" s="418">
        <f>Dry_Matter_Content!H20</f>
        <v>0.73</v>
      </c>
      <c r="E33" s="284">
        <f>MCF!R32</f>
        <v>1</v>
      </c>
      <c r="F33" s="67">
        <f t="shared" si="0"/>
        <v>0</v>
      </c>
      <c r="G33" s="67">
        <f t="shared" si="1"/>
        <v>0</v>
      </c>
      <c r="H33" s="67">
        <f t="shared" si="2"/>
        <v>0</v>
      </c>
      <c r="I33" s="67">
        <f t="shared" si="3"/>
        <v>6.8741068205770306E-2</v>
      </c>
      <c r="J33" s="67">
        <f t="shared" si="4"/>
        <v>4.9842898330724472E-3</v>
      </c>
      <c r="K33" s="100">
        <f t="shared" si="6"/>
        <v>3.3228598887149645E-3</v>
      </c>
      <c r="O33" s="96">
        <f>Amnt_Deposited!B28</f>
        <v>2014</v>
      </c>
      <c r="P33" s="99">
        <f>Amnt_Deposited!H28</f>
        <v>0</v>
      </c>
      <c r="Q33" s="284">
        <f>MCF!R32</f>
        <v>1</v>
      </c>
      <c r="R33" s="67">
        <f t="shared" si="5"/>
        <v>0</v>
      </c>
      <c r="S33" s="67">
        <f t="shared" si="7"/>
        <v>0</v>
      </c>
      <c r="T33" s="67">
        <f t="shared" si="8"/>
        <v>0</v>
      </c>
      <c r="U33" s="67">
        <f t="shared" si="9"/>
        <v>7.5332677485775712E-2</v>
      </c>
      <c r="V33" s="67">
        <f t="shared" si="10"/>
        <v>5.462235433504054E-3</v>
      </c>
      <c r="W33" s="100">
        <f t="shared" si="11"/>
        <v>3.6414902890027027E-3</v>
      </c>
    </row>
    <row r="34" spans="2:23">
      <c r="B34" s="96">
        <f>Amnt_Deposited!B29</f>
        <v>2015</v>
      </c>
      <c r="C34" s="99">
        <f>Amnt_Deposited!H29</f>
        <v>0</v>
      </c>
      <c r="D34" s="418">
        <f>Dry_Matter_Content!H21</f>
        <v>0.73</v>
      </c>
      <c r="E34" s="284">
        <f>MCF!R33</f>
        <v>1</v>
      </c>
      <c r="F34" s="67">
        <f t="shared" si="0"/>
        <v>0</v>
      </c>
      <c r="G34" s="67">
        <f t="shared" si="1"/>
        <v>0</v>
      </c>
      <c r="H34" s="67">
        <f t="shared" si="2"/>
        <v>0</v>
      </c>
      <c r="I34" s="67">
        <f t="shared" si="3"/>
        <v>6.40937471687935E-2</v>
      </c>
      <c r="J34" s="67">
        <f t="shared" si="4"/>
        <v>4.6473210369768004E-3</v>
      </c>
      <c r="K34" s="100">
        <f t="shared" si="6"/>
        <v>3.0982140246512001E-3</v>
      </c>
      <c r="O34" s="96">
        <f>Amnt_Deposited!B29</f>
        <v>2015</v>
      </c>
      <c r="P34" s="99">
        <f>Amnt_Deposited!H29</f>
        <v>0</v>
      </c>
      <c r="Q34" s="284">
        <f>MCF!R33</f>
        <v>1</v>
      </c>
      <c r="R34" s="67">
        <f t="shared" si="5"/>
        <v>0</v>
      </c>
      <c r="S34" s="67">
        <f t="shared" si="7"/>
        <v>0</v>
      </c>
      <c r="T34" s="67">
        <f t="shared" si="8"/>
        <v>0</v>
      </c>
      <c r="U34" s="67">
        <f t="shared" si="9"/>
        <v>7.0239722924705247E-2</v>
      </c>
      <c r="V34" s="67">
        <f t="shared" si="10"/>
        <v>5.092954561070469E-3</v>
      </c>
      <c r="W34" s="100">
        <f t="shared" si="11"/>
        <v>3.3953030407136457E-3</v>
      </c>
    </row>
    <row r="35" spans="2:23">
      <c r="B35" s="96">
        <f>Amnt_Deposited!B30</f>
        <v>2016</v>
      </c>
      <c r="C35" s="99">
        <f>Amnt_Deposited!H30</f>
        <v>0</v>
      </c>
      <c r="D35" s="418">
        <f>Dry_Matter_Content!H22</f>
        <v>0.73</v>
      </c>
      <c r="E35" s="284">
        <f>MCF!R34</f>
        <v>1</v>
      </c>
      <c r="F35" s="67">
        <f t="shared" si="0"/>
        <v>0</v>
      </c>
      <c r="G35" s="67">
        <f t="shared" si="1"/>
        <v>0</v>
      </c>
      <c r="H35" s="67">
        <f t="shared" si="2"/>
        <v>0</v>
      </c>
      <c r="I35" s="67">
        <f t="shared" si="3"/>
        <v>5.976061375479743E-2</v>
      </c>
      <c r="J35" s="67">
        <f t="shared" si="4"/>
        <v>4.3331334139960712E-3</v>
      </c>
      <c r="K35" s="100">
        <f t="shared" si="6"/>
        <v>2.8887556093307142E-3</v>
      </c>
      <c r="O35" s="96">
        <f>Amnt_Deposited!B30</f>
        <v>2016</v>
      </c>
      <c r="P35" s="99">
        <f>Amnt_Deposited!H30</f>
        <v>0</v>
      </c>
      <c r="Q35" s="284">
        <f>MCF!R34</f>
        <v>1</v>
      </c>
      <c r="R35" s="67">
        <f t="shared" si="5"/>
        <v>0</v>
      </c>
      <c r="S35" s="67">
        <f t="shared" si="7"/>
        <v>0</v>
      </c>
      <c r="T35" s="67">
        <f t="shared" si="8"/>
        <v>0</v>
      </c>
      <c r="U35" s="67">
        <f t="shared" si="9"/>
        <v>6.5491083566901337E-2</v>
      </c>
      <c r="V35" s="67">
        <f t="shared" si="10"/>
        <v>4.7486393578039165E-3</v>
      </c>
      <c r="W35" s="100">
        <f t="shared" si="11"/>
        <v>3.1657595718692774E-3</v>
      </c>
    </row>
    <row r="36" spans="2:23">
      <c r="B36" s="96">
        <f>Amnt_Deposited!B31</f>
        <v>2017</v>
      </c>
      <c r="C36" s="99">
        <f>Amnt_Deposited!H31</f>
        <v>0</v>
      </c>
      <c r="D36" s="418">
        <f>Dry_Matter_Content!H23</f>
        <v>0.73</v>
      </c>
      <c r="E36" s="284">
        <f>MCF!R35</f>
        <v>1</v>
      </c>
      <c r="F36" s="67">
        <f t="shared" si="0"/>
        <v>0</v>
      </c>
      <c r="G36" s="67">
        <f t="shared" si="1"/>
        <v>0</v>
      </c>
      <c r="H36" s="67">
        <f t="shared" si="2"/>
        <v>0</v>
      </c>
      <c r="I36" s="67">
        <f t="shared" si="3"/>
        <v>5.5720426938759532E-2</v>
      </c>
      <c r="J36" s="67">
        <f t="shared" si="4"/>
        <v>4.0401868160378999E-3</v>
      </c>
      <c r="K36" s="100">
        <f t="shared" si="6"/>
        <v>2.6934578773585996E-3</v>
      </c>
      <c r="O36" s="96">
        <f>Amnt_Deposited!B31</f>
        <v>2017</v>
      </c>
      <c r="P36" s="99">
        <f>Amnt_Deposited!H31</f>
        <v>0</v>
      </c>
      <c r="Q36" s="284">
        <f>MCF!R35</f>
        <v>1</v>
      </c>
      <c r="R36" s="67">
        <f t="shared" si="5"/>
        <v>0</v>
      </c>
      <c r="S36" s="67">
        <f t="shared" si="7"/>
        <v>0</v>
      </c>
      <c r="T36" s="67">
        <f t="shared" si="8"/>
        <v>0</v>
      </c>
      <c r="U36" s="67">
        <f t="shared" si="9"/>
        <v>6.1063481576722811E-2</v>
      </c>
      <c r="V36" s="67">
        <f t="shared" si="10"/>
        <v>4.4276019901785231E-3</v>
      </c>
      <c r="W36" s="100">
        <f t="shared" si="11"/>
        <v>2.9517346601190151E-3</v>
      </c>
    </row>
    <row r="37" spans="2:23">
      <c r="B37" s="96">
        <f>Amnt_Deposited!B32</f>
        <v>2018</v>
      </c>
      <c r="C37" s="99">
        <f>Amnt_Deposited!H32</f>
        <v>0</v>
      </c>
      <c r="D37" s="418">
        <f>Dry_Matter_Content!H24</f>
        <v>0.73</v>
      </c>
      <c r="E37" s="284">
        <f>MCF!R36</f>
        <v>1</v>
      </c>
      <c r="F37" s="67">
        <f t="shared" si="0"/>
        <v>0</v>
      </c>
      <c r="G37" s="67">
        <f t="shared" si="1"/>
        <v>0</v>
      </c>
      <c r="H37" s="67">
        <f t="shared" si="2"/>
        <v>0</v>
      </c>
      <c r="I37" s="67">
        <f t="shared" si="3"/>
        <v>5.1953381720220307E-2</v>
      </c>
      <c r="J37" s="67">
        <f t="shared" si="4"/>
        <v>3.7670452185392281E-3</v>
      </c>
      <c r="K37" s="100">
        <f t="shared" si="6"/>
        <v>2.511363479026152E-3</v>
      </c>
      <c r="O37" s="96">
        <f>Amnt_Deposited!B32</f>
        <v>2018</v>
      </c>
      <c r="P37" s="99">
        <f>Amnt_Deposited!H32</f>
        <v>0</v>
      </c>
      <c r="Q37" s="284">
        <f>MCF!R36</f>
        <v>1</v>
      </c>
      <c r="R37" s="67">
        <f t="shared" si="5"/>
        <v>0</v>
      </c>
      <c r="S37" s="67">
        <f t="shared" si="7"/>
        <v>0</v>
      </c>
      <c r="T37" s="67">
        <f t="shared" si="8"/>
        <v>0</v>
      </c>
      <c r="U37" s="67">
        <f t="shared" si="9"/>
        <v>5.6935212844077078E-2</v>
      </c>
      <c r="V37" s="67">
        <f t="shared" si="10"/>
        <v>4.1282687326457323E-3</v>
      </c>
      <c r="W37" s="100">
        <f t="shared" si="11"/>
        <v>2.7521791550971547E-3</v>
      </c>
    </row>
    <row r="38" spans="2:23">
      <c r="B38" s="96">
        <f>Amnt_Deposited!B33</f>
        <v>2019</v>
      </c>
      <c r="C38" s="99">
        <f>Amnt_Deposited!H33</f>
        <v>0</v>
      </c>
      <c r="D38" s="418">
        <f>Dry_Matter_Content!H25</f>
        <v>0.73</v>
      </c>
      <c r="E38" s="284">
        <f>MCF!R37</f>
        <v>1</v>
      </c>
      <c r="F38" s="67">
        <f t="shared" si="0"/>
        <v>0</v>
      </c>
      <c r="G38" s="67">
        <f t="shared" si="1"/>
        <v>0</v>
      </c>
      <c r="H38" s="67">
        <f t="shared" si="2"/>
        <v>0</v>
      </c>
      <c r="I38" s="67">
        <f t="shared" si="3"/>
        <v>4.8441012039148079E-2</v>
      </c>
      <c r="J38" s="67">
        <f t="shared" si="4"/>
        <v>3.512369681072229E-3</v>
      </c>
      <c r="K38" s="100">
        <f t="shared" si="6"/>
        <v>2.3415797873814858E-3</v>
      </c>
      <c r="O38" s="96">
        <f>Amnt_Deposited!B33</f>
        <v>2019</v>
      </c>
      <c r="P38" s="99">
        <f>Amnt_Deposited!H33</f>
        <v>0</v>
      </c>
      <c r="Q38" s="284">
        <f>MCF!R37</f>
        <v>1</v>
      </c>
      <c r="R38" s="67">
        <f t="shared" si="5"/>
        <v>0</v>
      </c>
      <c r="S38" s="67">
        <f t="shared" si="7"/>
        <v>0</v>
      </c>
      <c r="T38" s="67">
        <f t="shared" si="8"/>
        <v>0</v>
      </c>
      <c r="U38" s="67">
        <f t="shared" si="9"/>
        <v>5.3086040590847233E-2</v>
      </c>
      <c r="V38" s="67">
        <f t="shared" si="10"/>
        <v>3.8491722532298421E-3</v>
      </c>
      <c r="W38" s="100">
        <f t="shared" si="11"/>
        <v>2.5661148354865614E-3</v>
      </c>
    </row>
    <row r="39" spans="2:23">
      <c r="B39" s="96">
        <f>Amnt_Deposited!B34</f>
        <v>2020</v>
      </c>
      <c r="C39" s="99">
        <f>Amnt_Deposited!H34</f>
        <v>0</v>
      </c>
      <c r="D39" s="418">
        <f>Dry_Matter_Content!H26</f>
        <v>0.73</v>
      </c>
      <c r="E39" s="284">
        <f>MCF!R38</f>
        <v>1</v>
      </c>
      <c r="F39" s="67">
        <f t="shared" si="0"/>
        <v>0</v>
      </c>
      <c r="G39" s="67">
        <f t="shared" si="1"/>
        <v>0</v>
      </c>
      <c r="H39" s="67">
        <f t="shared" si="2"/>
        <v>0</v>
      </c>
      <c r="I39" s="67">
        <f t="shared" si="3"/>
        <v>4.516610025529131E-2</v>
      </c>
      <c r="J39" s="67">
        <f t="shared" si="4"/>
        <v>3.274911783856773E-3</v>
      </c>
      <c r="K39" s="100">
        <f t="shared" si="6"/>
        <v>2.1832745225711819E-3</v>
      </c>
      <c r="O39" s="96">
        <f>Amnt_Deposited!B34</f>
        <v>2020</v>
      </c>
      <c r="P39" s="99">
        <f>Amnt_Deposited!H34</f>
        <v>0</v>
      </c>
      <c r="Q39" s="284">
        <f>MCF!R38</f>
        <v>1</v>
      </c>
      <c r="R39" s="67">
        <f t="shared" si="5"/>
        <v>0</v>
      </c>
      <c r="S39" s="67">
        <f t="shared" si="7"/>
        <v>0</v>
      </c>
      <c r="T39" s="67">
        <f t="shared" si="8"/>
        <v>0</v>
      </c>
      <c r="U39" s="67">
        <f t="shared" si="9"/>
        <v>4.9497096170182275E-2</v>
      </c>
      <c r="V39" s="67">
        <f t="shared" si="10"/>
        <v>3.5889444206649583E-3</v>
      </c>
      <c r="W39" s="100">
        <f t="shared" si="11"/>
        <v>2.3926296137766387E-3</v>
      </c>
    </row>
    <row r="40" spans="2:23">
      <c r="B40" s="96">
        <f>Amnt_Deposited!B35</f>
        <v>2021</v>
      </c>
      <c r="C40" s="99">
        <f>Amnt_Deposited!H35</f>
        <v>0</v>
      </c>
      <c r="D40" s="418">
        <f>Dry_Matter_Content!H27</f>
        <v>0.73</v>
      </c>
      <c r="E40" s="284">
        <f>MCF!R39</f>
        <v>1</v>
      </c>
      <c r="F40" s="67">
        <f t="shared" si="0"/>
        <v>0</v>
      </c>
      <c r="G40" s="67">
        <f t="shared" si="1"/>
        <v>0</v>
      </c>
      <c r="H40" s="67">
        <f t="shared" si="2"/>
        <v>0</v>
      </c>
      <c r="I40" s="67">
        <f t="shared" si="3"/>
        <v>4.2112592747286091E-2</v>
      </c>
      <c r="J40" s="67">
        <f t="shared" si="4"/>
        <v>3.0535075080052199E-3</v>
      </c>
      <c r="K40" s="100">
        <f t="shared" si="6"/>
        <v>2.03567167200348E-3</v>
      </c>
      <c r="O40" s="96">
        <f>Amnt_Deposited!B35</f>
        <v>2021</v>
      </c>
      <c r="P40" s="99">
        <f>Amnt_Deposited!H35</f>
        <v>0</v>
      </c>
      <c r="Q40" s="284">
        <f>MCF!R39</f>
        <v>1</v>
      </c>
      <c r="R40" s="67">
        <f t="shared" si="5"/>
        <v>0</v>
      </c>
      <c r="S40" s="67">
        <f t="shared" si="7"/>
        <v>0</v>
      </c>
      <c r="T40" s="67">
        <f t="shared" si="8"/>
        <v>0</v>
      </c>
      <c r="U40" s="67">
        <f t="shared" si="9"/>
        <v>4.6150786572368332E-2</v>
      </c>
      <c r="V40" s="67">
        <f t="shared" si="10"/>
        <v>3.3463095978139407E-3</v>
      </c>
      <c r="W40" s="100">
        <f t="shared" si="11"/>
        <v>2.2308730652092937E-3</v>
      </c>
    </row>
    <row r="41" spans="2:23">
      <c r="B41" s="96">
        <f>Amnt_Deposited!B36</f>
        <v>2022</v>
      </c>
      <c r="C41" s="99">
        <f>Amnt_Deposited!H36</f>
        <v>0</v>
      </c>
      <c r="D41" s="418">
        <f>Dry_Matter_Content!H28</f>
        <v>0.73</v>
      </c>
      <c r="E41" s="284">
        <f>MCF!R40</f>
        <v>1</v>
      </c>
      <c r="F41" s="67">
        <f t="shared" si="0"/>
        <v>0</v>
      </c>
      <c r="G41" s="67">
        <f t="shared" si="1"/>
        <v>0</v>
      </c>
      <c r="H41" s="67">
        <f t="shared" si="2"/>
        <v>0</v>
      </c>
      <c r="I41" s="67">
        <f t="shared" si="3"/>
        <v>3.9265521217785614E-2</v>
      </c>
      <c r="J41" s="67">
        <f t="shared" si="4"/>
        <v>2.84707152950048E-3</v>
      </c>
      <c r="K41" s="100">
        <f t="shared" si="6"/>
        <v>1.8980476863336533E-3</v>
      </c>
      <c r="O41" s="96">
        <f>Amnt_Deposited!B36</f>
        <v>2022</v>
      </c>
      <c r="P41" s="99">
        <f>Amnt_Deposited!H36</f>
        <v>0</v>
      </c>
      <c r="Q41" s="284">
        <f>MCF!R40</f>
        <v>1</v>
      </c>
      <c r="R41" s="67">
        <f t="shared" si="5"/>
        <v>0</v>
      </c>
      <c r="S41" s="67">
        <f t="shared" si="7"/>
        <v>0</v>
      </c>
      <c r="T41" s="67">
        <f t="shared" si="8"/>
        <v>0</v>
      </c>
      <c r="U41" s="67">
        <f t="shared" si="9"/>
        <v>4.3030708183874652E-2</v>
      </c>
      <c r="V41" s="67">
        <f t="shared" si="10"/>
        <v>3.1200783884936779E-3</v>
      </c>
      <c r="W41" s="100">
        <f t="shared" si="11"/>
        <v>2.0800522589957851E-3</v>
      </c>
    </row>
    <row r="42" spans="2:23">
      <c r="B42" s="96">
        <f>Amnt_Deposited!B37</f>
        <v>2023</v>
      </c>
      <c r="C42" s="99">
        <f>Amnt_Deposited!H37</f>
        <v>0</v>
      </c>
      <c r="D42" s="418">
        <f>Dry_Matter_Content!H29</f>
        <v>0.73</v>
      </c>
      <c r="E42" s="284">
        <f>MCF!R41</f>
        <v>1</v>
      </c>
      <c r="F42" s="67">
        <f t="shared" si="0"/>
        <v>0</v>
      </c>
      <c r="G42" s="67">
        <f t="shared" si="1"/>
        <v>0</v>
      </c>
      <c r="H42" s="67">
        <f t="shared" si="2"/>
        <v>0</v>
      </c>
      <c r="I42" s="67">
        <f t="shared" si="3"/>
        <v>3.661092931884919E-2</v>
      </c>
      <c r="J42" s="67">
        <f t="shared" si="4"/>
        <v>2.6545918989364235E-3</v>
      </c>
      <c r="K42" s="100">
        <f t="shared" si="6"/>
        <v>1.7697279326242823E-3</v>
      </c>
      <c r="O42" s="96">
        <f>Amnt_Deposited!B37</f>
        <v>2023</v>
      </c>
      <c r="P42" s="99">
        <f>Amnt_Deposited!H37</f>
        <v>0</v>
      </c>
      <c r="Q42" s="284">
        <f>MCF!R41</f>
        <v>1</v>
      </c>
      <c r="R42" s="67">
        <f t="shared" si="5"/>
        <v>0</v>
      </c>
      <c r="S42" s="67">
        <f t="shared" si="7"/>
        <v>0</v>
      </c>
      <c r="T42" s="67">
        <f t="shared" si="8"/>
        <v>0</v>
      </c>
      <c r="U42" s="67">
        <f t="shared" si="9"/>
        <v>4.0121566376821037E-2</v>
      </c>
      <c r="V42" s="67">
        <f t="shared" si="10"/>
        <v>2.9091418070536154E-3</v>
      </c>
      <c r="W42" s="100">
        <f t="shared" si="11"/>
        <v>1.9394278713690768E-3</v>
      </c>
    </row>
    <row r="43" spans="2:23">
      <c r="B43" s="96">
        <f>Amnt_Deposited!B38</f>
        <v>2024</v>
      </c>
      <c r="C43" s="99">
        <f>Amnt_Deposited!H38</f>
        <v>0</v>
      </c>
      <c r="D43" s="418">
        <f>Dry_Matter_Content!H30</f>
        <v>0.73</v>
      </c>
      <c r="E43" s="284">
        <f>MCF!R42</f>
        <v>1</v>
      </c>
      <c r="F43" s="67">
        <f t="shared" si="0"/>
        <v>0</v>
      </c>
      <c r="G43" s="67">
        <f t="shared" si="1"/>
        <v>0</v>
      </c>
      <c r="H43" s="67">
        <f t="shared" si="2"/>
        <v>0</v>
      </c>
      <c r="I43" s="67">
        <f t="shared" si="3"/>
        <v>3.4135804237908476E-2</v>
      </c>
      <c r="J43" s="67">
        <f t="shared" si="4"/>
        <v>2.4751250809407167E-3</v>
      </c>
      <c r="K43" s="100">
        <f t="shared" si="6"/>
        <v>1.6500833872938111E-3</v>
      </c>
      <c r="O43" s="96">
        <f>Amnt_Deposited!B38</f>
        <v>2024</v>
      </c>
      <c r="P43" s="99">
        <f>Amnt_Deposited!H38</f>
        <v>0</v>
      </c>
      <c r="Q43" s="284">
        <f>MCF!R42</f>
        <v>1</v>
      </c>
      <c r="R43" s="67">
        <f t="shared" si="5"/>
        <v>0</v>
      </c>
      <c r="S43" s="67">
        <f t="shared" si="7"/>
        <v>0</v>
      </c>
      <c r="T43" s="67">
        <f t="shared" si="8"/>
        <v>0</v>
      </c>
      <c r="U43" s="67">
        <f t="shared" si="9"/>
        <v>3.740910053469422E-2</v>
      </c>
      <c r="V43" s="67">
        <f t="shared" si="10"/>
        <v>2.7124658421268134E-3</v>
      </c>
      <c r="W43" s="100">
        <f t="shared" si="11"/>
        <v>1.8083105614178756E-3</v>
      </c>
    </row>
    <row r="44" spans="2:23">
      <c r="B44" s="96">
        <f>Amnt_Deposited!B39</f>
        <v>2025</v>
      </c>
      <c r="C44" s="99">
        <f>Amnt_Deposited!H39</f>
        <v>0</v>
      </c>
      <c r="D44" s="418">
        <f>Dry_Matter_Content!H31</f>
        <v>0.73</v>
      </c>
      <c r="E44" s="284">
        <f>MCF!R43</f>
        <v>1</v>
      </c>
      <c r="F44" s="67">
        <f t="shared" si="0"/>
        <v>0</v>
      </c>
      <c r="G44" s="67">
        <f t="shared" si="1"/>
        <v>0</v>
      </c>
      <c r="H44" s="67">
        <f t="shared" si="2"/>
        <v>0</v>
      </c>
      <c r="I44" s="67">
        <f t="shared" si="3"/>
        <v>3.1828012908945144E-2</v>
      </c>
      <c r="J44" s="67">
        <f t="shared" si="4"/>
        <v>2.3077913289633344E-3</v>
      </c>
      <c r="K44" s="100">
        <f t="shared" si="6"/>
        <v>1.5385275526422228E-3</v>
      </c>
      <c r="O44" s="96">
        <f>Amnt_Deposited!B39</f>
        <v>2025</v>
      </c>
      <c r="P44" s="99">
        <f>Amnt_Deposited!H39</f>
        <v>0</v>
      </c>
      <c r="Q44" s="284">
        <f>MCF!R43</f>
        <v>1</v>
      </c>
      <c r="R44" s="67">
        <f t="shared" si="5"/>
        <v>0</v>
      </c>
      <c r="S44" s="67">
        <f t="shared" si="7"/>
        <v>0</v>
      </c>
      <c r="T44" s="67">
        <f t="shared" si="8"/>
        <v>0</v>
      </c>
      <c r="U44" s="67">
        <f t="shared" si="9"/>
        <v>3.4880014146789193E-2</v>
      </c>
      <c r="V44" s="67">
        <f t="shared" si="10"/>
        <v>2.5290863879050243E-3</v>
      </c>
      <c r="W44" s="100">
        <f t="shared" si="11"/>
        <v>1.6860575919366828E-3</v>
      </c>
    </row>
    <row r="45" spans="2:23">
      <c r="B45" s="96">
        <f>Amnt_Deposited!B40</f>
        <v>2026</v>
      </c>
      <c r="C45" s="99">
        <f>Amnt_Deposited!H40</f>
        <v>0</v>
      </c>
      <c r="D45" s="418">
        <f>Dry_Matter_Content!H32</f>
        <v>0.73</v>
      </c>
      <c r="E45" s="284">
        <f>MCF!R44</f>
        <v>1</v>
      </c>
      <c r="F45" s="67">
        <f t="shared" si="0"/>
        <v>0</v>
      </c>
      <c r="G45" s="67">
        <f t="shared" si="1"/>
        <v>0</v>
      </c>
      <c r="H45" s="67">
        <f t="shared" si="2"/>
        <v>0</v>
      </c>
      <c r="I45" s="67">
        <f t="shared" si="3"/>
        <v>2.9676242536187194E-2</v>
      </c>
      <c r="J45" s="67">
        <f t="shared" si="4"/>
        <v>2.1517703727579485E-3</v>
      </c>
      <c r="K45" s="100">
        <f t="shared" si="6"/>
        <v>1.4345135818386323E-3</v>
      </c>
      <c r="O45" s="96">
        <f>Amnt_Deposited!B40</f>
        <v>2026</v>
      </c>
      <c r="P45" s="99">
        <f>Amnt_Deposited!H40</f>
        <v>0</v>
      </c>
      <c r="Q45" s="284">
        <f>MCF!R44</f>
        <v>1</v>
      </c>
      <c r="R45" s="67">
        <f t="shared" si="5"/>
        <v>0</v>
      </c>
      <c r="S45" s="67">
        <f t="shared" si="7"/>
        <v>0</v>
      </c>
      <c r="T45" s="67">
        <f t="shared" si="8"/>
        <v>0</v>
      </c>
      <c r="U45" s="67">
        <f t="shared" si="9"/>
        <v>3.2521909628698289E-2</v>
      </c>
      <c r="V45" s="67">
        <f t="shared" si="10"/>
        <v>2.358104518090902E-3</v>
      </c>
      <c r="W45" s="100">
        <f t="shared" si="11"/>
        <v>1.5720696787272679E-3</v>
      </c>
    </row>
    <row r="46" spans="2:23">
      <c r="B46" s="96">
        <f>Amnt_Deposited!B41</f>
        <v>2027</v>
      </c>
      <c r="C46" s="99">
        <f>Amnt_Deposited!H41</f>
        <v>0</v>
      </c>
      <c r="D46" s="418">
        <f>Dry_Matter_Content!H33</f>
        <v>0.73</v>
      </c>
      <c r="E46" s="284">
        <f>MCF!R45</f>
        <v>1</v>
      </c>
      <c r="F46" s="67">
        <f t="shared" si="0"/>
        <v>0</v>
      </c>
      <c r="G46" s="67">
        <f t="shared" si="1"/>
        <v>0</v>
      </c>
      <c r="H46" s="67">
        <f t="shared" si="2"/>
        <v>0</v>
      </c>
      <c r="I46" s="67">
        <f t="shared" si="3"/>
        <v>2.7669945138770965E-2</v>
      </c>
      <c r="J46" s="67">
        <f t="shared" si="4"/>
        <v>2.0062973974162299E-3</v>
      </c>
      <c r="K46" s="100">
        <f t="shared" si="6"/>
        <v>1.3375315982774865E-3</v>
      </c>
      <c r="O46" s="96">
        <f>Amnt_Deposited!B41</f>
        <v>2027</v>
      </c>
      <c r="P46" s="99">
        <f>Amnt_Deposited!H41</f>
        <v>0</v>
      </c>
      <c r="Q46" s="284">
        <f>MCF!R45</f>
        <v>1</v>
      </c>
      <c r="R46" s="67">
        <f t="shared" si="5"/>
        <v>0</v>
      </c>
      <c r="S46" s="67">
        <f t="shared" si="7"/>
        <v>0</v>
      </c>
      <c r="T46" s="67">
        <f t="shared" si="8"/>
        <v>0</v>
      </c>
      <c r="U46" s="67">
        <f t="shared" si="9"/>
        <v>3.0323227549338038E-2</v>
      </c>
      <c r="V46" s="67">
        <f t="shared" si="10"/>
        <v>2.1986820793602514E-3</v>
      </c>
      <c r="W46" s="100">
        <f t="shared" si="11"/>
        <v>1.4657880529068343E-3</v>
      </c>
    </row>
    <row r="47" spans="2:23">
      <c r="B47" s="96">
        <f>Amnt_Deposited!B42</f>
        <v>2028</v>
      </c>
      <c r="C47" s="99">
        <f>Amnt_Deposited!H42</f>
        <v>0</v>
      </c>
      <c r="D47" s="418">
        <f>Dry_Matter_Content!H34</f>
        <v>0.73</v>
      </c>
      <c r="E47" s="284">
        <f>MCF!R46</f>
        <v>1</v>
      </c>
      <c r="F47" s="67">
        <f t="shared" si="0"/>
        <v>0</v>
      </c>
      <c r="G47" s="67">
        <f t="shared" si="1"/>
        <v>0</v>
      </c>
      <c r="H47" s="67">
        <f t="shared" si="2"/>
        <v>0</v>
      </c>
      <c r="I47" s="67">
        <f t="shared" si="3"/>
        <v>2.5799285844526683E-2</v>
      </c>
      <c r="J47" s="67">
        <f t="shared" si="4"/>
        <v>1.8706592942442808E-3</v>
      </c>
      <c r="K47" s="100">
        <f t="shared" si="6"/>
        <v>1.2471061961628538E-3</v>
      </c>
      <c r="O47" s="96">
        <f>Amnt_Deposited!B42</f>
        <v>2028</v>
      </c>
      <c r="P47" s="99">
        <f>Amnt_Deposited!H42</f>
        <v>0</v>
      </c>
      <c r="Q47" s="284">
        <f>MCF!R46</f>
        <v>1</v>
      </c>
      <c r="R47" s="67">
        <f t="shared" si="5"/>
        <v>0</v>
      </c>
      <c r="S47" s="67">
        <f t="shared" si="7"/>
        <v>0</v>
      </c>
      <c r="T47" s="67">
        <f t="shared" si="8"/>
        <v>0</v>
      </c>
      <c r="U47" s="67">
        <f t="shared" si="9"/>
        <v>2.8273189966604578E-2</v>
      </c>
      <c r="V47" s="67">
        <f t="shared" si="10"/>
        <v>2.0500375827334581E-3</v>
      </c>
      <c r="W47" s="100">
        <f t="shared" si="11"/>
        <v>1.3666917218223052E-3</v>
      </c>
    </row>
    <row r="48" spans="2:23">
      <c r="B48" s="96">
        <f>Amnt_Deposited!B43</f>
        <v>2029</v>
      </c>
      <c r="C48" s="99">
        <f>Amnt_Deposited!H43</f>
        <v>0</v>
      </c>
      <c r="D48" s="418">
        <f>Dry_Matter_Content!H35</f>
        <v>0.73</v>
      </c>
      <c r="E48" s="284">
        <f>MCF!R47</f>
        <v>1</v>
      </c>
      <c r="F48" s="67">
        <f t="shared" si="0"/>
        <v>0</v>
      </c>
      <c r="G48" s="67">
        <f t="shared" si="1"/>
        <v>0</v>
      </c>
      <c r="H48" s="67">
        <f t="shared" si="2"/>
        <v>0</v>
      </c>
      <c r="I48" s="67">
        <f t="shared" si="3"/>
        <v>2.4055094679423693E-2</v>
      </c>
      <c r="J48" s="67">
        <f t="shared" si="4"/>
        <v>1.7441911651029903E-3</v>
      </c>
      <c r="K48" s="100">
        <f t="shared" si="6"/>
        <v>1.1627941100686601E-3</v>
      </c>
      <c r="O48" s="96">
        <f>Amnt_Deposited!B43</f>
        <v>2029</v>
      </c>
      <c r="P48" s="99">
        <f>Amnt_Deposited!H43</f>
        <v>0</v>
      </c>
      <c r="Q48" s="284">
        <f>MCF!R47</f>
        <v>1</v>
      </c>
      <c r="R48" s="67">
        <f t="shared" si="5"/>
        <v>0</v>
      </c>
      <c r="S48" s="67">
        <f t="shared" si="7"/>
        <v>0</v>
      </c>
      <c r="T48" s="67">
        <f t="shared" si="8"/>
        <v>0</v>
      </c>
      <c r="U48" s="67">
        <f t="shared" si="9"/>
        <v>2.6361747593888974E-2</v>
      </c>
      <c r="V48" s="67">
        <f t="shared" si="10"/>
        <v>1.9114423727156055E-3</v>
      </c>
      <c r="W48" s="100">
        <f t="shared" si="11"/>
        <v>1.2742949151437369E-3</v>
      </c>
    </row>
    <row r="49" spans="2:23">
      <c r="B49" s="96">
        <f>Amnt_Deposited!B44</f>
        <v>2030</v>
      </c>
      <c r="C49" s="99">
        <f>Amnt_Deposited!H44</f>
        <v>0</v>
      </c>
      <c r="D49" s="418">
        <f>Dry_Matter_Content!H36</f>
        <v>0.73</v>
      </c>
      <c r="E49" s="284">
        <f>MCF!R48</f>
        <v>1</v>
      </c>
      <c r="F49" s="67">
        <f t="shared" si="0"/>
        <v>0</v>
      </c>
      <c r="G49" s="67">
        <f t="shared" si="1"/>
        <v>0</v>
      </c>
      <c r="H49" s="67">
        <f t="shared" si="2"/>
        <v>0</v>
      </c>
      <c r="I49" s="67">
        <f t="shared" si="3"/>
        <v>2.242882161634711E-2</v>
      </c>
      <c r="J49" s="67">
        <f t="shared" si="4"/>
        <v>1.6262730630765838E-3</v>
      </c>
      <c r="K49" s="100">
        <f t="shared" si="6"/>
        <v>1.0841820420510557E-3</v>
      </c>
      <c r="O49" s="96">
        <f>Amnt_Deposited!B44</f>
        <v>2030</v>
      </c>
      <c r="P49" s="99">
        <f>Amnt_Deposited!H44</f>
        <v>0</v>
      </c>
      <c r="Q49" s="284">
        <f>MCF!R48</f>
        <v>1</v>
      </c>
      <c r="R49" s="67">
        <f t="shared" si="5"/>
        <v>0</v>
      </c>
      <c r="S49" s="67">
        <f t="shared" si="7"/>
        <v>0</v>
      </c>
      <c r="T49" s="67">
        <f t="shared" si="8"/>
        <v>0</v>
      </c>
      <c r="U49" s="67">
        <f t="shared" si="9"/>
        <v>2.4579530538462582E-2</v>
      </c>
      <c r="V49" s="67">
        <f t="shared" si="10"/>
        <v>1.7822170554263929E-3</v>
      </c>
      <c r="W49" s="100">
        <f t="shared" si="11"/>
        <v>1.1881447036175951E-3</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2.0912494662854986E-2</v>
      </c>
      <c r="J50" s="67">
        <f t="shared" si="4"/>
        <v>1.5163269534921231E-3</v>
      </c>
      <c r="K50" s="100">
        <f t="shared" si="6"/>
        <v>1.0108846356614153E-3</v>
      </c>
      <c r="O50" s="96">
        <f>Amnt_Deposited!B45</f>
        <v>2031</v>
      </c>
      <c r="P50" s="99">
        <f>Amnt_Deposited!H45</f>
        <v>0</v>
      </c>
      <c r="Q50" s="284">
        <f>MCF!R49</f>
        <v>1</v>
      </c>
      <c r="R50" s="67">
        <f t="shared" si="5"/>
        <v>0</v>
      </c>
      <c r="S50" s="67">
        <f t="shared" si="7"/>
        <v>0</v>
      </c>
      <c r="T50" s="67">
        <f t="shared" si="8"/>
        <v>0</v>
      </c>
      <c r="U50" s="67">
        <f t="shared" si="9"/>
        <v>2.2917802370252038E-2</v>
      </c>
      <c r="V50" s="67">
        <f t="shared" si="10"/>
        <v>1.6617281682105454E-3</v>
      </c>
      <c r="W50" s="100">
        <f t="shared" si="11"/>
        <v>1.1078187788070301E-3</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1.9498680782462117E-2</v>
      </c>
      <c r="J51" s="67">
        <f t="shared" si="4"/>
        <v>1.4138138803928698E-3</v>
      </c>
      <c r="K51" s="100">
        <f t="shared" si="6"/>
        <v>9.4254258692857984E-4</v>
      </c>
      <c r="O51" s="96">
        <f>Amnt_Deposited!B46</f>
        <v>2032</v>
      </c>
      <c r="P51" s="99">
        <f>Amnt_Deposited!H46</f>
        <v>0</v>
      </c>
      <c r="Q51" s="284">
        <f>MCF!R50</f>
        <v>1</v>
      </c>
      <c r="R51" s="67">
        <f t="shared" ref="R51:R82" si="13">P51*$W$6*DOCF*Q51</f>
        <v>0</v>
      </c>
      <c r="S51" s="67">
        <f t="shared" si="7"/>
        <v>0</v>
      </c>
      <c r="T51" s="67">
        <f t="shared" si="8"/>
        <v>0</v>
      </c>
      <c r="U51" s="67">
        <f t="shared" si="9"/>
        <v>2.1368417295848895E-2</v>
      </c>
      <c r="V51" s="67">
        <f t="shared" si="10"/>
        <v>1.5493850744031448E-3</v>
      </c>
      <c r="W51" s="100">
        <f t="shared" si="11"/>
        <v>1.0329233829354297E-3</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1.8180449457886556E-2</v>
      </c>
      <c r="J52" s="67">
        <f t="shared" si="4"/>
        <v>1.3182313245755594E-3</v>
      </c>
      <c r="K52" s="100">
        <f t="shared" si="6"/>
        <v>8.7882088305037283E-4</v>
      </c>
      <c r="O52" s="96">
        <f>Amnt_Deposited!B47</f>
        <v>2033</v>
      </c>
      <c r="P52" s="99">
        <f>Amnt_Deposited!H47</f>
        <v>0</v>
      </c>
      <c r="Q52" s="284">
        <f>MCF!R51</f>
        <v>1</v>
      </c>
      <c r="R52" s="67">
        <f t="shared" si="13"/>
        <v>0</v>
      </c>
      <c r="S52" s="67">
        <f t="shared" si="7"/>
        <v>0</v>
      </c>
      <c r="T52" s="67">
        <f t="shared" si="8"/>
        <v>0</v>
      </c>
      <c r="U52" s="67">
        <f t="shared" si="9"/>
        <v>1.9923780227820886E-2</v>
      </c>
      <c r="V52" s="67">
        <f t="shared" si="10"/>
        <v>1.4446370680280102E-3</v>
      </c>
      <c r="W52" s="100">
        <f t="shared" si="11"/>
        <v>9.6309137868534015E-4</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1.6951338717645873E-2</v>
      </c>
      <c r="J53" s="67">
        <f t="shared" si="4"/>
        <v>1.2291107402406837E-3</v>
      </c>
      <c r="K53" s="100">
        <f t="shared" si="6"/>
        <v>8.1940716016045572E-4</v>
      </c>
      <c r="O53" s="96">
        <f>Amnt_Deposited!B48</f>
        <v>2034</v>
      </c>
      <c r="P53" s="99">
        <f>Amnt_Deposited!H48</f>
        <v>0</v>
      </c>
      <c r="Q53" s="284">
        <f>MCF!R52</f>
        <v>1</v>
      </c>
      <c r="R53" s="67">
        <f t="shared" si="13"/>
        <v>0</v>
      </c>
      <c r="S53" s="67">
        <f t="shared" si="7"/>
        <v>0</v>
      </c>
      <c r="T53" s="67">
        <f t="shared" si="8"/>
        <v>0</v>
      </c>
      <c r="U53" s="67">
        <f t="shared" si="9"/>
        <v>1.8576809553584522E-2</v>
      </c>
      <c r="V53" s="67">
        <f t="shared" si="10"/>
        <v>1.3469706742363658E-3</v>
      </c>
      <c r="W53" s="100">
        <f t="shared" si="11"/>
        <v>8.9798044949091047E-4</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1.5805323459465434E-2</v>
      </c>
      <c r="J54" s="67">
        <f t="shared" si="4"/>
        <v>1.1460152581804388E-3</v>
      </c>
      <c r="K54" s="100">
        <f t="shared" si="6"/>
        <v>7.6401017212029249E-4</v>
      </c>
      <c r="O54" s="96">
        <f>Amnt_Deposited!B49</f>
        <v>2035</v>
      </c>
      <c r="P54" s="99">
        <f>Amnt_Deposited!H49</f>
        <v>0</v>
      </c>
      <c r="Q54" s="284">
        <f>MCF!R53</f>
        <v>1</v>
      </c>
      <c r="R54" s="67">
        <f t="shared" si="13"/>
        <v>0</v>
      </c>
      <c r="S54" s="67">
        <f t="shared" si="7"/>
        <v>0</v>
      </c>
      <c r="T54" s="67">
        <f t="shared" si="8"/>
        <v>0</v>
      </c>
      <c r="U54" s="67">
        <f t="shared" si="9"/>
        <v>1.7320902421331986E-2</v>
      </c>
      <c r="V54" s="67">
        <f t="shared" si="10"/>
        <v>1.2559071322525359E-3</v>
      </c>
      <c r="W54" s="100">
        <f t="shared" si="11"/>
        <v>8.3727142150169054E-4</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1.4736785915220074E-2</v>
      </c>
      <c r="J55" s="67">
        <f t="shared" si="4"/>
        <v>1.0685375442453608E-3</v>
      </c>
      <c r="K55" s="100">
        <f t="shared" si="6"/>
        <v>7.1235836283024053E-4</v>
      </c>
      <c r="O55" s="96">
        <f>Amnt_Deposited!B50</f>
        <v>2036</v>
      </c>
      <c r="P55" s="99">
        <f>Amnt_Deposited!H50</f>
        <v>0</v>
      </c>
      <c r="Q55" s="284">
        <f>MCF!R54</f>
        <v>1</v>
      </c>
      <c r="R55" s="67">
        <f t="shared" si="13"/>
        <v>0</v>
      </c>
      <c r="S55" s="67">
        <f t="shared" si="7"/>
        <v>0</v>
      </c>
      <c r="T55" s="67">
        <f t="shared" si="8"/>
        <v>0</v>
      </c>
      <c r="U55" s="67">
        <f t="shared" si="9"/>
        <v>1.614990237284392E-2</v>
      </c>
      <c r="V55" s="67">
        <f t="shared" si="10"/>
        <v>1.1710000484880668E-3</v>
      </c>
      <c r="W55" s="100">
        <f t="shared" si="11"/>
        <v>7.8066669899204454E-4</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1.3740488112628221E-2</v>
      </c>
      <c r="J56" s="67">
        <f t="shared" si="4"/>
        <v>9.9629780259185316E-4</v>
      </c>
      <c r="K56" s="100">
        <f t="shared" si="6"/>
        <v>6.641985350612354E-4</v>
      </c>
      <c r="O56" s="96">
        <f>Amnt_Deposited!B51</f>
        <v>2037</v>
      </c>
      <c r="P56" s="99">
        <f>Amnt_Deposited!H51</f>
        <v>0</v>
      </c>
      <c r="Q56" s="284">
        <f>MCF!R55</f>
        <v>1</v>
      </c>
      <c r="R56" s="67">
        <f t="shared" si="13"/>
        <v>0</v>
      </c>
      <c r="S56" s="67">
        <f t="shared" si="7"/>
        <v>0</v>
      </c>
      <c r="T56" s="67">
        <f t="shared" si="8"/>
        <v>0</v>
      </c>
      <c r="U56" s="67">
        <f t="shared" si="9"/>
        <v>1.505806916452408E-2</v>
      </c>
      <c r="V56" s="67">
        <f t="shared" si="10"/>
        <v>1.0918332083198394E-3</v>
      </c>
      <c r="W56" s="100">
        <f t="shared" si="11"/>
        <v>7.2788880554655957E-4</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1.2811546198705701E-2</v>
      </c>
      <c r="J57" s="67">
        <f t="shared" si="4"/>
        <v>9.2894191392252042E-4</v>
      </c>
      <c r="K57" s="100">
        <f t="shared" si="6"/>
        <v>6.1929460928168028E-4</v>
      </c>
      <c r="O57" s="96">
        <f>Amnt_Deposited!B52</f>
        <v>2038</v>
      </c>
      <c r="P57" s="99">
        <f>Amnt_Deposited!H52</f>
        <v>0</v>
      </c>
      <c r="Q57" s="284">
        <f>MCF!R56</f>
        <v>1</v>
      </c>
      <c r="R57" s="67">
        <f t="shared" si="13"/>
        <v>0</v>
      </c>
      <c r="S57" s="67">
        <f t="shared" si="7"/>
        <v>0</v>
      </c>
      <c r="T57" s="67">
        <f t="shared" si="8"/>
        <v>0</v>
      </c>
      <c r="U57" s="67">
        <f t="shared" si="9"/>
        <v>1.4040050628718579E-2</v>
      </c>
      <c r="V57" s="67">
        <f t="shared" si="10"/>
        <v>1.0180185358055021E-3</v>
      </c>
      <c r="W57" s="100">
        <f t="shared" si="11"/>
        <v>6.786790238703347E-4</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1.1945406499112739E-2</v>
      </c>
      <c r="J58" s="67">
        <f t="shared" si="4"/>
        <v>8.661396995929614E-4</v>
      </c>
      <c r="K58" s="100">
        <f t="shared" si="6"/>
        <v>5.774264663953076E-4</v>
      </c>
      <c r="O58" s="96">
        <f>Amnt_Deposited!B53</f>
        <v>2039</v>
      </c>
      <c r="P58" s="99">
        <f>Amnt_Deposited!H53</f>
        <v>0</v>
      </c>
      <c r="Q58" s="284">
        <f>MCF!R57</f>
        <v>1</v>
      </c>
      <c r="R58" s="67">
        <f t="shared" si="13"/>
        <v>0</v>
      </c>
      <c r="S58" s="67">
        <f t="shared" si="7"/>
        <v>0</v>
      </c>
      <c r="T58" s="67">
        <f t="shared" si="8"/>
        <v>0</v>
      </c>
      <c r="U58" s="67">
        <f t="shared" si="9"/>
        <v>1.3090856437383827E-2</v>
      </c>
      <c r="V58" s="67">
        <f t="shared" si="10"/>
        <v>9.491941913347524E-4</v>
      </c>
      <c r="W58" s="100">
        <f t="shared" si="11"/>
        <v>6.3279612755650153E-4</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1.1137823196037068E-2</v>
      </c>
      <c r="J59" s="67">
        <f t="shared" si="4"/>
        <v>8.0758330307567183E-4</v>
      </c>
      <c r="K59" s="100">
        <f t="shared" si="6"/>
        <v>5.3838886871711452E-4</v>
      </c>
      <c r="O59" s="96">
        <f>Amnt_Deposited!B54</f>
        <v>2040</v>
      </c>
      <c r="P59" s="99">
        <f>Amnt_Deposited!H54</f>
        <v>0</v>
      </c>
      <c r="Q59" s="284">
        <f>MCF!R58</f>
        <v>1</v>
      </c>
      <c r="R59" s="67">
        <f t="shared" si="13"/>
        <v>0</v>
      </c>
      <c r="S59" s="67">
        <f t="shared" si="7"/>
        <v>0</v>
      </c>
      <c r="T59" s="67">
        <f t="shared" si="8"/>
        <v>0</v>
      </c>
      <c r="U59" s="67">
        <f t="shared" si="9"/>
        <v>1.2205833639492679E-2</v>
      </c>
      <c r="V59" s="67">
        <f t="shared" si="10"/>
        <v>8.8502279789114742E-4</v>
      </c>
      <c r="W59" s="100">
        <f t="shared" si="11"/>
        <v>5.9001519859409825E-4</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1.0384837515190079E-2</v>
      </c>
      <c r="J60" s="67">
        <f t="shared" si="4"/>
        <v>7.5298568084698888E-4</v>
      </c>
      <c r="K60" s="100">
        <f t="shared" si="6"/>
        <v>5.0199045389799255E-4</v>
      </c>
      <c r="O60" s="96">
        <f>Amnt_Deposited!B55</f>
        <v>2041</v>
      </c>
      <c r="P60" s="99">
        <f>Amnt_Deposited!H55</f>
        <v>0</v>
      </c>
      <c r="Q60" s="284">
        <f>MCF!R59</f>
        <v>1</v>
      </c>
      <c r="R60" s="67">
        <f t="shared" si="13"/>
        <v>0</v>
      </c>
      <c r="S60" s="67">
        <f t="shared" si="7"/>
        <v>0</v>
      </c>
      <c r="T60" s="67">
        <f t="shared" si="8"/>
        <v>0</v>
      </c>
      <c r="U60" s="67">
        <f t="shared" si="9"/>
        <v>1.1380643852263101E-2</v>
      </c>
      <c r="V60" s="67">
        <f t="shared" si="10"/>
        <v>8.2518978722957682E-4</v>
      </c>
      <c r="W60" s="100">
        <f t="shared" si="11"/>
        <v>5.5012652481971781E-4</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9.6827583198906744E-3</v>
      </c>
      <c r="J61" s="67">
        <f t="shared" si="4"/>
        <v>7.020791952994051E-4</v>
      </c>
      <c r="K61" s="100">
        <f t="shared" si="6"/>
        <v>4.6805279686627007E-4</v>
      </c>
      <c r="O61" s="96">
        <f>Amnt_Deposited!B56</f>
        <v>2042</v>
      </c>
      <c r="P61" s="99">
        <f>Amnt_Deposited!H56</f>
        <v>0</v>
      </c>
      <c r="Q61" s="284">
        <f>MCF!R60</f>
        <v>1</v>
      </c>
      <c r="R61" s="67">
        <f t="shared" si="13"/>
        <v>0</v>
      </c>
      <c r="S61" s="67">
        <f t="shared" si="7"/>
        <v>0</v>
      </c>
      <c r="T61" s="67">
        <f t="shared" si="8"/>
        <v>0</v>
      </c>
      <c r="U61" s="67">
        <f t="shared" si="9"/>
        <v>1.0611241994400739E-2</v>
      </c>
      <c r="V61" s="67">
        <f t="shared" si="10"/>
        <v>7.6940185786236184E-4</v>
      </c>
      <c r="W61" s="100">
        <f t="shared" si="11"/>
        <v>5.1293457190824119E-4</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9.0281440171089671E-3</v>
      </c>
      <c r="J62" s="67">
        <f t="shared" si="4"/>
        <v>6.5461430278170669E-4</v>
      </c>
      <c r="K62" s="100">
        <f t="shared" si="6"/>
        <v>4.3640953518780446E-4</v>
      </c>
      <c r="O62" s="96">
        <f>Amnt_Deposited!B57</f>
        <v>2043</v>
      </c>
      <c r="P62" s="99">
        <f>Amnt_Deposited!H57</f>
        <v>0</v>
      </c>
      <c r="Q62" s="284">
        <f>MCF!R61</f>
        <v>1</v>
      </c>
      <c r="R62" s="67">
        <f t="shared" si="13"/>
        <v>0</v>
      </c>
      <c r="S62" s="67">
        <f t="shared" si="7"/>
        <v>0</v>
      </c>
      <c r="T62" s="67">
        <f t="shared" si="8"/>
        <v>0</v>
      </c>
      <c r="U62" s="67">
        <f t="shared" si="9"/>
        <v>9.8938564571057191E-3</v>
      </c>
      <c r="V62" s="67">
        <f t="shared" si="10"/>
        <v>7.1738553729502105E-4</v>
      </c>
      <c r="W62" s="100">
        <f t="shared" si="11"/>
        <v>4.7825702486334733E-4</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8.4177856867732621E-3</v>
      </c>
      <c r="J63" s="67">
        <f t="shared" si="4"/>
        <v>6.103583303357044E-4</v>
      </c>
      <c r="K63" s="100">
        <f t="shared" si="6"/>
        <v>4.0690555355713627E-4</v>
      </c>
      <c r="O63" s="96">
        <f>Amnt_Deposited!B58</f>
        <v>2044</v>
      </c>
      <c r="P63" s="99">
        <f>Amnt_Deposited!H58</f>
        <v>0</v>
      </c>
      <c r="Q63" s="284">
        <f>MCF!R62</f>
        <v>1</v>
      </c>
      <c r="R63" s="67">
        <f t="shared" si="13"/>
        <v>0</v>
      </c>
      <c r="S63" s="67">
        <f t="shared" si="7"/>
        <v>0</v>
      </c>
      <c r="T63" s="67">
        <f t="shared" si="8"/>
        <v>0</v>
      </c>
      <c r="U63" s="67">
        <f t="shared" si="9"/>
        <v>9.224970615641934E-3</v>
      </c>
      <c r="V63" s="67">
        <f t="shared" si="10"/>
        <v>6.6888584146378583E-4</v>
      </c>
      <c r="W63" s="100">
        <f t="shared" si="11"/>
        <v>4.4592389430919054E-4</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7.8486913516401385E-3</v>
      </c>
      <c r="J64" s="67">
        <f t="shared" si="4"/>
        <v>5.6909433513312407E-4</v>
      </c>
      <c r="K64" s="100">
        <f t="shared" si="6"/>
        <v>3.793962234220827E-4</v>
      </c>
      <c r="O64" s="96">
        <f>Amnt_Deposited!B59</f>
        <v>2045</v>
      </c>
      <c r="P64" s="99">
        <f>Amnt_Deposited!H59</f>
        <v>0</v>
      </c>
      <c r="Q64" s="284">
        <f>MCF!R63</f>
        <v>1</v>
      </c>
      <c r="R64" s="67">
        <f t="shared" si="13"/>
        <v>0</v>
      </c>
      <c r="S64" s="67">
        <f t="shared" si="7"/>
        <v>0</v>
      </c>
      <c r="T64" s="67">
        <f t="shared" si="8"/>
        <v>0</v>
      </c>
      <c r="U64" s="67">
        <f t="shared" si="9"/>
        <v>8.6013055908385101E-3</v>
      </c>
      <c r="V64" s="67">
        <f t="shared" si="10"/>
        <v>6.2366502480342377E-4</v>
      </c>
      <c r="W64" s="100">
        <f t="shared" si="11"/>
        <v>4.1577668320228248E-4</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7.3180713106185289E-3</v>
      </c>
      <c r="J65" s="67">
        <f t="shared" si="4"/>
        <v>5.3062004102160949E-4</v>
      </c>
      <c r="K65" s="100">
        <f t="shared" si="6"/>
        <v>3.5374669401440633E-4</v>
      </c>
      <c r="O65" s="96">
        <f>Amnt_Deposited!B60</f>
        <v>2046</v>
      </c>
      <c r="P65" s="99">
        <f>Amnt_Deposited!H60</f>
        <v>0</v>
      </c>
      <c r="Q65" s="284">
        <f>MCF!R64</f>
        <v>1</v>
      </c>
      <c r="R65" s="67">
        <f t="shared" si="13"/>
        <v>0</v>
      </c>
      <c r="S65" s="67">
        <f t="shared" si="7"/>
        <v>0</v>
      </c>
      <c r="T65" s="67">
        <f t="shared" si="8"/>
        <v>0</v>
      </c>
      <c r="U65" s="67">
        <f t="shared" si="9"/>
        <v>8.0198041760203079E-3</v>
      </c>
      <c r="V65" s="67">
        <f t="shared" si="10"/>
        <v>5.8150141481820236E-4</v>
      </c>
      <c r="W65" s="100">
        <f t="shared" si="11"/>
        <v>3.8766760987880155E-4</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6.8233244636517398E-3</v>
      </c>
      <c r="J66" s="67">
        <f t="shared" si="4"/>
        <v>4.9474684696678946E-4</v>
      </c>
      <c r="K66" s="100">
        <f t="shared" si="6"/>
        <v>3.2983123131119296E-4</v>
      </c>
      <c r="O66" s="96">
        <f>Amnt_Deposited!B61</f>
        <v>2047</v>
      </c>
      <c r="P66" s="99">
        <f>Amnt_Deposited!H61</f>
        <v>0</v>
      </c>
      <c r="Q66" s="284">
        <f>MCF!R65</f>
        <v>1</v>
      </c>
      <c r="R66" s="67">
        <f t="shared" si="13"/>
        <v>0</v>
      </c>
      <c r="S66" s="67">
        <f t="shared" si="7"/>
        <v>0</v>
      </c>
      <c r="T66" s="67">
        <f t="shared" si="8"/>
        <v>0</v>
      </c>
      <c r="U66" s="67">
        <f t="shared" si="9"/>
        <v>7.4776158505772509E-3</v>
      </c>
      <c r="V66" s="67">
        <f t="shared" si="10"/>
        <v>5.4218832544305703E-4</v>
      </c>
      <c r="W66" s="100">
        <f t="shared" si="11"/>
        <v>3.6145888362870465E-4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6.3620255611219513E-3</v>
      </c>
      <c r="J67" s="67">
        <f t="shared" si="4"/>
        <v>4.6129890252978844E-4</v>
      </c>
      <c r="K67" s="100">
        <f t="shared" si="6"/>
        <v>3.0753260168652559E-4</v>
      </c>
      <c r="O67" s="96">
        <f>Amnt_Deposited!B62</f>
        <v>2048</v>
      </c>
      <c r="P67" s="99">
        <f>Amnt_Deposited!H62</f>
        <v>0</v>
      </c>
      <c r="Q67" s="284">
        <f>MCF!R66</f>
        <v>1</v>
      </c>
      <c r="R67" s="67">
        <f t="shared" si="13"/>
        <v>0</v>
      </c>
      <c r="S67" s="67">
        <f t="shared" si="7"/>
        <v>0</v>
      </c>
      <c r="T67" s="67">
        <f t="shared" si="8"/>
        <v>0</v>
      </c>
      <c r="U67" s="67">
        <f t="shared" si="9"/>
        <v>6.9720828067089896E-3</v>
      </c>
      <c r="V67" s="67">
        <f t="shared" si="10"/>
        <v>5.0553304386826141E-4</v>
      </c>
      <c r="W67" s="100">
        <f t="shared" si="11"/>
        <v>3.3702202924550757E-4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5.9319133152737798E-3</v>
      </c>
      <c r="J68" s="67">
        <f t="shared" si="4"/>
        <v>4.301122458481711E-4</v>
      </c>
      <c r="K68" s="100">
        <f t="shared" si="6"/>
        <v>2.8674149723211407E-4</v>
      </c>
      <c r="O68" s="96">
        <f>Amnt_Deposited!B63</f>
        <v>2049</v>
      </c>
      <c r="P68" s="99">
        <f>Amnt_Deposited!H63</f>
        <v>0</v>
      </c>
      <c r="Q68" s="284">
        <f>MCF!R67</f>
        <v>1</v>
      </c>
      <c r="R68" s="67">
        <f t="shared" si="13"/>
        <v>0</v>
      </c>
      <c r="S68" s="67">
        <f t="shared" si="7"/>
        <v>0</v>
      </c>
      <c r="T68" s="67">
        <f t="shared" si="8"/>
        <v>0</v>
      </c>
      <c r="U68" s="67">
        <f t="shared" si="9"/>
        <v>6.5007269208479804E-3</v>
      </c>
      <c r="V68" s="67">
        <f t="shared" si="10"/>
        <v>4.7135588586100956E-4</v>
      </c>
      <c r="W68" s="100">
        <f t="shared" si="11"/>
        <v>3.1423725724067302E-4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5.5308793153790769E-3</v>
      </c>
      <c r="J69" s="67">
        <f t="shared" si="4"/>
        <v>4.0103399989470259E-4</v>
      </c>
      <c r="K69" s="100">
        <f t="shared" si="6"/>
        <v>2.6735599992980171E-4</v>
      </c>
      <c r="O69" s="96">
        <f>Amnt_Deposited!B64</f>
        <v>2050</v>
      </c>
      <c r="P69" s="99">
        <f>Amnt_Deposited!H64</f>
        <v>0</v>
      </c>
      <c r="Q69" s="284">
        <f>MCF!R68</f>
        <v>1</v>
      </c>
      <c r="R69" s="67">
        <f t="shared" si="13"/>
        <v>0</v>
      </c>
      <c r="S69" s="67">
        <f t="shared" si="7"/>
        <v>0</v>
      </c>
      <c r="T69" s="67">
        <f t="shared" si="8"/>
        <v>0</v>
      </c>
      <c r="U69" s="67">
        <f t="shared" si="9"/>
        <v>6.0612376058948817E-3</v>
      </c>
      <c r="V69" s="67">
        <f t="shared" si="10"/>
        <v>4.3948931495309891E-4</v>
      </c>
      <c r="W69" s="100">
        <f t="shared" si="11"/>
        <v>2.9299287663539926E-4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5.1569576923050937E-3</v>
      </c>
      <c r="J70" s="67">
        <f t="shared" si="4"/>
        <v>3.739216230739834E-4</v>
      </c>
      <c r="K70" s="100">
        <f t="shared" si="6"/>
        <v>2.4928108204932227E-4</v>
      </c>
      <c r="O70" s="96">
        <f>Amnt_Deposited!B65</f>
        <v>2051</v>
      </c>
      <c r="P70" s="99">
        <f>Amnt_Deposited!H65</f>
        <v>0</v>
      </c>
      <c r="Q70" s="284">
        <f>MCF!R69</f>
        <v>1</v>
      </c>
      <c r="R70" s="67">
        <f t="shared" si="13"/>
        <v>0</v>
      </c>
      <c r="S70" s="67">
        <f t="shared" si="7"/>
        <v>0</v>
      </c>
      <c r="T70" s="67">
        <f t="shared" si="8"/>
        <v>0</v>
      </c>
      <c r="U70" s="67">
        <f t="shared" si="9"/>
        <v>5.651460484717913E-3</v>
      </c>
      <c r="V70" s="67">
        <f t="shared" si="10"/>
        <v>4.0977712117696831E-4</v>
      </c>
      <c r="W70" s="100">
        <f t="shared" si="11"/>
        <v>2.7318474745131221E-4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4.8083154818217098E-3</v>
      </c>
      <c r="J71" s="67">
        <f t="shared" si="4"/>
        <v>3.4864221048338357E-4</v>
      </c>
      <c r="K71" s="100">
        <f t="shared" si="6"/>
        <v>2.3242814032225571E-4</v>
      </c>
      <c r="O71" s="96">
        <f>Amnt_Deposited!B66</f>
        <v>2052</v>
      </c>
      <c r="P71" s="99">
        <f>Amnt_Deposited!H66</f>
        <v>0</v>
      </c>
      <c r="Q71" s="284">
        <f>MCF!R70</f>
        <v>1</v>
      </c>
      <c r="R71" s="67">
        <f t="shared" si="13"/>
        <v>0</v>
      </c>
      <c r="S71" s="67">
        <f t="shared" si="7"/>
        <v>0</v>
      </c>
      <c r="T71" s="67">
        <f t="shared" si="8"/>
        <v>0</v>
      </c>
      <c r="U71" s="67">
        <f t="shared" si="9"/>
        <v>5.2693868293936571E-3</v>
      </c>
      <c r="V71" s="67">
        <f t="shared" si="10"/>
        <v>3.820736553242561E-4</v>
      </c>
      <c r="W71" s="100">
        <f t="shared" si="11"/>
        <v>2.5471577021617071E-4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4.4832436394086541E-3</v>
      </c>
      <c r="J72" s="67">
        <f t="shared" si="4"/>
        <v>3.2507184241305562E-4</v>
      </c>
      <c r="K72" s="100">
        <f t="shared" si="6"/>
        <v>2.1671456160870373E-4</v>
      </c>
      <c r="O72" s="96">
        <f>Amnt_Deposited!B67</f>
        <v>2053</v>
      </c>
      <c r="P72" s="99">
        <f>Amnt_Deposited!H67</f>
        <v>0</v>
      </c>
      <c r="Q72" s="284">
        <f>MCF!R71</f>
        <v>1</v>
      </c>
      <c r="R72" s="67">
        <f t="shared" si="13"/>
        <v>0</v>
      </c>
      <c r="S72" s="67">
        <f t="shared" si="7"/>
        <v>0</v>
      </c>
      <c r="T72" s="67">
        <f t="shared" si="8"/>
        <v>0</v>
      </c>
      <c r="U72" s="67">
        <f t="shared" si="9"/>
        <v>4.9131437144204456E-3</v>
      </c>
      <c r="V72" s="67">
        <f t="shared" si="10"/>
        <v>3.5624311497321179E-4</v>
      </c>
      <c r="W72" s="100">
        <f t="shared" si="11"/>
        <v>2.3749540998214117E-4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4.1801486625172805E-3</v>
      </c>
      <c r="J73" s="67">
        <f t="shared" si="4"/>
        <v>3.0309497689137336E-4</v>
      </c>
      <c r="K73" s="100">
        <f t="shared" si="6"/>
        <v>2.0206331792758223E-4</v>
      </c>
      <c r="O73" s="96">
        <f>Amnt_Deposited!B68</f>
        <v>2054</v>
      </c>
      <c r="P73" s="99">
        <f>Amnt_Deposited!H68</f>
        <v>0</v>
      </c>
      <c r="Q73" s="284">
        <f>MCF!R72</f>
        <v>1</v>
      </c>
      <c r="R73" s="67">
        <f t="shared" si="13"/>
        <v>0</v>
      </c>
      <c r="S73" s="67">
        <f t="shared" si="7"/>
        <v>0</v>
      </c>
      <c r="T73" s="67">
        <f t="shared" si="8"/>
        <v>0</v>
      </c>
      <c r="U73" s="67">
        <f t="shared" si="9"/>
        <v>4.5809848356353784E-3</v>
      </c>
      <c r="V73" s="67">
        <f t="shared" si="10"/>
        <v>3.3215887878506689E-4</v>
      </c>
      <c r="W73" s="100">
        <f t="shared" si="11"/>
        <v>2.2143925252337792E-4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3.897544779219228E-3</v>
      </c>
      <c r="J74" s="67">
        <f t="shared" si="4"/>
        <v>2.8260388329805273E-4</v>
      </c>
      <c r="K74" s="100">
        <f t="shared" si="6"/>
        <v>1.8840258886536847E-4</v>
      </c>
      <c r="O74" s="96">
        <f>Amnt_Deposited!B69</f>
        <v>2055</v>
      </c>
      <c r="P74" s="99">
        <f>Amnt_Deposited!H69</f>
        <v>0</v>
      </c>
      <c r="Q74" s="284">
        <f>MCF!R73</f>
        <v>1</v>
      </c>
      <c r="R74" s="67">
        <f t="shared" si="13"/>
        <v>0</v>
      </c>
      <c r="S74" s="67">
        <f t="shared" si="7"/>
        <v>0</v>
      </c>
      <c r="T74" s="67">
        <f t="shared" si="8"/>
        <v>0</v>
      </c>
      <c r="U74" s="67">
        <f t="shared" si="9"/>
        <v>4.2712819498292934E-3</v>
      </c>
      <c r="V74" s="67">
        <f t="shared" si="10"/>
        <v>3.0970288580608535E-4</v>
      </c>
      <c r="W74" s="100">
        <f t="shared" si="11"/>
        <v>2.0646859053739022E-4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3.6340466649507019E-3</v>
      </c>
      <c r="J75" s="67">
        <f t="shared" si="4"/>
        <v>2.634981142685262E-4</v>
      </c>
      <c r="K75" s="100">
        <f t="shared" si="6"/>
        <v>1.7566540951235079E-4</v>
      </c>
      <c r="O75" s="96">
        <f>Amnt_Deposited!B70</f>
        <v>2056</v>
      </c>
      <c r="P75" s="99">
        <f>Amnt_Deposited!H70</f>
        <v>0</v>
      </c>
      <c r="Q75" s="284">
        <f>MCF!R74</f>
        <v>1</v>
      </c>
      <c r="R75" s="67">
        <f t="shared" si="13"/>
        <v>0</v>
      </c>
      <c r="S75" s="67">
        <f t="shared" si="7"/>
        <v>0</v>
      </c>
      <c r="T75" s="67">
        <f t="shared" si="8"/>
        <v>0</v>
      </c>
      <c r="U75" s="67">
        <f t="shared" si="9"/>
        <v>3.9825168930966619E-3</v>
      </c>
      <c r="V75" s="67">
        <f t="shared" si="10"/>
        <v>2.8876505673263163E-4</v>
      </c>
      <c r="W75" s="100">
        <f t="shared" si="11"/>
        <v>1.9251003782175442E-4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3.3883626516498567E-3</v>
      </c>
      <c r="J76" s="67">
        <f t="shared" si="4"/>
        <v>2.4568401330084521E-4</v>
      </c>
      <c r="K76" s="100">
        <f t="shared" si="6"/>
        <v>1.6378934220056347E-4</v>
      </c>
      <c r="O76" s="96">
        <f>Amnt_Deposited!B71</f>
        <v>2057</v>
      </c>
      <c r="P76" s="99">
        <f>Amnt_Deposited!H71</f>
        <v>0</v>
      </c>
      <c r="Q76" s="284">
        <f>MCF!R75</f>
        <v>1</v>
      </c>
      <c r="R76" s="67">
        <f t="shared" si="13"/>
        <v>0</v>
      </c>
      <c r="S76" s="67">
        <f t="shared" si="7"/>
        <v>0</v>
      </c>
      <c r="T76" s="67">
        <f t="shared" si="8"/>
        <v>0</v>
      </c>
      <c r="U76" s="67">
        <f t="shared" si="9"/>
        <v>3.7132741387943657E-3</v>
      </c>
      <c r="V76" s="67">
        <f t="shared" si="10"/>
        <v>2.6924275430229629E-4</v>
      </c>
      <c r="W76" s="100">
        <f t="shared" si="11"/>
        <v>1.7949516953486418E-4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3.1592883959984577E-3</v>
      </c>
      <c r="J77" s="67">
        <f t="shared" si="4"/>
        <v>2.2907425565139888E-4</v>
      </c>
      <c r="K77" s="100">
        <f t="shared" si="6"/>
        <v>1.5271617043426591E-4</v>
      </c>
      <c r="O77" s="96">
        <f>Amnt_Deposited!B72</f>
        <v>2058</v>
      </c>
      <c r="P77" s="99">
        <f>Amnt_Deposited!H72</f>
        <v>0</v>
      </c>
      <c r="Q77" s="284">
        <f>MCF!R76</f>
        <v>1</v>
      </c>
      <c r="R77" s="67">
        <f t="shared" si="13"/>
        <v>0</v>
      </c>
      <c r="S77" s="67">
        <f t="shared" si="7"/>
        <v>0</v>
      </c>
      <c r="T77" s="67">
        <f t="shared" si="8"/>
        <v>0</v>
      </c>
      <c r="U77" s="67">
        <f t="shared" si="9"/>
        <v>3.462233858628449E-3</v>
      </c>
      <c r="V77" s="67">
        <f t="shared" si="10"/>
        <v>2.5104028016591673E-4</v>
      </c>
      <c r="W77" s="100">
        <f t="shared" si="11"/>
        <v>1.673601867772778E-4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2.9457009757295383E-3</v>
      </c>
      <c r="J78" s="67">
        <f t="shared" si="4"/>
        <v>2.1358742026891955E-4</v>
      </c>
      <c r="K78" s="100">
        <f t="shared" si="6"/>
        <v>1.4239161351261301E-4</v>
      </c>
      <c r="O78" s="96">
        <f>Amnt_Deposited!B73</f>
        <v>2059</v>
      </c>
      <c r="P78" s="99">
        <f>Amnt_Deposited!H73</f>
        <v>0</v>
      </c>
      <c r="Q78" s="284">
        <f>MCF!R77</f>
        <v>1</v>
      </c>
      <c r="R78" s="67">
        <f t="shared" si="13"/>
        <v>0</v>
      </c>
      <c r="S78" s="67">
        <f t="shared" si="7"/>
        <v>0</v>
      </c>
      <c r="T78" s="67">
        <f t="shared" si="8"/>
        <v>0</v>
      </c>
      <c r="U78" s="67">
        <f t="shared" si="9"/>
        <v>3.2281654528542904E-3</v>
      </c>
      <c r="V78" s="67">
        <f t="shared" si="10"/>
        <v>2.3406840577415856E-4</v>
      </c>
      <c r="W78" s="100">
        <f t="shared" si="11"/>
        <v>1.5604560384943904E-4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2.7465533850611432E-3</v>
      </c>
      <c r="J79" s="67">
        <f t="shared" si="4"/>
        <v>1.9914759066839505E-4</v>
      </c>
      <c r="K79" s="100">
        <f t="shared" si="6"/>
        <v>1.3276506044559668E-4</v>
      </c>
      <c r="O79" s="96">
        <f>Amnt_Deposited!B74</f>
        <v>2060</v>
      </c>
      <c r="P79" s="99">
        <f>Amnt_Deposited!H74</f>
        <v>0</v>
      </c>
      <c r="Q79" s="284">
        <f>MCF!R78</f>
        <v>1</v>
      </c>
      <c r="R79" s="67">
        <f t="shared" si="13"/>
        <v>0</v>
      </c>
      <c r="S79" s="67">
        <f t="shared" si="7"/>
        <v>0</v>
      </c>
      <c r="T79" s="67">
        <f t="shared" si="8"/>
        <v>0</v>
      </c>
      <c r="U79" s="67">
        <f t="shared" si="9"/>
        <v>3.0099215178752271E-3</v>
      </c>
      <c r="V79" s="67">
        <f t="shared" si="10"/>
        <v>2.1824393497906321E-4</v>
      </c>
      <c r="W79" s="100">
        <f t="shared" si="11"/>
        <v>1.4549595665270881E-4</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2.5608694022727723E-3</v>
      </c>
      <c r="J80" s="67">
        <f t="shared" si="4"/>
        <v>1.8568398278837105E-4</v>
      </c>
      <c r="K80" s="100">
        <f t="shared" si="6"/>
        <v>1.2378932185891402E-4</v>
      </c>
      <c r="O80" s="96">
        <f>Amnt_Deposited!B75</f>
        <v>2061</v>
      </c>
      <c r="P80" s="99">
        <f>Amnt_Deposited!H75</f>
        <v>0</v>
      </c>
      <c r="Q80" s="284">
        <f>MCF!R79</f>
        <v>1</v>
      </c>
      <c r="R80" s="67">
        <f t="shared" si="13"/>
        <v>0</v>
      </c>
      <c r="S80" s="67">
        <f t="shared" si="7"/>
        <v>0</v>
      </c>
      <c r="T80" s="67">
        <f t="shared" si="8"/>
        <v>0</v>
      </c>
      <c r="U80" s="67">
        <f t="shared" si="9"/>
        <v>2.8064322216687929E-3</v>
      </c>
      <c r="V80" s="67">
        <f t="shared" si="10"/>
        <v>2.0348929620643414E-4</v>
      </c>
      <c r="W80" s="100">
        <f t="shared" si="11"/>
        <v>1.3565953080428941E-4</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2.3877388042653725E-3</v>
      </c>
      <c r="J81" s="67">
        <f t="shared" si="4"/>
        <v>1.7313059800739964E-4</v>
      </c>
      <c r="K81" s="100">
        <f t="shared" si="6"/>
        <v>1.1542039867159975E-4</v>
      </c>
      <c r="O81" s="96">
        <f>Amnt_Deposited!B76</f>
        <v>2062</v>
      </c>
      <c r="P81" s="99">
        <f>Amnt_Deposited!H76</f>
        <v>0</v>
      </c>
      <c r="Q81" s="284">
        <f>MCF!R80</f>
        <v>1</v>
      </c>
      <c r="R81" s="67">
        <f t="shared" si="13"/>
        <v>0</v>
      </c>
      <c r="S81" s="67">
        <f t="shared" si="7"/>
        <v>0</v>
      </c>
      <c r="T81" s="67">
        <f t="shared" si="8"/>
        <v>0</v>
      </c>
      <c r="U81" s="67">
        <f t="shared" si="9"/>
        <v>2.6167000594689029E-3</v>
      </c>
      <c r="V81" s="67">
        <f t="shared" si="10"/>
        <v>1.8973216219989012E-4</v>
      </c>
      <c r="W81" s="100">
        <f t="shared" si="11"/>
        <v>1.2648810813326006E-4</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2.2263129046466521E-3</v>
      </c>
      <c r="J82" s="67">
        <f t="shared" si="4"/>
        <v>1.6142589961872051E-4</v>
      </c>
      <c r="K82" s="100">
        <f t="shared" si="6"/>
        <v>1.0761726641248033E-4</v>
      </c>
      <c r="O82" s="96">
        <f>Amnt_Deposited!B77</f>
        <v>2063</v>
      </c>
      <c r="P82" s="99">
        <f>Amnt_Deposited!H77</f>
        <v>0</v>
      </c>
      <c r="Q82" s="284">
        <f>MCF!R81</f>
        <v>1</v>
      </c>
      <c r="R82" s="67">
        <f t="shared" si="13"/>
        <v>0</v>
      </c>
      <c r="S82" s="67">
        <f t="shared" si="7"/>
        <v>0</v>
      </c>
      <c r="T82" s="67">
        <f t="shared" si="8"/>
        <v>0</v>
      </c>
      <c r="U82" s="67">
        <f t="shared" si="9"/>
        <v>2.4397949639963323E-3</v>
      </c>
      <c r="V82" s="67">
        <f t="shared" si="10"/>
        <v>1.7690509547257051E-4</v>
      </c>
      <c r="W82" s="100">
        <f t="shared" si="11"/>
        <v>1.1793673031504701E-4</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2.075800393469399E-3</v>
      </c>
      <c r="J83" s="67">
        <f t="shared" ref="J83:J99" si="18">I82*(1-$K$10)+H83</f>
        <v>1.5051251117725298E-4</v>
      </c>
      <c r="K83" s="100">
        <f t="shared" si="6"/>
        <v>1.0034167411816864E-4</v>
      </c>
      <c r="O83" s="96">
        <f>Amnt_Deposited!B78</f>
        <v>2064</v>
      </c>
      <c r="P83" s="99">
        <f>Amnt_Deposited!H78</f>
        <v>0</v>
      </c>
      <c r="Q83" s="284">
        <f>MCF!R82</f>
        <v>1</v>
      </c>
      <c r="R83" s="67">
        <f t="shared" ref="R83:R99" si="19">P83*$W$6*DOCF*Q83</f>
        <v>0</v>
      </c>
      <c r="S83" s="67">
        <f t="shared" si="7"/>
        <v>0</v>
      </c>
      <c r="T83" s="67">
        <f t="shared" si="8"/>
        <v>0</v>
      </c>
      <c r="U83" s="67">
        <f t="shared" si="9"/>
        <v>2.274849746267836E-3</v>
      </c>
      <c r="V83" s="67">
        <f t="shared" si="10"/>
        <v>1.649452177284965E-4</v>
      </c>
      <c r="W83" s="100">
        <f t="shared" si="11"/>
        <v>1.0996347848566433E-4</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1.9354634582292034E-3</v>
      </c>
      <c r="J84" s="67">
        <f t="shared" si="18"/>
        <v>1.4033693524019564E-4</v>
      </c>
      <c r="K84" s="100">
        <f t="shared" si="6"/>
        <v>9.3557956826797087E-5</v>
      </c>
      <c r="O84" s="96">
        <f>Amnt_Deposited!B79</f>
        <v>2065</v>
      </c>
      <c r="P84" s="99">
        <f>Amnt_Deposited!H79</f>
        <v>0</v>
      </c>
      <c r="Q84" s="284">
        <f>MCF!R83</f>
        <v>1</v>
      </c>
      <c r="R84" s="67">
        <f t="shared" si="19"/>
        <v>0</v>
      </c>
      <c r="S84" s="67">
        <f t="shared" si="7"/>
        <v>0</v>
      </c>
      <c r="T84" s="67">
        <f t="shared" si="8"/>
        <v>0</v>
      </c>
      <c r="U84" s="67">
        <f t="shared" si="9"/>
        <v>2.1210558446347447E-3</v>
      </c>
      <c r="V84" s="67">
        <f t="shared" si="10"/>
        <v>1.5379390163309118E-4</v>
      </c>
      <c r="W84" s="100">
        <f t="shared" si="11"/>
        <v>1.0252926775539412E-4</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1.8046141671067036E-3</v>
      </c>
      <c r="J85" s="67">
        <f t="shared" si="18"/>
        <v>1.3084929112249969E-4</v>
      </c>
      <c r="K85" s="100">
        <f t="shared" ref="K85:K99" si="20">J85*CH4_fraction*conv</f>
        <v>8.7232860748333118E-5</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1.9776593612128271E-3</v>
      </c>
      <c r="V85" s="67">
        <f t="shared" ref="V85:V98" si="24">U84*(1-$W$10)+T85</f>
        <v>1.4339648342191755E-4</v>
      </c>
      <c r="W85" s="100">
        <f t="shared" ref="W85:W99" si="25">V85*CH4_fraction*conv</f>
        <v>9.5597655614611699E-5</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1.6826110967250107E-3</v>
      </c>
      <c r="J86" s="67">
        <f t="shared" si="18"/>
        <v>1.2200307038169296E-4</v>
      </c>
      <c r="K86" s="100">
        <f t="shared" si="20"/>
        <v>8.1335380254461971E-5</v>
      </c>
      <c r="O86" s="96">
        <f>Amnt_Deposited!B81</f>
        <v>2067</v>
      </c>
      <c r="P86" s="99">
        <f>Amnt_Deposited!H81</f>
        <v>0</v>
      </c>
      <c r="Q86" s="284">
        <f>MCF!R85</f>
        <v>1</v>
      </c>
      <c r="R86" s="67">
        <f t="shared" si="19"/>
        <v>0</v>
      </c>
      <c r="S86" s="67">
        <f t="shared" si="21"/>
        <v>0</v>
      </c>
      <c r="T86" s="67">
        <f t="shared" si="22"/>
        <v>0</v>
      </c>
      <c r="U86" s="67">
        <f t="shared" si="23"/>
        <v>1.8439573662739853E-3</v>
      </c>
      <c r="V86" s="67">
        <f t="shared" si="24"/>
        <v>1.3370199493884169E-4</v>
      </c>
      <c r="W86" s="100">
        <f t="shared" si="25"/>
        <v>8.9134663292561125E-5</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1.5688561878915697E-3</v>
      </c>
      <c r="J87" s="67">
        <f t="shared" si="18"/>
        <v>1.1375490883344097E-4</v>
      </c>
      <c r="K87" s="100">
        <f t="shared" si="20"/>
        <v>7.5836605888960636E-5</v>
      </c>
      <c r="O87" s="96">
        <f>Amnt_Deposited!B82</f>
        <v>2068</v>
      </c>
      <c r="P87" s="99">
        <f>Amnt_Deposited!H82</f>
        <v>0</v>
      </c>
      <c r="Q87" s="284">
        <f>MCF!R86</f>
        <v>1</v>
      </c>
      <c r="R87" s="67">
        <f t="shared" si="19"/>
        <v>0</v>
      </c>
      <c r="S87" s="67">
        <f t="shared" si="21"/>
        <v>0</v>
      </c>
      <c r="T87" s="67">
        <f t="shared" si="22"/>
        <v>0</v>
      </c>
      <c r="U87" s="67">
        <f t="shared" si="23"/>
        <v>1.7192944524839131E-3</v>
      </c>
      <c r="V87" s="67">
        <f t="shared" si="24"/>
        <v>1.2466291379007236E-4</v>
      </c>
      <c r="W87" s="100">
        <f t="shared" si="25"/>
        <v>8.3108609193381563E-5</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1.4627918139113049E-3</v>
      </c>
      <c r="J88" s="67">
        <f t="shared" si="18"/>
        <v>1.0606437398026491E-4</v>
      </c>
      <c r="K88" s="100">
        <f t="shared" si="20"/>
        <v>7.0709582653509929E-5</v>
      </c>
      <c r="O88" s="96">
        <f>Amnt_Deposited!B83</f>
        <v>2069</v>
      </c>
      <c r="P88" s="99">
        <f>Amnt_Deposited!H83</f>
        <v>0</v>
      </c>
      <c r="Q88" s="284">
        <f>MCF!R87</f>
        <v>1</v>
      </c>
      <c r="R88" s="67">
        <f t="shared" si="19"/>
        <v>0</v>
      </c>
      <c r="S88" s="67">
        <f t="shared" si="21"/>
        <v>0</v>
      </c>
      <c r="T88" s="67">
        <f t="shared" si="22"/>
        <v>0</v>
      </c>
      <c r="U88" s="67">
        <f t="shared" si="23"/>
        <v>1.6030595220945815E-3</v>
      </c>
      <c r="V88" s="67">
        <f t="shared" si="24"/>
        <v>1.1623493038933148E-4</v>
      </c>
      <c r="W88" s="100">
        <f t="shared" si="25"/>
        <v>7.7489953592887654E-5</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1.3638980470999126E-3</v>
      </c>
      <c r="J89" s="67">
        <f t="shared" si="18"/>
        <v>9.8893766811392273E-5</v>
      </c>
      <c r="K89" s="100">
        <f t="shared" si="20"/>
        <v>6.5929177874261515E-5</v>
      </c>
      <c r="O89" s="96">
        <f>Amnt_Deposited!B84</f>
        <v>2070</v>
      </c>
      <c r="P89" s="99">
        <f>Amnt_Deposited!H84</f>
        <v>0</v>
      </c>
      <c r="Q89" s="284">
        <f>MCF!R88</f>
        <v>1</v>
      </c>
      <c r="R89" s="67">
        <f t="shared" si="19"/>
        <v>0</v>
      </c>
      <c r="S89" s="67">
        <f t="shared" si="21"/>
        <v>0</v>
      </c>
      <c r="T89" s="67">
        <f t="shared" si="22"/>
        <v>0</v>
      </c>
      <c r="U89" s="67">
        <f t="shared" si="23"/>
        <v>1.4946827913423708E-3</v>
      </c>
      <c r="V89" s="67">
        <f t="shared" si="24"/>
        <v>1.0837673075221077E-4</v>
      </c>
      <c r="W89" s="100">
        <f t="shared" si="25"/>
        <v>7.225115383480718E-5</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1.2716901100977504E-3</v>
      </c>
      <c r="J90" s="67">
        <f t="shared" si="18"/>
        <v>9.2207937002162133E-5</v>
      </c>
      <c r="K90" s="100">
        <f t="shared" si="20"/>
        <v>6.1471958001441422E-5</v>
      </c>
      <c r="O90" s="96">
        <f>Amnt_Deposited!B85</f>
        <v>2071</v>
      </c>
      <c r="P90" s="99">
        <f>Amnt_Deposited!H85</f>
        <v>0</v>
      </c>
      <c r="Q90" s="284">
        <f>MCF!R89</f>
        <v>1</v>
      </c>
      <c r="R90" s="67">
        <f t="shared" si="19"/>
        <v>0</v>
      </c>
      <c r="S90" s="67">
        <f t="shared" si="21"/>
        <v>0</v>
      </c>
      <c r="T90" s="67">
        <f t="shared" si="22"/>
        <v>0</v>
      </c>
      <c r="U90" s="67">
        <f t="shared" si="23"/>
        <v>1.3936329973673984E-3</v>
      </c>
      <c r="V90" s="67">
        <f t="shared" si="24"/>
        <v>1.0104979397497225E-4</v>
      </c>
      <c r="W90" s="100">
        <f t="shared" si="25"/>
        <v>6.7366529316648162E-5</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1.1857159994906575E-3</v>
      </c>
      <c r="J91" s="67">
        <f t="shared" si="18"/>
        <v>8.5974110607092984E-5</v>
      </c>
      <c r="K91" s="100">
        <f t="shared" si="20"/>
        <v>5.7316073738061987E-5</v>
      </c>
      <c r="O91" s="96">
        <f>Amnt_Deposited!B86</f>
        <v>2072</v>
      </c>
      <c r="P91" s="99">
        <f>Amnt_Deposited!H86</f>
        <v>0</v>
      </c>
      <c r="Q91" s="284">
        <f>MCF!R90</f>
        <v>1</v>
      </c>
      <c r="R91" s="67">
        <f t="shared" si="19"/>
        <v>0</v>
      </c>
      <c r="S91" s="67">
        <f t="shared" si="21"/>
        <v>0</v>
      </c>
      <c r="T91" s="67">
        <f t="shared" si="22"/>
        <v>0</v>
      </c>
      <c r="U91" s="67">
        <f t="shared" si="23"/>
        <v>1.2994147939623651E-3</v>
      </c>
      <c r="V91" s="67">
        <f t="shared" si="24"/>
        <v>9.4218203405033456E-5</v>
      </c>
      <c r="W91" s="100">
        <f t="shared" si="25"/>
        <v>6.2812135603355633E-5</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1.1055542700886935E-3</v>
      </c>
      <c r="J92" s="67">
        <f t="shared" si="18"/>
        <v>8.0161729401963938E-5</v>
      </c>
      <c r="K92" s="100">
        <f t="shared" si="20"/>
        <v>5.3441152934642623E-5</v>
      </c>
      <c r="O92" s="96">
        <f>Amnt_Deposited!B87</f>
        <v>2073</v>
      </c>
      <c r="P92" s="99">
        <f>Amnt_Deposited!H87</f>
        <v>0</v>
      </c>
      <c r="Q92" s="284">
        <f>MCF!R91</f>
        <v>1</v>
      </c>
      <c r="R92" s="67">
        <f t="shared" si="19"/>
        <v>0</v>
      </c>
      <c r="S92" s="67">
        <f t="shared" si="21"/>
        <v>0</v>
      </c>
      <c r="T92" s="67">
        <f t="shared" si="22"/>
        <v>0</v>
      </c>
      <c r="U92" s="67">
        <f t="shared" si="23"/>
        <v>1.2115663233848704E-3</v>
      </c>
      <c r="V92" s="67">
        <f t="shared" si="24"/>
        <v>8.7848470577494767E-5</v>
      </c>
      <c r="W92" s="100">
        <f t="shared" si="25"/>
        <v>5.8565647051663178E-5</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1.0308119690013294E-3</v>
      </c>
      <c r="J93" s="67">
        <f t="shared" si="18"/>
        <v>7.4742301087364117E-5</v>
      </c>
      <c r="K93" s="100">
        <f t="shared" si="20"/>
        <v>4.9828200724909409E-5</v>
      </c>
      <c r="O93" s="96">
        <f>Amnt_Deposited!B88</f>
        <v>2074</v>
      </c>
      <c r="P93" s="99">
        <f>Amnt_Deposited!H88</f>
        <v>0</v>
      </c>
      <c r="Q93" s="284">
        <f>MCF!R92</f>
        <v>1</v>
      </c>
      <c r="R93" s="67">
        <f t="shared" si="19"/>
        <v>0</v>
      </c>
      <c r="S93" s="67">
        <f t="shared" si="21"/>
        <v>0</v>
      </c>
      <c r="T93" s="67">
        <f t="shared" si="22"/>
        <v>0</v>
      </c>
      <c r="U93" s="67">
        <f t="shared" si="23"/>
        <v>1.1296569523302248E-3</v>
      </c>
      <c r="V93" s="67">
        <f t="shared" si="24"/>
        <v>8.1909371054645659E-5</v>
      </c>
      <c r="W93" s="100">
        <f t="shared" si="25"/>
        <v>5.4606247369763771E-5</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9.6112270938192149E-4</v>
      </c>
      <c r="J94" s="67">
        <f t="shared" si="18"/>
        <v>6.9689259619407938E-5</v>
      </c>
      <c r="K94" s="100">
        <f t="shared" si="20"/>
        <v>4.6459506412938626E-5</v>
      </c>
      <c r="O94" s="96">
        <f>Amnt_Deposited!B89</f>
        <v>2075</v>
      </c>
      <c r="P94" s="99">
        <f>Amnt_Deposited!H89</f>
        <v>0</v>
      </c>
      <c r="Q94" s="284">
        <f>MCF!R93</f>
        <v>1</v>
      </c>
      <c r="R94" s="67">
        <f t="shared" si="19"/>
        <v>0</v>
      </c>
      <c r="S94" s="67">
        <f t="shared" si="21"/>
        <v>0</v>
      </c>
      <c r="T94" s="67">
        <f t="shared" si="22"/>
        <v>0</v>
      </c>
      <c r="U94" s="67">
        <f t="shared" si="23"/>
        <v>1.0532851609664901E-3</v>
      </c>
      <c r="V94" s="67">
        <f t="shared" si="24"/>
        <v>7.6371791363734787E-5</v>
      </c>
      <c r="W94" s="100">
        <f t="shared" si="25"/>
        <v>5.0914527575823191E-5</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8.9614487439896434E-4</v>
      </c>
      <c r="J95" s="67">
        <f t="shared" si="18"/>
        <v>6.4977834982957123E-5</v>
      </c>
      <c r="K95" s="100">
        <f t="shared" si="20"/>
        <v>4.3318556655304744E-5</v>
      </c>
      <c r="O95" s="96">
        <f>Amnt_Deposited!B90</f>
        <v>2076</v>
      </c>
      <c r="P95" s="99">
        <f>Amnt_Deposited!H90</f>
        <v>0</v>
      </c>
      <c r="Q95" s="284">
        <f>MCF!R94</f>
        <v>1</v>
      </c>
      <c r="R95" s="67">
        <f t="shared" si="19"/>
        <v>0</v>
      </c>
      <c r="S95" s="67">
        <f t="shared" si="21"/>
        <v>0</v>
      </c>
      <c r="T95" s="67">
        <f t="shared" si="22"/>
        <v>0</v>
      </c>
      <c r="U95" s="67">
        <f t="shared" si="23"/>
        <v>9.8207657468379721E-4</v>
      </c>
      <c r="V95" s="67">
        <f t="shared" si="24"/>
        <v>7.120858628269279E-5</v>
      </c>
      <c r="W95" s="100">
        <f t="shared" si="25"/>
        <v>4.7472390855128525E-5</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8.3555994262998659E-4</v>
      </c>
      <c r="J96" s="67">
        <f t="shared" si="18"/>
        <v>6.0584931768977751E-5</v>
      </c>
      <c r="K96" s="100">
        <f t="shared" si="20"/>
        <v>4.038995451265183E-5</v>
      </c>
      <c r="O96" s="96">
        <f>Amnt_Deposited!B91</f>
        <v>2077</v>
      </c>
      <c r="P96" s="99">
        <f>Amnt_Deposited!H91</f>
        <v>0</v>
      </c>
      <c r="Q96" s="284">
        <f>MCF!R95</f>
        <v>1</v>
      </c>
      <c r="R96" s="67">
        <f t="shared" si="19"/>
        <v>0</v>
      </c>
      <c r="S96" s="67">
        <f t="shared" si="21"/>
        <v>0</v>
      </c>
      <c r="T96" s="67">
        <f t="shared" si="22"/>
        <v>0</v>
      </c>
      <c r="U96" s="67">
        <f t="shared" si="23"/>
        <v>9.1568212890957498E-4</v>
      </c>
      <c r="V96" s="67">
        <f t="shared" si="24"/>
        <v>6.6394445774222238E-5</v>
      </c>
      <c r="W96" s="100">
        <f t="shared" si="25"/>
        <v>4.4262963849481487E-5</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7.7907092666916814E-4</v>
      </c>
      <c r="J97" s="67">
        <f t="shared" si="18"/>
        <v>5.6489015960818402E-5</v>
      </c>
      <c r="K97" s="100">
        <f t="shared" si="20"/>
        <v>3.7659343973878934E-5</v>
      </c>
      <c r="O97" s="96">
        <f>Amnt_Deposited!B92</f>
        <v>2078</v>
      </c>
      <c r="P97" s="99">
        <f>Amnt_Deposited!H92</f>
        <v>0</v>
      </c>
      <c r="Q97" s="284">
        <f>MCF!R96</f>
        <v>1</v>
      </c>
      <c r="R97" s="67">
        <f t="shared" si="19"/>
        <v>0</v>
      </c>
      <c r="S97" s="67">
        <f t="shared" si="21"/>
        <v>0</v>
      </c>
      <c r="T97" s="67">
        <f t="shared" si="22"/>
        <v>0</v>
      </c>
      <c r="U97" s="67">
        <f t="shared" si="23"/>
        <v>8.5377635799360958E-4</v>
      </c>
      <c r="V97" s="67">
        <f t="shared" si="24"/>
        <v>6.1905770915965421E-5</v>
      </c>
      <c r="W97" s="100">
        <f t="shared" si="25"/>
        <v>4.1270513943976945E-5</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7.2640091729473256E-4</v>
      </c>
      <c r="J98" s="67">
        <f t="shared" si="18"/>
        <v>5.2670009374435549E-5</v>
      </c>
      <c r="K98" s="100">
        <f t="shared" si="20"/>
        <v>3.5113339582957031E-5</v>
      </c>
      <c r="O98" s="96">
        <f>Amnt_Deposited!B93</f>
        <v>2079</v>
      </c>
      <c r="P98" s="99">
        <f>Amnt_Deposited!H93</f>
        <v>0</v>
      </c>
      <c r="Q98" s="284">
        <f>MCF!R97</f>
        <v>1</v>
      </c>
      <c r="R98" s="67">
        <f t="shared" si="19"/>
        <v>0</v>
      </c>
      <c r="S98" s="67">
        <f t="shared" si="21"/>
        <v>0</v>
      </c>
      <c r="T98" s="67">
        <f t="shared" si="22"/>
        <v>0</v>
      </c>
      <c r="U98" s="67">
        <f t="shared" si="23"/>
        <v>7.9605579977505005E-4</v>
      </c>
      <c r="V98" s="67">
        <f t="shared" si="24"/>
        <v>5.7720558218559548E-5</v>
      </c>
      <c r="W98" s="100">
        <f t="shared" si="25"/>
        <v>3.8480372145706365E-5</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6.7729172605962052E-4</v>
      </c>
      <c r="J99" s="68">
        <f t="shared" si="18"/>
        <v>4.9109191235112063E-5</v>
      </c>
      <c r="K99" s="102">
        <f t="shared" si="20"/>
        <v>3.2739460823408037E-5</v>
      </c>
      <c r="O99" s="97">
        <f>Amnt_Deposited!B94</f>
        <v>2080</v>
      </c>
      <c r="P99" s="101">
        <f>Amnt_Deposited!H94</f>
        <v>0</v>
      </c>
      <c r="Q99" s="285">
        <f>MCF!R98</f>
        <v>1</v>
      </c>
      <c r="R99" s="68">
        <f t="shared" si="19"/>
        <v>0</v>
      </c>
      <c r="S99" s="68">
        <f>R99*$W$12</f>
        <v>0</v>
      </c>
      <c r="T99" s="68">
        <f>R99*(1-$W$12)</f>
        <v>0</v>
      </c>
      <c r="U99" s="68">
        <f>S99+U98*$W$10</f>
        <v>7.4223750801054365E-4</v>
      </c>
      <c r="V99" s="68">
        <f>U98*(1-$W$10)+T99</f>
        <v>5.3818291764506413E-5</v>
      </c>
      <c r="W99" s="102">
        <f t="shared" si="25"/>
        <v>3.5878861176337609E-5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9" t="s">
        <v>338</v>
      </c>
      <c r="E2" s="880"/>
      <c r="F2" s="881"/>
    </row>
    <row r="3" spans="1:18" ht="16.5" thickBot="1">
      <c r="B3" s="12"/>
      <c r="C3" s="5" t="s">
        <v>276</v>
      </c>
      <c r="D3" s="879" t="s">
        <v>337</v>
      </c>
      <c r="E3" s="880"/>
      <c r="F3" s="881"/>
    </row>
    <row r="4" spans="1:18" ht="16.5" thickBot="1">
      <c r="B4" s="12"/>
      <c r="C4" s="5" t="s">
        <v>30</v>
      </c>
      <c r="D4" s="879" t="s">
        <v>266</v>
      </c>
      <c r="E4" s="880"/>
      <c r="F4" s="881"/>
    </row>
    <row r="5" spans="1:18" ht="16.5" thickBot="1">
      <c r="B5" s="12"/>
      <c r="C5" s="5" t="s">
        <v>117</v>
      </c>
      <c r="D5" s="882"/>
      <c r="E5" s="883"/>
      <c r="F5" s="884"/>
    </row>
    <row r="6" spans="1:18">
      <c r="B6" s="13" t="s">
        <v>201</v>
      </c>
    </row>
    <row r="7" spans="1:18">
      <c r="B7" s="20" t="s">
        <v>31</v>
      </c>
    </row>
    <row r="8" spans="1:18" ht="13.5" thickBot="1">
      <c r="B8" s="20"/>
    </row>
    <row r="9" spans="1:18" ht="12.75" customHeight="1">
      <c r="A9" s="1"/>
      <c r="C9" s="877" t="s">
        <v>18</v>
      </c>
      <c r="D9" s="878"/>
      <c r="E9" s="875" t="s">
        <v>100</v>
      </c>
      <c r="F9" s="876"/>
      <c r="H9" s="877" t="s">
        <v>18</v>
      </c>
      <c r="I9" s="878"/>
      <c r="J9" s="875" t="s">
        <v>100</v>
      </c>
      <c r="K9" s="876"/>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73" t="s">
        <v>250</v>
      </c>
      <c r="D12" s="874"/>
      <c r="E12" s="873" t="s">
        <v>250</v>
      </c>
      <c r="F12" s="874"/>
      <c r="H12" s="873" t="s">
        <v>251</v>
      </c>
      <c r="I12" s="874"/>
      <c r="J12" s="873" t="s">
        <v>251</v>
      </c>
      <c r="K12" s="874"/>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70" t="s">
        <v>250</v>
      </c>
      <c r="E61" s="871"/>
      <c r="F61" s="872"/>
      <c r="H61" s="38"/>
      <c r="I61" s="870" t="s">
        <v>251</v>
      </c>
      <c r="J61" s="871"/>
      <c r="K61" s="872"/>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85" t="s">
        <v>317</v>
      </c>
      <c r="C71" s="885"/>
      <c r="D71" s="886" t="s">
        <v>318</v>
      </c>
      <c r="E71" s="886"/>
      <c r="F71" s="886"/>
      <c r="G71" s="886"/>
      <c r="H71" s="886"/>
    </row>
    <row r="72" spans="2:8">
      <c r="B72" s="885" t="s">
        <v>319</v>
      </c>
      <c r="C72" s="885"/>
      <c r="D72" s="886" t="s">
        <v>320</v>
      </c>
      <c r="E72" s="886"/>
      <c r="F72" s="886"/>
      <c r="G72" s="886"/>
      <c r="H72" s="886"/>
    </row>
    <row r="73" spans="2:8">
      <c r="B73" s="885" t="s">
        <v>321</v>
      </c>
      <c r="C73" s="885"/>
      <c r="D73" s="886" t="s">
        <v>322</v>
      </c>
      <c r="E73" s="886"/>
      <c r="F73" s="886"/>
      <c r="G73" s="886"/>
      <c r="H73" s="886"/>
    </row>
    <row r="74" spans="2:8">
      <c r="B74" s="885" t="s">
        <v>323</v>
      </c>
      <c r="C74" s="885"/>
      <c r="D74" s="886" t="s">
        <v>324</v>
      </c>
      <c r="E74" s="886"/>
      <c r="F74" s="886"/>
      <c r="G74" s="886"/>
      <c r="H74" s="886"/>
    </row>
    <row r="75" spans="2:8">
      <c r="B75" s="560"/>
      <c r="C75" s="561"/>
      <c r="D75" s="561"/>
      <c r="E75" s="561"/>
      <c r="F75" s="561"/>
      <c r="G75" s="561"/>
      <c r="H75" s="561"/>
    </row>
    <row r="76" spans="2:8">
      <c r="B76" s="563"/>
      <c r="C76" s="564" t="s">
        <v>325</v>
      </c>
      <c r="D76" s="565" t="s">
        <v>87</v>
      </c>
      <c r="E76" s="565" t="s">
        <v>88</v>
      </c>
    </row>
    <row r="77" spans="2:8">
      <c r="B77" s="891" t="s">
        <v>133</v>
      </c>
      <c r="C77" s="566" t="s">
        <v>326</v>
      </c>
      <c r="D77" s="567" t="s">
        <v>327</v>
      </c>
      <c r="E77" s="567" t="s">
        <v>9</v>
      </c>
      <c r="F77" s="488"/>
      <c r="G77" s="547"/>
      <c r="H77" s="6"/>
    </row>
    <row r="78" spans="2:8">
      <c r="B78" s="892"/>
      <c r="C78" s="568"/>
      <c r="D78" s="569"/>
      <c r="E78" s="570"/>
      <c r="F78" s="6"/>
      <c r="G78" s="488"/>
      <c r="H78" s="6"/>
    </row>
    <row r="79" spans="2:8">
      <c r="B79" s="892"/>
      <c r="C79" s="568"/>
      <c r="D79" s="569"/>
      <c r="E79" s="570"/>
      <c r="F79" s="6"/>
      <c r="G79" s="488"/>
      <c r="H79" s="6"/>
    </row>
    <row r="80" spans="2:8">
      <c r="B80" s="892"/>
      <c r="C80" s="568"/>
      <c r="D80" s="569"/>
      <c r="E80" s="570"/>
      <c r="F80" s="6"/>
      <c r="G80" s="488"/>
      <c r="H80" s="6"/>
    </row>
    <row r="81" spans="2:8">
      <c r="B81" s="892"/>
      <c r="C81" s="568"/>
      <c r="D81" s="569"/>
      <c r="E81" s="570"/>
      <c r="F81" s="6"/>
      <c r="G81" s="488"/>
      <c r="H81" s="6"/>
    </row>
    <row r="82" spans="2:8">
      <c r="B82" s="892"/>
      <c r="C82" s="568"/>
      <c r="D82" s="569" t="s">
        <v>328</v>
      </c>
      <c r="E82" s="570"/>
      <c r="F82" s="6"/>
      <c r="G82" s="488"/>
      <c r="H82" s="6"/>
    </row>
    <row r="83" spans="2:8" ht="13.5" thickBot="1">
      <c r="B83" s="893"/>
      <c r="C83" s="571"/>
      <c r="D83" s="571"/>
      <c r="E83" s="572" t="s">
        <v>329</v>
      </c>
      <c r="F83" s="6"/>
      <c r="G83" s="6"/>
      <c r="H83" s="6"/>
    </row>
    <row r="84" spans="2:8" ht="13.5" thickTop="1">
      <c r="B84" s="563"/>
      <c r="C84" s="570"/>
      <c r="D84" s="563"/>
      <c r="E84" s="573"/>
      <c r="F84" s="6"/>
      <c r="G84" s="6"/>
      <c r="H84" s="6"/>
    </row>
    <row r="85" spans="2:8">
      <c r="B85" s="887" t="s">
        <v>330</v>
      </c>
      <c r="C85" s="888"/>
      <c r="D85" s="888"/>
      <c r="E85" s="889"/>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90" t="s">
        <v>333</v>
      </c>
      <c r="C95" s="890"/>
      <c r="D95" s="890"/>
      <c r="E95" s="577">
        <f>SUM(E86:E94)</f>
        <v>0.13702</v>
      </c>
    </row>
    <row r="96" spans="2:8">
      <c r="B96" s="887" t="s">
        <v>334</v>
      </c>
      <c r="C96" s="888"/>
      <c r="D96" s="888"/>
      <c r="E96" s="889"/>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90" t="s">
        <v>333</v>
      </c>
      <c r="C106" s="890"/>
      <c r="D106" s="890"/>
      <c r="E106" s="577">
        <f>SUM(E97:E105)</f>
        <v>0.15982100000000002</v>
      </c>
    </row>
    <row r="107" spans="2:5">
      <c r="B107" s="887" t="s">
        <v>335</v>
      </c>
      <c r="C107" s="888"/>
      <c r="D107" s="888"/>
      <c r="E107" s="889"/>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90" t="s">
        <v>333</v>
      </c>
      <c r="C117" s="890"/>
      <c r="D117" s="890"/>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H4" workbookViewId="0">
      <selection activeCell="X15" sqref="X15"/>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866">
        <f>Amnt_Deposited!O14</f>
        <v>10.25883584</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866">
        <f>Amnt_Deposited!O14</f>
        <v>10.25883584</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867">
        <f>Amnt_Deposited!O15</f>
        <v>10.558075066000001</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867">
        <f>Amnt_Deposited!O15</f>
        <v>10.558075066000001</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867">
        <f>Amnt_Deposited!O16</f>
        <v>11.027970359999999</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867">
        <f>Amnt_Deposited!O16</f>
        <v>11.027970359999999</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867">
        <f>Amnt_Deposited!O17</f>
        <v>11.373524557999998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867">
        <f>Amnt_Deposited!O17</f>
        <v>11.373524557999998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867">
        <f>Amnt_Deposited!O18</f>
        <v>11.705378982000001</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867">
        <f>Amnt_Deposited!O18</f>
        <v>11.705378982000001</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867">
        <f>Amnt_Deposited!O19</f>
        <v>12.298502699999998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867">
        <f>Amnt_Deposited!O19</f>
        <v>12.298502699999998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867">
        <f>Amnt_Deposited!O20</f>
        <v>12.639884378</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867">
        <f>Amnt_Deposited!O20</f>
        <v>12.639884378</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867">
        <f>Amnt_Deposited!O21</f>
        <v>12.985299492000001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867">
        <f>Amnt_Deposited!O21</f>
        <v>12.985299492000001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867">
        <f>Amnt_Deposited!O22</f>
        <v>13.333148575999999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867">
        <f>Amnt_Deposited!O22</f>
        <v>13.333148575999999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867">
        <f>Amnt_Deposited!O23</f>
        <v>13.681553995999998</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867">
        <f>Amnt_Deposited!O23</f>
        <v>13.681553995999998</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867">
        <f>Amnt_Deposited!O24</f>
        <v>17.777508253999997</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867">
        <f>Amnt_Deposited!O24</f>
        <v>17.777508253999997</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D19" sqref="D19"/>
    </sheetView>
  </sheetViews>
  <sheetFormatPr defaultColWidth="8.85546875" defaultRowHeight="12.75"/>
  <cols>
    <col min="1" max="1" width="3.42578125" style="714" customWidth="1"/>
    <col min="2" max="2" width="5.28515625" style="714" customWidth="1"/>
    <col min="3" max="4" width="9" style="714" customWidth="1"/>
    <col min="5" max="5" width="7.42578125" style="728" customWidth="1"/>
    <col min="6" max="6" width="10.85546875" style="714" customWidth="1"/>
    <col min="7" max="7" width="10.7109375" style="714" customWidth="1"/>
    <col min="8" max="8" width="10.140625" style="714" customWidth="1"/>
    <col min="9" max="9" width="14.42578125" style="714" customWidth="1"/>
    <col min="10" max="10" width="12" style="714" customWidth="1"/>
    <col min="11" max="11" width="10.28515625" style="714" customWidth="1"/>
    <col min="12" max="12" width="8.85546875" style="719"/>
    <col min="13" max="13" width="2.7109375" style="720" customWidth="1"/>
    <col min="14" max="16384" width="8.85546875" style="719"/>
  </cols>
  <sheetData>
    <row r="2" spans="1:23" ht="15.75">
      <c r="B2" s="715" t="s">
        <v>310</v>
      </c>
      <c r="C2" s="716"/>
      <c r="D2" s="716"/>
      <c r="E2" s="717"/>
      <c r="F2" s="718"/>
      <c r="G2" s="718"/>
      <c r="H2" s="718"/>
      <c r="I2" s="718"/>
      <c r="J2" s="718"/>
      <c r="K2" s="718"/>
    </row>
    <row r="3" spans="1:23" ht="15">
      <c r="B3" s="721"/>
      <c r="C3" s="716"/>
      <c r="D3" s="716"/>
      <c r="E3" s="717"/>
      <c r="F3" s="718"/>
      <c r="G3" s="718"/>
      <c r="H3" s="718"/>
      <c r="I3" s="718"/>
      <c r="J3" s="718"/>
      <c r="K3" s="718"/>
    </row>
    <row r="4" spans="1:23" ht="16.5" thickBot="1">
      <c r="B4" s="722"/>
      <c r="C4" s="723"/>
      <c r="D4" s="723"/>
      <c r="E4" s="724"/>
      <c r="F4" s="725"/>
      <c r="G4" s="725"/>
      <c r="H4" s="725"/>
      <c r="I4" s="725"/>
      <c r="J4" s="725"/>
      <c r="K4" s="725"/>
    </row>
    <row r="5" spans="1:23" ht="26.25" thickBot="1">
      <c r="B5" s="726"/>
      <c r="C5" s="727"/>
      <c r="D5" s="727"/>
      <c r="F5" s="729"/>
      <c r="G5" s="730"/>
      <c r="H5" s="730"/>
      <c r="I5" s="730"/>
      <c r="J5" s="730"/>
      <c r="K5" s="731" t="s">
        <v>7</v>
      </c>
      <c r="O5" s="726"/>
      <c r="P5" s="727"/>
      <c r="Q5" s="728"/>
      <c r="R5" s="729"/>
      <c r="S5" s="730"/>
      <c r="T5" s="730"/>
      <c r="U5" s="730"/>
      <c r="V5" s="730"/>
      <c r="W5" s="731" t="s">
        <v>7</v>
      </c>
    </row>
    <row r="6" spans="1:23">
      <c r="B6" s="726"/>
      <c r="C6" s="727"/>
      <c r="D6" s="727"/>
      <c r="F6" s="732" t="s">
        <v>9</v>
      </c>
      <c r="G6" s="733"/>
      <c r="H6" s="733"/>
      <c r="I6" s="734"/>
      <c r="J6" s="735" t="s">
        <v>9</v>
      </c>
      <c r="K6" s="736">
        <f>Parameters!O28</f>
        <v>0</v>
      </c>
      <c r="O6" s="726"/>
      <c r="P6" s="727"/>
      <c r="Q6" s="728"/>
      <c r="R6" s="732" t="s">
        <v>9</v>
      </c>
      <c r="S6" s="733"/>
      <c r="T6" s="733"/>
      <c r="U6" s="734"/>
      <c r="V6" s="735" t="s">
        <v>9</v>
      </c>
      <c r="W6" s="736">
        <f>Parameters!R28</f>
        <v>0.15</v>
      </c>
    </row>
    <row r="7" spans="1:23" ht="13.5" thickBot="1">
      <c r="B7" s="726"/>
      <c r="C7" s="727"/>
      <c r="D7" s="727"/>
      <c r="F7" s="737" t="s">
        <v>12</v>
      </c>
      <c r="G7" s="738"/>
      <c r="H7" s="738"/>
      <c r="I7" s="739"/>
      <c r="J7" s="740" t="s">
        <v>12</v>
      </c>
      <c r="K7" s="741">
        <f>DOCF</f>
        <v>0.5</v>
      </c>
      <c r="O7" s="726"/>
      <c r="P7" s="727"/>
      <c r="Q7" s="728"/>
      <c r="R7" s="737" t="s">
        <v>12</v>
      </c>
      <c r="S7" s="738"/>
      <c r="T7" s="738"/>
      <c r="U7" s="739"/>
      <c r="V7" s="740" t="s">
        <v>12</v>
      </c>
      <c r="W7" s="741">
        <f>DOCF</f>
        <v>0.5</v>
      </c>
    </row>
    <row r="8" spans="1:23">
      <c r="F8" s="732" t="s">
        <v>192</v>
      </c>
      <c r="G8" s="733"/>
      <c r="H8" s="733"/>
      <c r="I8" s="734"/>
      <c r="J8" s="735" t="s">
        <v>188</v>
      </c>
      <c r="K8" s="742">
        <f>Parameters!O47</f>
        <v>0.17</v>
      </c>
      <c r="O8" s="714"/>
      <c r="P8" s="714"/>
      <c r="Q8" s="728"/>
      <c r="R8" s="732" t="s">
        <v>192</v>
      </c>
      <c r="S8" s="733"/>
      <c r="T8" s="733"/>
      <c r="U8" s="734"/>
      <c r="V8" s="735" t="s">
        <v>188</v>
      </c>
      <c r="W8" s="742">
        <f>Parameters!O47</f>
        <v>0.17</v>
      </c>
    </row>
    <row r="9" spans="1:23" ht="15.75">
      <c r="F9" s="743" t="s">
        <v>190</v>
      </c>
      <c r="G9" s="744"/>
      <c r="H9" s="744"/>
      <c r="I9" s="745"/>
      <c r="J9" s="746" t="s">
        <v>189</v>
      </c>
      <c r="K9" s="747">
        <f>LN(2)/$K$8</f>
        <v>4.077336356234972</v>
      </c>
      <c r="O9" s="714"/>
      <c r="P9" s="714"/>
      <c r="Q9" s="728"/>
      <c r="R9" s="743" t="s">
        <v>190</v>
      </c>
      <c r="S9" s="744"/>
      <c r="T9" s="744"/>
      <c r="U9" s="745"/>
      <c r="V9" s="746" t="s">
        <v>189</v>
      </c>
      <c r="W9" s="747">
        <f>LN(2)/$W$8</f>
        <v>4.077336356234972</v>
      </c>
    </row>
    <row r="10" spans="1:23">
      <c r="F10" s="748" t="s">
        <v>84</v>
      </c>
      <c r="G10" s="749"/>
      <c r="H10" s="749"/>
      <c r="I10" s="750"/>
      <c r="J10" s="751" t="s">
        <v>148</v>
      </c>
      <c r="K10" s="752">
        <f>EXP(-$K$8)</f>
        <v>0.8436648165963837</v>
      </c>
      <c r="O10" s="714"/>
      <c r="P10" s="714"/>
      <c r="Q10" s="728"/>
      <c r="R10" s="748" t="s">
        <v>84</v>
      </c>
      <c r="S10" s="749"/>
      <c r="T10" s="749"/>
      <c r="U10" s="750"/>
      <c r="V10" s="751" t="s">
        <v>148</v>
      </c>
      <c r="W10" s="752">
        <f>EXP(-$W$8)</f>
        <v>0.8436648165963837</v>
      </c>
    </row>
    <row r="11" spans="1:23">
      <c r="F11" s="748" t="s">
        <v>8</v>
      </c>
      <c r="G11" s="749"/>
      <c r="H11" s="749"/>
      <c r="I11" s="750"/>
      <c r="J11" s="751" t="s">
        <v>83</v>
      </c>
      <c r="K11" s="752">
        <v>13</v>
      </c>
      <c r="O11" s="714"/>
      <c r="P11" s="714"/>
      <c r="Q11" s="728"/>
      <c r="R11" s="748" t="s">
        <v>8</v>
      </c>
      <c r="S11" s="749"/>
      <c r="T11" s="749"/>
      <c r="U11" s="750"/>
      <c r="V11" s="751" t="s">
        <v>83</v>
      </c>
      <c r="W11" s="752">
        <v>13</v>
      </c>
    </row>
    <row r="12" spans="1:23" ht="13.5" thickBot="1">
      <c r="F12" s="753" t="s">
        <v>85</v>
      </c>
      <c r="G12" s="754"/>
      <c r="H12" s="754"/>
      <c r="I12" s="755"/>
      <c r="J12" s="756" t="s">
        <v>179</v>
      </c>
      <c r="K12" s="757">
        <f>EXP(-$K$8*((13-K11)/12))</f>
        <v>1</v>
      </c>
      <c r="O12" s="714"/>
      <c r="P12" s="714"/>
      <c r="Q12" s="728"/>
      <c r="R12" s="753" t="s">
        <v>85</v>
      </c>
      <c r="S12" s="754"/>
      <c r="T12" s="754"/>
      <c r="U12" s="755"/>
      <c r="V12" s="756" t="s">
        <v>179</v>
      </c>
      <c r="W12" s="757">
        <f>EXP(-$W$8*((13-W11)/12))</f>
        <v>1</v>
      </c>
    </row>
    <row r="13" spans="1:23" ht="13.5" thickBot="1">
      <c r="C13" s="758"/>
      <c r="D13" s="758"/>
      <c r="F13" s="759" t="s">
        <v>86</v>
      </c>
      <c r="G13" s="760"/>
      <c r="H13" s="760"/>
      <c r="I13" s="761"/>
      <c r="J13" s="762" t="s">
        <v>82</v>
      </c>
      <c r="K13" s="763">
        <f>CH4_fraction</f>
        <v>0.5</v>
      </c>
      <c r="O13" s="714"/>
      <c r="P13" s="758"/>
      <c r="Q13" s="728"/>
      <c r="R13" s="759" t="s">
        <v>86</v>
      </c>
      <c r="S13" s="760"/>
      <c r="T13" s="760"/>
      <c r="U13" s="761"/>
      <c r="V13" s="762" t="s">
        <v>82</v>
      </c>
      <c r="W13" s="763">
        <f>CH4_fraction</f>
        <v>0.5</v>
      </c>
    </row>
    <row r="14" spans="1:23" ht="13.5" thickBot="1">
      <c r="F14" s="764"/>
      <c r="G14" s="764"/>
      <c r="H14" s="764"/>
      <c r="I14" s="764"/>
      <c r="J14" s="764"/>
      <c r="K14" s="764"/>
      <c r="O14" s="714"/>
      <c r="P14" s="714"/>
      <c r="Q14" s="728"/>
      <c r="R14" s="764"/>
      <c r="S14" s="764"/>
      <c r="T14" s="764"/>
      <c r="U14" s="764"/>
      <c r="V14" s="764"/>
      <c r="W14" s="764"/>
    </row>
    <row r="15" spans="1:23" ht="89.25">
      <c r="B15" s="765" t="s">
        <v>1</v>
      </c>
      <c r="C15" s="766" t="s">
        <v>10</v>
      </c>
      <c r="D15" s="767" t="s">
        <v>239</v>
      </c>
      <c r="E15" s="768" t="s">
        <v>11</v>
      </c>
      <c r="F15" s="769" t="s">
        <v>180</v>
      </c>
      <c r="G15" s="769" t="s">
        <v>181</v>
      </c>
      <c r="H15" s="769" t="s">
        <v>182</v>
      </c>
      <c r="I15" s="769" t="s">
        <v>183</v>
      </c>
      <c r="J15" s="769" t="s">
        <v>184</v>
      </c>
      <c r="K15" s="770" t="s">
        <v>185</v>
      </c>
      <c r="O15" s="765" t="s">
        <v>1</v>
      </c>
      <c r="P15" s="766" t="s">
        <v>10</v>
      </c>
      <c r="Q15" s="768" t="s">
        <v>11</v>
      </c>
      <c r="R15" s="769" t="s">
        <v>180</v>
      </c>
      <c r="S15" s="769" t="s">
        <v>181</v>
      </c>
      <c r="T15" s="769" t="s">
        <v>182</v>
      </c>
      <c r="U15" s="769" t="s">
        <v>183</v>
      </c>
      <c r="V15" s="769" t="s">
        <v>184</v>
      </c>
      <c r="W15" s="770" t="s">
        <v>185</v>
      </c>
    </row>
    <row r="16" spans="1:23" ht="45">
      <c r="A16" s="771"/>
      <c r="B16" s="772"/>
      <c r="C16" s="773" t="s">
        <v>186</v>
      </c>
      <c r="D16" s="773" t="s">
        <v>240</v>
      </c>
      <c r="E16" s="774" t="s">
        <v>11</v>
      </c>
      <c r="F16" s="775" t="s">
        <v>254</v>
      </c>
      <c r="G16" s="775" t="s">
        <v>149</v>
      </c>
      <c r="H16" s="775" t="s">
        <v>150</v>
      </c>
      <c r="I16" s="775" t="s">
        <v>151</v>
      </c>
      <c r="J16" s="775" t="s">
        <v>191</v>
      </c>
      <c r="K16" s="776" t="s">
        <v>152</v>
      </c>
      <c r="O16" s="772"/>
      <c r="P16" s="773" t="s">
        <v>186</v>
      </c>
      <c r="Q16" s="774" t="s">
        <v>11</v>
      </c>
      <c r="R16" s="775" t="s">
        <v>187</v>
      </c>
      <c r="S16" s="775" t="s">
        <v>149</v>
      </c>
      <c r="T16" s="775" t="s">
        <v>150</v>
      </c>
      <c r="U16" s="775" t="s">
        <v>151</v>
      </c>
      <c r="V16" s="775" t="s">
        <v>191</v>
      </c>
      <c r="W16" s="776" t="s">
        <v>152</v>
      </c>
    </row>
    <row r="17" spans="2:23" ht="13.5" thickBot="1">
      <c r="B17" s="777"/>
      <c r="C17" s="778" t="s">
        <v>15</v>
      </c>
      <c r="D17" s="779" t="s">
        <v>20</v>
      </c>
      <c r="E17" s="779" t="s">
        <v>20</v>
      </c>
      <c r="F17" s="780" t="s">
        <v>15</v>
      </c>
      <c r="G17" s="780" t="s">
        <v>15</v>
      </c>
      <c r="H17" s="780" t="s">
        <v>15</v>
      </c>
      <c r="I17" s="780" t="s">
        <v>15</v>
      </c>
      <c r="J17" s="780" t="s">
        <v>15</v>
      </c>
      <c r="K17" s="781" t="s">
        <v>15</v>
      </c>
      <c r="O17" s="777"/>
      <c r="P17" s="778" t="s">
        <v>15</v>
      </c>
      <c r="Q17" s="779" t="s">
        <v>20</v>
      </c>
      <c r="R17" s="780" t="s">
        <v>15</v>
      </c>
      <c r="S17" s="780" t="s">
        <v>15</v>
      </c>
      <c r="T17" s="780" t="s">
        <v>15</v>
      </c>
      <c r="U17" s="780" t="s">
        <v>15</v>
      </c>
      <c r="V17" s="780" t="s">
        <v>15</v>
      </c>
      <c r="W17" s="781" t="s">
        <v>15</v>
      </c>
    </row>
    <row r="18" spans="2:23" ht="13.5" thickBot="1">
      <c r="B18" s="782"/>
      <c r="C18" s="783"/>
      <c r="D18" s="783"/>
      <c r="E18" s="784"/>
      <c r="F18" s="785"/>
      <c r="G18" s="786"/>
      <c r="H18" s="786"/>
      <c r="I18" s="786"/>
      <c r="J18" s="786"/>
      <c r="K18" s="787"/>
      <c r="O18" s="782"/>
      <c r="P18" s="783"/>
      <c r="Q18" s="784"/>
      <c r="R18" s="785"/>
      <c r="S18" s="786"/>
      <c r="T18" s="786"/>
      <c r="U18" s="786"/>
      <c r="V18" s="786"/>
      <c r="W18" s="787"/>
    </row>
    <row r="19" spans="2:23">
      <c r="B19" s="788">
        <f>Amnt_Deposited!B14</f>
        <v>2000</v>
      </c>
      <c r="C19" s="789">
        <f>Amnt_Deposited!P14</f>
        <v>0</v>
      </c>
      <c r="D19" s="790">
        <f>Dry_Matter_Content!P6</f>
        <v>0</v>
      </c>
      <c r="E19" s="791">
        <f>MCF!R18</f>
        <v>1</v>
      </c>
      <c r="F19" s="792">
        <f t="shared" ref="F19:F82" si="0">C19*D19*$K$6*DOCF*E19</f>
        <v>0</v>
      </c>
      <c r="G19" s="793">
        <f t="shared" ref="G19:G82" si="1">F19*$K$12</f>
        <v>0</v>
      </c>
      <c r="H19" s="793">
        <f t="shared" ref="H19:H82" si="2">F19*(1-$K$12)</f>
        <v>0</v>
      </c>
      <c r="I19" s="793">
        <f t="shared" ref="I19:I82" si="3">G19+I18*$K$10</f>
        <v>0</v>
      </c>
      <c r="J19" s="793">
        <f t="shared" ref="J19:J82" si="4">I18*(1-$K$10)+H19</f>
        <v>0</v>
      </c>
      <c r="K19" s="794">
        <f>J19*CH4_fraction*conv</f>
        <v>0</v>
      </c>
      <c r="O19" s="788">
        <f>Amnt_Deposited!B14</f>
        <v>2000</v>
      </c>
      <c r="P19" s="789">
        <f>Amnt_Deposited!P14</f>
        <v>0</v>
      </c>
      <c r="Q19" s="791">
        <f>MCF!R18</f>
        <v>1</v>
      </c>
      <c r="R19" s="792">
        <f t="shared" ref="R19:R82" si="5">P19*$W$6*DOCF*Q19</f>
        <v>0</v>
      </c>
      <c r="S19" s="793">
        <f>R19*$W$12</f>
        <v>0</v>
      </c>
      <c r="T19" s="793">
        <f>R19*(1-$W$12)</f>
        <v>0</v>
      </c>
      <c r="U19" s="793">
        <f t="shared" ref="U19:U24" si="6">S19+U18*$W$10</f>
        <v>0</v>
      </c>
      <c r="V19" s="793">
        <f>U18*(1-$W$10)+T19</f>
        <v>0</v>
      </c>
      <c r="W19" s="794">
        <f>V19*CH4_fraction*conv</f>
        <v>0</v>
      </c>
    </row>
    <row r="20" spans="2:23">
      <c r="B20" s="795">
        <f>Amnt_Deposited!B15</f>
        <v>2001</v>
      </c>
      <c r="C20" s="796">
        <f>Amnt_Deposited!P15</f>
        <v>0</v>
      </c>
      <c r="D20" s="797">
        <f>Dry_Matter_Content!P7</f>
        <v>0</v>
      </c>
      <c r="E20" s="798">
        <f>MCF!R19</f>
        <v>1</v>
      </c>
      <c r="F20" s="799">
        <f t="shared" si="0"/>
        <v>0</v>
      </c>
      <c r="G20" s="799">
        <f t="shared" si="1"/>
        <v>0</v>
      </c>
      <c r="H20" s="799">
        <f t="shared" si="2"/>
        <v>0</v>
      </c>
      <c r="I20" s="799">
        <f t="shared" si="3"/>
        <v>0</v>
      </c>
      <c r="J20" s="799">
        <f t="shared" si="4"/>
        <v>0</v>
      </c>
      <c r="K20" s="800">
        <f>J20*CH4_fraction*conv</f>
        <v>0</v>
      </c>
      <c r="M20" s="801"/>
      <c r="O20" s="795">
        <f>Amnt_Deposited!B15</f>
        <v>2001</v>
      </c>
      <c r="P20" s="796">
        <f>Amnt_Deposited!P15</f>
        <v>0</v>
      </c>
      <c r="Q20" s="798">
        <f>MCF!R19</f>
        <v>1</v>
      </c>
      <c r="R20" s="799">
        <f t="shared" si="5"/>
        <v>0</v>
      </c>
      <c r="S20" s="799">
        <f>R20*$W$12</f>
        <v>0</v>
      </c>
      <c r="T20" s="799">
        <f>R20*(1-$W$12)</f>
        <v>0</v>
      </c>
      <c r="U20" s="799">
        <f t="shared" si="6"/>
        <v>0</v>
      </c>
      <c r="V20" s="799">
        <f>U19*(1-$W$10)+T20</f>
        <v>0</v>
      </c>
      <c r="W20" s="800">
        <f>V20*CH4_fraction*conv</f>
        <v>0</v>
      </c>
    </row>
    <row r="21" spans="2:23">
      <c r="B21" s="795">
        <f>Amnt_Deposited!B16</f>
        <v>2002</v>
      </c>
      <c r="C21" s="796">
        <f>Amnt_Deposited!P16</f>
        <v>0</v>
      </c>
      <c r="D21" s="797">
        <f>Dry_Matter_Content!P8</f>
        <v>0</v>
      </c>
      <c r="E21" s="798">
        <f>MCF!R20</f>
        <v>1</v>
      </c>
      <c r="F21" s="799">
        <f t="shared" si="0"/>
        <v>0</v>
      </c>
      <c r="G21" s="799">
        <f t="shared" si="1"/>
        <v>0</v>
      </c>
      <c r="H21" s="799">
        <f t="shared" si="2"/>
        <v>0</v>
      </c>
      <c r="I21" s="799">
        <f t="shared" si="3"/>
        <v>0</v>
      </c>
      <c r="J21" s="799">
        <f t="shared" si="4"/>
        <v>0</v>
      </c>
      <c r="K21" s="800">
        <f t="shared" ref="K21:K84" si="7">J21*CH4_fraction*conv</f>
        <v>0</v>
      </c>
      <c r="O21" s="795">
        <f>Amnt_Deposited!B16</f>
        <v>2002</v>
      </c>
      <c r="P21" s="796">
        <f>Amnt_Deposited!P16</f>
        <v>0</v>
      </c>
      <c r="Q21" s="798">
        <f>MCF!R20</f>
        <v>1</v>
      </c>
      <c r="R21" s="799">
        <f t="shared" si="5"/>
        <v>0</v>
      </c>
      <c r="S21" s="799">
        <f t="shared" ref="S21:S84" si="8">R21*$W$12</f>
        <v>0</v>
      </c>
      <c r="T21" s="799">
        <f t="shared" ref="T21:T84" si="9">R21*(1-$W$12)</f>
        <v>0</v>
      </c>
      <c r="U21" s="799">
        <f t="shared" si="6"/>
        <v>0</v>
      </c>
      <c r="V21" s="799">
        <f t="shared" ref="V21:V84" si="10">U20*(1-$W$10)+T21</f>
        <v>0</v>
      </c>
      <c r="W21" s="800">
        <f t="shared" ref="W21:W84" si="11">V21*CH4_fraction*conv</f>
        <v>0</v>
      </c>
    </row>
    <row r="22" spans="2:23">
      <c r="B22" s="795">
        <f>Amnt_Deposited!B17</f>
        <v>2003</v>
      </c>
      <c r="C22" s="796">
        <f>Amnt_Deposited!P17</f>
        <v>0</v>
      </c>
      <c r="D22" s="797">
        <f>Dry_Matter_Content!P9</f>
        <v>0</v>
      </c>
      <c r="E22" s="798">
        <f>MCF!R21</f>
        <v>1</v>
      </c>
      <c r="F22" s="799">
        <f t="shared" si="0"/>
        <v>0</v>
      </c>
      <c r="G22" s="799">
        <f t="shared" si="1"/>
        <v>0</v>
      </c>
      <c r="H22" s="799">
        <f t="shared" si="2"/>
        <v>0</v>
      </c>
      <c r="I22" s="799">
        <f t="shared" si="3"/>
        <v>0</v>
      </c>
      <c r="J22" s="799">
        <f t="shared" si="4"/>
        <v>0</v>
      </c>
      <c r="K22" s="800">
        <f t="shared" si="7"/>
        <v>0</v>
      </c>
      <c r="N22" s="802"/>
      <c r="O22" s="795">
        <f>Amnt_Deposited!B17</f>
        <v>2003</v>
      </c>
      <c r="P22" s="796">
        <f>Amnt_Deposited!P17</f>
        <v>0</v>
      </c>
      <c r="Q22" s="798">
        <f>MCF!R21</f>
        <v>1</v>
      </c>
      <c r="R22" s="799">
        <f t="shared" si="5"/>
        <v>0</v>
      </c>
      <c r="S22" s="799">
        <f t="shared" si="8"/>
        <v>0</v>
      </c>
      <c r="T22" s="799">
        <f t="shared" si="9"/>
        <v>0</v>
      </c>
      <c r="U22" s="799">
        <f t="shared" si="6"/>
        <v>0</v>
      </c>
      <c r="V22" s="799">
        <f t="shared" si="10"/>
        <v>0</v>
      </c>
      <c r="W22" s="800">
        <f t="shared" si="11"/>
        <v>0</v>
      </c>
    </row>
    <row r="23" spans="2:23">
      <c r="B23" s="795">
        <f>Amnt_Deposited!B18</f>
        <v>2004</v>
      </c>
      <c r="C23" s="796">
        <f>Amnt_Deposited!P18</f>
        <v>0</v>
      </c>
      <c r="D23" s="797">
        <f>Dry_Matter_Content!P10</f>
        <v>0</v>
      </c>
      <c r="E23" s="798">
        <f>MCF!R22</f>
        <v>1</v>
      </c>
      <c r="F23" s="799">
        <f t="shared" si="0"/>
        <v>0</v>
      </c>
      <c r="G23" s="799">
        <f t="shared" si="1"/>
        <v>0</v>
      </c>
      <c r="H23" s="799">
        <f t="shared" si="2"/>
        <v>0</v>
      </c>
      <c r="I23" s="799">
        <f t="shared" si="3"/>
        <v>0</v>
      </c>
      <c r="J23" s="799">
        <f t="shared" si="4"/>
        <v>0</v>
      </c>
      <c r="K23" s="800">
        <f t="shared" si="7"/>
        <v>0</v>
      </c>
      <c r="N23" s="802"/>
      <c r="O23" s="795">
        <f>Amnt_Deposited!B18</f>
        <v>2004</v>
      </c>
      <c r="P23" s="796">
        <f>Amnt_Deposited!P18</f>
        <v>0</v>
      </c>
      <c r="Q23" s="798">
        <f>MCF!R22</f>
        <v>1</v>
      </c>
      <c r="R23" s="799">
        <f t="shared" si="5"/>
        <v>0</v>
      </c>
      <c r="S23" s="799">
        <f t="shared" si="8"/>
        <v>0</v>
      </c>
      <c r="T23" s="799">
        <f t="shared" si="9"/>
        <v>0</v>
      </c>
      <c r="U23" s="799">
        <f t="shared" si="6"/>
        <v>0</v>
      </c>
      <c r="V23" s="799">
        <f t="shared" si="10"/>
        <v>0</v>
      </c>
      <c r="W23" s="800">
        <f t="shared" si="11"/>
        <v>0</v>
      </c>
    </row>
    <row r="24" spans="2:23">
      <c r="B24" s="795">
        <f>Amnt_Deposited!B19</f>
        <v>2005</v>
      </c>
      <c r="C24" s="796">
        <f>Amnt_Deposited!P19</f>
        <v>0</v>
      </c>
      <c r="D24" s="797">
        <f>Dry_Matter_Content!P11</f>
        <v>0</v>
      </c>
      <c r="E24" s="798">
        <f>MCF!R23</f>
        <v>1</v>
      </c>
      <c r="F24" s="799">
        <f t="shared" si="0"/>
        <v>0</v>
      </c>
      <c r="G24" s="799">
        <f t="shared" si="1"/>
        <v>0</v>
      </c>
      <c r="H24" s="799">
        <f t="shared" si="2"/>
        <v>0</v>
      </c>
      <c r="I24" s="799">
        <f t="shared" si="3"/>
        <v>0</v>
      </c>
      <c r="J24" s="799">
        <f t="shared" si="4"/>
        <v>0</v>
      </c>
      <c r="K24" s="800">
        <f t="shared" si="7"/>
        <v>0</v>
      </c>
      <c r="N24" s="802"/>
      <c r="O24" s="795">
        <f>Amnt_Deposited!B19</f>
        <v>2005</v>
      </c>
      <c r="P24" s="796">
        <f>Amnt_Deposited!P19</f>
        <v>0</v>
      </c>
      <c r="Q24" s="798">
        <f>MCF!R23</f>
        <v>1</v>
      </c>
      <c r="R24" s="799">
        <f t="shared" si="5"/>
        <v>0</v>
      </c>
      <c r="S24" s="799">
        <f t="shared" si="8"/>
        <v>0</v>
      </c>
      <c r="T24" s="799">
        <f t="shared" si="9"/>
        <v>0</v>
      </c>
      <c r="U24" s="799">
        <f t="shared" si="6"/>
        <v>0</v>
      </c>
      <c r="V24" s="799">
        <f t="shared" si="10"/>
        <v>0</v>
      </c>
      <c r="W24" s="800">
        <f t="shared" si="11"/>
        <v>0</v>
      </c>
    </row>
    <row r="25" spans="2:23">
      <c r="B25" s="795">
        <f>Amnt_Deposited!B20</f>
        <v>2006</v>
      </c>
      <c r="C25" s="796">
        <f>Amnt_Deposited!P20</f>
        <v>0</v>
      </c>
      <c r="D25" s="797">
        <f>Dry_Matter_Content!P12</f>
        <v>0</v>
      </c>
      <c r="E25" s="798">
        <f>MCF!R24</f>
        <v>1</v>
      </c>
      <c r="F25" s="799">
        <f t="shared" si="0"/>
        <v>0</v>
      </c>
      <c r="G25" s="799">
        <f t="shared" si="1"/>
        <v>0</v>
      </c>
      <c r="H25" s="799">
        <f t="shared" si="2"/>
        <v>0</v>
      </c>
      <c r="I25" s="799">
        <f t="shared" si="3"/>
        <v>0</v>
      </c>
      <c r="J25" s="799">
        <f t="shared" si="4"/>
        <v>0</v>
      </c>
      <c r="K25" s="800">
        <f t="shared" si="7"/>
        <v>0</v>
      </c>
      <c r="N25" s="802"/>
      <c r="O25" s="795">
        <f>Amnt_Deposited!B20</f>
        <v>2006</v>
      </c>
      <c r="P25" s="796">
        <f>Amnt_Deposited!P20</f>
        <v>0</v>
      </c>
      <c r="Q25" s="798">
        <f>MCF!R24</f>
        <v>1</v>
      </c>
      <c r="R25" s="799">
        <f t="shared" si="5"/>
        <v>0</v>
      </c>
      <c r="S25" s="799">
        <f t="shared" si="8"/>
        <v>0</v>
      </c>
      <c r="T25" s="799">
        <f t="shared" si="9"/>
        <v>0</v>
      </c>
      <c r="U25" s="799">
        <f t="shared" ref="U25:U84" si="12">S25+U24*$W$10</f>
        <v>0</v>
      </c>
      <c r="V25" s="799">
        <f t="shared" si="10"/>
        <v>0</v>
      </c>
      <c r="W25" s="800">
        <f t="shared" si="11"/>
        <v>0</v>
      </c>
    </row>
    <row r="26" spans="2:23">
      <c r="B26" s="795">
        <f>Amnt_Deposited!B21</f>
        <v>2007</v>
      </c>
      <c r="C26" s="796">
        <f>Amnt_Deposited!P21</f>
        <v>0</v>
      </c>
      <c r="D26" s="797">
        <f>Dry_Matter_Content!P13</f>
        <v>0</v>
      </c>
      <c r="E26" s="798">
        <f>MCF!R25</f>
        <v>1</v>
      </c>
      <c r="F26" s="799">
        <f t="shared" si="0"/>
        <v>0</v>
      </c>
      <c r="G26" s="799">
        <f t="shared" si="1"/>
        <v>0</v>
      </c>
      <c r="H26" s="799">
        <f t="shared" si="2"/>
        <v>0</v>
      </c>
      <c r="I26" s="799">
        <f t="shared" si="3"/>
        <v>0</v>
      </c>
      <c r="J26" s="799">
        <f t="shared" si="4"/>
        <v>0</v>
      </c>
      <c r="K26" s="800">
        <f t="shared" si="7"/>
        <v>0</v>
      </c>
      <c r="N26" s="802"/>
      <c r="O26" s="795">
        <f>Amnt_Deposited!B21</f>
        <v>2007</v>
      </c>
      <c r="P26" s="796">
        <f>Amnt_Deposited!P21</f>
        <v>0</v>
      </c>
      <c r="Q26" s="798">
        <f>MCF!R25</f>
        <v>1</v>
      </c>
      <c r="R26" s="799">
        <f t="shared" si="5"/>
        <v>0</v>
      </c>
      <c r="S26" s="799">
        <f t="shared" si="8"/>
        <v>0</v>
      </c>
      <c r="T26" s="799">
        <f t="shared" si="9"/>
        <v>0</v>
      </c>
      <c r="U26" s="799">
        <f t="shared" si="12"/>
        <v>0</v>
      </c>
      <c r="V26" s="799">
        <f t="shared" si="10"/>
        <v>0</v>
      </c>
      <c r="W26" s="800">
        <f t="shared" si="11"/>
        <v>0</v>
      </c>
    </row>
    <row r="27" spans="2:23">
      <c r="B27" s="795">
        <f>Amnt_Deposited!B22</f>
        <v>2008</v>
      </c>
      <c r="C27" s="796">
        <f>Amnt_Deposited!P22</f>
        <v>0</v>
      </c>
      <c r="D27" s="797">
        <f>Dry_Matter_Content!P14</f>
        <v>0</v>
      </c>
      <c r="E27" s="798">
        <f>MCF!R26</f>
        <v>1</v>
      </c>
      <c r="F27" s="799">
        <f t="shared" si="0"/>
        <v>0</v>
      </c>
      <c r="G27" s="799">
        <f t="shared" si="1"/>
        <v>0</v>
      </c>
      <c r="H27" s="799">
        <f t="shared" si="2"/>
        <v>0</v>
      </c>
      <c r="I27" s="799">
        <f t="shared" si="3"/>
        <v>0</v>
      </c>
      <c r="J27" s="799">
        <f t="shared" si="4"/>
        <v>0</v>
      </c>
      <c r="K27" s="800">
        <f t="shared" si="7"/>
        <v>0</v>
      </c>
      <c r="N27" s="802"/>
      <c r="O27" s="795">
        <f>Amnt_Deposited!B22</f>
        <v>2008</v>
      </c>
      <c r="P27" s="796">
        <f>Amnt_Deposited!P22</f>
        <v>0</v>
      </c>
      <c r="Q27" s="798">
        <f>MCF!R26</f>
        <v>1</v>
      </c>
      <c r="R27" s="799">
        <f t="shared" si="5"/>
        <v>0</v>
      </c>
      <c r="S27" s="799">
        <f t="shared" si="8"/>
        <v>0</v>
      </c>
      <c r="T27" s="799">
        <f t="shared" si="9"/>
        <v>0</v>
      </c>
      <c r="U27" s="799">
        <f t="shared" si="12"/>
        <v>0</v>
      </c>
      <c r="V27" s="799">
        <f t="shared" si="10"/>
        <v>0</v>
      </c>
      <c r="W27" s="800">
        <f t="shared" si="11"/>
        <v>0</v>
      </c>
    </row>
    <row r="28" spans="2:23">
      <c r="B28" s="795">
        <f>Amnt_Deposited!B23</f>
        <v>2009</v>
      </c>
      <c r="C28" s="796">
        <f>Amnt_Deposited!P23</f>
        <v>0</v>
      </c>
      <c r="D28" s="797">
        <f>Dry_Matter_Content!P15</f>
        <v>0</v>
      </c>
      <c r="E28" s="798">
        <f>MCF!R27</f>
        <v>1</v>
      </c>
      <c r="F28" s="799">
        <f t="shared" si="0"/>
        <v>0</v>
      </c>
      <c r="G28" s="799">
        <f t="shared" si="1"/>
        <v>0</v>
      </c>
      <c r="H28" s="799">
        <f t="shared" si="2"/>
        <v>0</v>
      </c>
      <c r="I28" s="799">
        <f t="shared" si="3"/>
        <v>0</v>
      </c>
      <c r="J28" s="799">
        <f t="shared" si="4"/>
        <v>0</v>
      </c>
      <c r="K28" s="800">
        <f t="shared" si="7"/>
        <v>0</v>
      </c>
      <c r="N28" s="802"/>
      <c r="O28" s="795">
        <f>Amnt_Deposited!B23</f>
        <v>2009</v>
      </c>
      <c r="P28" s="796">
        <f>Amnt_Deposited!P23</f>
        <v>0</v>
      </c>
      <c r="Q28" s="798">
        <f>MCF!R27</f>
        <v>1</v>
      </c>
      <c r="R28" s="799">
        <f t="shared" si="5"/>
        <v>0</v>
      </c>
      <c r="S28" s="799">
        <f t="shared" si="8"/>
        <v>0</v>
      </c>
      <c r="T28" s="799">
        <f t="shared" si="9"/>
        <v>0</v>
      </c>
      <c r="U28" s="799">
        <f t="shared" si="12"/>
        <v>0</v>
      </c>
      <c r="V28" s="799">
        <f t="shared" si="10"/>
        <v>0</v>
      </c>
      <c r="W28" s="800">
        <f t="shared" si="11"/>
        <v>0</v>
      </c>
    </row>
    <row r="29" spans="2:23">
      <c r="B29" s="795">
        <f>Amnt_Deposited!B24</f>
        <v>2010</v>
      </c>
      <c r="C29" s="796">
        <f>Amnt_Deposited!P24</f>
        <v>0</v>
      </c>
      <c r="D29" s="797">
        <f>Dry_Matter_Content!P16</f>
        <v>0</v>
      </c>
      <c r="E29" s="798">
        <f>MCF!R28</f>
        <v>1</v>
      </c>
      <c r="F29" s="799">
        <f t="shared" si="0"/>
        <v>0</v>
      </c>
      <c r="G29" s="799">
        <f t="shared" si="1"/>
        <v>0</v>
      </c>
      <c r="H29" s="799">
        <f t="shared" si="2"/>
        <v>0</v>
      </c>
      <c r="I29" s="799">
        <f t="shared" si="3"/>
        <v>0</v>
      </c>
      <c r="J29" s="799">
        <f t="shared" si="4"/>
        <v>0</v>
      </c>
      <c r="K29" s="800">
        <f t="shared" si="7"/>
        <v>0</v>
      </c>
      <c r="O29" s="795">
        <f>Amnt_Deposited!B24</f>
        <v>2010</v>
      </c>
      <c r="P29" s="796">
        <f>Amnt_Deposited!P24</f>
        <v>0</v>
      </c>
      <c r="Q29" s="798">
        <f>MCF!R28</f>
        <v>1</v>
      </c>
      <c r="R29" s="799">
        <f t="shared" si="5"/>
        <v>0</v>
      </c>
      <c r="S29" s="799">
        <f t="shared" si="8"/>
        <v>0</v>
      </c>
      <c r="T29" s="799">
        <f t="shared" si="9"/>
        <v>0</v>
      </c>
      <c r="U29" s="799">
        <f t="shared" si="12"/>
        <v>0</v>
      </c>
      <c r="V29" s="799">
        <f t="shared" si="10"/>
        <v>0</v>
      </c>
      <c r="W29" s="800">
        <f t="shared" si="11"/>
        <v>0</v>
      </c>
    </row>
    <row r="30" spans="2:23">
      <c r="B30" s="795">
        <f>Amnt_Deposited!B25</f>
        <v>2011</v>
      </c>
      <c r="C30" s="796">
        <f>Amnt_Deposited!P25</f>
        <v>0</v>
      </c>
      <c r="D30" s="797">
        <f>Dry_Matter_Content!P17</f>
        <v>0</v>
      </c>
      <c r="E30" s="798">
        <f>MCF!R29</f>
        <v>1</v>
      </c>
      <c r="F30" s="799">
        <f t="shared" si="0"/>
        <v>0</v>
      </c>
      <c r="G30" s="799">
        <f t="shared" si="1"/>
        <v>0</v>
      </c>
      <c r="H30" s="799">
        <f t="shared" si="2"/>
        <v>0</v>
      </c>
      <c r="I30" s="799">
        <f t="shared" si="3"/>
        <v>0</v>
      </c>
      <c r="J30" s="799">
        <f t="shared" si="4"/>
        <v>0</v>
      </c>
      <c r="K30" s="800">
        <f t="shared" si="7"/>
        <v>0</v>
      </c>
      <c r="O30" s="795">
        <f>Amnt_Deposited!B25</f>
        <v>2011</v>
      </c>
      <c r="P30" s="796">
        <f>Amnt_Deposited!P25</f>
        <v>0</v>
      </c>
      <c r="Q30" s="798">
        <f>MCF!R29</f>
        <v>1</v>
      </c>
      <c r="R30" s="799">
        <f t="shared" si="5"/>
        <v>0</v>
      </c>
      <c r="S30" s="799">
        <f t="shared" si="8"/>
        <v>0</v>
      </c>
      <c r="T30" s="799">
        <f t="shared" si="9"/>
        <v>0</v>
      </c>
      <c r="U30" s="799">
        <f t="shared" si="12"/>
        <v>0</v>
      </c>
      <c r="V30" s="799">
        <f t="shared" si="10"/>
        <v>0</v>
      </c>
      <c r="W30" s="800">
        <f t="shared" si="11"/>
        <v>0</v>
      </c>
    </row>
    <row r="31" spans="2:23">
      <c r="B31" s="795">
        <f>Amnt_Deposited!B26</f>
        <v>2012</v>
      </c>
      <c r="C31" s="796">
        <f>Amnt_Deposited!P26</f>
        <v>0</v>
      </c>
      <c r="D31" s="797">
        <f>Dry_Matter_Content!P18</f>
        <v>0</v>
      </c>
      <c r="E31" s="798">
        <f>MCF!R30</f>
        <v>1</v>
      </c>
      <c r="F31" s="799">
        <f t="shared" si="0"/>
        <v>0</v>
      </c>
      <c r="G31" s="799">
        <f t="shared" si="1"/>
        <v>0</v>
      </c>
      <c r="H31" s="799">
        <f t="shared" si="2"/>
        <v>0</v>
      </c>
      <c r="I31" s="799">
        <f t="shared" si="3"/>
        <v>0</v>
      </c>
      <c r="J31" s="799">
        <f t="shared" si="4"/>
        <v>0</v>
      </c>
      <c r="K31" s="800">
        <f t="shared" si="7"/>
        <v>0</v>
      </c>
      <c r="O31" s="795">
        <f>Amnt_Deposited!B26</f>
        <v>2012</v>
      </c>
      <c r="P31" s="796">
        <f>Amnt_Deposited!P26</f>
        <v>0</v>
      </c>
      <c r="Q31" s="798">
        <f>MCF!R30</f>
        <v>1</v>
      </c>
      <c r="R31" s="799">
        <f t="shared" si="5"/>
        <v>0</v>
      </c>
      <c r="S31" s="799">
        <f t="shared" si="8"/>
        <v>0</v>
      </c>
      <c r="T31" s="799">
        <f t="shared" si="9"/>
        <v>0</v>
      </c>
      <c r="U31" s="799">
        <f t="shared" si="12"/>
        <v>0</v>
      </c>
      <c r="V31" s="799">
        <f t="shared" si="10"/>
        <v>0</v>
      </c>
      <c r="W31" s="800">
        <f t="shared" si="11"/>
        <v>0</v>
      </c>
    </row>
    <row r="32" spans="2:23">
      <c r="B32" s="795">
        <f>Amnt_Deposited!B27</f>
        <v>2013</v>
      </c>
      <c r="C32" s="796">
        <f>Amnt_Deposited!P27</f>
        <v>0</v>
      </c>
      <c r="D32" s="797">
        <f>Dry_Matter_Content!P19</f>
        <v>0</v>
      </c>
      <c r="E32" s="798">
        <f>MCF!R31</f>
        <v>1</v>
      </c>
      <c r="F32" s="799">
        <f t="shared" si="0"/>
        <v>0</v>
      </c>
      <c r="G32" s="799">
        <f t="shared" si="1"/>
        <v>0</v>
      </c>
      <c r="H32" s="799">
        <f t="shared" si="2"/>
        <v>0</v>
      </c>
      <c r="I32" s="799">
        <f t="shared" si="3"/>
        <v>0</v>
      </c>
      <c r="J32" s="799">
        <f t="shared" si="4"/>
        <v>0</v>
      </c>
      <c r="K32" s="800">
        <f t="shared" si="7"/>
        <v>0</v>
      </c>
      <c r="O32" s="795">
        <f>Amnt_Deposited!B27</f>
        <v>2013</v>
      </c>
      <c r="P32" s="796">
        <f>Amnt_Deposited!P27</f>
        <v>0</v>
      </c>
      <c r="Q32" s="798">
        <f>MCF!R31</f>
        <v>1</v>
      </c>
      <c r="R32" s="799">
        <f t="shared" si="5"/>
        <v>0</v>
      </c>
      <c r="S32" s="799">
        <f t="shared" si="8"/>
        <v>0</v>
      </c>
      <c r="T32" s="799">
        <f t="shared" si="9"/>
        <v>0</v>
      </c>
      <c r="U32" s="799">
        <f t="shared" si="12"/>
        <v>0</v>
      </c>
      <c r="V32" s="799">
        <f t="shared" si="10"/>
        <v>0</v>
      </c>
      <c r="W32" s="800">
        <f t="shared" si="11"/>
        <v>0</v>
      </c>
    </row>
    <row r="33" spans="2:23">
      <c r="B33" s="795">
        <f>Amnt_Deposited!B28</f>
        <v>2014</v>
      </c>
      <c r="C33" s="796">
        <f>Amnt_Deposited!P28</f>
        <v>0</v>
      </c>
      <c r="D33" s="797">
        <f>Dry_Matter_Content!P20</f>
        <v>0</v>
      </c>
      <c r="E33" s="798">
        <f>MCF!R32</f>
        <v>1</v>
      </c>
      <c r="F33" s="799">
        <f t="shared" si="0"/>
        <v>0</v>
      </c>
      <c r="G33" s="799">
        <f t="shared" si="1"/>
        <v>0</v>
      </c>
      <c r="H33" s="799">
        <f t="shared" si="2"/>
        <v>0</v>
      </c>
      <c r="I33" s="799">
        <f t="shared" si="3"/>
        <v>0</v>
      </c>
      <c r="J33" s="799">
        <f t="shared" si="4"/>
        <v>0</v>
      </c>
      <c r="K33" s="800">
        <f t="shared" si="7"/>
        <v>0</v>
      </c>
      <c r="O33" s="795">
        <f>Amnt_Deposited!B28</f>
        <v>2014</v>
      </c>
      <c r="P33" s="796">
        <f>Amnt_Deposited!P28</f>
        <v>0</v>
      </c>
      <c r="Q33" s="798">
        <f>MCF!R32</f>
        <v>1</v>
      </c>
      <c r="R33" s="799">
        <f t="shared" si="5"/>
        <v>0</v>
      </c>
      <c r="S33" s="799">
        <f t="shared" si="8"/>
        <v>0</v>
      </c>
      <c r="T33" s="799">
        <f t="shared" si="9"/>
        <v>0</v>
      </c>
      <c r="U33" s="799">
        <f t="shared" si="12"/>
        <v>0</v>
      </c>
      <c r="V33" s="799">
        <f t="shared" si="10"/>
        <v>0</v>
      </c>
      <c r="W33" s="800">
        <f t="shared" si="11"/>
        <v>0</v>
      </c>
    </row>
    <row r="34" spans="2:23">
      <c r="B34" s="795">
        <f>Amnt_Deposited!B29</f>
        <v>2015</v>
      </c>
      <c r="C34" s="796">
        <f>Amnt_Deposited!P29</f>
        <v>0</v>
      </c>
      <c r="D34" s="797">
        <f>Dry_Matter_Content!P21</f>
        <v>0</v>
      </c>
      <c r="E34" s="798">
        <f>MCF!R33</f>
        <v>1</v>
      </c>
      <c r="F34" s="799">
        <f t="shared" si="0"/>
        <v>0</v>
      </c>
      <c r="G34" s="799">
        <f t="shared" si="1"/>
        <v>0</v>
      </c>
      <c r="H34" s="799">
        <f t="shared" si="2"/>
        <v>0</v>
      </c>
      <c r="I34" s="799">
        <f t="shared" si="3"/>
        <v>0</v>
      </c>
      <c r="J34" s="799">
        <f t="shared" si="4"/>
        <v>0</v>
      </c>
      <c r="K34" s="800">
        <f t="shared" si="7"/>
        <v>0</v>
      </c>
      <c r="O34" s="795">
        <f>Amnt_Deposited!B29</f>
        <v>2015</v>
      </c>
      <c r="P34" s="796">
        <f>Amnt_Deposited!P29</f>
        <v>0</v>
      </c>
      <c r="Q34" s="798">
        <f>MCF!R33</f>
        <v>1</v>
      </c>
      <c r="R34" s="799">
        <f t="shared" si="5"/>
        <v>0</v>
      </c>
      <c r="S34" s="799">
        <f t="shared" si="8"/>
        <v>0</v>
      </c>
      <c r="T34" s="799">
        <f t="shared" si="9"/>
        <v>0</v>
      </c>
      <c r="U34" s="799">
        <f t="shared" si="12"/>
        <v>0</v>
      </c>
      <c r="V34" s="799">
        <f t="shared" si="10"/>
        <v>0</v>
      </c>
      <c r="W34" s="800">
        <f t="shared" si="11"/>
        <v>0</v>
      </c>
    </row>
    <row r="35" spans="2:23">
      <c r="B35" s="795">
        <f>Amnt_Deposited!B30</f>
        <v>2016</v>
      </c>
      <c r="C35" s="796">
        <f>Amnt_Deposited!P30</f>
        <v>0</v>
      </c>
      <c r="D35" s="797">
        <f>Dry_Matter_Content!P22</f>
        <v>0</v>
      </c>
      <c r="E35" s="798">
        <f>MCF!R34</f>
        <v>1</v>
      </c>
      <c r="F35" s="799">
        <f t="shared" si="0"/>
        <v>0</v>
      </c>
      <c r="G35" s="799">
        <f t="shared" si="1"/>
        <v>0</v>
      </c>
      <c r="H35" s="799">
        <f t="shared" si="2"/>
        <v>0</v>
      </c>
      <c r="I35" s="799">
        <f t="shared" si="3"/>
        <v>0</v>
      </c>
      <c r="J35" s="799">
        <f t="shared" si="4"/>
        <v>0</v>
      </c>
      <c r="K35" s="800">
        <f t="shared" si="7"/>
        <v>0</v>
      </c>
      <c r="O35" s="795">
        <f>Amnt_Deposited!B30</f>
        <v>2016</v>
      </c>
      <c r="P35" s="796">
        <f>Amnt_Deposited!P30</f>
        <v>0</v>
      </c>
      <c r="Q35" s="798">
        <f>MCF!R34</f>
        <v>1</v>
      </c>
      <c r="R35" s="799">
        <f t="shared" si="5"/>
        <v>0</v>
      </c>
      <c r="S35" s="799">
        <f t="shared" si="8"/>
        <v>0</v>
      </c>
      <c r="T35" s="799">
        <f t="shared" si="9"/>
        <v>0</v>
      </c>
      <c r="U35" s="799">
        <f t="shared" si="12"/>
        <v>0</v>
      </c>
      <c r="V35" s="799">
        <f t="shared" si="10"/>
        <v>0</v>
      </c>
      <c r="W35" s="800">
        <f t="shared" si="11"/>
        <v>0</v>
      </c>
    </row>
    <row r="36" spans="2:23">
      <c r="B36" s="795">
        <f>Amnt_Deposited!B31</f>
        <v>2017</v>
      </c>
      <c r="C36" s="796">
        <f>Amnt_Deposited!P31</f>
        <v>0</v>
      </c>
      <c r="D36" s="797">
        <f>Dry_Matter_Content!P23</f>
        <v>0</v>
      </c>
      <c r="E36" s="798">
        <f>MCF!R35</f>
        <v>1</v>
      </c>
      <c r="F36" s="799">
        <f t="shared" si="0"/>
        <v>0</v>
      </c>
      <c r="G36" s="799">
        <f t="shared" si="1"/>
        <v>0</v>
      </c>
      <c r="H36" s="799">
        <f t="shared" si="2"/>
        <v>0</v>
      </c>
      <c r="I36" s="799">
        <f t="shared" si="3"/>
        <v>0</v>
      </c>
      <c r="J36" s="799">
        <f t="shared" si="4"/>
        <v>0</v>
      </c>
      <c r="K36" s="800">
        <f t="shared" si="7"/>
        <v>0</v>
      </c>
      <c r="O36" s="795">
        <f>Amnt_Deposited!B31</f>
        <v>2017</v>
      </c>
      <c r="P36" s="796">
        <f>Amnt_Deposited!P31</f>
        <v>0</v>
      </c>
      <c r="Q36" s="798">
        <f>MCF!R35</f>
        <v>1</v>
      </c>
      <c r="R36" s="799">
        <f t="shared" si="5"/>
        <v>0</v>
      </c>
      <c r="S36" s="799">
        <f t="shared" si="8"/>
        <v>0</v>
      </c>
      <c r="T36" s="799">
        <f t="shared" si="9"/>
        <v>0</v>
      </c>
      <c r="U36" s="799">
        <f t="shared" si="12"/>
        <v>0</v>
      </c>
      <c r="V36" s="799">
        <f t="shared" si="10"/>
        <v>0</v>
      </c>
      <c r="W36" s="800">
        <f t="shared" si="11"/>
        <v>0</v>
      </c>
    </row>
    <row r="37" spans="2:23">
      <c r="B37" s="795">
        <f>Amnt_Deposited!B32</f>
        <v>2018</v>
      </c>
      <c r="C37" s="796">
        <f>Amnt_Deposited!P32</f>
        <v>0</v>
      </c>
      <c r="D37" s="797">
        <f>Dry_Matter_Content!P24</f>
        <v>0</v>
      </c>
      <c r="E37" s="798">
        <f>MCF!R36</f>
        <v>1</v>
      </c>
      <c r="F37" s="799">
        <f t="shared" si="0"/>
        <v>0</v>
      </c>
      <c r="G37" s="799">
        <f t="shared" si="1"/>
        <v>0</v>
      </c>
      <c r="H37" s="799">
        <f t="shared" si="2"/>
        <v>0</v>
      </c>
      <c r="I37" s="799">
        <f t="shared" si="3"/>
        <v>0</v>
      </c>
      <c r="J37" s="799">
        <f t="shared" si="4"/>
        <v>0</v>
      </c>
      <c r="K37" s="800">
        <f t="shared" si="7"/>
        <v>0</v>
      </c>
      <c r="O37" s="795">
        <f>Amnt_Deposited!B32</f>
        <v>2018</v>
      </c>
      <c r="P37" s="796">
        <f>Amnt_Deposited!P32</f>
        <v>0</v>
      </c>
      <c r="Q37" s="798">
        <f>MCF!R36</f>
        <v>1</v>
      </c>
      <c r="R37" s="799">
        <f t="shared" si="5"/>
        <v>0</v>
      </c>
      <c r="S37" s="799">
        <f t="shared" si="8"/>
        <v>0</v>
      </c>
      <c r="T37" s="799">
        <f t="shared" si="9"/>
        <v>0</v>
      </c>
      <c r="U37" s="799">
        <f t="shared" si="12"/>
        <v>0</v>
      </c>
      <c r="V37" s="799">
        <f t="shared" si="10"/>
        <v>0</v>
      </c>
      <c r="W37" s="800">
        <f t="shared" si="11"/>
        <v>0</v>
      </c>
    </row>
    <row r="38" spans="2:23">
      <c r="B38" s="795">
        <f>Amnt_Deposited!B33</f>
        <v>2019</v>
      </c>
      <c r="C38" s="796">
        <f>Amnt_Deposited!P33</f>
        <v>0</v>
      </c>
      <c r="D38" s="797">
        <f>Dry_Matter_Content!P25</f>
        <v>0</v>
      </c>
      <c r="E38" s="798">
        <f>MCF!R37</f>
        <v>1</v>
      </c>
      <c r="F38" s="799">
        <f t="shared" si="0"/>
        <v>0</v>
      </c>
      <c r="G38" s="799">
        <f t="shared" si="1"/>
        <v>0</v>
      </c>
      <c r="H38" s="799">
        <f t="shared" si="2"/>
        <v>0</v>
      </c>
      <c r="I38" s="799">
        <f t="shared" si="3"/>
        <v>0</v>
      </c>
      <c r="J38" s="799">
        <f t="shared" si="4"/>
        <v>0</v>
      </c>
      <c r="K38" s="800">
        <f t="shared" si="7"/>
        <v>0</v>
      </c>
      <c r="O38" s="795">
        <f>Amnt_Deposited!B33</f>
        <v>2019</v>
      </c>
      <c r="P38" s="796">
        <f>Amnt_Deposited!P33</f>
        <v>0</v>
      </c>
      <c r="Q38" s="798">
        <f>MCF!R37</f>
        <v>1</v>
      </c>
      <c r="R38" s="799">
        <f t="shared" si="5"/>
        <v>0</v>
      </c>
      <c r="S38" s="799">
        <f t="shared" si="8"/>
        <v>0</v>
      </c>
      <c r="T38" s="799">
        <f t="shared" si="9"/>
        <v>0</v>
      </c>
      <c r="U38" s="799">
        <f t="shared" si="12"/>
        <v>0</v>
      </c>
      <c r="V38" s="799">
        <f t="shared" si="10"/>
        <v>0</v>
      </c>
      <c r="W38" s="800">
        <f t="shared" si="11"/>
        <v>0</v>
      </c>
    </row>
    <row r="39" spans="2:23">
      <c r="B39" s="795">
        <f>Amnt_Deposited!B34</f>
        <v>2020</v>
      </c>
      <c r="C39" s="796">
        <f>Amnt_Deposited!P34</f>
        <v>0</v>
      </c>
      <c r="D39" s="797">
        <f>Dry_Matter_Content!P26</f>
        <v>0</v>
      </c>
      <c r="E39" s="798">
        <f>MCF!R38</f>
        <v>1</v>
      </c>
      <c r="F39" s="799">
        <f t="shared" si="0"/>
        <v>0</v>
      </c>
      <c r="G39" s="799">
        <f t="shared" si="1"/>
        <v>0</v>
      </c>
      <c r="H39" s="799">
        <f t="shared" si="2"/>
        <v>0</v>
      </c>
      <c r="I39" s="799">
        <f t="shared" si="3"/>
        <v>0</v>
      </c>
      <c r="J39" s="799">
        <f t="shared" si="4"/>
        <v>0</v>
      </c>
      <c r="K39" s="800">
        <f t="shared" si="7"/>
        <v>0</v>
      </c>
      <c r="O39" s="795">
        <f>Amnt_Deposited!B34</f>
        <v>2020</v>
      </c>
      <c r="P39" s="796">
        <f>Amnt_Deposited!P34</f>
        <v>0</v>
      </c>
      <c r="Q39" s="798">
        <f>MCF!R38</f>
        <v>1</v>
      </c>
      <c r="R39" s="799">
        <f t="shared" si="5"/>
        <v>0</v>
      </c>
      <c r="S39" s="799">
        <f t="shared" si="8"/>
        <v>0</v>
      </c>
      <c r="T39" s="799">
        <f t="shared" si="9"/>
        <v>0</v>
      </c>
      <c r="U39" s="799">
        <f t="shared" si="12"/>
        <v>0</v>
      </c>
      <c r="V39" s="799">
        <f t="shared" si="10"/>
        <v>0</v>
      </c>
      <c r="W39" s="800">
        <f t="shared" si="11"/>
        <v>0</v>
      </c>
    </row>
    <row r="40" spans="2:23">
      <c r="B40" s="795">
        <f>Amnt_Deposited!B35</f>
        <v>2021</v>
      </c>
      <c r="C40" s="796">
        <f>Amnt_Deposited!P35</f>
        <v>0</v>
      </c>
      <c r="D40" s="797">
        <f>Dry_Matter_Content!P27</f>
        <v>0</v>
      </c>
      <c r="E40" s="798">
        <f>MCF!R39</f>
        <v>1</v>
      </c>
      <c r="F40" s="799">
        <f t="shared" si="0"/>
        <v>0</v>
      </c>
      <c r="G40" s="799">
        <f t="shared" si="1"/>
        <v>0</v>
      </c>
      <c r="H40" s="799">
        <f t="shared" si="2"/>
        <v>0</v>
      </c>
      <c r="I40" s="799">
        <f t="shared" si="3"/>
        <v>0</v>
      </c>
      <c r="J40" s="799">
        <f t="shared" si="4"/>
        <v>0</v>
      </c>
      <c r="K40" s="800">
        <f t="shared" si="7"/>
        <v>0</v>
      </c>
      <c r="O40" s="795">
        <f>Amnt_Deposited!B35</f>
        <v>2021</v>
      </c>
      <c r="P40" s="796">
        <f>Amnt_Deposited!P35</f>
        <v>0</v>
      </c>
      <c r="Q40" s="798">
        <f>MCF!R39</f>
        <v>1</v>
      </c>
      <c r="R40" s="799">
        <f t="shared" si="5"/>
        <v>0</v>
      </c>
      <c r="S40" s="799">
        <f t="shared" si="8"/>
        <v>0</v>
      </c>
      <c r="T40" s="799">
        <f t="shared" si="9"/>
        <v>0</v>
      </c>
      <c r="U40" s="799">
        <f t="shared" si="12"/>
        <v>0</v>
      </c>
      <c r="V40" s="799">
        <f t="shared" si="10"/>
        <v>0</v>
      </c>
      <c r="W40" s="800">
        <f t="shared" si="11"/>
        <v>0</v>
      </c>
    </row>
    <row r="41" spans="2:23">
      <c r="B41" s="795">
        <f>Amnt_Deposited!B36</f>
        <v>2022</v>
      </c>
      <c r="C41" s="796">
        <f>Amnt_Deposited!P36</f>
        <v>0</v>
      </c>
      <c r="D41" s="797">
        <f>Dry_Matter_Content!P28</f>
        <v>0</v>
      </c>
      <c r="E41" s="798">
        <f>MCF!R40</f>
        <v>1</v>
      </c>
      <c r="F41" s="799">
        <f t="shared" si="0"/>
        <v>0</v>
      </c>
      <c r="G41" s="799">
        <f t="shared" si="1"/>
        <v>0</v>
      </c>
      <c r="H41" s="799">
        <f t="shared" si="2"/>
        <v>0</v>
      </c>
      <c r="I41" s="799">
        <f t="shared" si="3"/>
        <v>0</v>
      </c>
      <c r="J41" s="799">
        <f t="shared" si="4"/>
        <v>0</v>
      </c>
      <c r="K41" s="800">
        <f t="shared" si="7"/>
        <v>0</v>
      </c>
      <c r="O41" s="795">
        <f>Amnt_Deposited!B36</f>
        <v>2022</v>
      </c>
      <c r="P41" s="796">
        <f>Amnt_Deposited!P36</f>
        <v>0</v>
      </c>
      <c r="Q41" s="798">
        <f>MCF!R40</f>
        <v>1</v>
      </c>
      <c r="R41" s="799">
        <f t="shared" si="5"/>
        <v>0</v>
      </c>
      <c r="S41" s="799">
        <f t="shared" si="8"/>
        <v>0</v>
      </c>
      <c r="T41" s="799">
        <f t="shared" si="9"/>
        <v>0</v>
      </c>
      <c r="U41" s="799">
        <f t="shared" si="12"/>
        <v>0</v>
      </c>
      <c r="V41" s="799">
        <f t="shared" si="10"/>
        <v>0</v>
      </c>
      <c r="W41" s="800">
        <f t="shared" si="11"/>
        <v>0</v>
      </c>
    </row>
    <row r="42" spans="2:23">
      <c r="B42" s="795">
        <f>Amnt_Deposited!B37</f>
        <v>2023</v>
      </c>
      <c r="C42" s="796">
        <f>Amnt_Deposited!P37</f>
        <v>0</v>
      </c>
      <c r="D42" s="797">
        <f>Dry_Matter_Content!P29</f>
        <v>0</v>
      </c>
      <c r="E42" s="798">
        <f>MCF!R41</f>
        <v>1</v>
      </c>
      <c r="F42" s="799">
        <f t="shared" si="0"/>
        <v>0</v>
      </c>
      <c r="G42" s="799">
        <f t="shared" si="1"/>
        <v>0</v>
      </c>
      <c r="H42" s="799">
        <f t="shared" si="2"/>
        <v>0</v>
      </c>
      <c r="I42" s="799">
        <f t="shared" si="3"/>
        <v>0</v>
      </c>
      <c r="J42" s="799">
        <f t="shared" si="4"/>
        <v>0</v>
      </c>
      <c r="K42" s="800">
        <f t="shared" si="7"/>
        <v>0</v>
      </c>
      <c r="O42" s="795">
        <f>Amnt_Deposited!B37</f>
        <v>2023</v>
      </c>
      <c r="P42" s="796">
        <f>Amnt_Deposited!P37</f>
        <v>0</v>
      </c>
      <c r="Q42" s="798">
        <f>MCF!R41</f>
        <v>1</v>
      </c>
      <c r="R42" s="799">
        <f t="shared" si="5"/>
        <v>0</v>
      </c>
      <c r="S42" s="799">
        <f t="shared" si="8"/>
        <v>0</v>
      </c>
      <c r="T42" s="799">
        <f t="shared" si="9"/>
        <v>0</v>
      </c>
      <c r="U42" s="799">
        <f t="shared" si="12"/>
        <v>0</v>
      </c>
      <c r="V42" s="799">
        <f t="shared" si="10"/>
        <v>0</v>
      </c>
      <c r="W42" s="800">
        <f t="shared" si="11"/>
        <v>0</v>
      </c>
    </row>
    <row r="43" spans="2:23">
      <c r="B43" s="795">
        <f>Amnt_Deposited!B38</f>
        <v>2024</v>
      </c>
      <c r="C43" s="796">
        <f>Amnt_Deposited!P38</f>
        <v>0</v>
      </c>
      <c r="D43" s="797">
        <f>Dry_Matter_Content!P30</f>
        <v>0</v>
      </c>
      <c r="E43" s="798">
        <f>MCF!R42</f>
        <v>1</v>
      </c>
      <c r="F43" s="799">
        <f t="shared" si="0"/>
        <v>0</v>
      </c>
      <c r="G43" s="799">
        <f t="shared" si="1"/>
        <v>0</v>
      </c>
      <c r="H43" s="799">
        <f t="shared" si="2"/>
        <v>0</v>
      </c>
      <c r="I43" s="799">
        <f t="shared" si="3"/>
        <v>0</v>
      </c>
      <c r="J43" s="799">
        <f t="shared" si="4"/>
        <v>0</v>
      </c>
      <c r="K43" s="800">
        <f t="shared" si="7"/>
        <v>0</v>
      </c>
      <c r="O43" s="795">
        <f>Amnt_Deposited!B38</f>
        <v>2024</v>
      </c>
      <c r="P43" s="796">
        <f>Amnt_Deposited!P38</f>
        <v>0</v>
      </c>
      <c r="Q43" s="798">
        <f>MCF!R42</f>
        <v>1</v>
      </c>
      <c r="R43" s="799">
        <f t="shared" si="5"/>
        <v>0</v>
      </c>
      <c r="S43" s="799">
        <f t="shared" si="8"/>
        <v>0</v>
      </c>
      <c r="T43" s="799">
        <f t="shared" si="9"/>
        <v>0</v>
      </c>
      <c r="U43" s="799">
        <f t="shared" si="12"/>
        <v>0</v>
      </c>
      <c r="V43" s="799">
        <f t="shared" si="10"/>
        <v>0</v>
      </c>
      <c r="W43" s="800">
        <f t="shared" si="11"/>
        <v>0</v>
      </c>
    </row>
    <row r="44" spans="2:23">
      <c r="B44" s="795">
        <f>Amnt_Deposited!B39</f>
        <v>2025</v>
      </c>
      <c r="C44" s="796">
        <f>Amnt_Deposited!P39</f>
        <v>0</v>
      </c>
      <c r="D44" s="797">
        <f>Dry_Matter_Content!P31</f>
        <v>0</v>
      </c>
      <c r="E44" s="798">
        <f>MCF!R43</f>
        <v>1</v>
      </c>
      <c r="F44" s="799">
        <f t="shared" si="0"/>
        <v>0</v>
      </c>
      <c r="G44" s="799">
        <f t="shared" si="1"/>
        <v>0</v>
      </c>
      <c r="H44" s="799">
        <f t="shared" si="2"/>
        <v>0</v>
      </c>
      <c r="I44" s="799">
        <f t="shared" si="3"/>
        <v>0</v>
      </c>
      <c r="J44" s="799">
        <f t="shared" si="4"/>
        <v>0</v>
      </c>
      <c r="K44" s="800">
        <f t="shared" si="7"/>
        <v>0</v>
      </c>
      <c r="O44" s="795">
        <f>Amnt_Deposited!B39</f>
        <v>2025</v>
      </c>
      <c r="P44" s="796">
        <f>Amnt_Deposited!P39</f>
        <v>0</v>
      </c>
      <c r="Q44" s="798">
        <f>MCF!R43</f>
        <v>1</v>
      </c>
      <c r="R44" s="799">
        <f t="shared" si="5"/>
        <v>0</v>
      </c>
      <c r="S44" s="799">
        <f t="shared" si="8"/>
        <v>0</v>
      </c>
      <c r="T44" s="799">
        <f t="shared" si="9"/>
        <v>0</v>
      </c>
      <c r="U44" s="799">
        <f t="shared" si="12"/>
        <v>0</v>
      </c>
      <c r="V44" s="799">
        <f t="shared" si="10"/>
        <v>0</v>
      </c>
      <c r="W44" s="800">
        <f t="shared" si="11"/>
        <v>0</v>
      </c>
    </row>
    <row r="45" spans="2:23">
      <c r="B45" s="795">
        <f>Amnt_Deposited!B40</f>
        <v>2026</v>
      </c>
      <c r="C45" s="796">
        <f>Amnt_Deposited!P40</f>
        <v>0</v>
      </c>
      <c r="D45" s="797">
        <f>Dry_Matter_Content!P32</f>
        <v>0</v>
      </c>
      <c r="E45" s="798">
        <f>MCF!R44</f>
        <v>1</v>
      </c>
      <c r="F45" s="799">
        <f t="shared" si="0"/>
        <v>0</v>
      </c>
      <c r="G45" s="799">
        <f t="shared" si="1"/>
        <v>0</v>
      </c>
      <c r="H45" s="799">
        <f t="shared" si="2"/>
        <v>0</v>
      </c>
      <c r="I45" s="799">
        <f t="shared" si="3"/>
        <v>0</v>
      </c>
      <c r="J45" s="799">
        <f t="shared" si="4"/>
        <v>0</v>
      </c>
      <c r="K45" s="800">
        <f t="shared" si="7"/>
        <v>0</v>
      </c>
      <c r="O45" s="795">
        <f>Amnt_Deposited!B40</f>
        <v>2026</v>
      </c>
      <c r="P45" s="796">
        <f>Amnt_Deposited!P40</f>
        <v>0</v>
      </c>
      <c r="Q45" s="798">
        <f>MCF!R44</f>
        <v>1</v>
      </c>
      <c r="R45" s="799">
        <f t="shared" si="5"/>
        <v>0</v>
      </c>
      <c r="S45" s="799">
        <f t="shared" si="8"/>
        <v>0</v>
      </c>
      <c r="T45" s="799">
        <f t="shared" si="9"/>
        <v>0</v>
      </c>
      <c r="U45" s="799">
        <f t="shared" si="12"/>
        <v>0</v>
      </c>
      <c r="V45" s="799">
        <f t="shared" si="10"/>
        <v>0</v>
      </c>
      <c r="W45" s="800">
        <f t="shared" si="11"/>
        <v>0</v>
      </c>
    </row>
    <row r="46" spans="2:23">
      <c r="B46" s="795">
        <f>Amnt_Deposited!B41</f>
        <v>2027</v>
      </c>
      <c r="C46" s="796">
        <f>Amnt_Deposited!P41</f>
        <v>0</v>
      </c>
      <c r="D46" s="797">
        <f>Dry_Matter_Content!P33</f>
        <v>0</v>
      </c>
      <c r="E46" s="798">
        <f>MCF!R45</f>
        <v>1</v>
      </c>
      <c r="F46" s="799">
        <f t="shared" si="0"/>
        <v>0</v>
      </c>
      <c r="G46" s="799">
        <f t="shared" si="1"/>
        <v>0</v>
      </c>
      <c r="H46" s="799">
        <f t="shared" si="2"/>
        <v>0</v>
      </c>
      <c r="I46" s="799">
        <f t="shared" si="3"/>
        <v>0</v>
      </c>
      <c r="J46" s="799">
        <f t="shared" si="4"/>
        <v>0</v>
      </c>
      <c r="K46" s="800">
        <f t="shared" si="7"/>
        <v>0</v>
      </c>
      <c r="O46" s="795">
        <f>Amnt_Deposited!B41</f>
        <v>2027</v>
      </c>
      <c r="P46" s="796">
        <f>Amnt_Deposited!P41</f>
        <v>0</v>
      </c>
      <c r="Q46" s="798">
        <f>MCF!R45</f>
        <v>1</v>
      </c>
      <c r="R46" s="799">
        <f t="shared" si="5"/>
        <v>0</v>
      </c>
      <c r="S46" s="799">
        <f t="shared" si="8"/>
        <v>0</v>
      </c>
      <c r="T46" s="799">
        <f t="shared" si="9"/>
        <v>0</v>
      </c>
      <c r="U46" s="799">
        <f t="shared" si="12"/>
        <v>0</v>
      </c>
      <c r="V46" s="799">
        <f t="shared" si="10"/>
        <v>0</v>
      </c>
      <c r="W46" s="800">
        <f t="shared" si="11"/>
        <v>0</v>
      </c>
    </row>
    <row r="47" spans="2:23">
      <c r="B47" s="795">
        <f>Amnt_Deposited!B42</f>
        <v>2028</v>
      </c>
      <c r="C47" s="796">
        <f>Amnt_Deposited!P42</f>
        <v>0</v>
      </c>
      <c r="D47" s="797">
        <f>Dry_Matter_Content!P34</f>
        <v>0</v>
      </c>
      <c r="E47" s="798">
        <f>MCF!R46</f>
        <v>1</v>
      </c>
      <c r="F47" s="799">
        <f t="shared" si="0"/>
        <v>0</v>
      </c>
      <c r="G47" s="799">
        <f t="shared" si="1"/>
        <v>0</v>
      </c>
      <c r="H47" s="799">
        <f t="shared" si="2"/>
        <v>0</v>
      </c>
      <c r="I47" s="799">
        <f t="shared" si="3"/>
        <v>0</v>
      </c>
      <c r="J47" s="799">
        <f t="shared" si="4"/>
        <v>0</v>
      </c>
      <c r="K47" s="800">
        <f t="shared" si="7"/>
        <v>0</v>
      </c>
      <c r="O47" s="795">
        <f>Amnt_Deposited!B42</f>
        <v>2028</v>
      </c>
      <c r="P47" s="796">
        <f>Amnt_Deposited!P42</f>
        <v>0</v>
      </c>
      <c r="Q47" s="798">
        <f>MCF!R46</f>
        <v>1</v>
      </c>
      <c r="R47" s="799">
        <f t="shared" si="5"/>
        <v>0</v>
      </c>
      <c r="S47" s="799">
        <f t="shared" si="8"/>
        <v>0</v>
      </c>
      <c r="T47" s="799">
        <f t="shared" si="9"/>
        <v>0</v>
      </c>
      <c r="U47" s="799">
        <f t="shared" si="12"/>
        <v>0</v>
      </c>
      <c r="V47" s="799">
        <f t="shared" si="10"/>
        <v>0</v>
      </c>
      <c r="W47" s="800">
        <f t="shared" si="11"/>
        <v>0</v>
      </c>
    </row>
    <row r="48" spans="2:23">
      <c r="B48" s="795">
        <f>Amnt_Deposited!B43</f>
        <v>2029</v>
      </c>
      <c r="C48" s="796">
        <f>Amnt_Deposited!P43</f>
        <v>0</v>
      </c>
      <c r="D48" s="797">
        <f>Dry_Matter_Content!P35</f>
        <v>0</v>
      </c>
      <c r="E48" s="798">
        <f>MCF!R47</f>
        <v>1</v>
      </c>
      <c r="F48" s="799">
        <f t="shared" si="0"/>
        <v>0</v>
      </c>
      <c r="G48" s="799">
        <f t="shared" si="1"/>
        <v>0</v>
      </c>
      <c r="H48" s="799">
        <f t="shared" si="2"/>
        <v>0</v>
      </c>
      <c r="I48" s="799">
        <f t="shared" si="3"/>
        <v>0</v>
      </c>
      <c r="J48" s="799">
        <f t="shared" si="4"/>
        <v>0</v>
      </c>
      <c r="K48" s="800">
        <f t="shared" si="7"/>
        <v>0</v>
      </c>
      <c r="O48" s="795">
        <f>Amnt_Deposited!B43</f>
        <v>2029</v>
      </c>
      <c r="P48" s="796">
        <f>Amnt_Deposited!P43</f>
        <v>0</v>
      </c>
      <c r="Q48" s="798">
        <f>MCF!R47</f>
        <v>1</v>
      </c>
      <c r="R48" s="799">
        <f t="shared" si="5"/>
        <v>0</v>
      </c>
      <c r="S48" s="799">
        <f t="shared" si="8"/>
        <v>0</v>
      </c>
      <c r="T48" s="799">
        <f t="shared" si="9"/>
        <v>0</v>
      </c>
      <c r="U48" s="799">
        <f t="shared" si="12"/>
        <v>0</v>
      </c>
      <c r="V48" s="799">
        <f t="shared" si="10"/>
        <v>0</v>
      </c>
      <c r="W48" s="800">
        <f t="shared" si="11"/>
        <v>0</v>
      </c>
    </row>
    <row r="49" spans="2:23">
      <c r="B49" s="795">
        <f>Amnt_Deposited!B44</f>
        <v>2030</v>
      </c>
      <c r="C49" s="796">
        <f>Amnt_Deposited!P44</f>
        <v>0</v>
      </c>
      <c r="D49" s="797">
        <f>Dry_Matter_Content!P36</f>
        <v>0</v>
      </c>
      <c r="E49" s="798">
        <f>MCF!R48</f>
        <v>1</v>
      </c>
      <c r="F49" s="799">
        <f t="shared" si="0"/>
        <v>0</v>
      </c>
      <c r="G49" s="799">
        <f t="shared" si="1"/>
        <v>0</v>
      </c>
      <c r="H49" s="799">
        <f t="shared" si="2"/>
        <v>0</v>
      </c>
      <c r="I49" s="799">
        <f t="shared" si="3"/>
        <v>0</v>
      </c>
      <c r="J49" s="799">
        <f t="shared" si="4"/>
        <v>0</v>
      </c>
      <c r="K49" s="800">
        <f t="shared" si="7"/>
        <v>0</v>
      </c>
      <c r="O49" s="795">
        <f>Amnt_Deposited!B44</f>
        <v>2030</v>
      </c>
      <c r="P49" s="796">
        <f>Amnt_Deposited!P44</f>
        <v>0</v>
      </c>
      <c r="Q49" s="798">
        <f>MCF!R48</f>
        <v>1</v>
      </c>
      <c r="R49" s="799">
        <f t="shared" si="5"/>
        <v>0</v>
      </c>
      <c r="S49" s="799">
        <f t="shared" si="8"/>
        <v>0</v>
      </c>
      <c r="T49" s="799">
        <f t="shared" si="9"/>
        <v>0</v>
      </c>
      <c r="U49" s="799">
        <f t="shared" si="12"/>
        <v>0</v>
      </c>
      <c r="V49" s="799">
        <f t="shared" si="10"/>
        <v>0</v>
      </c>
      <c r="W49" s="800">
        <f t="shared" si="11"/>
        <v>0</v>
      </c>
    </row>
    <row r="50" spans="2:23">
      <c r="B50" s="795">
        <f>Amnt_Deposited!B45</f>
        <v>2031</v>
      </c>
      <c r="C50" s="796">
        <f>Amnt_Deposited!P45</f>
        <v>0</v>
      </c>
      <c r="D50" s="797">
        <f>Dry_Matter_Content!P37</f>
        <v>0</v>
      </c>
      <c r="E50" s="798">
        <f>MCF!R49</f>
        <v>1</v>
      </c>
      <c r="F50" s="799">
        <f t="shared" si="0"/>
        <v>0</v>
      </c>
      <c r="G50" s="799">
        <f t="shared" si="1"/>
        <v>0</v>
      </c>
      <c r="H50" s="799">
        <f t="shared" si="2"/>
        <v>0</v>
      </c>
      <c r="I50" s="799">
        <f t="shared" si="3"/>
        <v>0</v>
      </c>
      <c r="J50" s="799">
        <f t="shared" si="4"/>
        <v>0</v>
      </c>
      <c r="K50" s="800">
        <f t="shared" si="7"/>
        <v>0</v>
      </c>
      <c r="O50" s="795">
        <f>Amnt_Deposited!B45</f>
        <v>2031</v>
      </c>
      <c r="P50" s="796">
        <f>Amnt_Deposited!P45</f>
        <v>0</v>
      </c>
      <c r="Q50" s="798">
        <f>MCF!R49</f>
        <v>1</v>
      </c>
      <c r="R50" s="799">
        <f t="shared" si="5"/>
        <v>0</v>
      </c>
      <c r="S50" s="799">
        <f t="shared" si="8"/>
        <v>0</v>
      </c>
      <c r="T50" s="799">
        <f t="shared" si="9"/>
        <v>0</v>
      </c>
      <c r="U50" s="799">
        <f t="shared" si="12"/>
        <v>0</v>
      </c>
      <c r="V50" s="799">
        <f t="shared" si="10"/>
        <v>0</v>
      </c>
      <c r="W50" s="800">
        <f t="shared" si="11"/>
        <v>0</v>
      </c>
    </row>
    <row r="51" spans="2:23">
      <c r="B51" s="795">
        <f>Amnt_Deposited!B46</f>
        <v>2032</v>
      </c>
      <c r="C51" s="796">
        <f>Amnt_Deposited!P46</f>
        <v>0</v>
      </c>
      <c r="D51" s="797">
        <f>Dry_Matter_Content!P38</f>
        <v>0</v>
      </c>
      <c r="E51" s="798">
        <f>MCF!R50</f>
        <v>1</v>
      </c>
      <c r="F51" s="799">
        <f t="shared" si="0"/>
        <v>0</v>
      </c>
      <c r="G51" s="799">
        <f t="shared" si="1"/>
        <v>0</v>
      </c>
      <c r="H51" s="799">
        <f t="shared" si="2"/>
        <v>0</v>
      </c>
      <c r="I51" s="799">
        <f t="shared" si="3"/>
        <v>0</v>
      </c>
      <c r="J51" s="799">
        <f t="shared" si="4"/>
        <v>0</v>
      </c>
      <c r="K51" s="800">
        <f t="shared" si="7"/>
        <v>0</v>
      </c>
      <c r="O51" s="795">
        <f>Amnt_Deposited!B46</f>
        <v>2032</v>
      </c>
      <c r="P51" s="796">
        <f>Amnt_Deposited!P46</f>
        <v>0</v>
      </c>
      <c r="Q51" s="798">
        <f>MCF!R50</f>
        <v>1</v>
      </c>
      <c r="R51" s="799">
        <f t="shared" si="5"/>
        <v>0</v>
      </c>
      <c r="S51" s="799">
        <f t="shared" si="8"/>
        <v>0</v>
      </c>
      <c r="T51" s="799">
        <f t="shared" si="9"/>
        <v>0</v>
      </c>
      <c r="U51" s="799">
        <f t="shared" si="12"/>
        <v>0</v>
      </c>
      <c r="V51" s="799">
        <f t="shared" si="10"/>
        <v>0</v>
      </c>
      <c r="W51" s="800">
        <f t="shared" si="11"/>
        <v>0</v>
      </c>
    </row>
    <row r="52" spans="2:23">
      <c r="B52" s="795">
        <f>Amnt_Deposited!B47</f>
        <v>2033</v>
      </c>
      <c r="C52" s="796">
        <f>Amnt_Deposited!P47</f>
        <v>0</v>
      </c>
      <c r="D52" s="797">
        <f>Dry_Matter_Content!P39</f>
        <v>0</v>
      </c>
      <c r="E52" s="798">
        <f>MCF!R51</f>
        <v>1</v>
      </c>
      <c r="F52" s="799">
        <f t="shared" si="0"/>
        <v>0</v>
      </c>
      <c r="G52" s="799">
        <f t="shared" si="1"/>
        <v>0</v>
      </c>
      <c r="H52" s="799">
        <f t="shared" si="2"/>
        <v>0</v>
      </c>
      <c r="I52" s="799">
        <f t="shared" si="3"/>
        <v>0</v>
      </c>
      <c r="J52" s="799">
        <f t="shared" si="4"/>
        <v>0</v>
      </c>
      <c r="K52" s="800">
        <f t="shared" si="7"/>
        <v>0</v>
      </c>
      <c r="O52" s="795">
        <f>Amnt_Deposited!B47</f>
        <v>2033</v>
      </c>
      <c r="P52" s="796">
        <f>Amnt_Deposited!P47</f>
        <v>0</v>
      </c>
      <c r="Q52" s="798">
        <f>MCF!R51</f>
        <v>1</v>
      </c>
      <c r="R52" s="799">
        <f t="shared" si="5"/>
        <v>0</v>
      </c>
      <c r="S52" s="799">
        <f t="shared" si="8"/>
        <v>0</v>
      </c>
      <c r="T52" s="799">
        <f t="shared" si="9"/>
        <v>0</v>
      </c>
      <c r="U52" s="799">
        <f t="shared" si="12"/>
        <v>0</v>
      </c>
      <c r="V52" s="799">
        <f t="shared" si="10"/>
        <v>0</v>
      </c>
      <c r="W52" s="800">
        <f t="shared" si="11"/>
        <v>0</v>
      </c>
    </row>
    <row r="53" spans="2:23">
      <c r="B53" s="795">
        <f>Amnt_Deposited!B48</f>
        <v>2034</v>
      </c>
      <c r="C53" s="796">
        <f>Amnt_Deposited!P48</f>
        <v>0</v>
      </c>
      <c r="D53" s="797">
        <f>Dry_Matter_Content!P40</f>
        <v>0</v>
      </c>
      <c r="E53" s="798">
        <f>MCF!R52</f>
        <v>1</v>
      </c>
      <c r="F53" s="799">
        <f t="shared" si="0"/>
        <v>0</v>
      </c>
      <c r="G53" s="799">
        <f t="shared" si="1"/>
        <v>0</v>
      </c>
      <c r="H53" s="799">
        <f t="shared" si="2"/>
        <v>0</v>
      </c>
      <c r="I53" s="799">
        <f t="shared" si="3"/>
        <v>0</v>
      </c>
      <c r="J53" s="799">
        <f t="shared" si="4"/>
        <v>0</v>
      </c>
      <c r="K53" s="800">
        <f t="shared" si="7"/>
        <v>0</v>
      </c>
      <c r="O53" s="795">
        <f>Amnt_Deposited!B48</f>
        <v>2034</v>
      </c>
      <c r="P53" s="796">
        <f>Amnt_Deposited!P48</f>
        <v>0</v>
      </c>
      <c r="Q53" s="798">
        <f>MCF!R52</f>
        <v>1</v>
      </c>
      <c r="R53" s="799">
        <f t="shared" si="5"/>
        <v>0</v>
      </c>
      <c r="S53" s="799">
        <f t="shared" si="8"/>
        <v>0</v>
      </c>
      <c r="T53" s="799">
        <f t="shared" si="9"/>
        <v>0</v>
      </c>
      <c r="U53" s="799">
        <f t="shared" si="12"/>
        <v>0</v>
      </c>
      <c r="V53" s="799">
        <f t="shared" si="10"/>
        <v>0</v>
      </c>
      <c r="W53" s="800">
        <f t="shared" si="11"/>
        <v>0</v>
      </c>
    </row>
    <row r="54" spans="2:23">
      <c r="B54" s="795">
        <f>Amnt_Deposited!B49</f>
        <v>2035</v>
      </c>
      <c r="C54" s="796">
        <f>Amnt_Deposited!P49</f>
        <v>0</v>
      </c>
      <c r="D54" s="797">
        <f>Dry_Matter_Content!P41</f>
        <v>0</v>
      </c>
      <c r="E54" s="798">
        <f>MCF!R53</f>
        <v>1</v>
      </c>
      <c r="F54" s="799">
        <f t="shared" si="0"/>
        <v>0</v>
      </c>
      <c r="G54" s="799">
        <f t="shared" si="1"/>
        <v>0</v>
      </c>
      <c r="H54" s="799">
        <f t="shared" si="2"/>
        <v>0</v>
      </c>
      <c r="I54" s="799">
        <f t="shared" si="3"/>
        <v>0</v>
      </c>
      <c r="J54" s="799">
        <f t="shared" si="4"/>
        <v>0</v>
      </c>
      <c r="K54" s="800">
        <f t="shared" si="7"/>
        <v>0</v>
      </c>
      <c r="O54" s="795">
        <f>Amnt_Deposited!B49</f>
        <v>2035</v>
      </c>
      <c r="P54" s="796">
        <f>Amnt_Deposited!P49</f>
        <v>0</v>
      </c>
      <c r="Q54" s="798">
        <f>MCF!R53</f>
        <v>1</v>
      </c>
      <c r="R54" s="799">
        <f t="shared" si="5"/>
        <v>0</v>
      </c>
      <c r="S54" s="799">
        <f t="shared" si="8"/>
        <v>0</v>
      </c>
      <c r="T54" s="799">
        <f t="shared" si="9"/>
        <v>0</v>
      </c>
      <c r="U54" s="799">
        <f t="shared" si="12"/>
        <v>0</v>
      </c>
      <c r="V54" s="799">
        <f t="shared" si="10"/>
        <v>0</v>
      </c>
      <c r="W54" s="800">
        <f t="shared" si="11"/>
        <v>0</v>
      </c>
    </row>
    <row r="55" spans="2:23">
      <c r="B55" s="795">
        <f>Amnt_Deposited!B50</f>
        <v>2036</v>
      </c>
      <c r="C55" s="796">
        <f>Amnt_Deposited!P50</f>
        <v>0</v>
      </c>
      <c r="D55" s="797">
        <f>Dry_Matter_Content!P42</f>
        <v>0</v>
      </c>
      <c r="E55" s="798">
        <f>MCF!R54</f>
        <v>1</v>
      </c>
      <c r="F55" s="799">
        <f t="shared" si="0"/>
        <v>0</v>
      </c>
      <c r="G55" s="799">
        <f t="shared" si="1"/>
        <v>0</v>
      </c>
      <c r="H55" s="799">
        <f t="shared" si="2"/>
        <v>0</v>
      </c>
      <c r="I55" s="799">
        <f t="shared" si="3"/>
        <v>0</v>
      </c>
      <c r="J55" s="799">
        <f t="shared" si="4"/>
        <v>0</v>
      </c>
      <c r="K55" s="800">
        <f t="shared" si="7"/>
        <v>0</v>
      </c>
      <c r="O55" s="795">
        <f>Amnt_Deposited!B50</f>
        <v>2036</v>
      </c>
      <c r="P55" s="796">
        <f>Amnt_Deposited!P50</f>
        <v>0</v>
      </c>
      <c r="Q55" s="798">
        <f>MCF!R54</f>
        <v>1</v>
      </c>
      <c r="R55" s="799">
        <f t="shared" si="5"/>
        <v>0</v>
      </c>
      <c r="S55" s="799">
        <f t="shared" si="8"/>
        <v>0</v>
      </c>
      <c r="T55" s="799">
        <f t="shared" si="9"/>
        <v>0</v>
      </c>
      <c r="U55" s="799">
        <f t="shared" si="12"/>
        <v>0</v>
      </c>
      <c r="V55" s="799">
        <f t="shared" si="10"/>
        <v>0</v>
      </c>
      <c r="W55" s="800">
        <f t="shared" si="11"/>
        <v>0</v>
      </c>
    </row>
    <row r="56" spans="2:23">
      <c r="B56" s="795">
        <f>Amnt_Deposited!B51</f>
        <v>2037</v>
      </c>
      <c r="C56" s="796">
        <f>Amnt_Deposited!P51</f>
        <v>0</v>
      </c>
      <c r="D56" s="797">
        <f>Dry_Matter_Content!P43</f>
        <v>0</v>
      </c>
      <c r="E56" s="798">
        <f>MCF!R55</f>
        <v>1</v>
      </c>
      <c r="F56" s="799">
        <f t="shared" si="0"/>
        <v>0</v>
      </c>
      <c r="G56" s="799">
        <f t="shared" si="1"/>
        <v>0</v>
      </c>
      <c r="H56" s="799">
        <f t="shared" si="2"/>
        <v>0</v>
      </c>
      <c r="I56" s="799">
        <f t="shared" si="3"/>
        <v>0</v>
      </c>
      <c r="J56" s="799">
        <f t="shared" si="4"/>
        <v>0</v>
      </c>
      <c r="K56" s="800">
        <f t="shared" si="7"/>
        <v>0</v>
      </c>
      <c r="O56" s="795">
        <f>Amnt_Deposited!B51</f>
        <v>2037</v>
      </c>
      <c r="P56" s="796">
        <f>Amnt_Deposited!P51</f>
        <v>0</v>
      </c>
      <c r="Q56" s="798">
        <f>MCF!R55</f>
        <v>1</v>
      </c>
      <c r="R56" s="799">
        <f t="shared" si="5"/>
        <v>0</v>
      </c>
      <c r="S56" s="799">
        <f t="shared" si="8"/>
        <v>0</v>
      </c>
      <c r="T56" s="799">
        <f t="shared" si="9"/>
        <v>0</v>
      </c>
      <c r="U56" s="799">
        <f t="shared" si="12"/>
        <v>0</v>
      </c>
      <c r="V56" s="799">
        <f t="shared" si="10"/>
        <v>0</v>
      </c>
      <c r="W56" s="800">
        <f t="shared" si="11"/>
        <v>0</v>
      </c>
    </row>
    <row r="57" spans="2:23">
      <c r="B57" s="795">
        <f>Amnt_Deposited!B52</f>
        <v>2038</v>
      </c>
      <c r="C57" s="796">
        <f>Amnt_Deposited!P52</f>
        <v>0</v>
      </c>
      <c r="D57" s="797">
        <f>Dry_Matter_Content!P44</f>
        <v>0</v>
      </c>
      <c r="E57" s="798">
        <f>MCF!R56</f>
        <v>1</v>
      </c>
      <c r="F57" s="799">
        <f t="shared" si="0"/>
        <v>0</v>
      </c>
      <c r="G57" s="799">
        <f t="shared" si="1"/>
        <v>0</v>
      </c>
      <c r="H57" s="799">
        <f t="shared" si="2"/>
        <v>0</v>
      </c>
      <c r="I57" s="799">
        <f t="shared" si="3"/>
        <v>0</v>
      </c>
      <c r="J57" s="799">
        <f t="shared" si="4"/>
        <v>0</v>
      </c>
      <c r="K57" s="800">
        <f t="shared" si="7"/>
        <v>0</v>
      </c>
      <c r="O57" s="795">
        <f>Amnt_Deposited!B52</f>
        <v>2038</v>
      </c>
      <c r="P57" s="796">
        <f>Amnt_Deposited!P52</f>
        <v>0</v>
      </c>
      <c r="Q57" s="798">
        <f>MCF!R56</f>
        <v>1</v>
      </c>
      <c r="R57" s="799">
        <f t="shared" si="5"/>
        <v>0</v>
      </c>
      <c r="S57" s="799">
        <f t="shared" si="8"/>
        <v>0</v>
      </c>
      <c r="T57" s="799">
        <f t="shared" si="9"/>
        <v>0</v>
      </c>
      <c r="U57" s="799">
        <f t="shared" si="12"/>
        <v>0</v>
      </c>
      <c r="V57" s="799">
        <f t="shared" si="10"/>
        <v>0</v>
      </c>
      <c r="W57" s="800">
        <f t="shared" si="11"/>
        <v>0</v>
      </c>
    </row>
    <row r="58" spans="2:23">
      <c r="B58" s="795">
        <f>Amnt_Deposited!B53</f>
        <v>2039</v>
      </c>
      <c r="C58" s="796">
        <f>Amnt_Deposited!P53</f>
        <v>0</v>
      </c>
      <c r="D58" s="797">
        <f>Dry_Matter_Content!P45</f>
        <v>0</v>
      </c>
      <c r="E58" s="798">
        <f>MCF!R57</f>
        <v>1</v>
      </c>
      <c r="F58" s="799">
        <f t="shared" si="0"/>
        <v>0</v>
      </c>
      <c r="G58" s="799">
        <f t="shared" si="1"/>
        <v>0</v>
      </c>
      <c r="H58" s="799">
        <f t="shared" si="2"/>
        <v>0</v>
      </c>
      <c r="I58" s="799">
        <f t="shared" si="3"/>
        <v>0</v>
      </c>
      <c r="J58" s="799">
        <f t="shared" si="4"/>
        <v>0</v>
      </c>
      <c r="K58" s="800">
        <f t="shared" si="7"/>
        <v>0</v>
      </c>
      <c r="O58" s="795">
        <f>Amnt_Deposited!B53</f>
        <v>2039</v>
      </c>
      <c r="P58" s="796">
        <f>Amnt_Deposited!P53</f>
        <v>0</v>
      </c>
      <c r="Q58" s="798">
        <f>MCF!R57</f>
        <v>1</v>
      </c>
      <c r="R58" s="799">
        <f t="shared" si="5"/>
        <v>0</v>
      </c>
      <c r="S58" s="799">
        <f t="shared" si="8"/>
        <v>0</v>
      </c>
      <c r="T58" s="799">
        <f t="shared" si="9"/>
        <v>0</v>
      </c>
      <c r="U58" s="799">
        <f t="shared" si="12"/>
        <v>0</v>
      </c>
      <c r="V58" s="799">
        <f t="shared" si="10"/>
        <v>0</v>
      </c>
      <c r="W58" s="800">
        <f t="shared" si="11"/>
        <v>0</v>
      </c>
    </row>
    <row r="59" spans="2:23">
      <c r="B59" s="795">
        <f>Amnt_Deposited!B54</f>
        <v>2040</v>
      </c>
      <c r="C59" s="796">
        <f>Amnt_Deposited!P54</f>
        <v>0</v>
      </c>
      <c r="D59" s="797">
        <f>Dry_Matter_Content!P46</f>
        <v>0</v>
      </c>
      <c r="E59" s="798">
        <f>MCF!R58</f>
        <v>1</v>
      </c>
      <c r="F59" s="799">
        <f t="shared" si="0"/>
        <v>0</v>
      </c>
      <c r="G59" s="799">
        <f t="shared" si="1"/>
        <v>0</v>
      </c>
      <c r="H59" s="799">
        <f t="shared" si="2"/>
        <v>0</v>
      </c>
      <c r="I59" s="799">
        <f t="shared" si="3"/>
        <v>0</v>
      </c>
      <c r="J59" s="799">
        <f t="shared" si="4"/>
        <v>0</v>
      </c>
      <c r="K59" s="800">
        <f t="shared" si="7"/>
        <v>0</v>
      </c>
      <c r="O59" s="795">
        <f>Amnt_Deposited!B54</f>
        <v>2040</v>
      </c>
      <c r="P59" s="796">
        <f>Amnt_Deposited!P54</f>
        <v>0</v>
      </c>
      <c r="Q59" s="798">
        <f>MCF!R58</f>
        <v>1</v>
      </c>
      <c r="R59" s="799">
        <f t="shared" si="5"/>
        <v>0</v>
      </c>
      <c r="S59" s="799">
        <f t="shared" si="8"/>
        <v>0</v>
      </c>
      <c r="T59" s="799">
        <f t="shared" si="9"/>
        <v>0</v>
      </c>
      <c r="U59" s="799">
        <f t="shared" si="12"/>
        <v>0</v>
      </c>
      <c r="V59" s="799">
        <f t="shared" si="10"/>
        <v>0</v>
      </c>
      <c r="W59" s="800">
        <f t="shared" si="11"/>
        <v>0</v>
      </c>
    </row>
    <row r="60" spans="2:23">
      <c r="B60" s="795">
        <f>Amnt_Deposited!B55</f>
        <v>2041</v>
      </c>
      <c r="C60" s="796">
        <f>Amnt_Deposited!P55</f>
        <v>0</v>
      </c>
      <c r="D60" s="797">
        <f>Dry_Matter_Content!P47</f>
        <v>0</v>
      </c>
      <c r="E60" s="798">
        <f>MCF!R59</f>
        <v>1</v>
      </c>
      <c r="F60" s="799">
        <f t="shared" si="0"/>
        <v>0</v>
      </c>
      <c r="G60" s="799">
        <f t="shared" si="1"/>
        <v>0</v>
      </c>
      <c r="H60" s="799">
        <f t="shared" si="2"/>
        <v>0</v>
      </c>
      <c r="I60" s="799">
        <f t="shared" si="3"/>
        <v>0</v>
      </c>
      <c r="J60" s="799">
        <f t="shared" si="4"/>
        <v>0</v>
      </c>
      <c r="K60" s="800">
        <f t="shared" si="7"/>
        <v>0</v>
      </c>
      <c r="O60" s="795">
        <f>Amnt_Deposited!B55</f>
        <v>2041</v>
      </c>
      <c r="P60" s="796">
        <f>Amnt_Deposited!P55</f>
        <v>0</v>
      </c>
      <c r="Q60" s="798">
        <f>MCF!R59</f>
        <v>1</v>
      </c>
      <c r="R60" s="799">
        <f t="shared" si="5"/>
        <v>0</v>
      </c>
      <c r="S60" s="799">
        <f t="shared" si="8"/>
        <v>0</v>
      </c>
      <c r="T60" s="799">
        <f t="shared" si="9"/>
        <v>0</v>
      </c>
      <c r="U60" s="799">
        <f t="shared" si="12"/>
        <v>0</v>
      </c>
      <c r="V60" s="799">
        <f t="shared" si="10"/>
        <v>0</v>
      </c>
      <c r="W60" s="800">
        <f t="shared" si="11"/>
        <v>0</v>
      </c>
    </row>
    <row r="61" spans="2:23">
      <c r="B61" s="795">
        <f>Amnt_Deposited!B56</f>
        <v>2042</v>
      </c>
      <c r="C61" s="796">
        <f>Amnt_Deposited!P56</f>
        <v>0</v>
      </c>
      <c r="D61" s="797">
        <f>Dry_Matter_Content!P48</f>
        <v>0</v>
      </c>
      <c r="E61" s="798">
        <f>MCF!R60</f>
        <v>1</v>
      </c>
      <c r="F61" s="799">
        <f t="shared" si="0"/>
        <v>0</v>
      </c>
      <c r="G61" s="799">
        <f t="shared" si="1"/>
        <v>0</v>
      </c>
      <c r="H61" s="799">
        <f t="shared" si="2"/>
        <v>0</v>
      </c>
      <c r="I61" s="799">
        <f t="shared" si="3"/>
        <v>0</v>
      </c>
      <c r="J61" s="799">
        <f t="shared" si="4"/>
        <v>0</v>
      </c>
      <c r="K61" s="800">
        <f t="shared" si="7"/>
        <v>0</v>
      </c>
      <c r="O61" s="795">
        <f>Amnt_Deposited!B56</f>
        <v>2042</v>
      </c>
      <c r="P61" s="796">
        <f>Amnt_Deposited!P56</f>
        <v>0</v>
      </c>
      <c r="Q61" s="798">
        <f>MCF!R60</f>
        <v>1</v>
      </c>
      <c r="R61" s="799">
        <f t="shared" si="5"/>
        <v>0</v>
      </c>
      <c r="S61" s="799">
        <f t="shared" si="8"/>
        <v>0</v>
      </c>
      <c r="T61" s="799">
        <f t="shared" si="9"/>
        <v>0</v>
      </c>
      <c r="U61" s="799">
        <f t="shared" si="12"/>
        <v>0</v>
      </c>
      <c r="V61" s="799">
        <f t="shared" si="10"/>
        <v>0</v>
      </c>
      <c r="W61" s="800">
        <f t="shared" si="11"/>
        <v>0</v>
      </c>
    </row>
    <row r="62" spans="2:23">
      <c r="B62" s="795">
        <f>Amnt_Deposited!B57</f>
        <v>2043</v>
      </c>
      <c r="C62" s="796">
        <f>Amnt_Deposited!P57</f>
        <v>0</v>
      </c>
      <c r="D62" s="797">
        <f>Dry_Matter_Content!P49</f>
        <v>0</v>
      </c>
      <c r="E62" s="798">
        <f>MCF!R61</f>
        <v>1</v>
      </c>
      <c r="F62" s="799">
        <f t="shared" si="0"/>
        <v>0</v>
      </c>
      <c r="G62" s="799">
        <f t="shared" si="1"/>
        <v>0</v>
      </c>
      <c r="H62" s="799">
        <f t="shared" si="2"/>
        <v>0</v>
      </c>
      <c r="I62" s="799">
        <f t="shared" si="3"/>
        <v>0</v>
      </c>
      <c r="J62" s="799">
        <f t="shared" si="4"/>
        <v>0</v>
      </c>
      <c r="K62" s="800">
        <f t="shared" si="7"/>
        <v>0</v>
      </c>
      <c r="O62" s="795">
        <f>Amnt_Deposited!B57</f>
        <v>2043</v>
      </c>
      <c r="P62" s="796">
        <f>Amnt_Deposited!P57</f>
        <v>0</v>
      </c>
      <c r="Q62" s="798">
        <f>MCF!R61</f>
        <v>1</v>
      </c>
      <c r="R62" s="799">
        <f t="shared" si="5"/>
        <v>0</v>
      </c>
      <c r="S62" s="799">
        <f t="shared" si="8"/>
        <v>0</v>
      </c>
      <c r="T62" s="799">
        <f t="shared" si="9"/>
        <v>0</v>
      </c>
      <c r="U62" s="799">
        <f t="shared" si="12"/>
        <v>0</v>
      </c>
      <c r="V62" s="799">
        <f t="shared" si="10"/>
        <v>0</v>
      </c>
      <c r="W62" s="800">
        <f t="shared" si="11"/>
        <v>0</v>
      </c>
    </row>
    <row r="63" spans="2:23">
      <c r="B63" s="795">
        <f>Amnt_Deposited!B58</f>
        <v>2044</v>
      </c>
      <c r="C63" s="796">
        <f>Amnt_Deposited!P58</f>
        <v>0</v>
      </c>
      <c r="D63" s="797">
        <f>Dry_Matter_Content!P50</f>
        <v>0</v>
      </c>
      <c r="E63" s="798">
        <f>MCF!R62</f>
        <v>1</v>
      </c>
      <c r="F63" s="799">
        <f t="shared" si="0"/>
        <v>0</v>
      </c>
      <c r="G63" s="799">
        <f t="shared" si="1"/>
        <v>0</v>
      </c>
      <c r="H63" s="799">
        <f t="shared" si="2"/>
        <v>0</v>
      </c>
      <c r="I63" s="799">
        <f t="shared" si="3"/>
        <v>0</v>
      </c>
      <c r="J63" s="799">
        <f t="shared" si="4"/>
        <v>0</v>
      </c>
      <c r="K63" s="800">
        <f t="shared" si="7"/>
        <v>0</v>
      </c>
      <c r="O63" s="795">
        <f>Amnt_Deposited!B58</f>
        <v>2044</v>
      </c>
      <c r="P63" s="796">
        <f>Amnt_Deposited!P58</f>
        <v>0</v>
      </c>
      <c r="Q63" s="798">
        <f>MCF!R62</f>
        <v>1</v>
      </c>
      <c r="R63" s="799">
        <f t="shared" si="5"/>
        <v>0</v>
      </c>
      <c r="S63" s="799">
        <f t="shared" si="8"/>
        <v>0</v>
      </c>
      <c r="T63" s="799">
        <f t="shared" si="9"/>
        <v>0</v>
      </c>
      <c r="U63" s="799">
        <f t="shared" si="12"/>
        <v>0</v>
      </c>
      <c r="V63" s="799">
        <f t="shared" si="10"/>
        <v>0</v>
      </c>
      <c r="W63" s="800">
        <f t="shared" si="11"/>
        <v>0</v>
      </c>
    </row>
    <row r="64" spans="2:23">
      <c r="B64" s="795">
        <f>Amnt_Deposited!B59</f>
        <v>2045</v>
      </c>
      <c r="C64" s="796">
        <f>Amnt_Deposited!P59</f>
        <v>0</v>
      </c>
      <c r="D64" s="797">
        <f>Dry_Matter_Content!P51</f>
        <v>0</v>
      </c>
      <c r="E64" s="798">
        <f>MCF!R63</f>
        <v>1</v>
      </c>
      <c r="F64" s="799">
        <f t="shared" si="0"/>
        <v>0</v>
      </c>
      <c r="G64" s="799">
        <f t="shared" si="1"/>
        <v>0</v>
      </c>
      <c r="H64" s="799">
        <f t="shared" si="2"/>
        <v>0</v>
      </c>
      <c r="I64" s="799">
        <f t="shared" si="3"/>
        <v>0</v>
      </c>
      <c r="J64" s="799">
        <f t="shared" si="4"/>
        <v>0</v>
      </c>
      <c r="K64" s="800">
        <f t="shared" si="7"/>
        <v>0</v>
      </c>
      <c r="O64" s="795">
        <f>Amnt_Deposited!B59</f>
        <v>2045</v>
      </c>
      <c r="P64" s="796">
        <f>Amnt_Deposited!P59</f>
        <v>0</v>
      </c>
      <c r="Q64" s="798">
        <f>MCF!R63</f>
        <v>1</v>
      </c>
      <c r="R64" s="799">
        <f t="shared" si="5"/>
        <v>0</v>
      </c>
      <c r="S64" s="799">
        <f t="shared" si="8"/>
        <v>0</v>
      </c>
      <c r="T64" s="799">
        <f t="shared" si="9"/>
        <v>0</v>
      </c>
      <c r="U64" s="799">
        <f t="shared" si="12"/>
        <v>0</v>
      </c>
      <c r="V64" s="799">
        <f t="shared" si="10"/>
        <v>0</v>
      </c>
      <c r="W64" s="800">
        <f t="shared" si="11"/>
        <v>0</v>
      </c>
    </row>
    <row r="65" spans="2:23">
      <c r="B65" s="795">
        <f>Amnt_Deposited!B60</f>
        <v>2046</v>
      </c>
      <c r="C65" s="796">
        <f>Amnt_Deposited!P60</f>
        <v>0</v>
      </c>
      <c r="D65" s="797">
        <f>Dry_Matter_Content!P52</f>
        <v>0</v>
      </c>
      <c r="E65" s="798">
        <f>MCF!R64</f>
        <v>1</v>
      </c>
      <c r="F65" s="799">
        <f t="shared" si="0"/>
        <v>0</v>
      </c>
      <c r="G65" s="799">
        <f t="shared" si="1"/>
        <v>0</v>
      </c>
      <c r="H65" s="799">
        <f t="shared" si="2"/>
        <v>0</v>
      </c>
      <c r="I65" s="799">
        <f t="shared" si="3"/>
        <v>0</v>
      </c>
      <c r="J65" s="799">
        <f t="shared" si="4"/>
        <v>0</v>
      </c>
      <c r="K65" s="800">
        <f t="shared" si="7"/>
        <v>0</v>
      </c>
      <c r="O65" s="795">
        <f>Amnt_Deposited!B60</f>
        <v>2046</v>
      </c>
      <c r="P65" s="796">
        <f>Amnt_Deposited!P60</f>
        <v>0</v>
      </c>
      <c r="Q65" s="798">
        <f>MCF!R64</f>
        <v>1</v>
      </c>
      <c r="R65" s="799">
        <f t="shared" si="5"/>
        <v>0</v>
      </c>
      <c r="S65" s="799">
        <f t="shared" si="8"/>
        <v>0</v>
      </c>
      <c r="T65" s="799">
        <f t="shared" si="9"/>
        <v>0</v>
      </c>
      <c r="U65" s="799">
        <f t="shared" si="12"/>
        <v>0</v>
      </c>
      <c r="V65" s="799">
        <f t="shared" si="10"/>
        <v>0</v>
      </c>
      <c r="W65" s="800">
        <f t="shared" si="11"/>
        <v>0</v>
      </c>
    </row>
    <row r="66" spans="2:23">
      <c r="B66" s="795">
        <f>Amnt_Deposited!B61</f>
        <v>2047</v>
      </c>
      <c r="C66" s="796">
        <f>Amnt_Deposited!P61</f>
        <v>0</v>
      </c>
      <c r="D66" s="797">
        <f>Dry_Matter_Content!P53</f>
        <v>0</v>
      </c>
      <c r="E66" s="798">
        <f>MCF!R65</f>
        <v>1</v>
      </c>
      <c r="F66" s="799">
        <f t="shared" si="0"/>
        <v>0</v>
      </c>
      <c r="G66" s="799">
        <f t="shared" si="1"/>
        <v>0</v>
      </c>
      <c r="H66" s="799">
        <f t="shared" si="2"/>
        <v>0</v>
      </c>
      <c r="I66" s="799">
        <f t="shared" si="3"/>
        <v>0</v>
      </c>
      <c r="J66" s="799">
        <f t="shared" si="4"/>
        <v>0</v>
      </c>
      <c r="K66" s="800">
        <f t="shared" si="7"/>
        <v>0</v>
      </c>
      <c r="O66" s="795">
        <f>Amnt_Deposited!B61</f>
        <v>2047</v>
      </c>
      <c r="P66" s="796">
        <f>Amnt_Deposited!P61</f>
        <v>0</v>
      </c>
      <c r="Q66" s="798">
        <f>MCF!R65</f>
        <v>1</v>
      </c>
      <c r="R66" s="799">
        <f t="shared" si="5"/>
        <v>0</v>
      </c>
      <c r="S66" s="799">
        <f t="shared" si="8"/>
        <v>0</v>
      </c>
      <c r="T66" s="799">
        <f t="shared" si="9"/>
        <v>0</v>
      </c>
      <c r="U66" s="799">
        <f t="shared" si="12"/>
        <v>0</v>
      </c>
      <c r="V66" s="799">
        <f t="shared" si="10"/>
        <v>0</v>
      </c>
      <c r="W66" s="800">
        <f t="shared" si="11"/>
        <v>0</v>
      </c>
    </row>
    <row r="67" spans="2:23">
      <c r="B67" s="795">
        <f>Amnt_Deposited!B62</f>
        <v>2048</v>
      </c>
      <c r="C67" s="796">
        <f>Amnt_Deposited!P62</f>
        <v>0</v>
      </c>
      <c r="D67" s="797">
        <f>Dry_Matter_Content!P54</f>
        <v>0</v>
      </c>
      <c r="E67" s="798">
        <f>MCF!R66</f>
        <v>1</v>
      </c>
      <c r="F67" s="799">
        <f t="shared" si="0"/>
        <v>0</v>
      </c>
      <c r="G67" s="799">
        <f t="shared" si="1"/>
        <v>0</v>
      </c>
      <c r="H67" s="799">
        <f t="shared" si="2"/>
        <v>0</v>
      </c>
      <c r="I67" s="799">
        <f t="shared" si="3"/>
        <v>0</v>
      </c>
      <c r="J67" s="799">
        <f t="shared" si="4"/>
        <v>0</v>
      </c>
      <c r="K67" s="800">
        <f t="shared" si="7"/>
        <v>0</v>
      </c>
      <c r="O67" s="795">
        <f>Amnt_Deposited!B62</f>
        <v>2048</v>
      </c>
      <c r="P67" s="796">
        <f>Amnt_Deposited!P62</f>
        <v>0</v>
      </c>
      <c r="Q67" s="798">
        <f>MCF!R66</f>
        <v>1</v>
      </c>
      <c r="R67" s="799">
        <f t="shared" si="5"/>
        <v>0</v>
      </c>
      <c r="S67" s="799">
        <f t="shared" si="8"/>
        <v>0</v>
      </c>
      <c r="T67" s="799">
        <f t="shared" si="9"/>
        <v>0</v>
      </c>
      <c r="U67" s="799">
        <f t="shared" si="12"/>
        <v>0</v>
      </c>
      <c r="V67" s="799">
        <f t="shared" si="10"/>
        <v>0</v>
      </c>
      <c r="W67" s="800">
        <f t="shared" si="11"/>
        <v>0</v>
      </c>
    </row>
    <row r="68" spans="2:23">
      <c r="B68" s="795">
        <f>Amnt_Deposited!B63</f>
        <v>2049</v>
      </c>
      <c r="C68" s="796">
        <f>Amnt_Deposited!P63</f>
        <v>0</v>
      </c>
      <c r="D68" s="797">
        <f>Dry_Matter_Content!P55</f>
        <v>0</v>
      </c>
      <c r="E68" s="798">
        <f>MCF!R67</f>
        <v>1</v>
      </c>
      <c r="F68" s="799">
        <f t="shared" si="0"/>
        <v>0</v>
      </c>
      <c r="G68" s="799">
        <f t="shared" si="1"/>
        <v>0</v>
      </c>
      <c r="H68" s="799">
        <f t="shared" si="2"/>
        <v>0</v>
      </c>
      <c r="I68" s="799">
        <f t="shared" si="3"/>
        <v>0</v>
      </c>
      <c r="J68" s="799">
        <f t="shared" si="4"/>
        <v>0</v>
      </c>
      <c r="K68" s="800">
        <f t="shared" si="7"/>
        <v>0</v>
      </c>
      <c r="O68" s="795">
        <f>Amnt_Deposited!B63</f>
        <v>2049</v>
      </c>
      <c r="P68" s="796">
        <f>Amnt_Deposited!P63</f>
        <v>0</v>
      </c>
      <c r="Q68" s="798">
        <f>MCF!R67</f>
        <v>1</v>
      </c>
      <c r="R68" s="799">
        <f t="shared" si="5"/>
        <v>0</v>
      </c>
      <c r="S68" s="799">
        <f t="shared" si="8"/>
        <v>0</v>
      </c>
      <c r="T68" s="799">
        <f t="shared" si="9"/>
        <v>0</v>
      </c>
      <c r="U68" s="799">
        <f t="shared" si="12"/>
        <v>0</v>
      </c>
      <c r="V68" s="799">
        <f t="shared" si="10"/>
        <v>0</v>
      </c>
      <c r="W68" s="800">
        <f t="shared" si="11"/>
        <v>0</v>
      </c>
    </row>
    <row r="69" spans="2:23">
      <c r="B69" s="795">
        <f>Amnt_Deposited!B64</f>
        <v>2050</v>
      </c>
      <c r="C69" s="796">
        <f>Amnt_Deposited!P64</f>
        <v>0</v>
      </c>
      <c r="D69" s="797">
        <f>Dry_Matter_Content!P56</f>
        <v>0</v>
      </c>
      <c r="E69" s="798">
        <f>MCF!R68</f>
        <v>1</v>
      </c>
      <c r="F69" s="799">
        <f t="shared" si="0"/>
        <v>0</v>
      </c>
      <c r="G69" s="799">
        <f t="shared" si="1"/>
        <v>0</v>
      </c>
      <c r="H69" s="799">
        <f t="shared" si="2"/>
        <v>0</v>
      </c>
      <c r="I69" s="799">
        <f t="shared" si="3"/>
        <v>0</v>
      </c>
      <c r="J69" s="799">
        <f t="shared" si="4"/>
        <v>0</v>
      </c>
      <c r="K69" s="800">
        <f t="shared" si="7"/>
        <v>0</v>
      </c>
      <c r="O69" s="795">
        <f>Amnt_Deposited!B64</f>
        <v>2050</v>
      </c>
      <c r="P69" s="796">
        <f>Amnt_Deposited!P64</f>
        <v>0</v>
      </c>
      <c r="Q69" s="798">
        <f>MCF!R68</f>
        <v>1</v>
      </c>
      <c r="R69" s="799">
        <f t="shared" si="5"/>
        <v>0</v>
      </c>
      <c r="S69" s="799">
        <f t="shared" si="8"/>
        <v>0</v>
      </c>
      <c r="T69" s="799">
        <f t="shared" si="9"/>
        <v>0</v>
      </c>
      <c r="U69" s="799">
        <f t="shared" si="12"/>
        <v>0</v>
      </c>
      <c r="V69" s="799">
        <f t="shared" si="10"/>
        <v>0</v>
      </c>
      <c r="W69" s="800">
        <f t="shared" si="11"/>
        <v>0</v>
      </c>
    </row>
    <row r="70" spans="2:23">
      <c r="B70" s="795">
        <f>Amnt_Deposited!B65</f>
        <v>2051</v>
      </c>
      <c r="C70" s="796">
        <f>Amnt_Deposited!P65</f>
        <v>0</v>
      </c>
      <c r="D70" s="797">
        <f>Dry_Matter_Content!P57</f>
        <v>0</v>
      </c>
      <c r="E70" s="798">
        <f>MCF!R69</f>
        <v>1</v>
      </c>
      <c r="F70" s="799">
        <f t="shared" si="0"/>
        <v>0</v>
      </c>
      <c r="G70" s="799">
        <f t="shared" si="1"/>
        <v>0</v>
      </c>
      <c r="H70" s="799">
        <f t="shared" si="2"/>
        <v>0</v>
      </c>
      <c r="I70" s="799">
        <f t="shared" si="3"/>
        <v>0</v>
      </c>
      <c r="J70" s="799">
        <f t="shared" si="4"/>
        <v>0</v>
      </c>
      <c r="K70" s="800">
        <f t="shared" si="7"/>
        <v>0</v>
      </c>
      <c r="O70" s="795">
        <f>Amnt_Deposited!B65</f>
        <v>2051</v>
      </c>
      <c r="P70" s="796">
        <f>Amnt_Deposited!P65</f>
        <v>0</v>
      </c>
      <c r="Q70" s="798">
        <f>MCF!R69</f>
        <v>1</v>
      </c>
      <c r="R70" s="799">
        <f t="shared" si="5"/>
        <v>0</v>
      </c>
      <c r="S70" s="799">
        <f t="shared" si="8"/>
        <v>0</v>
      </c>
      <c r="T70" s="799">
        <f t="shared" si="9"/>
        <v>0</v>
      </c>
      <c r="U70" s="799">
        <f t="shared" si="12"/>
        <v>0</v>
      </c>
      <c r="V70" s="799">
        <f t="shared" si="10"/>
        <v>0</v>
      </c>
      <c r="W70" s="800">
        <f t="shared" si="11"/>
        <v>0</v>
      </c>
    </row>
    <row r="71" spans="2:23">
      <c r="B71" s="795">
        <f>Amnt_Deposited!B66</f>
        <v>2052</v>
      </c>
      <c r="C71" s="796">
        <f>Amnt_Deposited!P66</f>
        <v>0</v>
      </c>
      <c r="D71" s="797">
        <f>Dry_Matter_Content!P58</f>
        <v>0</v>
      </c>
      <c r="E71" s="798">
        <f>MCF!R70</f>
        <v>1</v>
      </c>
      <c r="F71" s="799">
        <f t="shared" si="0"/>
        <v>0</v>
      </c>
      <c r="G71" s="799">
        <f t="shared" si="1"/>
        <v>0</v>
      </c>
      <c r="H71" s="799">
        <f t="shared" si="2"/>
        <v>0</v>
      </c>
      <c r="I71" s="799">
        <f t="shared" si="3"/>
        <v>0</v>
      </c>
      <c r="J71" s="799">
        <f t="shared" si="4"/>
        <v>0</v>
      </c>
      <c r="K71" s="800">
        <f t="shared" si="7"/>
        <v>0</v>
      </c>
      <c r="O71" s="795">
        <f>Amnt_Deposited!B66</f>
        <v>2052</v>
      </c>
      <c r="P71" s="796">
        <f>Amnt_Deposited!P66</f>
        <v>0</v>
      </c>
      <c r="Q71" s="798">
        <f>MCF!R70</f>
        <v>1</v>
      </c>
      <c r="R71" s="799">
        <f t="shared" si="5"/>
        <v>0</v>
      </c>
      <c r="S71" s="799">
        <f t="shared" si="8"/>
        <v>0</v>
      </c>
      <c r="T71" s="799">
        <f t="shared" si="9"/>
        <v>0</v>
      </c>
      <c r="U71" s="799">
        <f t="shared" si="12"/>
        <v>0</v>
      </c>
      <c r="V71" s="799">
        <f t="shared" si="10"/>
        <v>0</v>
      </c>
      <c r="W71" s="800">
        <f t="shared" si="11"/>
        <v>0</v>
      </c>
    </row>
    <row r="72" spans="2:23">
      <c r="B72" s="795">
        <f>Amnt_Deposited!B67</f>
        <v>2053</v>
      </c>
      <c r="C72" s="796">
        <f>Amnt_Deposited!P67</f>
        <v>0</v>
      </c>
      <c r="D72" s="797">
        <f>Dry_Matter_Content!P59</f>
        <v>0</v>
      </c>
      <c r="E72" s="798">
        <f>MCF!R71</f>
        <v>1</v>
      </c>
      <c r="F72" s="799">
        <f t="shared" si="0"/>
        <v>0</v>
      </c>
      <c r="G72" s="799">
        <f t="shared" si="1"/>
        <v>0</v>
      </c>
      <c r="H72" s="799">
        <f t="shared" si="2"/>
        <v>0</v>
      </c>
      <c r="I72" s="799">
        <f t="shared" si="3"/>
        <v>0</v>
      </c>
      <c r="J72" s="799">
        <f t="shared" si="4"/>
        <v>0</v>
      </c>
      <c r="K72" s="800">
        <f t="shared" si="7"/>
        <v>0</v>
      </c>
      <c r="O72" s="795">
        <f>Amnt_Deposited!B67</f>
        <v>2053</v>
      </c>
      <c r="P72" s="796">
        <f>Amnt_Deposited!P67</f>
        <v>0</v>
      </c>
      <c r="Q72" s="798">
        <f>MCF!R71</f>
        <v>1</v>
      </c>
      <c r="R72" s="799">
        <f t="shared" si="5"/>
        <v>0</v>
      </c>
      <c r="S72" s="799">
        <f t="shared" si="8"/>
        <v>0</v>
      </c>
      <c r="T72" s="799">
        <f t="shared" si="9"/>
        <v>0</v>
      </c>
      <c r="U72" s="799">
        <f t="shared" si="12"/>
        <v>0</v>
      </c>
      <c r="V72" s="799">
        <f t="shared" si="10"/>
        <v>0</v>
      </c>
      <c r="W72" s="800">
        <f t="shared" si="11"/>
        <v>0</v>
      </c>
    </row>
    <row r="73" spans="2:23">
      <c r="B73" s="795">
        <f>Amnt_Deposited!B68</f>
        <v>2054</v>
      </c>
      <c r="C73" s="796">
        <f>Amnt_Deposited!P68</f>
        <v>0</v>
      </c>
      <c r="D73" s="797">
        <f>Dry_Matter_Content!P60</f>
        <v>0</v>
      </c>
      <c r="E73" s="798">
        <f>MCF!R72</f>
        <v>1</v>
      </c>
      <c r="F73" s="799">
        <f t="shared" si="0"/>
        <v>0</v>
      </c>
      <c r="G73" s="799">
        <f t="shared" si="1"/>
        <v>0</v>
      </c>
      <c r="H73" s="799">
        <f t="shared" si="2"/>
        <v>0</v>
      </c>
      <c r="I73" s="799">
        <f t="shared" si="3"/>
        <v>0</v>
      </c>
      <c r="J73" s="799">
        <f t="shared" si="4"/>
        <v>0</v>
      </c>
      <c r="K73" s="800">
        <f t="shared" si="7"/>
        <v>0</v>
      </c>
      <c r="O73" s="795">
        <f>Amnt_Deposited!B68</f>
        <v>2054</v>
      </c>
      <c r="P73" s="796">
        <f>Amnt_Deposited!P68</f>
        <v>0</v>
      </c>
      <c r="Q73" s="798">
        <f>MCF!R72</f>
        <v>1</v>
      </c>
      <c r="R73" s="799">
        <f t="shared" si="5"/>
        <v>0</v>
      </c>
      <c r="S73" s="799">
        <f t="shared" si="8"/>
        <v>0</v>
      </c>
      <c r="T73" s="799">
        <f t="shared" si="9"/>
        <v>0</v>
      </c>
      <c r="U73" s="799">
        <f t="shared" si="12"/>
        <v>0</v>
      </c>
      <c r="V73" s="799">
        <f t="shared" si="10"/>
        <v>0</v>
      </c>
      <c r="W73" s="800">
        <f t="shared" si="11"/>
        <v>0</v>
      </c>
    </row>
    <row r="74" spans="2:23">
      <c r="B74" s="795">
        <f>Amnt_Deposited!B69</f>
        <v>2055</v>
      </c>
      <c r="C74" s="796">
        <f>Amnt_Deposited!P69</f>
        <v>0</v>
      </c>
      <c r="D74" s="797">
        <f>Dry_Matter_Content!P61</f>
        <v>0</v>
      </c>
      <c r="E74" s="798">
        <f>MCF!R73</f>
        <v>1</v>
      </c>
      <c r="F74" s="799">
        <f t="shared" si="0"/>
        <v>0</v>
      </c>
      <c r="G74" s="799">
        <f t="shared" si="1"/>
        <v>0</v>
      </c>
      <c r="H74" s="799">
        <f t="shared" si="2"/>
        <v>0</v>
      </c>
      <c r="I74" s="799">
        <f t="shared" si="3"/>
        <v>0</v>
      </c>
      <c r="J74" s="799">
        <f t="shared" si="4"/>
        <v>0</v>
      </c>
      <c r="K74" s="800">
        <f t="shared" si="7"/>
        <v>0</v>
      </c>
      <c r="O74" s="795">
        <f>Amnt_Deposited!B69</f>
        <v>2055</v>
      </c>
      <c r="P74" s="796">
        <f>Amnt_Deposited!P69</f>
        <v>0</v>
      </c>
      <c r="Q74" s="798">
        <f>MCF!R73</f>
        <v>1</v>
      </c>
      <c r="R74" s="799">
        <f t="shared" si="5"/>
        <v>0</v>
      </c>
      <c r="S74" s="799">
        <f t="shared" si="8"/>
        <v>0</v>
      </c>
      <c r="T74" s="799">
        <f t="shared" si="9"/>
        <v>0</v>
      </c>
      <c r="U74" s="799">
        <f t="shared" si="12"/>
        <v>0</v>
      </c>
      <c r="V74" s="799">
        <f t="shared" si="10"/>
        <v>0</v>
      </c>
      <c r="W74" s="800">
        <f t="shared" si="11"/>
        <v>0</v>
      </c>
    </row>
    <row r="75" spans="2:23">
      <c r="B75" s="795">
        <f>Amnt_Deposited!B70</f>
        <v>2056</v>
      </c>
      <c r="C75" s="796">
        <f>Amnt_Deposited!P70</f>
        <v>0</v>
      </c>
      <c r="D75" s="797">
        <f>Dry_Matter_Content!P62</f>
        <v>0</v>
      </c>
      <c r="E75" s="798">
        <f>MCF!R74</f>
        <v>1</v>
      </c>
      <c r="F75" s="799">
        <f t="shared" si="0"/>
        <v>0</v>
      </c>
      <c r="G75" s="799">
        <f t="shared" si="1"/>
        <v>0</v>
      </c>
      <c r="H75" s="799">
        <f t="shared" si="2"/>
        <v>0</v>
      </c>
      <c r="I75" s="799">
        <f t="shared" si="3"/>
        <v>0</v>
      </c>
      <c r="J75" s="799">
        <f t="shared" si="4"/>
        <v>0</v>
      </c>
      <c r="K75" s="800">
        <f t="shared" si="7"/>
        <v>0</v>
      </c>
      <c r="O75" s="795">
        <f>Amnt_Deposited!B70</f>
        <v>2056</v>
      </c>
      <c r="P75" s="796">
        <f>Amnt_Deposited!P70</f>
        <v>0</v>
      </c>
      <c r="Q75" s="798">
        <f>MCF!R74</f>
        <v>1</v>
      </c>
      <c r="R75" s="799">
        <f t="shared" si="5"/>
        <v>0</v>
      </c>
      <c r="S75" s="799">
        <f t="shared" si="8"/>
        <v>0</v>
      </c>
      <c r="T75" s="799">
        <f t="shared" si="9"/>
        <v>0</v>
      </c>
      <c r="U75" s="799">
        <f t="shared" si="12"/>
        <v>0</v>
      </c>
      <c r="V75" s="799">
        <f t="shared" si="10"/>
        <v>0</v>
      </c>
      <c r="W75" s="800">
        <f t="shared" si="11"/>
        <v>0</v>
      </c>
    </row>
    <row r="76" spans="2:23">
      <c r="B76" s="795">
        <f>Amnt_Deposited!B71</f>
        <v>2057</v>
      </c>
      <c r="C76" s="796">
        <f>Amnt_Deposited!P71</f>
        <v>0</v>
      </c>
      <c r="D76" s="797">
        <f>Dry_Matter_Content!P63</f>
        <v>0</v>
      </c>
      <c r="E76" s="798">
        <f>MCF!R75</f>
        <v>1</v>
      </c>
      <c r="F76" s="799">
        <f t="shared" si="0"/>
        <v>0</v>
      </c>
      <c r="G76" s="799">
        <f t="shared" si="1"/>
        <v>0</v>
      </c>
      <c r="H76" s="799">
        <f t="shared" si="2"/>
        <v>0</v>
      </c>
      <c r="I76" s="799">
        <f t="shared" si="3"/>
        <v>0</v>
      </c>
      <c r="J76" s="799">
        <f t="shared" si="4"/>
        <v>0</v>
      </c>
      <c r="K76" s="800">
        <f t="shared" si="7"/>
        <v>0</v>
      </c>
      <c r="O76" s="795">
        <f>Amnt_Deposited!B71</f>
        <v>2057</v>
      </c>
      <c r="P76" s="796">
        <f>Amnt_Deposited!P71</f>
        <v>0</v>
      </c>
      <c r="Q76" s="798">
        <f>MCF!R75</f>
        <v>1</v>
      </c>
      <c r="R76" s="799">
        <f t="shared" si="5"/>
        <v>0</v>
      </c>
      <c r="S76" s="799">
        <f t="shared" si="8"/>
        <v>0</v>
      </c>
      <c r="T76" s="799">
        <f t="shared" si="9"/>
        <v>0</v>
      </c>
      <c r="U76" s="799">
        <f t="shared" si="12"/>
        <v>0</v>
      </c>
      <c r="V76" s="799">
        <f t="shared" si="10"/>
        <v>0</v>
      </c>
      <c r="W76" s="800">
        <f t="shared" si="11"/>
        <v>0</v>
      </c>
    </row>
    <row r="77" spans="2:23">
      <c r="B77" s="795">
        <f>Amnt_Deposited!B72</f>
        <v>2058</v>
      </c>
      <c r="C77" s="796">
        <f>Amnt_Deposited!P72</f>
        <v>0</v>
      </c>
      <c r="D77" s="797">
        <f>Dry_Matter_Content!P64</f>
        <v>0</v>
      </c>
      <c r="E77" s="798">
        <f>MCF!R76</f>
        <v>1</v>
      </c>
      <c r="F77" s="799">
        <f t="shared" si="0"/>
        <v>0</v>
      </c>
      <c r="G77" s="799">
        <f t="shared" si="1"/>
        <v>0</v>
      </c>
      <c r="H77" s="799">
        <f t="shared" si="2"/>
        <v>0</v>
      </c>
      <c r="I77" s="799">
        <f t="shared" si="3"/>
        <v>0</v>
      </c>
      <c r="J77" s="799">
        <f t="shared" si="4"/>
        <v>0</v>
      </c>
      <c r="K77" s="800">
        <f t="shared" si="7"/>
        <v>0</v>
      </c>
      <c r="O77" s="795">
        <f>Amnt_Deposited!B72</f>
        <v>2058</v>
      </c>
      <c r="P77" s="796">
        <f>Amnt_Deposited!P72</f>
        <v>0</v>
      </c>
      <c r="Q77" s="798">
        <f>MCF!R76</f>
        <v>1</v>
      </c>
      <c r="R77" s="799">
        <f t="shared" si="5"/>
        <v>0</v>
      </c>
      <c r="S77" s="799">
        <f t="shared" si="8"/>
        <v>0</v>
      </c>
      <c r="T77" s="799">
        <f t="shared" si="9"/>
        <v>0</v>
      </c>
      <c r="U77" s="799">
        <f t="shared" si="12"/>
        <v>0</v>
      </c>
      <c r="V77" s="799">
        <f t="shared" si="10"/>
        <v>0</v>
      </c>
      <c r="W77" s="800">
        <f t="shared" si="11"/>
        <v>0</v>
      </c>
    </row>
    <row r="78" spans="2:23">
      <c r="B78" s="795">
        <f>Amnt_Deposited!B73</f>
        <v>2059</v>
      </c>
      <c r="C78" s="796">
        <f>Amnt_Deposited!P73</f>
        <v>0</v>
      </c>
      <c r="D78" s="797">
        <f>Dry_Matter_Content!P65</f>
        <v>0</v>
      </c>
      <c r="E78" s="798">
        <f>MCF!R77</f>
        <v>1</v>
      </c>
      <c r="F78" s="799">
        <f t="shared" si="0"/>
        <v>0</v>
      </c>
      <c r="G78" s="799">
        <f t="shared" si="1"/>
        <v>0</v>
      </c>
      <c r="H78" s="799">
        <f t="shared" si="2"/>
        <v>0</v>
      </c>
      <c r="I78" s="799">
        <f t="shared" si="3"/>
        <v>0</v>
      </c>
      <c r="J78" s="799">
        <f t="shared" si="4"/>
        <v>0</v>
      </c>
      <c r="K78" s="800">
        <f t="shared" si="7"/>
        <v>0</v>
      </c>
      <c r="O78" s="795">
        <f>Amnt_Deposited!B73</f>
        <v>2059</v>
      </c>
      <c r="P78" s="796">
        <f>Amnt_Deposited!P73</f>
        <v>0</v>
      </c>
      <c r="Q78" s="798">
        <f>MCF!R77</f>
        <v>1</v>
      </c>
      <c r="R78" s="799">
        <f t="shared" si="5"/>
        <v>0</v>
      </c>
      <c r="S78" s="799">
        <f t="shared" si="8"/>
        <v>0</v>
      </c>
      <c r="T78" s="799">
        <f t="shared" si="9"/>
        <v>0</v>
      </c>
      <c r="U78" s="799">
        <f t="shared" si="12"/>
        <v>0</v>
      </c>
      <c r="V78" s="799">
        <f t="shared" si="10"/>
        <v>0</v>
      </c>
      <c r="W78" s="800">
        <f t="shared" si="11"/>
        <v>0</v>
      </c>
    </row>
    <row r="79" spans="2:23">
      <c r="B79" s="795">
        <f>Amnt_Deposited!B74</f>
        <v>2060</v>
      </c>
      <c r="C79" s="796">
        <f>Amnt_Deposited!P74</f>
        <v>0</v>
      </c>
      <c r="D79" s="797">
        <f>Dry_Matter_Content!P66</f>
        <v>0</v>
      </c>
      <c r="E79" s="798">
        <f>MCF!R78</f>
        <v>1</v>
      </c>
      <c r="F79" s="799">
        <f t="shared" si="0"/>
        <v>0</v>
      </c>
      <c r="G79" s="799">
        <f t="shared" si="1"/>
        <v>0</v>
      </c>
      <c r="H79" s="799">
        <f t="shared" si="2"/>
        <v>0</v>
      </c>
      <c r="I79" s="799">
        <f t="shared" si="3"/>
        <v>0</v>
      </c>
      <c r="J79" s="799">
        <f t="shared" si="4"/>
        <v>0</v>
      </c>
      <c r="K79" s="800">
        <f t="shared" si="7"/>
        <v>0</v>
      </c>
      <c r="O79" s="795">
        <f>Amnt_Deposited!B74</f>
        <v>2060</v>
      </c>
      <c r="P79" s="796">
        <f>Amnt_Deposited!P74</f>
        <v>0</v>
      </c>
      <c r="Q79" s="798">
        <f>MCF!R78</f>
        <v>1</v>
      </c>
      <c r="R79" s="799">
        <f t="shared" si="5"/>
        <v>0</v>
      </c>
      <c r="S79" s="799">
        <f t="shared" si="8"/>
        <v>0</v>
      </c>
      <c r="T79" s="799">
        <f t="shared" si="9"/>
        <v>0</v>
      </c>
      <c r="U79" s="799">
        <f t="shared" si="12"/>
        <v>0</v>
      </c>
      <c r="V79" s="799">
        <f t="shared" si="10"/>
        <v>0</v>
      </c>
      <c r="W79" s="800">
        <f t="shared" si="11"/>
        <v>0</v>
      </c>
    </row>
    <row r="80" spans="2:23">
      <c r="B80" s="795">
        <f>Amnt_Deposited!B75</f>
        <v>2061</v>
      </c>
      <c r="C80" s="796">
        <f>Amnt_Deposited!P75</f>
        <v>0</v>
      </c>
      <c r="D80" s="797">
        <f>Dry_Matter_Content!P67</f>
        <v>0</v>
      </c>
      <c r="E80" s="798">
        <f>MCF!R79</f>
        <v>1</v>
      </c>
      <c r="F80" s="799">
        <f t="shared" si="0"/>
        <v>0</v>
      </c>
      <c r="G80" s="799">
        <f t="shared" si="1"/>
        <v>0</v>
      </c>
      <c r="H80" s="799">
        <f t="shared" si="2"/>
        <v>0</v>
      </c>
      <c r="I80" s="799">
        <f t="shared" si="3"/>
        <v>0</v>
      </c>
      <c r="J80" s="799">
        <f t="shared" si="4"/>
        <v>0</v>
      </c>
      <c r="K80" s="800">
        <f t="shared" si="7"/>
        <v>0</v>
      </c>
      <c r="O80" s="795">
        <f>Amnt_Deposited!B75</f>
        <v>2061</v>
      </c>
      <c r="P80" s="796">
        <f>Amnt_Deposited!P75</f>
        <v>0</v>
      </c>
      <c r="Q80" s="798">
        <f>MCF!R79</f>
        <v>1</v>
      </c>
      <c r="R80" s="799">
        <f t="shared" si="5"/>
        <v>0</v>
      </c>
      <c r="S80" s="799">
        <f t="shared" si="8"/>
        <v>0</v>
      </c>
      <c r="T80" s="799">
        <f t="shared" si="9"/>
        <v>0</v>
      </c>
      <c r="U80" s="799">
        <f t="shared" si="12"/>
        <v>0</v>
      </c>
      <c r="V80" s="799">
        <f t="shared" si="10"/>
        <v>0</v>
      </c>
      <c r="W80" s="800">
        <f t="shared" si="11"/>
        <v>0</v>
      </c>
    </row>
    <row r="81" spans="2:23">
      <c r="B81" s="795">
        <f>Amnt_Deposited!B76</f>
        <v>2062</v>
      </c>
      <c r="C81" s="796">
        <f>Amnt_Deposited!P76</f>
        <v>0</v>
      </c>
      <c r="D81" s="797">
        <f>Dry_Matter_Content!P68</f>
        <v>0</v>
      </c>
      <c r="E81" s="798">
        <f>MCF!R80</f>
        <v>1</v>
      </c>
      <c r="F81" s="799">
        <f t="shared" si="0"/>
        <v>0</v>
      </c>
      <c r="G81" s="799">
        <f t="shared" si="1"/>
        <v>0</v>
      </c>
      <c r="H81" s="799">
        <f t="shared" si="2"/>
        <v>0</v>
      </c>
      <c r="I81" s="799">
        <f t="shared" si="3"/>
        <v>0</v>
      </c>
      <c r="J81" s="799">
        <f t="shared" si="4"/>
        <v>0</v>
      </c>
      <c r="K81" s="800">
        <f t="shared" si="7"/>
        <v>0</v>
      </c>
      <c r="O81" s="795">
        <f>Amnt_Deposited!B76</f>
        <v>2062</v>
      </c>
      <c r="P81" s="796">
        <f>Amnt_Deposited!P76</f>
        <v>0</v>
      </c>
      <c r="Q81" s="798">
        <f>MCF!R80</f>
        <v>1</v>
      </c>
      <c r="R81" s="799">
        <f t="shared" si="5"/>
        <v>0</v>
      </c>
      <c r="S81" s="799">
        <f t="shared" si="8"/>
        <v>0</v>
      </c>
      <c r="T81" s="799">
        <f t="shared" si="9"/>
        <v>0</v>
      </c>
      <c r="U81" s="799">
        <f t="shared" si="12"/>
        <v>0</v>
      </c>
      <c r="V81" s="799">
        <f t="shared" si="10"/>
        <v>0</v>
      </c>
      <c r="W81" s="800">
        <f t="shared" si="11"/>
        <v>0</v>
      </c>
    </row>
    <row r="82" spans="2:23">
      <c r="B82" s="795">
        <f>Amnt_Deposited!B77</f>
        <v>2063</v>
      </c>
      <c r="C82" s="796">
        <f>Amnt_Deposited!P77</f>
        <v>0</v>
      </c>
      <c r="D82" s="797">
        <f>Dry_Matter_Content!P69</f>
        <v>0</v>
      </c>
      <c r="E82" s="798">
        <f>MCF!R81</f>
        <v>1</v>
      </c>
      <c r="F82" s="799">
        <f t="shared" si="0"/>
        <v>0</v>
      </c>
      <c r="G82" s="799">
        <f t="shared" si="1"/>
        <v>0</v>
      </c>
      <c r="H82" s="799">
        <f t="shared" si="2"/>
        <v>0</v>
      </c>
      <c r="I82" s="799">
        <f t="shared" si="3"/>
        <v>0</v>
      </c>
      <c r="J82" s="799">
        <f t="shared" si="4"/>
        <v>0</v>
      </c>
      <c r="K82" s="800">
        <f t="shared" si="7"/>
        <v>0</v>
      </c>
      <c r="O82" s="795">
        <f>Amnt_Deposited!B77</f>
        <v>2063</v>
      </c>
      <c r="P82" s="796">
        <f>Amnt_Deposited!P77</f>
        <v>0</v>
      </c>
      <c r="Q82" s="798">
        <f>MCF!R81</f>
        <v>1</v>
      </c>
      <c r="R82" s="799">
        <f t="shared" si="5"/>
        <v>0</v>
      </c>
      <c r="S82" s="799">
        <f t="shared" si="8"/>
        <v>0</v>
      </c>
      <c r="T82" s="799">
        <f t="shared" si="9"/>
        <v>0</v>
      </c>
      <c r="U82" s="799">
        <f t="shared" si="12"/>
        <v>0</v>
      </c>
      <c r="V82" s="799">
        <f t="shared" si="10"/>
        <v>0</v>
      </c>
      <c r="W82" s="800">
        <f t="shared" si="11"/>
        <v>0</v>
      </c>
    </row>
    <row r="83" spans="2:23">
      <c r="B83" s="795">
        <f>Amnt_Deposited!B78</f>
        <v>2064</v>
      </c>
      <c r="C83" s="796">
        <f>Amnt_Deposited!P78</f>
        <v>0</v>
      </c>
      <c r="D83" s="797">
        <f>Dry_Matter_Content!P70</f>
        <v>0</v>
      </c>
      <c r="E83" s="798">
        <f>MCF!R82</f>
        <v>1</v>
      </c>
      <c r="F83" s="799">
        <f t="shared" ref="F83:F99" si="13">C83*D83*$K$6*DOCF*E83</f>
        <v>0</v>
      </c>
      <c r="G83" s="799">
        <f t="shared" ref="G83:G99" si="14">F83*$K$12</f>
        <v>0</v>
      </c>
      <c r="H83" s="799">
        <f t="shared" ref="H83:H99" si="15">F83*(1-$K$12)</f>
        <v>0</v>
      </c>
      <c r="I83" s="799">
        <f t="shared" ref="I83:I99" si="16">G83+I82*$K$10</f>
        <v>0</v>
      </c>
      <c r="J83" s="799">
        <f t="shared" ref="J83:J99" si="17">I82*(1-$K$10)+H83</f>
        <v>0</v>
      </c>
      <c r="K83" s="800">
        <f t="shared" si="7"/>
        <v>0</v>
      </c>
      <c r="O83" s="795">
        <f>Amnt_Deposited!B78</f>
        <v>2064</v>
      </c>
      <c r="P83" s="796">
        <f>Amnt_Deposited!P78</f>
        <v>0</v>
      </c>
      <c r="Q83" s="798">
        <f>MCF!R82</f>
        <v>1</v>
      </c>
      <c r="R83" s="799">
        <f t="shared" ref="R83:R99" si="18">P83*$W$6*DOCF*Q83</f>
        <v>0</v>
      </c>
      <c r="S83" s="799">
        <f t="shared" si="8"/>
        <v>0</v>
      </c>
      <c r="T83" s="799">
        <f t="shared" si="9"/>
        <v>0</v>
      </c>
      <c r="U83" s="799">
        <f t="shared" si="12"/>
        <v>0</v>
      </c>
      <c r="V83" s="799">
        <f t="shared" si="10"/>
        <v>0</v>
      </c>
      <c r="W83" s="800">
        <f t="shared" si="11"/>
        <v>0</v>
      </c>
    </row>
    <row r="84" spans="2:23">
      <c r="B84" s="795">
        <f>Amnt_Deposited!B79</f>
        <v>2065</v>
      </c>
      <c r="C84" s="796">
        <f>Amnt_Deposited!P79</f>
        <v>0</v>
      </c>
      <c r="D84" s="797">
        <f>Dry_Matter_Content!P71</f>
        <v>0</v>
      </c>
      <c r="E84" s="798">
        <f>MCF!R83</f>
        <v>1</v>
      </c>
      <c r="F84" s="799">
        <f t="shared" si="13"/>
        <v>0</v>
      </c>
      <c r="G84" s="799">
        <f t="shared" si="14"/>
        <v>0</v>
      </c>
      <c r="H84" s="799">
        <f t="shared" si="15"/>
        <v>0</v>
      </c>
      <c r="I84" s="799">
        <f t="shared" si="16"/>
        <v>0</v>
      </c>
      <c r="J84" s="799">
        <f t="shared" si="17"/>
        <v>0</v>
      </c>
      <c r="K84" s="800">
        <f t="shared" si="7"/>
        <v>0</v>
      </c>
      <c r="O84" s="795">
        <f>Amnt_Deposited!B79</f>
        <v>2065</v>
      </c>
      <c r="P84" s="796">
        <f>Amnt_Deposited!P79</f>
        <v>0</v>
      </c>
      <c r="Q84" s="798">
        <f>MCF!R83</f>
        <v>1</v>
      </c>
      <c r="R84" s="799">
        <f t="shared" si="18"/>
        <v>0</v>
      </c>
      <c r="S84" s="799">
        <f t="shared" si="8"/>
        <v>0</v>
      </c>
      <c r="T84" s="799">
        <f t="shared" si="9"/>
        <v>0</v>
      </c>
      <c r="U84" s="799">
        <f t="shared" si="12"/>
        <v>0</v>
      </c>
      <c r="V84" s="799">
        <f t="shared" si="10"/>
        <v>0</v>
      </c>
      <c r="W84" s="800">
        <f t="shared" si="11"/>
        <v>0</v>
      </c>
    </row>
    <row r="85" spans="2:23">
      <c r="B85" s="795">
        <f>Amnt_Deposited!B80</f>
        <v>2066</v>
      </c>
      <c r="C85" s="796">
        <f>Amnt_Deposited!P80</f>
        <v>0</v>
      </c>
      <c r="D85" s="797">
        <f>Dry_Matter_Content!P72</f>
        <v>0</v>
      </c>
      <c r="E85" s="798">
        <f>MCF!R84</f>
        <v>1</v>
      </c>
      <c r="F85" s="799">
        <f t="shared" si="13"/>
        <v>0</v>
      </c>
      <c r="G85" s="799">
        <f t="shared" si="14"/>
        <v>0</v>
      </c>
      <c r="H85" s="799">
        <f t="shared" si="15"/>
        <v>0</v>
      </c>
      <c r="I85" s="799">
        <f t="shared" si="16"/>
        <v>0</v>
      </c>
      <c r="J85" s="799">
        <f t="shared" si="17"/>
        <v>0</v>
      </c>
      <c r="K85" s="800">
        <f t="shared" ref="K85:K99" si="19">J85*CH4_fraction*conv</f>
        <v>0</v>
      </c>
      <c r="O85" s="795">
        <f>Amnt_Deposited!B80</f>
        <v>2066</v>
      </c>
      <c r="P85" s="796">
        <f>Amnt_Deposited!P80</f>
        <v>0</v>
      </c>
      <c r="Q85" s="798">
        <f>MCF!R84</f>
        <v>1</v>
      </c>
      <c r="R85" s="799">
        <f t="shared" si="18"/>
        <v>0</v>
      </c>
      <c r="S85" s="799">
        <f t="shared" ref="S85:S98" si="20">R85*$W$12</f>
        <v>0</v>
      </c>
      <c r="T85" s="799">
        <f t="shared" ref="T85:T98" si="21">R85*(1-$W$12)</f>
        <v>0</v>
      </c>
      <c r="U85" s="799">
        <f t="shared" ref="U85:U98" si="22">S85+U84*$W$10</f>
        <v>0</v>
      </c>
      <c r="V85" s="799">
        <f t="shared" ref="V85:V98" si="23">U84*(1-$W$10)+T85</f>
        <v>0</v>
      </c>
      <c r="W85" s="800">
        <f t="shared" ref="W85:W99" si="24">V85*CH4_fraction*conv</f>
        <v>0</v>
      </c>
    </row>
    <row r="86" spans="2:23">
      <c r="B86" s="795">
        <f>Amnt_Deposited!B81</f>
        <v>2067</v>
      </c>
      <c r="C86" s="796">
        <f>Amnt_Deposited!P81</f>
        <v>0</v>
      </c>
      <c r="D86" s="797">
        <f>Dry_Matter_Content!P73</f>
        <v>0</v>
      </c>
      <c r="E86" s="798">
        <f>MCF!R85</f>
        <v>1</v>
      </c>
      <c r="F86" s="799">
        <f t="shared" si="13"/>
        <v>0</v>
      </c>
      <c r="G86" s="799">
        <f t="shared" si="14"/>
        <v>0</v>
      </c>
      <c r="H86" s="799">
        <f t="shared" si="15"/>
        <v>0</v>
      </c>
      <c r="I86" s="799">
        <f t="shared" si="16"/>
        <v>0</v>
      </c>
      <c r="J86" s="799">
        <f t="shared" si="17"/>
        <v>0</v>
      </c>
      <c r="K86" s="800">
        <f t="shared" si="19"/>
        <v>0</v>
      </c>
      <c r="O86" s="795">
        <f>Amnt_Deposited!B81</f>
        <v>2067</v>
      </c>
      <c r="P86" s="796">
        <f>Amnt_Deposited!P81</f>
        <v>0</v>
      </c>
      <c r="Q86" s="798">
        <f>MCF!R85</f>
        <v>1</v>
      </c>
      <c r="R86" s="799">
        <f t="shared" si="18"/>
        <v>0</v>
      </c>
      <c r="S86" s="799">
        <f t="shared" si="20"/>
        <v>0</v>
      </c>
      <c r="T86" s="799">
        <f t="shared" si="21"/>
        <v>0</v>
      </c>
      <c r="U86" s="799">
        <f t="shared" si="22"/>
        <v>0</v>
      </c>
      <c r="V86" s="799">
        <f t="shared" si="23"/>
        <v>0</v>
      </c>
      <c r="W86" s="800">
        <f t="shared" si="24"/>
        <v>0</v>
      </c>
    </row>
    <row r="87" spans="2:23">
      <c r="B87" s="795">
        <f>Amnt_Deposited!B82</f>
        <v>2068</v>
      </c>
      <c r="C87" s="796">
        <f>Amnt_Deposited!P82</f>
        <v>0</v>
      </c>
      <c r="D87" s="797">
        <f>Dry_Matter_Content!P74</f>
        <v>0</v>
      </c>
      <c r="E87" s="798">
        <f>MCF!R86</f>
        <v>1</v>
      </c>
      <c r="F87" s="799">
        <f t="shared" si="13"/>
        <v>0</v>
      </c>
      <c r="G87" s="799">
        <f t="shared" si="14"/>
        <v>0</v>
      </c>
      <c r="H87" s="799">
        <f t="shared" si="15"/>
        <v>0</v>
      </c>
      <c r="I87" s="799">
        <f t="shared" si="16"/>
        <v>0</v>
      </c>
      <c r="J87" s="799">
        <f t="shared" si="17"/>
        <v>0</v>
      </c>
      <c r="K87" s="800">
        <f t="shared" si="19"/>
        <v>0</v>
      </c>
      <c r="O87" s="795">
        <f>Amnt_Deposited!B82</f>
        <v>2068</v>
      </c>
      <c r="P87" s="796">
        <f>Amnt_Deposited!P82</f>
        <v>0</v>
      </c>
      <c r="Q87" s="798">
        <f>MCF!R86</f>
        <v>1</v>
      </c>
      <c r="R87" s="799">
        <f t="shared" si="18"/>
        <v>0</v>
      </c>
      <c r="S87" s="799">
        <f t="shared" si="20"/>
        <v>0</v>
      </c>
      <c r="T87" s="799">
        <f t="shared" si="21"/>
        <v>0</v>
      </c>
      <c r="U87" s="799">
        <f t="shared" si="22"/>
        <v>0</v>
      </c>
      <c r="V87" s="799">
        <f t="shared" si="23"/>
        <v>0</v>
      </c>
      <c r="W87" s="800">
        <f t="shared" si="24"/>
        <v>0</v>
      </c>
    </row>
    <row r="88" spans="2:23">
      <c r="B88" s="795">
        <f>Amnt_Deposited!B83</f>
        <v>2069</v>
      </c>
      <c r="C88" s="796">
        <f>Amnt_Deposited!P83</f>
        <v>0</v>
      </c>
      <c r="D88" s="797">
        <f>Dry_Matter_Content!P75</f>
        <v>0</v>
      </c>
      <c r="E88" s="798">
        <f>MCF!R87</f>
        <v>1</v>
      </c>
      <c r="F88" s="799">
        <f t="shared" si="13"/>
        <v>0</v>
      </c>
      <c r="G88" s="799">
        <f t="shared" si="14"/>
        <v>0</v>
      </c>
      <c r="H88" s="799">
        <f t="shared" si="15"/>
        <v>0</v>
      </c>
      <c r="I88" s="799">
        <f t="shared" si="16"/>
        <v>0</v>
      </c>
      <c r="J88" s="799">
        <f t="shared" si="17"/>
        <v>0</v>
      </c>
      <c r="K88" s="800">
        <f t="shared" si="19"/>
        <v>0</v>
      </c>
      <c r="O88" s="795">
        <f>Amnt_Deposited!B83</f>
        <v>2069</v>
      </c>
      <c r="P88" s="796">
        <f>Amnt_Deposited!P83</f>
        <v>0</v>
      </c>
      <c r="Q88" s="798">
        <f>MCF!R87</f>
        <v>1</v>
      </c>
      <c r="R88" s="799">
        <f t="shared" si="18"/>
        <v>0</v>
      </c>
      <c r="S88" s="799">
        <f t="shared" si="20"/>
        <v>0</v>
      </c>
      <c r="T88" s="799">
        <f t="shared" si="21"/>
        <v>0</v>
      </c>
      <c r="U88" s="799">
        <f t="shared" si="22"/>
        <v>0</v>
      </c>
      <c r="V88" s="799">
        <f t="shared" si="23"/>
        <v>0</v>
      </c>
      <c r="W88" s="800">
        <f t="shared" si="24"/>
        <v>0</v>
      </c>
    </row>
    <row r="89" spans="2:23">
      <c r="B89" s="795">
        <f>Amnt_Deposited!B84</f>
        <v>2070</v>
      </c>
      <c r="C89" s="796">
        <f>Amnt_Deposited!P84</f>
        <v>0</v>
      </c>
      <c r="D89" s="797">
        <f>Dry_Matter_Content!P76</f>
        <v>0</v>
      </c>
      <c r="E89" s="798">
        <f>MCF!R88</f>
        <v>1</v>
      </c>
      <c r="F89" s="799">
        <f t="shared" si="13"/>
        <v>0</v>
      </c>
      <c r="G89" s="799">
        <f t="shared" si="14"/>
        <v>0</v>
      </c>
      <c r="H89" s="799">
        <f t="shared" si="15"/>
        <v>0</v>
      </c>
      <c r="I89" s="799">
        <f t="shared" si="16"/>
        <v>0</v>
      </c>
      <c r="J89" s="799">
        <f t="shared" si="17"/>
        <v>0</v>
      </c>
      <c r="K89" s="800">
        <f t="shared" si="19"/>
        <v>0</v>
      </c>
      <c r="O89" s="795">
        <f>Amnt_Deposited!B84</f>
        <v>2070</v>
      </c>
      <c r="P89" s="796">
        <f>Amnt_Deposited!P84</f>
        <v>0</v>
      </c>
      <c r="Q89" s="798">
        <f>MCF!R88</f>
        <v>1</v>
      </c>
      <c r="R89" s="799">
        <f t="shared" si="18"/>
        <v>0</v>
      </c>
      <c r="S89" s="799">
        <f t="shared" si="20"/>
        <v>0</v>
      </c>
      <c r="T89" s="799">
        <f t="shared" si="21"/>
        <v>0</v>
      </c>
      <c r="U89" s="799">
        <f t="shared" si="22"/>
        <v>0</v>
      </c>
      <c r="V89" s="799">
        <f t="shared" si="23"/>
        <v>0</v>
      </c>
      <c r="W89" s="800">
        <f t="shared" si="24"/>
        <v>0</v>
      </c>
    </row>
    <row r="90" spans="2:23">
      <c r="B90" s="795">
        <f>Amnt_Deposited!B85</f>
        <v>2071</v>
      </c>
      <c r="C90" s="796">
        <f>Amnt_Deposited!P85</f>
        <v>0</v>
      </c>
      <c r="D90" s="797">
        <f>Dry_Matter_Content!P77</f>
        <v>0</v>
      </c>
      <c r="E90" s="798">
        <f>MCF!R89</f>
        <v>1</v>
      </c>
      <c r="F90" s="799">
        <f t="shared" si="13"/>
        <v>0</v>
      </c>
      <c r="G90" s="799">
        <f t="shared" si="14"/>
        <v>0</v>
      </c>
      <c r="H90" s="799">
        <f t="shared" si="15"/>
        <v>0</v>
      </c>
      <c r="I90" s="799">
        <f t="shared" si="16"/>
        <v>0</v>
      </c>
      <c r="J90" s="799">
        <f t="shared" si="17"/>
        <v>0</v>
      </c>
      <c r="K90" s="800">
        <f t="shared" si="19"/>
        <v>0</v>
      </c>
      <c r="O90" s="795">
        <f>Amnt_Deposited!B85</f>
        <v>2071</v>
      </c>
      <c r="P90" s="796">
        <f>Amnt_Deposited!P85</f>
        <v>0</v>
      </c>
      <c r="Q90" s="798">
        <f>MCF!R89</f>
        <v>1</v>
      </c>
      <c r="R90" s="799">
        <f t="shared" si="18"/>
        <v>0</v>
      </c>
      <c r="S90" s="799">
        <f t="shared" si="20"/>
        <v>0</v>
      </c>
      <c r="T90" s="799">
        <f t="shared" si="21"/>
        <v>0</v>
      </c>
      <c r="U90" s="799">
        <f t="shared" si="22"/>
        <v>0</v>
      </c>
      <c r="V90" s="799">
        <f t="shared" si="23"/>
        <v>0</v>
      </c>
      <c r="W90" s="800">
        <f t="shared" si="24"/>
        <v>0</v>
      </c>
    </row>
    <row r="91" spans="2:23">
      <c r="B91" s="795">
        <f>Amnt_Deposited!B86</f>
        <v>2072</v>
      </c>
      <c r="C91" s="796">
        <f>Amnt_Deposited!P86</f>
        <v>0</v>
      </c>
      <c r="D91" s="797">
        <f>Dry_Matter_Content!P78</f>
        <v>0</v>
      </c>
      <c r="E91" s="798">
        <f>MCF!R90</f>
        <v>1</v>
      </c>
      <c r="F91" s="799">
        <f t="shared" si="13"/>
        <v>0</v>
      </c>
      <c r="G91" s="799">
        <f t="shared" si="14"/>
        <v>0</v>
      </c>
      <c r="H91" s="799">
        <f t="shared" si="15"/>
        <v>0</v>
      </c>
      <c r="I91" s="799">
        <f t="shared" si="16"/>
        <v>0</v>
      </c>
      <c r="J91" s="799">
        <f t="shared" si="17"/>
        <v>0</v>
      </c>
      <c r="K91" s="800">
        <f t="shared" si="19"/>
        <v>0</v>
      </c>
      <c r="O91" s="795">
        <f>Amnt_Deposited!B86</f>
        <v>2072</v>
      </c>
      <c r="P91" s="796">
        <f>Amnt_Deposited!P86</f>
        <v>0</v>
      </c>
      <c r="Q91" s="798">
        <f>MCF!R90</f>
        <v>1</v>
      </c>
      <c r="R91" s="799">
        <f t="shared" si="18"/>
        <v>0</v>
      </c>
      <c r="S91" s="799">
        <f t="shared" si="20"/>
        <v>0</v>
      </c>
      <c r="T91" s="799">
        <f t="shared" si="21"/>
        <v>0</v>
      </c>
      <c r="U91" s="799">
        <f t="shared" si="22"/>
        <v>0</v>
      </c>
      <c r="V91" s="799">
        <f t="shared" si="23"/>
        <v>0</v>
      </c>
      <c r="W91" s="800">
        <f t="shared" si="24"/>
        <v>0</v>
      </c>
    </row>
    <row r="92" spans="2:23">
      <c r="B92" s="795">
        <f>Amnt_Deposited!B87</f>
        <v>2073</v>
      </c>
      <c r="C92" s="796">
        <f>Amnt_Deposited!P87</f>
        <v>0</v>
      </c>
      <c r="D92" s="797">
        <f>Dry_Matter_Content!P79</f>
        <v>0</v>
      </c>
      <c r="E92" s="798">
        <f>MCF!R91</f>
        <v>1</v>
      </c>
      <c r="F92" s="799">
        <f t="shared" si="13"/>
        <v>0</v>
      </c>
      <c r="G92" s="799">
        <f t="shared" si="14"/>
        <v>0</v>
      </c>
      <c r="H92" s="799">
        <f t="shared" si="15"/>
        <v>0</v>
      </c>
      <c r="I92" s="799">
        <f t="shared" si="16"/>
        <v>0</v>
      </c>
      <c r="J92" s="799">
        <f t="shared" si="17"/>
        <v>0</v>
      </c>
      <c r="K92" s="800">
        <f t="shared" si="19"/>
        <v>0</v>
      </c>
      <c r="O92" s="795">
        <f>Amnt_Deposited!B87</f>
        <v>2073</v>
      </c>
      <c r="P92" s="796">
        <f>Amnt_Deposited!P87</f>
        <v>0</v>
      </c>
      <c r="Q92" s="798">
        <f>MCF!R91</f>
        <v>1</v>
      </c>
      <c r="R92" s="799">
        <f t="shared" si="18"/>
        <v>0</v>
      </c>
      <c r="S92" s="799">
        <f t="shared" si="20"/>
        <v>0</v>
      </c>
      <c r="T92" s="799">
        <f t="shared" si="21"/>
        <v>0</v>
      </c>
      <c r="U92" s="799">
        <f t="shared" si="22"/>
        <v>0</v>
      </c>
      <c r="V92" s="799">
        <f t="shared" si="23"/>
        <v>0</v>
      </c>
      <c r="W92" s="800">
        <f t="shared" si="24"/>
        <v>0</v>
      </c>
    </row>
    <row r="93" spans="2:23">
      <c r="B93" s="795">
        <f>Amnt_Deposited!B88</f>
        <v>2074</v>
      </c>
      <c r="C93" s="796">
        <f>Amnt_Deposited!P88</f>
        <v>0</v>
      </c>
      <c r="D93" s="797">
        <f>Dry_Matter_Content!P80</f>
        <v>0</v>
      </c>
      <c r="E93" s="798">
        <f>MCF!R92</f>
        <v>1</v>
      </c>
      <c r="F93" s="799">
        <f t="shared" si="13"/>
        <v>0</v>
      </c>
      <c r="G93" s="799">
        <f t="shared" si="14"/>
        <v>0</v>
      </c>
      <c r="H93" s="799">
        <f t="shared" si="15"/>
        <v>0</v>
      </c>
      <c r="I93" s="799">
        <f t="shared" si="16"/>
        <v>0</v>
      </c>
      <c r="J93" s="799">
        <f t="shared" si="17"/>
        <v>0</v>
      </c>
      <c r="K93" s="800">
        <f t="shared" si="19"/>
        <v>0</v>
      </c>
      <c r="O93" s="795">
        <f>Amnt_Deposited!B88</f>
        <v>2074</v>
      </c>
      <c r="P93" s="796">
        <f>Amnt_Deposited!P88</f>
        <v>0</v>
      </c>
      <c r="Q93" s="798">
        <f>MCF!R92</f>
        <v>1</v>
      </c>
      <c r="R93" s="799">
        <f t="shared" si="18"/>
        <v>0</v>
      </c>
      <c r="S93" s="799">
        <f t="shared" si="20"/>
        <v>0</v>
      </c>
      <c r="T93" s="799">
        <f t="shared" si="21"/>
        <v>0</v>
      </c>
      <c r="U93" s="799">
        <f t="shared" si="22"/>
        <v>0</v>
      </c>
      <c r="V93" s="799">
        <f t="shared" si="23"/>
        <v>0</v>
      </c>
      <c r="W93" s="800">
        <f t="shared" si="24"/>
        <v>0</v>
      </c>
    </row>
    <row r="94" spans="2:23">
      <c r="B94" s="795">
        <f>Amnt_Deposited!B89</f>
        <v>2075</v>
      </c>
      <c r="C94" s="796">
        <f>Amnt_Deposited!P89</f>
        <v>0</v>
      </c>
      <c r="D94" s="797">
        <f>Dry_Matter_Content!P81</f>
        <v>0</v>
      </c>
      <c r="E94" s="798">
        <f>MCF!R93</f>
        <v>1</v>
      </c>
      <c r="F94" s="799">
        <f t="shared" si="13"/>
        <v>0</v>
      </c>
      <c r="G94" s="799">
        <f t="shared" si="14"/>
        <v>0</v>
      </c>
      <c r="H94" s="799">
        <f t="shared" si="15"/>
        <v>0</v>
      </c>
      <c r="I94" s="799">
        <f t="shared" si="16"/>
        <v>0</v>
      </c>
      <c r="J94" s="799">
        <f t="shared" si="17"/>
        <v>0</v>
      </c>
      <c r="K94" s="800">
        <f t="shared" si="19"/>
        <v>0</v>
      </c>
      <c r="O94" s="795">
        <f>Amnt_Deposited!B89</f>
        <v>2075</v>
      </c>
      <c r="P94" s="796">
        <f>Amnt_Deposited!P89</f>
        <v>0</v>
      </c>
      <c r="Q94" s="798">
        <f>MCF!R93</f>
        <v>1</v>
      </c>
      <c r="R94" s="799">
        <f t="shared" si="18"/>
        <v>0</v>
      </c>
      <c r="S94" s="799">
        <f t="shared" si="20"/>
        <v>0</v>
      </c>
      <c r="T94" s="799">
        <f t="shared" si="21"/>
        <v>0</v>
      </c>
      <c r="U94" s="799">
        <f t="shared" si="22"/>
        <v>0</v>
      </c>
      <c r="V94" s="799">
        <f t="shared" si="23"/>
        <v>0</v>
      </c>
      <c r="W94" s="800">
        <f t="shared" si="24"/>
        <v>0</v>
      </c>
    </row>
    <row r="95" spans="2:23">
      <c r="B95" s="795">
        <f>Amnt_Deposited!B90</f>
        <v>2076</v>
      </c>
      <c r="C95" s="796">
        <f>Amnt_Deposited!P90</f>
        <v>0</v>
      </c>
      <c r="D95" s="797">
        <f>Dry_Matter_Content!P82</f>
        <v>0</v>
      </c>
      <c r="E95" s="798">
        <f>MCF!R94</f>
        <v>1</v>
      </c>
      <c r="F95" s="799">
        <f t="shared" si="13"/>
        <v>0</v>
      </c>
      <c r="G95" s="799">
        <f t="shared" si="14"/>
        <v>0</v>
      </c>
      <c r="H95" s="799">
        <f t="shared" si="15"/>
        <v>0</v>
      </c>
      <c r="I95" s="799">
        <f t="shared" si="16"/>
        <v>0</v>
      </c>
      <c r="J95" s="799">
        <f t="shared" si="17"/>
        <v>0</v>
      </c>
      <c r="K95" s="800">
        <f t="shared" si="19"/>
        <v>0</v>
      </c>
      <c r="O95" s="795">
        <f>Amnt_Deposited!B90</f>
        <v>2076</v>
      </c>
      <c r="P95" s="796">
        <f>Amnt_Deposited!P90</f>
        <v>0</v>
      </c>
      <c r="Q95" s="798">
        <f>MCF!R94</f>
        <v>1</v>
      </c>
      <c r="R95" s="799">
        <f t="shared" si="18"/>
        <v>0</v>
      </c>
      <c r="S95" s="799">
        <f t="shared" si="20"/>
        <v>0</v>
      </c>
      <c r="T95" s="799">
        <f t="shared" si="21"/>
        <v>0</v>
      </c>
      <c r="U95" s="799">
        <f t="shared" si="22"/>
        <v>0</v>
      </c>
      <c r="V95" s="799">
        <f t="shared" si="23"/>
        <v>0</v>
      </c>
      <c r="W95" s="800">
        <f t="shared" si="24"/>
        <v>0</v>
      </c>
    </row>
    <row r="96" spans="2:23">
      <c r="B96" s="795">
        <f>Amnt_Deposited!B91</f>
        <v>2077</v>
      </c>
      <c r="C96" s="796">
        <f>Amnt_Deposited!P91</f>
        <v>0</v>
      </c>
      <c r="D96" s="797">
        <f>Dry_Matter_Content!P83</f>
        <v>0</v>
      </c>
      <c r="E96" s="798">
        <f>MCF!R95</f>
        <v>1</v>
      </c>
      <c r="F96" s="799">
        <f t="shared" si="13"/>
        <v>0</v>
      </c>
      <c r="G96" s="799">
        <f t="shared" si="14"/>
        <v>0</v>
      </c>
      <c r="H96" s="799">
        <f t="shared" si="15"/>
        <v>0</v>
      </c>
      <c r="I96" s="799">
        <f t="shared" si="16"/>
        <v>0</v>
      </c>
      <c r="J96" s="799">
        <f t="shared" si="17"/>
        <v>0</v>
      </c>
      <c r="K96" s="800">
        <f t="shared" si="19"/>
        <v>0</v>
      </c>
      <c r="O96" s="795">
        <f>Amnt_Deposited!B91</f>
        <v>2077</v>
      </c>
      <c r="P96" s="796">
        <f>Amnt_Deposited!P91</f>
        <v>0</v>
      </c>
      <c r="Q96" s="798">
        <f>MCF!R95</f>
        <v>1</v>
      </c>
      <c r="R96" s="799">
        <f t="shared" si="18"/>
        <v>0</v>
      </c>
      <c r="S96" s="799">
        <f t="shared" si="20"/>
        <v>0</v>
      </c>
      <c r="T96" s="799">
        <f t="shared" si="21"/>
        <v>0</v>
      </c>
      <c r="U96" s="799">
        <f t="shared" si="22"/>
        <v>0</v>
      </c>
      <c r="V96" s="799">
        <f t="shared" si="23"/>
        <v>0</v>
      </c>
      <c r="W96" s="800">
        <f t="shared" si="24"/>
        <v>0</v>
      </c>
    </row>
    <row r="97" spans="2:23">
      <c r="B97" s="795">
        <f>Amnt_Deposited!B92</f>
        <v>2078</v>
      </c>
      <c r="C97" s="796">
        <f>Amnt_Deposited!P92</f>
        <v>0</v>
      </c>
      <c r="D97" s="797">
        <f>Dry_Matter_Content!P84</f>
        <v>0</v>
      </c>
      <c r="E97" s="798">
        <f>MCF!R96</f>
        <v>1</v>
      </c>
      <c r="F97" s="799">
        <f t="shared" si="13"/>
        <v>0</v>
      </c>
      <c r="G97" s="799">
        <f t="shared" si="14"/>
        <v>0</v>
      </c>
      <c r="H97" s="799">
        <f t="shared" si="15"/>
        <v>0</v>
      </c>
      <c r="I97" s="799">
        <f t="shared" si="16"/>
        <v>0</v>
      </c>
      <c r="J97" s="799">
        <f t="shared" si="17"/>
        <v>0</v>
      </c>
      <c r="K97" s="800">
        <f t="shared" si="19"/>
        <v>0</v>
      </c>
      <c r="O97" s="795">
        <f>Amnt_Deposited!B92</f>
        <v>2078</v>
      </c>
      <c r="P97" s="796">
        <f>Amnt_Deposited!P92</f>
        <v>0</v>
      </c>
      <c r="Q97" s="798">
        <f>MCF!R96</f>
        <v>1</v>
      </c>
      <c r="R97" s="799">
        <f t="shared" si="18"/>
        <v>0</v>
      </c>
      <c r="S97" s="799">
        <f t="shared" si="20"/>
        <v>0</v>
      </c>
      <c r="T97" s="799">
        <f t="shared" si="21"/>
        <v>0</v>
      </c>
      <c r="U97" s="799">
        <f t="shared" si="22"/>
        <v>0</v>
      </c>
      <c r="V97" s="799">
        <f t="shared" si="23"/>
        <v>0</v>
      </c>
      <c r="W97" s="800">
        <f t="shared" si="24"/>
        <v>0</v>
      </c>
    </row>
    <row r="98" spans="2:23">
      <c r="B98" s="795">
        <f>Amnt_Deposited!B93</f>
        <v>2079</v>
      </c>
      <c r="C98" s="796">
        <f>Amnt_Deposited!P93</f>
        <v>0</v>
      </c>
      <c r="D98" s="797">
        <f>Dry_Matter_Content!P85</f>
        <v>0</v>
      </c>
      <c r="E98" s="798">
        <f>MCF!R97</f>
        <v>1</v>
      </c>
      <c r="F98" s="799">
        <f t="shared" si="13"/>
        <v>0</v>
      </c>
      <c r="G98" s="799">
        <f t="shared" si="14"/>
        <v>0</v>
      </c>
      <c r="H98" s="799">
        <f t="shared" si="15"/>
        <v>0</v>
      </c>
      <c r="I98" s="799">
        <f t="shared" si="16"/>
        <v>0</v>
      </c>
      <c r="J98" s="799">
        <f t="shared" si="17"/>
        <v>0</v>
      </c>
      <c r="K98" s="800">
        <f t="shared" si="19"/>
        <v>0</v>
      </c>
      <c r="O98" s="795">
        <f>Amnt_Deposited!B93</f>
        <v>2079</v>
      </c>
      <c r="P98" s="796">
        <f>Amnt_Deposited!P93</f>
        <v>0</v>
      </c>
      <c r="Q98" s="798">
        <f>MCF!R97</f>
        <v>1</v>
      </c>
      <c r="R98" s="799">
        <f t="shared" si="18"/>
        <v>0</v>
      </c>
      <c r="S98" s="799">
        <f t="shared" si="20"/>
        <v>0</v>
      </c>
      <c r="T98" s="799">
        <f t="shared" si="21"/>
        <v>0</v>
      </c>
      <c r="U98" s="799">
        <f t="shared" si="22"/>
        <v>0</v>
      </c>
      <c r="V98" s="799">
        <f t="shared" si="23"/>
        <v>0</v>
      </c>
      <c r="W98" s="800">
        <f t="shared" si="24"/>
        <v>0</v>
      </c>
    </row>
    <row r="99" spans="2:23" ht="13.5" thickBot="1">
      <c r="B99" s="803">
        <f>Amnt_Deposited!B94</f>
        <v>2080</v>
      </c>
      <c r="C99" s="796">
        <f>Amnt_Deposited!P94</f>
        <v>0</v>
      </c>
      <c r="D99" s="797">
        <f>Dry_Matter_Content!P86</f>
        <v>0</v>
      </c>
      <c r="E99" s="804">
        <f>MCF!R98</f>
        <v>1</v>
      </c>
      <c r="F99" s="805">
        <f t="shared" si="13"/>
        <v>0</v>
      </c>
      <c r="G99" s="805">
        <f t="shared" si="14"/>
        <v>0</v>
      </c>
      <c r="H99" s="805">
        <f t="shared" si="15"/>
        <v>0</v>
      </c>
      <c r="I99" s="805">
        <f t="shared" si="16"/>
        <v>0</v>
      </c>
      <c r="J99" s="805">
        <f t="shared" si="17"/>
        <v>0</v>
      </c>
      <c r="K99" s="806">
        <f t="shared" si="19"/>
        <v>0</v>
      </c>
      <c r="O99" s="803">
        <f>Amnt_Deposited!B94</f>
        <v>2080</v>
      </c>
      <c r="P99" s="796">
        <f>Amnt_Deposited!P94</f>
        <v>0</v>
      </c>
      <c r="Q99" s="804">
        <f>MCF!R98</f>
        <v>1</v>
      </c>
      <c r="R99" s="805">
        <f t="shared" si="18"/>
        <v>0</v>
      </c>
      <c r="S99" s="805">
        <f>R99*$W$12</f>
        <v>0</v>
      </c>
      <c r="T99" s="805">
        <f>R99*(1-$W$12)</f>
        <v>0</v>
      </c>
      <c r="U99" s="805">
        <f>S99+U98*$W$10</f>
        <v>0</v>
      </c>
      <c r="V99" s="805">
        <f>U98*(1-$W$10)+T99</f>
        <v>0</v>
      </c>
      <c r="W99" s="806">
        <f t="shared" si="24"/>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S18" sqref="S18"/>
    </sheetView>
  </sheetViews>
  <sheetFormatPr defaultColWidth="11.42578125" defaultRowHeight="12.75"/>
  <cols>
    <col min="1" max="1" width="3.42578125" style="809" customWidth="1"/>
    <col min="2" max="2" width="15.28515625" style="809" customWidth="1"/>
    <col min="3" max="4" width="10.140625" style="809" bestFit="1" customWidth="1"/>
    <col min="5" max="5" width="9.42578125" style="809" customWidth="1"/>
    <col min="6" max="6" width="11.28515625" style="809" customWidth="1"/>
    <col min="7" max="7" width="9.42578125" style="809" customWidth="1"/>
    <col min="8" max="8" width="8.42578125" style="809" customWidth="1"/>
    <col min="9" max="10" width="10.85546875" style="809" customWidth="1"/>
    <col min="11" max="11" width="9.42578125" style="809" bestFit="1" customWidth="1"/>
    <col min="12" max="12" width="10.28515625" style="809" customWidth="1"/>
    <col min="13" max="13" width="10.140625" style="809" customWidth="1"/>
    <col min="14" max="14" width="8.42578125" style="809" customWidth="1"/>
    <col min="15" max="15" width="23.7109375" style="809" customWidth="1"/>
    <col min="16" max="16" width="9.28515625" style="809" customWidth="1"/>
    <col min="17" max="17" width="3.85546875" style="809" customWidth="1"/>
    <col min="18" max="19" width="13" style="809" customWidth="1"/>
    <col min="20" max="20" width="9.42578125" style="809" customWidth="1"/>
    <col min="21" max="16384" width="11.42578125" style="809"/>
  </cols>
  <sheetData>
    <row r="2" spans="2:20" ht="15.75">
      <c r="C2" s="810" t="s">
        <v>106</v>
      </c>
      <c r="Q2" s="897" t="s">
        <v>107</v>
      </c>
      <c r="R2" s="897"/>
      <c r="S2" s="897"/>
      <c r="T2" s="897"/>
    </row>
    <row r="4" spans="2:20">
      <c r="C4" s="809" t="s">
        <v>26</v>
      </c>
    </row>
    <row r="5" spans="2:20">
      <c r="C5" s="809" t="s">
        <v>281</v>
      </c>
    </row>
    <row r="6" spans="2:20">
      <c r="C6" s="809" t="s">
        <v>29</v>
      </c>
    </row>
    <row r="7" spans="2:20">
      <c r="C7" s="809" t="s">
        <v>109</v>
      </c>
    </row>
    <row r="8" spans="2:20" ht="13.5" thickBot="1"/>
    <row r="9" spans="2:20" ht="13.5" thickBot="1">
      <c r="C9" s="898" t="s">
        <v>95</v>
      </c>
      <c r="D9" s="899"/>
      <c r="E9" s="899"/>
      <c r="F9" s="899"/>
      <c r="G9" s="899"/>
      <c r="H9" s="900"/>
      <c r="I9" s="906" t="s">
        <v>308</v>
      </c>
      <c r="J9" s="907"/>
      <c r="K9" s="907"/>
      <c r="L9" s="907"/>
      <c r="M9" s="907"/>
      <c r="N9" s="908"/>
      <c r="R9" s="811" t="s">
        <v>95</v>
      </c>
      <c r="S9" s="713" t="s">
        <v>308</v>
      </c>
    </row>
    <row r="10" spans="2:20" s="818" customFormat="1" ht="38.25" customHeight="1">
      <c r="B10" s="812"/>
      <c r="C10" s="812" t="s">
        <v>104</v>
      </c>
      <c r="D10" s="813" t="s">
        <v>105</v>
      </c>
      <c r="E10" s="813" t="s">
        <v>0</v>
      </c>
      <c r="F10" s="813" t="s">
        <v>206</v>
      </c>
      <c r="G10" s="813" t="s">
        <v>103</v>
      </c>
      <c r="H10" s="814" t="s">
        <v>161</v>
      </c>
      <c r="I10" s="815" t="s">
        <v>104</v>
      </c>
      <c r="J10" s="816" t="s">
        <v>105</v>
      </c>
      <c r="K10" s="816" t="s">
        <v>0</v>
      </c>
      <c r="L10" s="816" t="s">
        <v>206</v>
      </c>
      <c r="M10" s="816" t="s">
        <v>103</v>
      </c>
      <c r="N10" s="817" t="s">
        <v>161</v>
      </c>
      <c r="O10" s="712" t="s">
        <v>28</v>
      </c>
      <c r="R10" s="901" t="s">
        <v>147</v>
      </c>
      <c r="S10" s="901" t="s">
        <v>315</v>
      </c>
    </row>
    <row r="11" spans="2:20" s="823" customFormat="1" ht="13.5" thickBot="1">
      <c r="B11" s="819"/>
      <c r="C11" s="819" t="s">
        <v>11</v>
      </c>
      <c r="D11" s="820" t="s">
        <v>11</v>
      </c>
      <c r="E11" s="820" t="s">
        <v>11</v>
      </c>
      <c r="F11" s="820" t="s">
        <v>11</v>
      </c>
      <c r="G11" s="820" t="s">
        <v>11</v>
      </c>
      <c r="H11" s="821"/>
      <c r="I11" s="819" t="s">
        <v>11</v>
      </c>
      <c r="J11" s="820" t="s">
        <v>11</v>
      </c>
      <c r="K11" s="820" t="s">
        <v>11</v>
      </c>
      <c r="L11" s="820" t="s">
        <v>11</v>
      </c>
      <c r="M11" s="820" t="s">
        <v>11</v>
      </c>
      <c r="N11" s="821"/>
      <c r="O11" s="822"/>
      <c r="R11" s="902"/>
      <c r="S11" s="902"/>
    </row>
    <row r="12" spans="2:20" s="823" customFormat="1" ht="13.5" thickBot="1">
      <c r="B12" s="824" t="s">
        <v>25</v>
      </c>
      <c r="C12" s="825">
        <v>0.4</v>
      </c>
      <c r="D12" s="826">
        <v>0.8</v>
      </c>
      <c r="E12" s="826">
        <v>1</v>
      </c>
      <c r="F12" s="826">
        <v>0.5</v>
      </c>
      <c r="G12" s="826">
        <v>0.6</v>
      </c>
      <c r="H12" s="827"/>
      <c r="I12" s="825">
        <v>0.4</v>
      </c>
      <c r="J12" s="826">
        <v>0.8</v>
      </c>
      <c r="K12" s="826">
        <v>1</v>
      </c>
      <c r="L12" s="826">
        <v>0.5</v>
      </c>
      <c r="M12" s="826">
        <v>0.6</v>
      </c>
      <c r="N12" s="827"/>
      <c r="O12" s="828"/>
      <c r="R12" s="902"/>
      <c r="S12" s="902"/>
    </row>
    <row r="13" spans="2:20" s="823" customFormat="1" ht="26.25" thickBot="1">
      <c r="B13" s="824" t="s">
        <v>159</v>
      </c>
      <c r="C13" s="829">
        <f>C12</f>
        <v>0.4</v>
      </c>
      <c r="D13" s="830">
        <f>D12</f>
        <v>0.8</v>
      </c>
      <c r="E13" s="830">
        <f>E12</f>
        <v>1</v>
      </c>
      <c r="F13" s="830">
        <f>F12</f>
        <v>0.5</v>
      </c>
      <c r="G13" s="830">
        <f>G12</f>
        <v>0.6</v>
      </c>
      <c r="H13" s="831"/>
      <c r="I13" s="829">
        <v>0.4</v>
      </c>
      <c r="J13" s="830">
        <v>0.8</v>
      </c>
      <c r="K13" s="830">
        <v>1</v>
      </c>
      <c r="L13" s="830">
        <v>0.5</v>
      </c>
      <c r="M13" s="830">
        <v>0.6</v>
      </c>
      <c r="N13" s="831"/>
      <c r="O13" s="832"/>
      <c r="R13" s="902"/>
      <c r="S13" s="902"/>
    </row>
    <row r="14" spans="2:20" s="823" customFormat="1" ht="13.5" thickBot="1">
      <c r="B14" s="833"/>
      <c r="C14" s="833"/>
      <c r="D14" s="834"/>
      <c r="E14" s="834"/>
      <c r="F14" s="834"/>
      <c r="G14" s="834"/>
      <c r="H14" s="835"/>
      <c r="I14" s="833"/>
      <c r="J14" s="834"/>
      <c r="K14" s="834"/>
      <c r="L14" s="834"/>
      <c r="M14" s="834"/>
      <c r="N14" s="835"/>
      <c r="O14" s="836"/>
      <c r="R14" s="902"/>
      <c r="S14" s="902"/>
    </row>
    <row r="15" spans="2:20" s="823" customFormat="1" ht="12.75" customHeight="1" thickBot="1">
      <c r="B15" s="837"/>
      <c r="C15" s="894" t="s">
        <v>158</v>
      </c>
      <c r="D15" s="895"/>
      <c r="E15" s="895"/>
      <c r="F15" s="895"/>
      <c r="G15" s="895"/>
      <c r="H15" s="896"/>
      <c r="I15" s="894" t="s">
        <v>158</v>
      </c>
      <c r="J15" s="895"/>
      <c r="K15" s="895"/>
      <c r="L15" s="895"/>
      <c r="M15" s="895"/>
      <c r="N15" s="896"/>
      <c r="O15" s="838"/>
      <c r="R15" s="902"/>
      <c r="S15" s="902"/>
    </row>
    <row r="16" spans="2:20" s="823" customFormat="1" ht="26.25" thickBot="1">
      <c r="B16" s="824" t="s">
        <v>160</v>
      </c>
      <c r="C16" s="839">
        <v>0</v>
      </c>
      <c r="D16" s="840">
        <v>0</v>
      </c>
      <c r="E16" s="840">
        <v>1</v>
      </c>
      <c r="F16" s="840">
        <v>0</v>
      </c>
      <c r="G16" s="840">
        <v>0</v>
      </c>
      <c r="H16" s="904" t="s">
        <v>36</v>
      </c>
      <c r="I16" s="841">
        <v>0.2</v>
      </c>
      <c r="J16" s="842">
        <v>0.3</v>
      </c>
      <c r="K16" s="842">
        <v>0.25</v>
      </c>
      <c r="L16" s="842">
        <v>0.05</v>
      </c>
      <c r="M16" s="842">
        <v>0.2</v>
      </c>
      <c r="N16" s="904" t="s">
        <v>36</v>
      </c>
      <c r="O16" s="843"/>
      <c r="R16" s="903"/>
      <c r="S16" s="903"/>
    </row>
    <row r="17" spans="2:19" s="823" customFormat="1" ht="13.5" thickBot="1">
      <c r="B17" s="844" t="s">
        <v>1</v>
      </c>
      <c r="C17" s="844" t="s">
        <v>24</v>
      </c>
      <c r="D17" s="845" t="s">
        <v>24</v>
      </c>
      <c r="E17" s="845" t="s">
        <v>24</v>
      </c>
      <c r="F17" s="845" t="s">
        <v>24</v>
      </c>
      <c r="G17" s="845" t="s">
        <v>24</v>
      </c>
      <c r="H17" s="905"/>
      <c r="I17" s="844" t="s">
        <v>24</v>
      </c>
      <c r="J17" s="845" t="s">
        <v>24</v>
      </c>
      <c r="K17" s="845" t="s">
        <v>24</v>
      </c>
      <c r="L17" s="845" t="s">
        <v>24</v>
      </c>
      <c r="M17" s="845" t="s">
        <v>24</v>
      </c>
      <c r="N17" s="905"/>
      <c r="O17" s="822"/>
      <c r="R17" s="824" t="s">
        <v>157</v>
      </c>
      <c r="S17" s="846" t="s">
        <v>157</v>
      </c>
    </row>
    <row r="18" spans="2:19">
      <c r="B18" s="847">
        <f>year</f>
        <v>2000</v>
      </c>
      <c r="C18" s="848">
        <f>C$16</f>
        <v>0</v>
      </c>
      <c r="D18" s="849">
        <f t="shared" ref="D18:G33" si="0">D$16</f>
        <v>0</v>
      </c>
      <c r="E18" s="849">
        <f t="shared" si="0"/>
        <v>1</v>
      </c>
      <c r="F18" s="849">
        <f t="shared" si="0"/>
        <v>0</v>
      </c>
      <c r="G18" s="849">
        <f t="shared" si="0"/>
        <v>0</v>
      </c>
      <c r="H18" s="850">
        <f>SUM(C18:G18)</f>
        <v>1</v>
      </c>
      <c r="I18" s="848">
        <f>I$16</f>
        <v>0.2</v>
      </c>
      <c r="J18" s="849">
        <f t="shared" ref="J18:M33" si="1">J$16</f>
        <v>0.3</v>
      </c>
      <c r="K18" s="849">
        <f t="shared" si="1"/>
        <v>0.25</v>
      </c>
      <c r="L18" s="849">
        <f t="shared" si="1"/>
        <v>0.05</v>
      </c>
      <c r="M18" s="849">
        <f t="shared" si="1"/>
        <v>0.2</v>
      </c>
      <c r="N18" s="850">
        <f>SUM(I18:M18)</f>
        <v>1</v>
      </c>
      <c r="O18" s="851"/>
      <c r="R18" s="852">
        <f>C18*C$13+D18*D$13+E18*E$13+F18*F$13+G18*G$13</f>
        <v>1</v>
      </c>
      <c r="S18" s="853">
        <f>I18*I$13+J18*J$13+K18*K$13+L18*L$13+M18*M$13</f>
        <v>0.71500000000000008</v>
      </c>
    </row>
    <row r="19" spans="2:19">
      <c r="B19" s="854">
        <f t="shared" ref="B19:B50" si="2">B18+1</f>
        <v>2001</v>
      </c>
      <c r="C19" s="855">
        <f t="shared" ref="C19:G50" si="3">C$16</f>
        <v>0</v>
      </c>
      <c r="D19" s="856">
        <f t="shared" si="0"/>
        <v>0</v>
      </c>
      <c r="E19" s="856">
        <f t="shared" si="0"/>
        <v>1</v>
      </c>
      <c r="F19" s="856">
        <f t="shared" si="0"/>
        <v>0</v>
      </c>
      <c r="G19" s="856">
        <f t="shared" si="0"/>
        <v>0</v>
      </c>
      <c r="H19" s="857">
        <f t="shared" ref="H19:H82" si="4">SUM(C19:G19)</f>
        <v>1</v>
      </c>
      <c r="I19" s="855">
        <f t="shared" ref="I19:M50" si="5">I$16</f>
        <v>0.2</v>
      </c>
      <c r="J19" s="856">
        <f t="shared" si="1"/>
        <v>0.3</v>
      </c>
      <c r="K19" s="856">
        <f t="shared" si="1"/>
        <v>0.25</v>
      </c>
      <c r="L19" s="856">
        <f t="shared" si="1"/>
        <v>0.05</v>
      </c>
      <c r="M19" s="856">
        <f t="shared" si="1"/>
        <v>0.2</v>
      </c>
      <c r="N19" s="857">
        <f t="shared" ref="N19:N82" si="6">SUM(I19:M19)</f>
        <v>1</v>
      </c>
      <c r="O19" s="858"/>
      <c r="R19" s="852">
        <f t="shared" ref="R19:R82" si="7">C19*C$13+D19*D$13+E19*E$13+F19*F$13+G19*G$13</f>
        <v>1</v>
      </c>
      <c r="S19" s="853">
        <f t="shared" ref="S19:S82" si="8">I19*I$13+J19*J$13+K19*K$13+L19*L$13+M19*M$13</f>
        <v>0.71500000000000008</v>
      </c>
    </row>
    <row r="20" spans="2:19">
      <c r="B20" s="854">
        <f t="shared" si="2"/>
        <v>2002</v>
      </c>
      <c r="C20" s="855">
        <f t="shared" si="3"/>
        <v>0</v>
      </c>
      <c r="D20" s="856">
        <f t="shared" si="0"/>
        <v>0</v>
      </c>
      <c r="E20" s="856">
        <f t="shared" si="0"/>
        <v>1</v>
      </c>
      <c r="F20" s="856">
        <f t="shared" si="0"/>
        <v>0</v>
      </c>
      <c r="G20" s="856">
        <f t="shared" si="0"/>
        <v>0</v>
      </c>
      <c r="H20" s="857">
        <f t="shared" si="4"/>
        <v>1</v>
      </c>
      <c r="I20" s="855">
        <f t="shared" si="5"/>
        <v>0.2</v>
      </c>
      <c r="J20" s="856">
        <f t="shared" si="1"/>
        <v>0.3</v>
      </c>
      <c r="K20" s="856">
        <f t="shared" si="1"/>
        <v>0.25</v>
      </c>
      <c r="L20" s="856">
        <f t="shared" si="1"/>
        <v>0.05</v>
      </c>
      <c r="M20" s="856">
        <f t="shared" si="1"/>
        <v>0.2</v>
      </c>
      <c r="N20" s="857">
        <f t="shared" si="6"/>
        <v>1</v>
      </c>
      <c r="O20" s="858"/>
      <c r="R20" s="852">
        <f t="shared" si="7"/>
        <v>1</v>
      </c>
      <c r="S20" s="853">
        <f t="shared" si="8"/>
        <v>0.71500000000000008</v>
      </c>
    </row>
    <row r="21" spans="2:19">
      <c r="B21" s="854">
        <f t="shared" si="2"/>
        <v>2003</v>
      </c>
      <c r="C21" s="855">
        <f t="shared" si="3"/>
        <v>0</v>
      </c>
      <c r="D21" s="856">
        <f t="shared" si="0"/>
        <v>0</v>
      </c>
      <c r="E21" s="856">
        <f t="shared" si="0"/>
        <v>1</v>
      </c>
      <c r="F21" s="856">
        <f t="shared" si="0"/>
        <v>0</v>
      </c>
      <c r="G21" s="856">
        <f t="shared" si="0"/>
        <v>0</v>
      </c>
      <c r="H21" s="857">
        <f t="shared" si="4"/>
        <v>1</v>
      </c>
      <c r="I21" s="855">
        <f t="shared" si="5"/>
        <v>0.2</v>
      </c>
      <c r="J21" s="856">
        <f t="shared" si="1"/>
        <v>0.3</v>
      </c>
      <c r="K21" s="856">
        <f t="shared" si="1"/>
        <v>0.25</v>
      </c>
      <c r="L21" s="856">
        <f t="shared" si="1"/>
        <v>0.05</v>
      </c>
      <c r="M21" s="856">
        <f t="shared" si="1"/>
        <v>0.2</v>
      </c>
      <c r="N21" s="857">
        <f t="shared" si="6"/>
        <v>1</v>
      </c>
      <c r="O21" s="858"/>
      <c r="R21" s="852">
        <f t="shared" si="7"/>
        <v>1</v>
      </c>
      <c r="S21" s="853">
        <f t="shared" si="8"/>
        <v>0.71500000000000008</v>
      </c>
    </row>
    <row r="22" spans="2:19">
      <c r="B22" s="854">
        <f t="shared" si="2"/>
        <v>2004</v>
      </c>
      <c r="C22" s="855">
        <f t="shared" si="3"/>
        <v>0</v>
      </c>
      <c r="D22" s="856">
        <f t="shared" si="0"/>
        <v>0</v>
      </c>
      <c r="E22" s="856">
        <f t="shared" si="0"/>
        <v>1</v>
      </c>
      <c r="F22" s="856">
        <f t="shared" si="0"/>
        <v>0</v>
      </c>
      <c r="G22" s="856">
        <f t="shared" si="0"/>
        <v>0</v>
      </c>
      <c r="H22" s="857">
        <f t="shared" si="4"/>
        <v>1</v>
      </c>
      <c r="I22" s="855">
        <f t="shared" si="5"/>
        <v>0.2</v>
      </c>
      <c r="J22" s="856">
        <f t="shared" si="1"/>
        <v>0.3</v>
      </c>
      <c r="K22" s="856">
        <f t="shared" si="1"/>
        <v>0.25</v>
      </c>
      <c r="L22" s="856">
        <f t="shared" si="1"/>
        <v>0.05</v>
      </c>
      <c r="M22" s="856">
        <f t="shared" si="1"/>
        <v>0.2</v>
      </c>
      <c r="N22" s="857">
        <f t="shared" si="6"/>
        <v>1</v>
      </c>
      <c r="O22" s="858"/>
      <c r="R22" s="852">
        <f t="shared" si="7"/>
        <v>1</v>
      </c>
      <c r="S22" s="853">
        <f t="shared" si="8"/>
        <v>0.71500000000000008</v>
      </c>
    </row>
    <row r="23" spans="2:19">
      <c r="B23" s="854">
        <f t="shared" si="2"/>
        <v>2005</v>
      </c>
      <c r="C23" s="855">
        <f t="shared" si="3"/>
        <v>0</v>
      </c>
      <c r="D23" s="856">
        <f t="shared" si="0"/>
        <v>0</v>
      </c>
      <c r="E23" s="856">
        <f t="shared" si="0"/>
        <v>1</v>
      </c>
      <c r="F23" s="856">
        <f t="shared" si="0"/>
        <v>0</v>
      </c>
      <c r="G23" s="856">
        <f t="shared" si="0"/>
        <v>0</v>
      </c>
      <c r="H23" s="857">
        <f t="shared" si="4"/>
        <v>1</v>
      </c>
      <c r="I23" s="855">
        <f t="shared" si="5"/>
        <v>0.2</v>
      </c>
      <c r="J23" s="856">
        <f t="shared" si="1"/>
        <v>0.3</v>
      </c>
      <c r="K23" s="856">
        <f t="shared" si="1"/>
        <v>0.25</v>
      </c>
      <c r="L23" s="856">
        <f t="shared" si="1"/>
        <v>0.05</v>
      </c>
      <c r="M23" s="856">
        <f t="shared" si="1"/>
        <v>0.2</v>
      </c>
      <c r="N23" s="857">
        <f t="shared" si="6"/>
        <v>1</v>
      </c>
      <c r="O23" s="858"/>
      <c r="R23" s="852">
        <f t="shared" si="7"/>
        <v>1</v>
      </c>
      <c r="S23" s="853">
        <f t="shared" si="8"/>
        <v>0.71500000000000008</v>
      </c>
    </row>
    <row r="24" spans="2:19">
      <c r="B24" s="854">
        <f t="shared" si="2"/>
        <v>2006</v>
      </c>
      <c r="C24" s="855">
        <f t="shared" si="3"/>
        <v>0</v>
      </c>
      <c r="D24" s="856">
        <f t="shared" si="0"/>
        <v>0</v>
      </c>
      <c r="E24" s="856">
        <f t="shared" si="0"/>
        <v>1</v>
      </c>
      <c r="F24" s="856">
        <f t="shared" si="0"/>
        <v>0</v>
      </c>
      <c r="G24" s="856">
        <f t="shared" si="0"/>
        <v>0</v>
      </c>
      <c r="H24" s="857">
        <f t="shared" si="4"/>
        <v>1</v>
      </c>
      <c r="I24" s="855">
        <f t="shared" si="5"/>
        <v>0.2</v>
      </c>
      <c r="J24" s="856">
        <f t="shared" si="1"/>
        <v>0.3</v>
      </c>
      <c r="K24" s="856">
        <f t="shared" si="1"/>
        <v>0.25</v>
      </c>
      <c r="L24" s="856">
        <f t="shared" si="1"/>
        <v>0.05</v>
      </c>
      <c r="M24" s="856">
        <f t="shared" si="1"/>
        <v>0.2</v>
      </c>
      <c r="N24" s="857">
        <f t="shared" si="6"/>
        <v>1</v>
      </c>
      <c r="O24" s="858"/>
      <c r="R24" s="852">
        <f t="shared" si="7"/>
        <v>1</v>
      </c>
      <c r="S24" s="853">
        <f t="shared" si="8"/>
        <v>0.71500000000000008</v>
      </c>
    </row>
    <row r="25" spans="2:19">
      <c r="B25" s="854">
        <f t="shared" si="2"/>
        <v>2007</v>
      </c>
      <c r="C25" s="855">
        <f t="shared" si="3"/>
        <v>0</v>
      </c>
      <c r="D25" s="856">
        <f t="shared" si="0"/>
        <v>0</v>
      </c>
      <c r="E25" s="856">
        <f t="shared" si="0"/>
        <v>1</v>
      </c>
      <c r="F25" s="856">
        <f t="shared" si="0"/>
        <v>0</v>
      </c>
      <c r="G25" s="856">
        <f t="shared" si="0"/>
        <v>0</v>
      </c>
      <c r="H25" s="857">
        <f t="shared" si="4"/>
        <v>1</v>
      </c>
      <c r="I25" s="855">
        <f t="shared" si="5"/>
        <v>0.2</v>
      </c>
      <c r="J25" s="856">
        <f t="shared" si="1"/>
        <v>0.3</v>
      </c>
      <c r="K25" s="856">
        <f t="shared" si="1"/>
        <v>0.25</v>
      </c>
      <c r="L25" s="856">
        <f t="shared" si="1"/>
        <v>0.05</v>
      </c>
      <c r="M25" s="856">
        <f t="shared" si="1"/>
        <v>0.2</v>
      </c>
      <c r="N25" s="857">
        <f t="shared" si="6"/>
        <v>1</v>
      </c>
      <c r="O25" s="858"/>
      <c r="R25" s="852">
        <f t="shared" si="7"/>
        <v>1</v>
      </c>
      <c r="S25" s="853">
        <f t="shared" si="8"/>
        <v>0.71500000000000008</v>
      </c>
    </row>
    <row r="26" spans="2:19">
      <c r="B26" s="854">
        <f t="shared" si="2"/>
        <v>2008</v>
      </c>
      <c r="C26" s="855">
        <f t="shared" si="3"/>
        <v>0</v>
      </c>
      <c r="D26" s="856">
        <f t="shared" si="0"/>
        <v>0</v>
      </c>
      <c r="E26" s="856">
        <f t="shared" si="0"/>
        <v>1</v>
      </c>
      <c r="F26" s="856">
        <f t="shared" si="0"/>
        <v>0</v>
      </c>
      <c r="G26" s="856">
        <f t="shared" si="0"/>
        <v>0</v>
      </c>
      <c r="H26" s="857">
        <f t="shared" si="4"/>
        <v>1</v>
      </c>
      <c r="I26" s="855">
        <f t="shared" si="5"/>
        <v>0.2</v>
      </c>
      <c r="J26" s="856">
        <f t="shared" si="1"/>
        <v>0.3</v>
      </c>
      <c r="K26" s="856">
        <f t="shared" si="1"/>
        <v>0.25</v>
      </c>
      <c r="L26" s="856">
        <f t="shared" si="1"/>
        <v>0.05</v>
      </c>
      <c r="M26" s="856">
        <f t="shared" si="1"/>
        <v>0.2</v>
      </c>
      <c r="N26" s="857">
        <f t="shared" si="6"/>
        <v>1</v>
      </c>
      <c r="O26" s="858"/>
      <c r="R26" s="852">
        <f t="shared" si="7"/>
        <v>1</v>
      </c>
      <c r="S26" s="853">
        <f t="shared" si="8"/>
        <v>0.71500000000000008</v>
      </c>
    </row>
    <row r="27" spans="2:19">
      <c r="B27" s="854">
        <f t="shared" si="2"/>
        <v>2009</v>
      </c>
      <c r="C27" s="855">
        <f t="shared" si="3"/>
        <v>0</v>
      </c>
      <c r="D27" s="856">
        <f t="shared" si="0"/>
        <v>0</v>
      </c>
      <c r="E27" s="856">
        <f t="shared" si="0"/>
        <v>1</v>
      </c>
      <c r="F27" s="856">
        <f t="shared" si="0"/>
        <v>0</v>
      </c>
      <c r="G27" s="856">
        <f t="shared" si="0"/>
        <v>0</v>
      </c>
      <c r="H27" s="857">
        <f t="shared" si="4"/>
        <v>1</v>
      </c>
      <c r="I27" s="855">
        <f t="shared" si="5"/>
        <v>0.2</v>
      </c>
      <c r="J27" s="856">
        <f t="shared" si="1"/>
        <v>0.3</v>
      </c>
      <c r="K27" s="856">
        <f t="shared" si="1"/>
        <v>0.25</v>
      </c>
      <c r="L27" s="856">
        <f t="shared" si="1"/>
        <v>0.05</v>
      </c>
      <c r="M27" s="856">
        <f t="shared" si="1"/>
        <v>0.2</v>
      </c>
      <c r="N27" s="857">
        <f t="shared" si="6"/>
        <v>1</v>
      </c>
      <c r="O27" s="858"/>
      <c r="R27" s="852">
        <f t="shared" si="7"/>
        <v>1</v>
      </c>
      <c r="S27" s="853">
        <f t="shared" si="8"/>
        <v>0.71500000000000008</v>
      </c>
    </row>
    <row r="28" spans="2:19">
      <c r="B28" s="854">
        <f t="shared" si="2"/>
        <v>2010</v>
      </c>
      <c r="C28" s="855">
        <f t="shared" si="3"/>
        <v>0</v>
      </c>
      <c r="D28" s="856">
        <f t="shared" si="0"/>
        <v>0</v>
      </c>
      <c r="E28" s="856">
        <f t="shared" si="0"/>
        <v>1</v>
      </c>
      <c r="F28" s="856">
        <f t="shared" si="0"/>
        <v>0</v>
      </c>
      <c r="G28" s="856">
        <f t="shared" si="0"/>
        <v>0</v>
      </c>
      <c r="H28" s="857">
        <f t="shared" si="4"/>
        <v>1</v>
      </c>
      <c r="I28" s="855">
        <f t="shared" si="5"/>
        <v>0.2</v>
      </c>
      <c r="J28" s="856">
        <f t="shared" si="1"/>
        <v>0.3</v>
      </c>
      <c r="K28" s="856">
        <f t="shared" si="1"/>
        <v>0.25</v>
      </c>
      <c r="L28" s="856">
        <f t="shared" si="1"/>
        <v>0.05</v>
      </c>
      <c r="M28" s="856">
        <f t="shared" si="1"/>
        <v>0.2</v>
      </c>
      <c r="N28" s="857">
        <f t="shared" si="6"/>
        <v>1</v>
      </c>
      <c r="O28" s="858"/>
      <c r="R28" s="852">
        <f t="shared" si="7"/>
        <v>1</v>
      </c>
      <c r="S28" s="853">
        <f t="shared" si="8"/>
        <v>0.71500000000000008</v>
      </c>
    </row>
    <row r="29" spans="2:19">
      <c r="B29" s="854">
        <f t="shared" si="2"/>
        <v>2011</v>
      </c>
      <c r="C29" s="855">
        <f t="shared" si="3"/>
        <v>0</v>
      </c>
      <c r="D29" s="856">
        <f t="shared" si="0"/>
        <v>0</v>
      </c>
      <c r="E29" s="856">
        <f t="shared" si="0"/>
        <v>1</v>
      </c>
      <c r="F29" s="856">
        <f t="shared" si="0"/>
        <v>0</v>
      </c>
      <c r="G29" s="856">
        <f t="shared" si="0"/>
        <v>0</v>
      </c>
      <c r="H29" s="857">
        <f t="shared" si="4"/>
        <v>1</v>
      </c>
      <c r="I29" s="855">
        <f t="shared" si="5"/>
        <v>0.2</v>
      </c>
      <c r="J29" s="856">
        <f t="shared" si="1"/>
        <v>0.3</v>
      </c>
      <c r="K29" s="856">
        <f t="shared" si="1"/>
        <v>0.25</v>
      </c>
      <c r="L29" s="856">
        <f t="shared" si="1"/>
        <v>0.05</v>
      </c>
      <c r="M29" s="856">
        <f t="shared" si="1"/>
        <v>0.2</v>
      </c>
      <c r="N29" s="857">
        <f t="shared" si="6"/>
        <v>1</v>
      </c>
      <c r="O29" s="858"/>
      <c r="R29" s="852">
        <f t="shared" si="7"/>
        <v>1</v>
      </c>
      <c r="S29" s="853">
        <f t="shared" si="8"/>
        <v>0.71500000000000008</v>
      </c>
    </row>
    <row r="30" spans="2:19">
      <c r="B30" s="854">
        <f t="shared" si="2"/>
        <v>2012</v>
      </c>
      <c r="C30" s="855">
        <f t="shared" si="3"/>
        <v>0</v>
      </c>
      <c r="D30" s="856">
        <f t="shared" si="0"/>
        <v>0</v>
      </c>
      <c r="E30" s="856">
        <f t="shared" si="0"/>
        <v>1</v>
      </c>
      <c r="F30" s="856">
        <f t="shared" si="0"/>
        <v>0</v>
      </c>
      <c r="G30" s="856">
        <f t="shared" si="0"/>
        <v>0</v>
      </c>
      <c r="H30" s="857">
        <f t="shared" si="4"/>
        <v>1</v>
      </c>
      <c r="I30" s="855">
        <f t="shared" si="5"/>
        <v>0.2</v>
      </c>
      <c r="J30" s="856">
        <f t="shared" si="1"/>
        <v>0.3</v>
      </c>
      <c r="K30" s="856">
        <f t="shared" si="1"/>
        <v>0.25</v>
      </c>
      <c r="L30" s="856">
        <f t="shared" si="1"/>
        <v>0.05</v>
      </c>
      <c r="M30" s="856">
        <f t="shared" si="1"/>
        <v>0.2</v>
      </c>
      <c r="N30" s="857">
        <f t="shared" si="6"/>
        <v>1</v>
      </c>
      <c r="O30" s="858"/>
      <c r="R30" s="852">
        <f t="shared" si="7"/>
        <v>1</v>
      </c>
      <c r="S30" s="853">
        <f t="shared" si="8"/>
        <v>0.71500000000000008</v>
      </c>
    </row>
    <row r="31" spans="2:19">
      <c r="B31" s="854">
        <f t="shared" si="2"/>
        <v>2013</v>
      </c>
      <c r="C31" s="855">
        <f t="shared" si="3"/>
        <v>0</v>
      </c>
      <c r="D31" s="856">
        <f t="shared" si="0"/>
        <v>0</v>
      </c>
      <c r="E31" s="856">
        <f t="shared" si="0"/>
        <v>1</v>
      </c>
      <c r="F31" s="856">
        <f t="shared" si="0"/>
        <v>0</v>
      </c>
      <c r="G31" s="856">
        <f t="shared" si="0"/>
        <v>0</v>
      </c>
      <c r="H31" s="857">
        <f t="shared" si="4"/>
        <v>1</v>
      </c>
      <c r="I31" s="855">
        <f t="shared" si="5"/>
        <v>0.2</v>
      </c>
      <c r="J31" s="856">
        <f t="shared" si="1"/>
        <v>0.3</v>
      </c>
      <c r="K31" s="856">
        <f t="shared" si="1"/>
        <v>0.25</v>
      </c>
      <c r="L31" s="856">
        <f t="shared" si="1"/>
        <v>0.05</v>
      </c>
      <c r="M31" s="856">
        <f t="shared" si="1"/>
        <v>0.2</v>
      </c>
      <c r="N31" s="857">
        <f t="shared" si="6"/>
        <v>1</v>
      </c>
      <c r="O31" s="858"/>
      <c r="R31" s="852">
        <f t="shared" si="7"/>
        <v>1</v>
      </c>
      <c r="S31" s="853">
        <f t="shared" si="8"/>
        <v>0.71500000000000008</v>
      </c>
    </row>
    <row r="32" spans="2:19">
      <c r="B32" s="854">
        <f t="shared" si="2"/>
        <v>2014</v>
      </c>
      <c r="C32" s="855">
        <f t="shared" si="3"/>
        <v>0</v>
      </c>
      <c r="D32" s="856">
        <f t="shared" si="0"/>
        <v>0</v>
      </c>
      <c r="E32" s="856">
        <f t="shared" si="0"/>
        <v>1</v>
      </c>
      <c r="F32" s="856">
        <f t="shared" si="0"/>
        <v>0</v>
      </c>
      <c r="G32" s="856">
        <f t="shared" si="0"/>
        <v>0</v>
      </c>
      <c r="H32" s="857">
        <f t="shared" si="4"/>
        <v>1</v>
      </c>
      <c r="I32" s="855">
        <f t="shared" si="5"/>
        <v>0.2</v>
      </c>
      <c r="J32" s="856">
        <f t="shared" si="1"/>
        <v>0.3</v>
      </c>
      <c r="K32" s="856">
        <f t="shared" si="1"/>
        <v>0.25</v>
      </c>
      <c r="L32" s="856">
        <f t="shared" si="1"/>
        <v>0.05</v>
      </c>
      <c r="M32" s="856">
        <f t="shared" si="1"/>
        <v>0.2</v>
      </c>
      <c r="N32" s="857">
        <f t="shared" si="6"/>
        <v>1</v>
      </c>
      <c r="O32" s="858"/>
      <c r="R32" s="852">
        <f t="shared" si="7"/>
        <v>1</v>
      </c>
      <c r="S32" s="853">
        <f t="shared" si="8"/>
        <v>0.71500000000000008</v>
      </c>
    </row>
    <row r="33" spans="2:19">
      <c r="B33" s="854">
        <f t="shared" si="2"/>
        <v>2015</v>
      </c>
      <c r="C33" s="855">
        <f t="shared" si="3"/>
        <v>0</v>
      </c>
      <c r="D33" s="856">
        <f t="shared" si="0"/>
        <v>0</v>
      </c>
      <c r="E33" s="856">
        <f t="shared" si="0"/>
        <v>1</v>
      </c>
      <c r="F33" s="856">
        <f t="shared" si="0"/>
        <v>0</v>
      </c>
      <c r="G33" s="856">
        <f t="shared" si="0"/>
        <v>0</v>
      </c>
      <c r="H33" s="857">
        <f t="shared" si="4"/>
        <v>1</v>
      </c>
      <c r="I33" s="855">
        <f t="shared" si="5"/>
        <v>0.2</v>
      </c>
      <c r="J33" s="856">
        <f t="shared" si="1"/>
        <v>0.3</v>
      </c>
      <c r="K33" s="856">
        <f t="shared" si="1"/>
        <v>0.25</v>
      </c>
      <c r="L33" s="856">
        <f t="shared" si="1"/>
        <v>0.05</v>
      </c>
      <c r="M33" s="856">
        <f t="shared" si="1"/>
        <v>0.2</v>
      </c>
      <c r="N33" s="857">
        <f t="shared" si="6"/>
        <v>1</v>
      </c>
      <c r="O33" s="858"/>
      <c r="R33" s="852">
        <f t="shared" si="7"/>
        <v>1</v>
      </c>
      <c r="S33" s="853">
        <f t="shared" si="8"/>
        <v>0.71500000000000008</v>
      </c>
    </row>
    <row r="34" spans="2:19">
      <c r="B34" s="854">
        <f t="shared" si="2"/>
        <v>2016</v>
      </c>
      <c r="C34" s="855">
        <f t="shared" si="3"/>
        <v>0</v>
      </c>
      <c r="D34" s="856">
        <f t="shared" si="3"/>
        <v>0</v>
      </c>
      <c r="E34" s="856">
        <f t="shared" si="3"/>
        <v>1</v>
      </c>
      <c r="F34" s="856">
        <f t="shared" si="3"/>
        <v>0</v>
      </c>
      <c r="G34" s="856">
        <f t="shared" si="3"/>
        <v>0</v>
      </c>
      <c r="H34" s="857">
        <f t="shared" si="4"/>
        <v>1</v>
      </c>
      <c r="I34" s="855">
        <f t="shared" si="5"/>
        <v>0.2</v>
      </c>
      <c r="J34" s="856">
        <f t="shared" si="5"/>
        <v>0.3</v>
      </c>
      <c r="K34" s="856">
        <f t="shared" si="5"/>
        <v>0.25</v>
      </c>
      <c r="L34" s="856">
        <f t="shared" si="5"/>
        <v>0.05</v>
      </c>
      <c r="M34" s="856">
        <f t="shared" si="5"/>
        <v>0.2</v>
      </c>
      <c r="N34" s="857">
        <f t="shared" si="6"/>
        <v>1</v>
      </c>
      <c r="O34" s="858"/>
      <c r="R34" s="852">
        <f t="shared" si="7"/>
        <v>1</v>
      </c>
      <c r="S34" s="853">
        <f t="shared" si="8"/>
        <v>0.71500000000000008</v>
      </c>
    </row>
    <row r="35" spans="2:19">
      <c r="B35" s="854">
        <f t="shared" si="2"/>
        <v>2017</v>
      </c>
      <c r="C35" s="855">
        <f t="shared" si="3"/>
        <v>0</v>
      </c>
      <c r="D35" s="856">
        <f t="shared" si="3"/>
        <v>0</v>
      </c>
      <c r="E35" s="856">
        <f t="shared" si="3"/>
        <v>1</v>
      </c>
      <c r="F35" s="856">
        <f t="shared" si="3"/>
        <v>0</v>
      </c>
      <c r="G35" s="856">
        <f t="shared" si="3"/>
        <v>0</v>
      </c>
      <c r="H35" s="857">
        <f t="shared" si="4"/>
        <v>1</v>
      </c>
      <c r="I35" s="855">
        <f t="shared" si="5"/>
        <v>0.2</v>
      </c>
      <c r="J35" s="856">
        <f t="shared" si="5"/>
        <v>0.3</v>
      </c>
      <c r="K35" s="856">
        <f t="shared" si="5"/>
        <v>0.25</v>
      </c>
      <c r="L35" s="856">
        <f t="shared" si="5"/>
        <v>0.05</v>
      </c>
      <c r="M35" s="856">
        <f t="shared" si="5"/>
        <v>0.2</v>
      </c>
      <c r="N35" s="857">
        <f t="shared" si="6"/>
        <v>1</v>
      </c>
      <c r="O35" s="858"/>
      <c r="R35" s="852">
        <f t="shared" si="7"/>
        <v>1</v>
      </c>
      <c r="S35" s="853">
        <f t="shared" si="8"/>
        <v>0.71500000000000008</v>
      </c>
    </row>
    <row r="36" spans="2:19">
      <c r="B36" s="854">
        <f t="shared" si="2"/>
        <v>2018</v>
      </c>
      <c r="C36" s="855">
        <f t="shared" si="3"/>
        <v>0</v>
      </c>
      <c r="D36" s="856">
        <f t="shared" si="3"/>
        <v>0</v>
      </c>
      <c r="E36" s="856">
        <f t="shared" si="3"/>
        <v>1</v>
      </c>
      <c r="F36" s="856">
        <f t="shared" si="3"/>
        <v>0</v>
      </c>
      <c r="G36" s="856">
        <f t="shared" si="3"/>
        <v>0</v>
      </c>
      <c r="H36" s="857">
        <f t="shared" si="4"/>
        <v>1</v>
      </c>
      <c r="I36" s="855">
        <f t="shared" si="5"/>
        <v>0.2</v>
      </c>
      <c r="J36" s="856">
        <f t="shared" si="5"/>
        <v>0.3</v>
      </c>
      <c r="K36" s="856">
        <f t="shared" si="5"/>
        <v>0.25</v>
      </c>
      <c r="L36" s="856">
        <f t="shared" si="5"/>
        <v>0.05</v>
      </c>
      <c r="M36" s="856">
        <f t="shared" si="5"/>
        <v>0.2</v>
      </c>
      <c r="N36" s="857">
        <f t="shared" si="6"/>
        <v>1</v>
      </c>
      <c r="O36" s="858"/>
      <c r="R36" s="852">
        <f t="shared" si="7"/>
        <v>1</v>
      </c>
      <c r="S36" s="853">
        <f t="shared" si="8"/>
        <v>0.71500000000000008</v>
      </c>
    </row>
    <row r="37" spans="2:19">
      <c r="B37" s="854">
        <f t="shared" si="2"/>
        <v>2019</v>
      </c>
      <c r="C37" s="855">
        <f t="shared" si="3"/>
        <v>0</v>
      </c>
      <c r="D37" s="856">
        <f t="shared" si="3"/>
        <v>0</v>
      </c>
      <c r="E37" s="856">
        <f t="shared" si="3"/>
        <v>1</v>
      </c>
      <c r="F37" s="856">
        <f t="shared" si="3"/>
        <v>0</v>
      </c>
      <c r="G37" s="856">
        <f t="shared" si="3"/>
        <v>0</v>
      </c>
      <c r="H37" s="857">
        <f t="shared" si="4"/>
        <v>1</v>
      </c>
      <c r="I37" s="855">
        <f t="shared" si="5"/>
        <v>0.2</v>
      </c>
      <c r="J37" s="856">
        <f t="shared" si="5"/>
        <v>0.3</v>
      </c>
      <c r="K37" s="856">
        <f t="shared" si="5"/>
        <v>0.25</v>
      </c>
      <c r="L37" s="856">
        <f t="shared" si="5"/>
        <v>0.05</v>
      </c>
      <c r="M37" s="856">
        <f t="shared" si="5"/>
        <v>0.2</v>
      </c>
      <c r="N37" s="857">
        <f t="shared" si="6"/>
        <v>1</v>
      </c>
      <c r="O37" s="858"/>
      <c r="R37" s="852">
        <f t="shared" si="7"/>
        <v>1</v>
      </c>
      <c r="S37" s="853">
        <f t="shared" si="8"/>
        <v>0.71500000000000008</v>
      </c>
    </row>
    <row r="38" spans="2:19">
      <c r="B38" s="854">
        <f t="shared" si="2"/>
        <v>2020</v>
      </c>
      <c r="C38" s="855">
        <f t="shared" si="3"/>
        <v>0</v>
      </c>
      <c r="D38" s="856">
        <f t="shared" si="3"/>
        <v>0</v>
      </c>
      <c r="E38" s="856">
        <f t="shared" si="3"/>
        <v>1</v>
      </c>
      <c r="F38" s="856">
        <f t="shared" si="3"/>
        <v>0</v>
      </c>
      <c r="G38" s="856">
        <f t="shared" si="3"/>
        <v>0</v>
      </c>
      <c r="H38" s="857">
        <f t="shared" si="4"/>
        <v>1</v>
      </c>
      <c r="I38" s="855">
        <f t="shared" si="5"/>
        <v>0.2</v>
      </c>
      <c r="J38" s="856">
        <f t="shared" si="5"/>
        <v>0.3</v>
      </c>
      <c r="K38" s="856">
        <f t="shared" si="5"/>
        <v>0.25</v>
      </c>
      <c r="L38" s="856">
        <f t="shared" si="5"/>
        <v>0.05</v>
      </c>
      <c r="M38" s="856">
        <f t="shared" si="5"/>
        <v>0.2</v>
      </c>
      <c r="N38" s="857">
        <f t="shared" si="6"/>
        <v>1</v>
      </c>
      <c r="O38" s="858"/>
      <c r="R38" s="852">
        <f t="shared" si="7"/>
        <v>1</v>
      </c>
      <c r="S38" s="853">
        <f t="shared" si="8"/>
        <v>0.71500000000000008</v>
      </c>
    </row>
    <row r="39" spans="2:19">
      <c r="B39" s="854">
        <f t="shared" si="2"/>
        <v>2021</v>
      </c>
      <c r="C39" s="855">
        <f t="shared" si="3"/>
        <v>0</v>
      </c>
      <c r="D39" s="856">
        <f t="shared" si="3"/>
        <v>0</v>
      </c>
      <c r="E39" s="856">
        <f t="shared" si="3"/>
        <v>1</v>
      </c>
      <c r="F39" s="856">
        <f t="shared" si="3"/>
        <v>0</v>
      </c>
      <c r="G39" s="856">
        <f t="shared" si="3"/>
        <v>0</v>
      </c>
      <c r="H39" s="857">
        <f t="shared" si="4"/>
        <v>1</v>
      </c>
      <c r="I39" s="855">
        <f t="shared" si="5"/>
        <v>0.2</v>
      </c>
      <c r="J39" s="856">
        <f t="shared" si="5"/>
        <v>0.3</v>
      </c>
      <c r="K39" s="856">
        <f t="shared" si="5"/>
        <v>0.25</v>
      </c>
      <c r="L39" s="856">
        <f t="shared" si="5"/>
        <v>0.05</v>
      </c>
      <c r="M39" s="856">
        <f t="shared" si="5"/>
        <v>0.2</v>
      </c>
      <c r="N39" s="857">
        <f t="shared" si="6"/>
        <v>1</v>
      </c>
      <c r="O39" s="858"/>
      <c r="R39" s="852">
        <f t="shared" si="7"/>
        <v>1</v>
      </c>
      <c r="S39" s="853">
        <f t="shared" si="8"/>
        <v>0.71500000000000008</v>
      </c>
    </row>
    <row r="40" spans="2:19">
      <c r="B40" s="854">
        <f t="shared" si="2"/>
        <v>2022</v>
      </c>
      <c r="C40" s="855">
        <f t="shared" si="3"/>
        <v>0</v>
      </c>
      <c r="D40" s="856">
        <f t="shared" si="3"/>
        <v>0</v>
      </c>
      <c r="E40" s="856">
        <f t="shared" si="3"/>
        <v>1</v>
      </c>
      <c r="F40" s="856">
        <f t="shared" si="3"/>
        <v>0</v>
      </c>
      <c r="G40" s="856">
        <f t="shared" si="3"/>
        <v>0</v>
      </c>
      <c r="H40" s="857">
        <f t="shared" si="4"/>
        <v>1</v>
      </c>
      <c r="I40" s="855">
        <f t="shared" si="5"/>
        <v>0.2</v>
      </c>
      <c r="J40" s="856">
        <f t="shared" si="5"/>
        <v>0.3</v>
      </c>
      <c r="K40" s="856">
        <f t="shared" si="5"/>
        <v>0.25</v>
      </c>
      <c r="L40" s="856">
        <f t="shared" si="5"/>
        <v>0.05</v>
      </c>
      <c r="M40" s="856">
        <f t="shared" si="5"/>
        <v>0.2</v>
      </c>
      <c r="N40" s="857">
        <f t="shared" si="6"/>
        <v>1</v>
      </c>
      <c r="O40" s="858"/>
      <c r="R40" s="852">
        <f t="shared" si="7"/>
        <v>1</v>
      </c>
      <c r="S40" s="853">
        <f t="shared" si="8"/>
        <v>0.71500000000000008</v>
      </c>
    </row>
    <row r="41" spans="2:19">
      <c r="B41" s="854">
        <f t="shared" si="2"/>
        <v>2023</v>
      </c>
      <c r="C41" s="855">
        <f t="shared" si="3"/>
        <v>0</v>
      </c>
      <c r="D41" s="856">
        <f t="shared" si="3"/>
        <v>0</v>
      </c>
      <c r="E41" s="856">
        <f t="shared" si="3"/>
        <v>1</v>
      </c>
      <c r="F41" s="856">
        <f t="shared" si="3"/>
        <v>0</v>
      </c>
      <c r="G41" s="856">
        <f t="shared" si="3"/>
        <v>0</v>
      </c>
      <c r="H41" s="857">
        <f t="shared" si="4"/>
        <v>1</v>
      </c>
      <c r="I41" s="855">
        <f t="shared" si="5"/>
        <v>0.2</v>
      </c>
      <c r="J41" s="856">
        <f t="shared" si="5"/>
        <v>0.3</v>
      </c>
      <c r="K41" s="856">
        <f t="shared" si="5"/>
        <v>0.25</v>
      </c>
      <c r="L41" s="856">
        <f t="shared" si="5"/>
        <v>0.05</v>
      </c>
      <c r="M41" s="856">
        <f t="shared" si="5"/>
        <v>0.2</v>
      </c>
      <c r="N41" s="857">
        <f t="shared" si="6"/>
        <v>1</v>
      </c>
      <c r="O41" s="858"/>
      <c r="R41" s="852">
        <f t="shared" si="7"/>
        <v>1</v>
      </c>
      <c r="S41" s="853">
        <f t="shared" si="8"/>
        <v>0.71500000000000008</v>
      </c>
    </row>
    <row r="42" spans="2:19">
      <c r="B42" s="854">
        <f t="shared" si="2"/>
        <v>2024</v>
      </c>
      <c r="C42" s="855">
        <f t="shared" si="3"/>
        <v>0</v>
      </c>
      <c r="D42" s="856">
        <f t="shared" si="3"/>
        <v>0</v>
      </c>
      <c r="E42" s="856">
        <f t="shared" si="3"/>
        <v>1</v>
      </c>
      <c r="F42" s="856">
        <f t="shared" si="3"/>
        <v>0</v>
      </c>
      <c r="G42" s="856">
        <f t="shared" si="3"/>
        <v>0</v>
      </c>
      <c r="H42" s="857">
        <f t="shared" si="4"/>
        <v>1</v>
      </c>
      <c r="I42" s="855">
        <f t="shared" si="5"/>
        <v>0.2</v>
      </c>
      <c r="J42" s="856">
        <f t="shared" si="5"/>
        <v>0.3</v>
      </c>
      <c r="K42" s="856">
        <f t="shared" si="5"/>
        <v>0.25</v>
      </c>
      <c r="L42" s="856">
        <f t="shared" si="5"/>
        <v>0.05</v>
      </c>
      <c r="M42" s="856">
        <f t="shared" si="5"/>
        <v>0.2</v>
      </c>
      <c r="N42" s="857">
        <f t="shared" si="6"/>
        <v>1</v>
      </c>
      <c r="O42" s="858"/>
      <c r="R42" s="852">
        <f t="shared" si="7"/>
        <v>1</v>
      </c>
      <c r="S42" s="853">
        <f t="shared" si="8"/>
        <v>0.71500000000000008</v>
      </c>
    </row>
    <row r="43" spans="2:19">
      <c r="B43" s="854">
        <f t="shared" si="2"/>
        <v>2025</v>
      </c>
      <c r="C43" s="855">
        <f t="shared" si="3"/>
        <v>0</v>
      </c>
      <c r="D43" s="856">
        <f t="shared" si="3"/>
        <v>0</v>
      </c>
      <c r="E43" s="856">
        <f t="shared" si="3"/>
        <v>1</v>
      </c>
      <c r="F43" s="856">
        <f t="shared" si="3"/>
        <v>0</v>
      </c>
      <c r="G43" s="856">
        <f t="shared" si="3"/>
        <v>0</v>
      </c>
      <c r="H43" s="857">
        <f t="shared" si="4"/>
        <v>1</v>
      </c>
      <c r="I43" s="855">
        <f t="shared" si="5"/>
        <v>0.2</v>
      </c>
      <c r="J43" s="856">
        <f t="shared" si="5"/>
        <v>0.3</v>
      </c>
      <c r="K43" s="856">
        <f t="shared" si="5"/>
        <v>0.25</v>
      </c>
      <c r="L43" s="856">
        <f t="shared" si="5"/>
        <v>0.05</v>
      </c>
      <c r="M43" s="856">
        <f t="shared" si="5"/>
        <v>0.2</v>
      </c>
      <c r="N43" s="857">
        <f t="shared" si="6"/>
        <v>1</v>
      </c>
      <c r="O43" s="858"/>
      <c r="R43" s="852">
        <f t="shared" si="7"/>
        <v>1</v>
      </c>
      <c r="S43" s="853">
        <f t="shared" si="8"/>
        <v>0.71500000000000008</v>
      </c>
    </row>
    <row r="44" spans="2:19">
      <c r="B44" s="854">
        <f t="shared" si="2"/>
        <v>2026</v>
      </c>
      <c r="C44" s="855">
        <f t="shared" si="3"/>
        <v>0</v>
      </c>
      <c r="D44" s="856">
        <f t="shared" si="3"/>
        <v>0</v>
      </c>
      <c r="E44" s="856">
        <f t="shared" si="3"/>
        <v>1</v>
      </c>
      <c r="F44" s="856">
        <f t="shared" si="3"/>
        <v>0</v>
      </c>
      <c r="G44" s="856">
        <f t="shared" si="3"/>
        <v>0</v>
      </c>
      <c r="H44" s="857">
        <f t="shared" si="4"/>
        <v>1</v>
      </c>
      <c r="I44" s="855">
        <f t="shared" si="5"/>
        <v>0.2</v>
      </c>
      <c r="J44" s="856">
        <f t="shared" si="5"/>
        <v>0.3</v>
      </c>
      <c r="K44" s="856">
        <f t="shared" si="5"/>
        <v>0.25</v>
      </c>
      <c r="L44" s="856">
        <f t="shared" si="5"/>
        <v>0.05</v>
      </c>
      <c r="M44" s="856">
        <f t="shared" si="5"/>
        <v>0.2</v>
      </c>
      <c r="N44" s="857">
        <f t="shared" si="6"/>
        <v>1</v>
      </c>
      <c r="O44" s="858"/>
      <c r="R44" s="852">
        <f t="shared" si="7"/>
        <v>1</v>
      </c>
      <c r="S44" s="853">
        <f t="shared" si="8"/>
        <v>0.71500000000000008</v>
      </c>
    </row>
    <row r="45" spans="2:19">
      <c r="B45" s="854">
        <f t="shared" si="2"/>
        <v>2027</v>
      </c>
      <c r="C45" s="855">
        <f t="shared" si="3"/>
        <v>0</v>
      </c>
      <c r="D45" s="856">
        <f t="shared" si="3"/>
        <v>0</v>
      </c>
      <c r="E45" s="856">
        <f t="shared" si="3"/>
        <v>1</v>
      </c>
      <c r="F45" s="856">
        <f t="shared" si="3"/>
        <v>0</v>
      </c>
      <c r="G45" s="856">
        <f t="shared" si="3"/>
        <v>0</v>
      </c>
      <c r="H45" s="857">
        <f t="shared" si="4"/>
        <v>1</v>
      </c>
      <c r="I45" s="855">
        <f t="shared" si="5"/>
        <v>0.2</v>
      </c>
      <c r="J45" s="856">
        <f t="shared" si="5"/>
        <v>0.3</v>
      </c>
      <c r="K45" s="856">
        <f t="shared" si="5"/>
        <v>0.25</v>
      </c>
      <c r="L45" s="856">
        <f t="shared" si="5"/>
        <v>0.05</v>
      </c>
      <c r="M45" s="856">
        <f t="shared" si="5"/>
        <v>0.2</v>
      </c>
      <c r="N45" s="857">
        <f t="shared" si="6"/>
        <v>1</v>
      </c>
      <c r="O45" s="858"/>
      <c r="R45" s="852">
        <f t="shared" si="7"/>
        <v>1</v>
      </c>
      <c r="S45" s="853">
        <f t="shared" si="8"/>
        <v>0.71500000000000008</v>
      </c>
    </row>
    <row r="46" spans="2:19">
      <c r="B46" s="854">
        <f t="shared" si="2"/>
        <v>2028</v>
      </c>
      <c r="C46" s="855">
        <f t="shared" si="3"/>
        <v>0</v>
      </c>
      <c r="D46" s="856">
        <f t="shared" si="3"/>
        <v>0</v>
      </c>
      <c r="E46" s="856">
        <f t="shared" si="3"/>
        <v>1</v>
      </c>
      <c r="F46" s="856">
        <f t="shared" si="3"/>
        <v>0</v>
      </c>
      <c r="G46" s="856">
        <f t="shared" si="3"/>
        <v>0</v>
      </c>
      <c r="H46" s="857">
        <f t="shared" si="4"/>
        <v>1</v>
      </c>
      <c r="I46" s="855">
        <f t="shared" si="5"/>
        <v>0.2</v>
      </c>
      <c r="J46" s="856">
        <f t="shared" si="5"/>
        <v>0.3</v>
      </c>
      <c r="K46" s="856">
        <f t="shared" si="5"/>
        <v>0.25</v>
      </c>
      <c r="L46" s="856">
        <f t="shared" si="5"/>
        <v>0.05</v>
      </c>
      <c r="M46" s="856">
        <f t="shared" si="5"/>
        <v>0.2</v>
      </c>
      <c r="N46" s="857">
        <f t="shared" si="6"/>
        <v>1</v>
      </c>
      <c r="O46" s="858"/>
      <c r="R46" s="852">
        <f t="shared" si="7"/>
        <v>1</v>
      </c>
      <c r="S46" s="853">
        <f t="shared" si="8"/>
        <v>0.71500000000000008</v>
      </c>
    </row>
    <row r="47" spans="2:19">
      <c r="B47" s="854">
        <f t="shared" si="2"/>
        <v>2029</v>
      </c>
      <c r="C47" s="855">
        <f t="shared" si="3"/>
        <v>0</v>
      </c>
      <c r="D47" s="856">
        <f t="shared" si="3"/>
        <v>0</v>
      </c>
      <c r="E47" s="856">
        <f t="shared" si="3"/>
        <v>1</v>
      </c>
      <c r="F47" s="856">
        <f t="shared" si="3"/>
        <v>0</v>
      </c>
      <c r="G47" s="856">
        <f t="shared" si="3"/>
        <v>0</v>
      </c>
      <c r="H47" s="857">
        <f t="shared" si="4"/>
        <v>1</v>
      </c>
      <c r="I47" s="855">
        <f t="shared" si="5"/>
        <v>0.2</v>
      </c>
      <c r="J47" s="856">
        <f t="shared" si="5"/>
        <v>0.3</v>
      </c>
      <c r="K47" s="856">
        <f t="shared" si="5"/>
        <v>0.25</v>
      </c>
      <c r="L47" s="856">
        <f t="shared" si="5"/>
        <v>0.05</v>
      </c>
      <c r="M47" s="856">
        <f t="shared" si="5"/>
        <v>0.2</v>
      </c>
      <c r="N47" s="857">
        <f t="shared" si="6"/>
        <v>1</v>
      </c>
      <c r="O47" s="858"/>
      <c r="R47" s="852">
        <f t="shared" si="7"/>
        <v>1</v>
      </c>
      <c r="S47" s="853">
        <f t="shared" si="8"/>
        <v>0.71500000000000008</v>
      </c>
    </row>
    <row r="48" spans="2:19">
      <c r="B48" s="854">
        <f t="shared" si="2"/>
        <v>2030</v>
      </c>
      <c r="C48" s="855">
        <f t="shared" si="3"/>
        <v>0</v>
      </c>
      <c r="D48" s="856">
        <f t="shared" si="3"/>
        <v>0</v>
      </c>
      <c r="E48" s="856">
        <f t="shared" si="3"/>
        <v>1</v>
      </c>
      <c r="F48" s="856">
        <f t="shared" si="3"/>
        <v>0</v>
      </c>
      <c r="G48" s="856">
        <f t="shared" si="3"/>
        <v>0</v>
      </c>
      <c r="H48" s="857">
        <f t="shared" si="4"/>
        <v>1</v>
      </c>
      <c r="I48" s="855">
        <f t="shared" si="5"/>
        <v>0.2</v>
      </c>
      <c r="J48" s="856">
        <f t="shared" si="5"/>
        <v>0.3</v>
      </c>
      <c r="K48" s="856">
        <f t="shared" si="5"/>
        <v>0.25</v>
      </c>
      <c r="L48" s="856">
        <f t="shared" si="5"/>
        <v>0.05</v>
      </c>
      <c r="M48" s="856">
        <f t="shared" si="5"/>
        <v>0.2</v>
      </c>
      <c r="N48" s="857">
        <f t="shared" si="6"/>
        <v>1</v>
      </c>
      <c r="O48" s="858"/>
      <c r="R48" s="852">
        <f t="shared" si="7"/>
        <v>1</v>
      </c>
      <c r="S48" s="853">
        <f t="shared" si="8"/>
        <v>0.71500000000000008</v>
      </c>
    </row>
    <row r="49" spans="2:19">
      <c r="B49" s="854">
        <f t="shared" si="2"/>
        <v>2031</v>
      </c>
      <c r="C49" s="855">
        <f t="shared" si="3"/>
        <v>0</v>
      </c>
      <c r="D49" s="856">
        <f t="shared" si="3"/>
        <v>0</v>
      </c>
      <c r="E49" s="856">
        <f t="shared" si="3"/>
        <v>1</v>
      </c>
      <c r="F49" s="856">
        <f t="shared" si="3"/>
        <v>0</v>
      </c>
      <c r="G49" s="856">
        <f t="shared" si="3"/>
        <v>0</v>
      </c>
      <c r="H49" s="857">
        <f t="shared" si="4"/>
        <v>1</v>
      </c>
      <c r="I49" s="855">
        <f t="shared" si="5"/>
        <v>0.2</v>
      </c>
      <c r="J49" s="856">
        <f t="shared" si="5"/>
        <v>0.3</v>
      </c>
      <c r="K49" s="856">
        <f t="shared" si="5"/>
        <v>0.25</v>
      </c>
      <c r="L49" s="856">
        <f t="shared" si="5"/>
        <v>0.05</v>
      </c>
      <c r="M49" s="856">
        <f t="shared" si="5"/>
        <v>0.2</v>
      </c>
      <c r="N49" s="857">
        <f t="shared" si="6"/>
        <v>1</v>
      </c>
      <c r="O49" s="858"/>
      <c r="R49" s="852">
        <f t="shared" si="7"/>
        <v>1</v>
      </c>
      <c r="S49" s="853">
        <f t="shared" si="8"/>
        <v>0.71500000000000008</v>
      </c>
    </row>
    <row r="50" spans="2:19">
      <c r="B50" s="854">
        <f t="shared" si="2"/>
        <v>2032</v>
      </c>
      <c r="C50" s="855">
        <f t="shared" si="3"/>
        <v>0</v>
      </c>
      <c r="D50" s="856">
        <f t="shared" si="3"/>
        <v>0</v>
      </c>
      <c r="E50" s="856">
        <f t="shared" si="3"/>
        <v>1</v>
      </c>
      <c r="F50" s="856">
        <f t="shared" si="3"/>
        <v>0</v>
      </c>
      <c r="G50" s="856">
        <f t="shared" si="3"/>
        <v>0</v>
      </c>
      <c r="H50" s="857">
        <f t="shared" si="4"/>
        <v>1</v>
      </c>
      <c r="I50" s="855">
        <f t="shared" si="5"/>
        <v>0.2</v>
      </c>
      <c r="J50" s="856">
        <f t="shared" si="5"/>
        <v>0.3</v>
      </c>
      <c r="K50" s="856">
        <f t="shared" si="5"/>
        <v>0.25</v>
      </c>
      <c r="L50" s="856">
        <f t="shared" si="5"/>
        <v>0.05</v>
      </c>
      <c r="M50" s="856">
        <f t="shared" si="5"/>
        <v>0.2</v>
      </c>
      <c r="N50" s="857">
        <f t="shared" si="6"/>
        <v>1</v>
      </c>
      <c r="O50" s="858"/>
      <c r="R50" s="852">
        <f t="shared" si="7"/>
        <v>1</v>
      </c>
      <c r="S50" s="853">
        <f t="shared" si="8"/>
        <v>0.71500000000000008</v>
      </c>
    </row>
    <row r="51" spans="2:19">
      <c r="B51" s="854">
        <f t="shared" ref="B51:B82" si="9">B50+1</f>
        <v>2033</v>
      </c>
      <c r="C51" s="855">
        <f t="shared" ref="C51:G98" si="10">C$16</f>
        <v>0</v>
      </c>
      <c r="D51" s="856">
        <f t="shared" si="10"/>
        <v>0</v>
      </c>
      <c r="E51" s="856">
        <f t="shared" si="10"/>
        <v>1</v>
      </c>
      <c r="F51" s="856">
        <f t="shared" si="10"/>
        <v>0</v>
      </c>
      <c r="G51" s="856">
        <f t="shared" si="10"/>
        <v>0</v>
      </c>
      <c r="H51" s="857">
        <f t="shared" si="4"/>
        <v>1</v>
      </c>
      <c r="I51" s="855">
        <f t="shared" ref="I51:M98" si="11">I$16</f>
        <v>0.2</v>
      </c>
      <c r="J51" s="856">
        <f t="shared" si="11"/>
        <v>0.3</v>
      </c>
      <c r="K51" s="856">
        <f t="shared" si="11"/>
        <v>0.25</v>
      </c>
      <c r="L51" s="856">
        <f t="shared" si="11"/>
        <v>0.05</v>
      </c>
      <c r="M51" s="856">
        <f t="shared" si="11"/>
        <v>0.2</v>
      </c>
      <c r="N51" s="857">
        <f t="shared" si="6"/>
        <v>1</v>
      </c>
      <c r="O51" s="858"/>
      <c r="R51" s="852">
        <f t="shared" si="7"/>
        <v>1</v>
      </c>
      <c r="S51" s="853">
        <f t="shared" si="8"/>
        <v>0.71500000000000008</v>
      </c>
    </row>
    <row r="52" spans="2:19">
      <c r="B52" s="854">
        <f t="shared" si="9"/>
        <v>2034</v>
      </c>
      <c r="C52" s="855">
        <f t="shared" si="10"/>
        <v>0</v>
      </c>
      <c r="D52" s="856">
        <f t="shared" si="10"/>
        <v>0</v>
      </c>
      <c r="E52" s="856">
        <f t="shared" si="10"/>
        <v>1</v>
      </c>
      <c r="F52" s="856">
        <f t="shared" si="10"/>
        <v>0</v>
      </c>
      <c r="G52" s="856">
        <f t="shared" si="10"/>
        <v>0</v>
      </c>
      <c r="H52" s="857">
        <f t="shared" si="4"/>
        <v>1</v>
      </c>
      <c r="I52" s="855">
        <f t="shared" si="11"/>
        <v>0.2</v>
      </c>
      <c r="J52" s="856">
        <f t="shared" si="11"/>
        <v>0.3</v>
      </c>
      <c r="K52" s="856">
        <f t="shared" si="11"/>
        <v>0.25</v>
      </c>
      <c r="L52" s="856">
        <f t="shared" si="11"/>
        <v>0.05</v>
      </c>
      <c r="M52" s="856">
        <f t="shared" si="11"/>
        <v>0.2</v>
      </c>
      <c r="N52" s="857">
        <f t="shared" si="6"/>
        <v>1</v>
      </c>
      <c r="O52" s="858"/>
      <c r="R52" s="852">
        <f t="shared" si="7"/>
        <v>1</v>
      </c>
      <c r="S52" s="853">
        <f t="shared" si="8"/>
        <v>0.71500000000000008</v>
      </c>
    </row>
    <row r="53" spans="2:19">
      <c r="B53" s="854">
        <f t="shared" si="9"/>
        <v>2035</v>
      </c>
      <c r="C53" s="855">
        <f t="shared" si="10"/>
        <v>0</v>
      </c>
      <c r="D53" s="856">
        <f t="shared" si="10"/>
        <v>0</v>
      </c>
      <c r="E53" s="856">
        <f t="shared" si="10"/>
        <v>1</v>
      </c>
      <c r="F53" s="856">
        <f t="shared" si="10"/>
        <v>0</v>
      </c>
      <c r="G53" s="856">
        <f t="shared" si="10"/>
        <v>0</v>
      </c>
      <c r="H53" s="857">
        <f t="shared" si="4"/>
        <v>1</v>
      </c>
      <c r="I53" s="855">
        <f t="shared" si="11"/>
        <v>0.2</v>
      </c>
      <c r="J53" s="856">
        <f t="shared" si="11"/>
        <v>0.3</v>
      </c>
      <c r="K53" s="856">
        <f t="shared" si="11"/>
        <v>0.25</v>
      </c>
      <c r="L53" s="856">
        <f t="shared" si="11"/>
        <v>0.05</v>
      </c>
      <c r="M53" s="856">
        <f t="shared" si="11"/>
        <v>0.2</v>
      </c>
      <c r="N53" s="857">
        <f t="shared" si="6"/>
        <v>1</v>
      </c>
      <c r="O53" s="858"/>
      <c r="R53" s="852">
        <f t="shared" si="7"/>
        <v>1</v>
      </c>
      <c r="S53" s="853">
        <f t="shared" si="8"/>
        <v>0.71500000000000008</v>
      </c>
    </row>
    <row r="54" spans="2:19">
      <c r="B54" s="854">
        <f t="shared" si="9"/>
        <v>2036</v>
      </c>
      <c r="C54" s="855">
        <f t="shared" si="10"/>
        <v>0</v>
      </c>
      <c r="D54" s="856">
        <f t="shared" si="10"/>
        <v>0</v>
      </c>
      <c r="E54" s="856">
        <f t="shared" si="10"/>
        <v>1</v>
      </c>
      <c r="F54" s="856">
        <f t="shared" si="10"/>
        <v>0</v>
      </c>
      <c r="G54" s="856">
        <f t="shared" si="10"/>
        <v>0</v>
      </c>
      <c r="H54" s="857">
        <f t="shared" si="4"/>
        <v>1</v>
      </c>
      <c r="I54" s="855">
        <f t="shared" si="11"/>
        <v>0.2</v>
      </c>
      <c r="J54" s="856">
        <f t="shared" si="11"/>
        <v>0.3</v>
      </c>
      <c r="K54" s="856">
        <f t="shared" si="11"/>
        <v>0.25</v>
      </c>
      <c r="L54" s="856">
        <f t="shared" si="11"/>
        <v>0.05</v>
      </c>
      <c r="M54" s="856">
        <f t="shared" si="11"/>
        <v>0.2</v>
      </c>
      <c r="N54" s="857">
        <f t="shared" si="6"/>
        <v>1</v>
      </c>
      <c r="O54" s="858"/>
      <c r="R54" s="852">
        <f t="shared" si="7"/>
        <v>1</v>
      </c>
      <c r="S54" s="853">
        <f t="shared" si="8"/>
        <v>0.71500000000000008</v>
      </c>
    </row>
    <row r="55" spans="2:19">
      <c r="B55" s="854">
        <f t="shared" si="9"/>
        <v>2037</v>
      </c>
      <c r="C55" s="855">
        <f t="shared" si="10"/>
        <v>0</v>
      </c>
      <c r="D55" s="856">
        <f t="shared" si="10"/>
        <v>0</v>
      </c>
      <c r="E55" s="856">
        <f t="shared" si="10"/>
        <v>1</v>
      </c>
      <c r="F55" s="856">
        <f t="shared" si="10"/>
        <v>0</v>
      </c>
      <c r="G55" s="856">
        <f t="shared" si="10"/>
        <v>0</v>
      </c>
      <c r="H55" s="857">
        <f t="shared" si="4"/>
        <v>1</v>
      </c>
      <c r="I55" s="855">
        <f t="shared" si="11"/>
        <v>0.2</v>
      </c>
      <c r="J55" s="856">
        <f t="shared" si="11"/>
        <v>0.3</v>
      </c>
      <c r="K55" s="856">
        <f t="shared" si="11"/>
        <v>0.25</v>
      </c>
      <c r="L55" s="856">
        <f t="shared" si="11"/>
        <v>0.05</v>
      </c>
      <c r="M55" s="856">
        <f t="shared" si="11"/>
        <v>0.2</v>
      </c>
      <c r="N55" s="857">
        <f t="shared" si="6"/>
        <v>1</v>
      </c>
      <c r="O55" s="858"/>
      <c r="R55" s="852">
        <f t="shared" si="7"/>
        <v>1</v>
      </c>
      <c r="S55" s="853">
        <f t="shared" si="8"/>
        <v>0.71500000000000008</v>
      </c>
    </row>
    <row r="56" spans="2:19">
      <c r="B56" s="854">
        <f t="shared" si="9"/>
        <v>2038</v>
      </c>
      <c r="C56" s="855">
        <f t="shared" si="10"/>
        <v>0</v>
      </c>
      <c r="D56" s="856">
        <f t="shared" si="10"/>
        <v>0</v>
      </c>
      <c r="E56" s="856">
        <f t="shared" si="10"/>
        <v>1</v>
      </c>
      <c r="F56" s="856">
        <f t="shared" si="10"/>
        <v>0</v>
      </c>
      <c r="G56" s="856">
        <f t="shared" si="10"/>
        <v>0</v>
      </c>
      <c r="H56" s="857">
        <f t="shared" si="4"/>
        <v>1</v>
      </c>
      <c r="I56" s="855">
        <f t="shared" si="11"/>
        <v>0.2</v>
      </c>
      <c r="J56" s="856">
        <f t="shared" si="11"/>
        <v>0.3</v>
      </c>
      <c r="K56" s="856">
        <f t="shared" si="11"/>
        <v>0.25</v>
      </c>
      <c r="L56" s="856">
        <f t="shared" si="11"/>
        <v>0.05</v>
      </c>
      <c r="M56" s="856">
        <f t="shared" si="11"/>
        <v>0.2</v>
      </c>
      <c r="N56" s="857">
        <f t="shared" si="6"/>
        <v>1</v>
      </c>
      <c r="O56" s="858"/>
      <c r="R56" s="852">
        <f t="shared" si="7"/>
        <v>1</v>
      </c>
      <c r="S56" s="853">
        <f t="shared" si="8"/>
        <v>0.71500000000000008</v>
      </c>
    </row>
    <row r="57" spans="2:19">
      <c r="B57" s="854">
        <f t="shared" si="9"/>
        <v>2039</v>
      </c>
      <c r="C57" s="855">
        <f t="shared" si="10"/>
        <v>0</v>
      </c>
      <c r="D57" s="856">
        <f t="shared" si="10"/>
        <v>0</v>
      </c>
      <c r="E57" s="856">
        <f t="shared" si="10"/>
        <v>1</v>
      </c>
      <c r="F57" s="856">
        <f t="shared" si="10"/>
        <v>0</v>
      </c>
      <c r="G57" s="856">
        <f t="shared" si="10"/>
        <v>0</v>
      </c>
      <c r="H57" s="857">
        <f t="shared" si="4"/>
        <v>1</v>
      </c>
      <c r="I57" s="855">
        <f t="shared" si="11"/>
        <v>0.2</v>
      </c>
      <c r="J57" s="856">
        <f t="shared" si="11"/>
        <v>0.3</v>
      </c>
      <c r="K57" s="856">
        <f t="shared" si="11"/>
        <v>0.25</v>
      </c>
      <c r="L57" s="856">
        <f t="shared" si="11"/>
        <v>0.05</v>
      </c>
      <c r="M57" s="856">
        <f t="shared" si="11"/>
        <v>0.2</v>
      </c>
      <c r="N57" s="857">
        <f t="shared" si="6"/>
        <v>1</v>
      </c>
      <c r="O57" s="858"/>
      <c r="R57" s="852">
        <f t="shared" si="7"/>
        <v>1</v>
      </c>
      <c r="S57" s="853">
        <f t="shared" si="8"/>
        <v>0.71500000000000008</v>
      </c>
    </row>
    <row r="58" spans="2:19">
      <c r="B58" s="854">
        <f t="shared" si="9"/>
        <v>2040</v>
      </c>
      <c r="C58" s="855">
        <f t="shared" si="10"/>
        <v>0</v>
      </c>
      <c r="D58" s="856">
        <f t="shared" si="10"/>
        <v>0</v>
      </c>
      <c r="E58" s="856">
        <f t="shared" si="10"/>
        <v>1</v>
      </c>
      <c r="F58" s="856">
        <f t="shared" si="10"/>
        <v>0</v>
      </c>
      <c r="G58" s="856">
        <f t="shared" si="10"/>
        <v>0</v>
      </c>
      <c r="H58" s="857">
        <f t="shared" si="4"/>
        <v>1</v>
      </c>
      <c r="I58" s="855">
        <f t="shared" si="11"/>
        <v>0.2</v>
      </c>
      <c r="J58" s="856">
        <f t="shared" si="11"/>
        <v>0.3</v>
      </c>
      <c r="K58" s="856">
        <f t="shared" si="11"/>
        <v>0.25</v>
      </c>
      <c r="L58" s="856">
        <f t="shared" si="11"/>
        <v>0.05</v>
      </c>
      <c r="M58" s="856">
        <f t="shared" si="11"/>
        <v>0.2</v>
      </c>
      <c r="N58" s="857">
        <f t="shared" si="6"/>
        <v>1</v>
      </c>
      <c r="O58" s="858"/>
      <c r="R58" s="852">
        <f t="shared" si="7"/>
        <v>1</v>
      </c>
      <c r="S58" s="853">
        <f t="shared" si="8"/>
        <v>0.71500000000000008</v>
      </c>
    </row>
    <row r="59" spans="2:19">
      <c r="B59" s="854">
        <f t="shared" si="9"/>
        <v>2041</v>
      </c>
      <c r="C59" s="855">
        <f t="shared" si="10"/>
        <v>0</v>
      </c>
      <c r="D59" s="856">
        <f t="shared" si="10"/>
        <v>0</v>
      </c>
      <c r="E59" s="856">
        <f t="shared" si="10"/>
        <v>1</v>
      </c>
      <c r="F59" s="856">
        <f t="shared" si="10"/>
        <v>0</v>
      </c>
      <c r="G59" s="856">
        <f t="shared" si="10"/>
        <v>0</v>
      </c>
      <c r="H59" s="857">
        <f t="shared" si="4"/>
        <v>1</v>
      </c>
      <c r="I59" s="855">
        <f t="shared" si="11"/>
        <v>0.2</v>
      </c>
      <c r="J59" s="856">
        <f t="shared" si="11"/>
        <v>0.3</v>
      </c>
      <c r="K59" s="856">
        <f t="shared" si="11"/>
        <v>0.25</v>
      </c>
      <c r="L59" s="856">
        <f t="shared" si="11"/>
        <v>0.05</v>
      </c>
      <c r="M59" s="856">
        <f t="shared" si="11"/>
        <v>0.2</v>
      </c>
      <c r="N59" s="857">
        <f t="shared" si="6"/>
        <v>1</v>
      </c>
      <c r="O59" s="858"/>
      <c r="R59" s="852">
        <f t="shared" si="7"/>
        <v>1</v>
      </c>
      <c r="S59" s="853">
        <f t="shared" si="8"/>
        <v>0.71500000000000008</v>
      </c>
    </row>
    <row r="60" spans="2:19">
      <c r="B60" s="854">
        <f t="shared" si="9"/>
        <v>2042</v>
      </c>
      <c r="C60" s="855">
        <f t="shared" si="10"/>
        <v>0</v>
      </c>
      <c r="D60" s="856">
        <f t="shared" si="10"/>
        <v>0</v>
      </c>
      <c r="E60" s="856">
        <f t="shared" si="10"/>
        <v>1</v>
      </c>
      <c r="F60" s="856">
        <f t="shared" si="10"/>
        <v>0</v>
      </c>
      <c r="G60" s="856">
        <f t="shared" si="10"/>
        <v>0</v>
      </c>
      <c r="H60" s="857">
        <f t="shared" si="4"/>
        <v>1</v>
      </c>
      <c r="I60" s="855">
        <f t="shared" si="11"/>
        <v>0.2</v>
      </c>
      <c r="J60" s="856">
        <f t="shared" si="11"/>
        <v>0.3</v>
      </c>
      <c r="K60" s="856">
        <f t="shared" si="11"/>
        <v>0.25</v>
      </c>
      <c r="L60" s="856">
        <f t="shared" si="11"/>
        <v>0.05</v>
      </c>
      <c r="M60" s="856">
        <f t="shared" si="11"/>
        <v>0.2</v>
      </c>
      <c r="N60" s="857">
        <f t="shared" si="6"/>
        <v>1</v>
      </c>
      <c r="O60" s="858"/>
      <c r="R60" s="852">
        <f t="shared" si="7"/>
        <v>1</v>
      </c>
      <c r="S60" s="853">
        <f t="shared" si="8"/>
        <v>0.71500000000000008</v>
      </c>
    </row>
    <row r="61" spans="2:19">
      <c r="B61" s="854">
        <f t="shared" si="9"/>
        <v>2043</v>
      </c>
      <c r="C61" s="855">
        <f t="shared" si="10"/>
        <v>0</v>
      </c>
      <c r="D61" s="856">
        <f t="shared" si="10"/>
        <v>0</v>
      </c>
      <c r="E61" s="856">
        <f t="shared" si="10"/>
        <v>1</v>
      </c>
      <c r="F61" s="856">
        <f t="shared" si="10"/>
        <v>0</v>
      </c>
      <c r="G61" s="856">
        <f t="shared" si="10"/>
        <v>0</v>
      </c>
      <c r="H61" s="857">
        <f t="shared" si="4"/>
        <v>1</v>
      </c>
      <c r="I61" s="855">
        <f t="shared" si="11"/>
        <v>0.2</v>
      </c>
      <c r="J61" s="856">
        <f t="shared" si="11"/>
        <v>0.3</v>
      </c>
      <c r="K61" s="856">
        <f t="shared" si="11"/>
        <v>0.25</v>
      </c>
      <c r="L61" s="856">
        <f t="shared" si="11"/>
        <v>0.05</v>
      </c>
      <c r="M61" s="856">
        <f t="shared" si="11"/>
        <v>0.2</v>
      </c>
      <c r="N61" s="857">
        <f t="shared" si="6"/>
        <v>1</v>
      </c>
      <c r="O61" s="858"/>
      <c r="R61" s="852">
        <f t="shared" si="7"/>
        <v>1</v>
      </c>
      <c r="S61" s="853">
        <f t="shared" si="8"/>
        <v>0.71500000000000008</v>
      </c>
    </row>
    <row r="62" spans="2:19">
      <c r="B62" s="854">
        <f t="shared" si="9"/>
        <v>2044</v>
      </c>
      <c r="C62" s="855">
        <f t="shared" si="10"/>
        <v>0</v>
      </c>
      <c r="D62" s="856">
        <f t="shared" si="10"/>
        <v>0</v>
      </c>
      <c r="E62" s="856">
        <f t="shared" si="10"/>
        <v>1</v>
      </c>
      <c r="F62" s="856">
        <f t="shared" si="10"/>
        <v>0</v>
      </c>
      <c r="G62" s="856">
        <f t="shared" si="10"/>
        <v>0</v>
      </c>
      <c r="H62" s="857">
        <f t="shared" si="4"/>
        <v>1</v>
      </c>
      <c r="I62" s="855">
        <f t="shared" si="11"/>
        <v>0.2</v>
      </c>
      <c r="J62" s="856">
        <f t="shared" si="11"/>
        <v>0.3</v>
      </c>
      <c r="K62" s="856">
        <f t="shared" si="11"/>
        <v>0.25</v>
      </c>
      <c r="L62" s="856">
        <f t="shared" si="11"/>
        <v>0.05</v>
      </c>
      <c r="M62" s="856">
        <f t="shared" si="11"/>
        <v>0.2</v>
      </c>
      <c r="N62" s="857">
        <f t="shared" si="6"/>
        <v>1</v>
      </c>
      <c r="O62" s="858"/>
      <c r="R62" s="852">
        <f t="shared" si="7"/>
        <v>1</v>
      </c>
      <c r="S62" s="853">
        <f t="shared" si="8"/>
        <v>0.71500000000000008</v>
      </c>
    </row>
    <row r="63" spans="2:19">
      <c r="B63" s="854">
        <f t="shared" si="9"/>
        <v>2045</v>
      </c>
      <c r="C63" s="855">
        <f t="shared" si="10"/>
        <v>0</v>
      </c>
      <c r="D63" s="856">
        <f t="shared" si="10"/>
        <v>0</v>
      </c>
      <c r="E63" s="856">
        <f t="shared" si="10"/>
        <v>1</v>
      </c>
      <c r="F63" s="856">
        <f t="shared" si="10"/>
        <v>0</v>
      </c>
      <c r="G63" s="856">
        <f t="shared" si="10"/>
        <v>0</v>
      </c>
      <c r="H63" s="857">
        <f t="shared" si="4"/>
        <v>1</v>
      </c>
      <c r="I63" s="855">
        <f t="shared" si="11"/>
        <v>0.2</v>
      </c>
      <c r="J63" s="856">
        <f t="shared" si="11"/>
        <v>0.3</v>
      </c>
      <c r="K63" s="856">
        <f t="shared" si="11"/>
        <v>0.25</v>
      </c>
      <c r="L63" s="856">
        <f t="shared" si="11"/>
        <v>0.05</v>
      </c>
      <c r="M63" s="856">
        <f t="shared" si="11"/>
        <v>0.2</v>
      </c>
      <c r="N63" s="857">
        <f t="shared" si="6"/>
        <v>1</v>
      </c>
      <c r="O63" s="858"/>
      <c r="R63" s="852">
        <f t="shared" si="7"/>
        <v>1</v>
      </c>
      <c r="S63" s="853">
        <f t="shared" si="8"/>
        <v>0.71500000000000008</v>
      </c>
    </row>
    <row r="64" spans="2:19">
      <c r="B64" s="854">
        <f t="shared" si="9"/>
        <v>2046</v>
      </c>
      <c r="C64" s="855">
        <f t="shared" si="10"/>
        <v>0</v>
      </c>
      <c r="D64" s="856">
        <f t="shared" si="10"/>
        <v>0</v>
      </c>
      <c r="E64" s="856">
        <f t="shared" si="10"/>
        <v>1</v>
      </c>
      <c r="F64" s="856">
        <f t="shared" si="10"/>
        <v>0</v>
      </c>
      <c r="G64" s="856">
        <f t="shared" si="10"/>
        <v>0</v>
      </c>
      <c r="H64" s="857">
        <f t="shared" si="4"/>
        <v>1</v>
      </c>
      <c r="I64" s="855">
        <f t="shared" si="11"/>
        <v>0.2</v>
      </c>
      <c r="J64" s="856">
        <f t="shared" si="11"/>
        <v>0.3</v>
      </c>
      <c r="K64" s="856">
        <f t="shared" si="11"/>
        <v>0.25</v>
      </c>
      <c r="L64" s="856">
        <f t="shared" si="11"/>
        <v>0.05</v>
      </c>
      <c r="M64" s="856">
        <f t="shared" si="11"/>
        <v>0.2</v>
      </c>
      <c r="N64" s="857">
        <f t="shared" si="6"/>
        <v>1</v>
      </c>
      <c r="O64" s="858"/>
      <c r="R64" s="852">
        <f t="shared" si="7"/>
        <v>1</v>
      </c>
      <c r="S64" s="853">
        <f t="shared" si="8"/>
        <v>0.71500000000000008</v>
      </c>
    </row>
    <row r="65" spans="2:19">
      <c r="B65" s="854">
        <f t="shared" si="9"/>
        <v>2047</v>
      </c>
      <c r="C65" s="855">
        <f t="shared" si="10"/>
        <v>0</v>
      </c>
      <c r="D65" s="856">
        <f t="shared" si="10"/>
        <v>0</v>
      </c>
      <c r="E65" s="856">
        <f t="shared" si="10"/>
        <v>1</v>
      </c>
      <c r="F65" s="856">
        <f t="shared" si="10"/>
        <v>0</v>
      </c>
      <c r="G65" s="856">
        <f t="shared" si="10"/>
        <v>0</v>
      </c>
      <c r="H65" s="857">
        <f t="shared" si="4"/>
        <v>1</v>
      </c>
      <c r="I65" s="855">
        <f t="shared" si="11"/>
        <v>0.2</v>
      </c>
      <c r="J65" s="856">
        <f t="shared" si="11"/>
        <v>0.3</v>
      </c>
      <c r="K65" s="856">
        <f t="shared" si="11"/>
        <v>0.25</v>
      </c>
      <c r="L65" s="856">
        <f t="shared" si="11"/>
        <v>0.05</v>
      </c>
      <c r="M65" s="856">
        <f t="shared" si="11"/>
        <v>0.2</v>
      </c>
      <c r="N65" s="857">
        <f t="shared" si="6"/>
        <v>1</v>
      </c>
      <c r="O65" s="858"/>
      <c r="R65" s="852">
        <f t="shared" si="7"/>
        <v>1</v>
      </c>
      <c r="S65" s="853">
        <f t="shared" si="8"/>
        <v>0.71500000000000008</v>
      </c>
    </row>
    <row r="66" spans="2:19">
      <c r="B66" s="854">
        <f t="shared" si="9"/>
        <v>2048</v>
      </c>
      <c r="C66" s="855">
        <f t="shared" si="10"/>
        <v>0</v>
      </c>
      <c r="D66" s="856">
        <f t="shared" si="10"/>
        <v>0</v>
      </c>
      <c r="E66" s="856">
        <f t="shared" si="10"/>
        <v>1</v>
      </c>
      <c r="F66" s="856">
        <f t="shared" si="10"/>
        <v>0</v>
      </c>
      <c r="G66" s="856">
        <f t="shared" si="10"/>
        <v>0</v>
      </c>
      <c r="H66" s="857">
        <f t="shared" si="4"/>
        <v>1</v>
      </c>
      <c r="I66" s="855">
        <f t="shared" si="11"/>
        <v>0.2</v>
      </c>
      <c r="J66" s="856">
        <f t="shared" si="11"/>
        <v>0.3</v>
      </c>
      <c r="K66" s="856">
        <f t="shared" si="11"/>
        <v>0.25</v>
      </c>
      <c r="L66" s="856">
        <f t="shared" si="11"/>
        <v>0.05</v>
      </c>
      <c r="M66" s="856">
        <f t="shared" si="11"/>
        <v>0.2</v>
      </c>
      <c r="N66" s="857">
        <f t="shared" si="6"/>
        <v>1</v>
      </c>
      <c r="O66" s="858"/>
      <c r="R66" s="852">
        <f t="shared" si="7"/>
        <v>1</v>
      </c>
      <c r="S66" s="853">
        <f t="shared" si="8"/>
        <v>0.71500000000000008</v>
      </c>
    </row>
    <row r="67" spans="2:19">
      <c r="B67" s="854">
        <f t="shared" si="9"/>
        <v>2049</v>
      </c>
      <c r="C67" s="855">
        <f t="shared" si="10"/>
        <v>0</v>
      </c>
      <c r="D67" s="856">
        <f t="shared" si="10"/>
        <v>0</v>
      </c>
      <c r="E67" s="856">
        <f t="shared" si="10"/>
        <v>1</v>
      </c>
      <c r="F67" s="856">
        <f t="shared" si="10"/>
        <v>0</v>
      </c>
      <c r="G67" s="856">
        <f t="shared" si="10"/>
        <v>0</v>
      </c>
      <c r="H67" s="857">
        <f t="shared" si="4"/>
        <v>1</v>
      </c>
      <c r="I67" s="855">
        <f t="shared" si="11"/>
        <v>0.2</v>
      </c>
      <c r="J67" s="856">
        <f t="shared" si="11"/>
        <v>0.3</v>
      </c>
      <c r="K67" s="856">
        <f t="shared" si="11"/>
        <v>0.25</v>
      </c>
      <c r="L67" s="856">
        <f t="shared" si="11"/>
        <v>0.05</v>
      </c>
      <c r="M67" s="856">
        <f t="shared" si="11"/>
        <v>0.2</v>
      </c>
      <c r="N67" s="857">
        <f t="shared" si="6"/>
        <v>1</v>
      </c>
      <c r="O67" s="858"/>
      <c r="R67" s="852">
        <f t="shared" si="7"/>
        <v>1</v>
      </c>
      <c r="S67" s="853">
        <f t="shared" si="8"/>
        <v>0.71500000000000008</v>
      </c>
    </row>
    <row r="68" spans="2:19">
      <c r="B68" s="854">
        <f t="shared" si="9"/>
        <v>2050</v>
      </c>
      <c r="C68" s="855">
        <f t="shared" si="10"/>
        <v>0</v>
      </c>
      <c r="D68" s="856">
        <f t="shared" si="10"/>
        <v>0</v>
      </c>
      <c r="E68" s="856">
        <f t="shared" si="10"/>
        <v>1</v>
      </c>
      <c r="F68" s="856">
        <f t="shared" si="10"/>
        <v>0</v>
      </c>
      <c r="G68" s="856">
        <f t="shared" si="10"/>
        <v>0</v>
      </c>
      <c r="H68" s="857">
        <f t="shared" si="4"/>
        <v>1</v>
      </c>
      <c r="I68" s="855">
        <f t="shared" si="11"/>
        <v>0.2</v>
      </c>
      <c r="J68" s="856">
        <f t="shared" si="11"/>
        <v>0.3</v>
      </c>
      <c r="K68" s="856">
        <f t="shared" si="11"/>
        <v>0.25</v>
      </c>
      <c r="L68" s="856">
        <f t="shared" si="11"/>
        <v>0.05</v>
      </c>
      <c r="M68" s="856">
        <f t="shared" si="11"/>
        <v>0.2</v>
      </c>
      <c r="N68" s="857">
        <f t="shared" si="6"/>
        <v>1</v>
      </c>
      <c r="O68" s="858"/>
      <c r="R68" s="852">
        <f t="shared" si="7"/>
        <v>1</v>
      </c>
      <c r="S68" s="853">
        <f t="shared" si="8"/>
        <v>0.71500000000000008</v>
      </c>
    </row>
    <row r="69" spans="2:19">
      <c r="B69" s="854">
        <f t="shared" si="9"/>
        <v>2051</v>
      </c>
      <c r="C69" s="855">
        <f t="shared" si="10"/>
        <v>0</v>
      </c>
      <c r="D69" s="856">
        <f t="shared" si="10"/>
        <v>0</v>
      </c>
      <c r="E69" s="856">
        <f t="shared" si="10"/>
        <v>1</v>
      </c>
      <c r="F69" s="856">
        <f t="shared" si="10"/>
        <v>0</v>
      </c>
      <c r="G69" s="856">
        <f t="shared" si="10"/>
        <v>0</v>
      </c>
      <c r="H69" s="857">
        <f t="shared" si="4"/>
        <v>1</v>
      </c>
      <c r="I69" s="855">
        <f t="shared" si="11"/>
        <v>0.2</v>
      </c>
      <c r="J69" s="856">
        <f t="shared" si="11"/>
        <v>0.3</v>
      </c>
      <c r="K69" s="856">
        <f t="shared" si="11"/>
        <v>0.25</v>
      </c>
      <c r="L69" s="856">
        <f t="shared" si="11"/>
        <v>0.05</v>
      </c>
      <c r="M69" s="856">
        <f t="shared" si="11"/>
        <v>0.2</v>
      </c>
      <c r="N69" s="857">
        <f t="shared" si="6"/>
        <v>1</v>
      </c>
      <c r="O69" s="858"/>
      <c r="R69" s="852">
        <f t="shared" si="7"/>
        <v>1</v>
      </c>
      <c r="S69" s="853">
        <f t="shared" si="8"/>
        <v>0.71500000000000008</v>
      </c>
    </row>
    <row r="70" spans="2:19">
      <c r="B70" s="854">
        <f t="shared" si="9"/>
        <v>2052</v>
      </c>
      <c r="C70" s="855">
        <f t="shared" si="10"/>
        <v>0</v>
      </c>
      <c r="D70" s="856">
        <f t="shared" si="10"/>
        <v>0</v>
      </c>
      <c r="E70" s="856">
        <f t="shared" si="10"/>
        <v>1</v>
      </c>
      <c r="F70" s="856">
        <f t="shared" si="10"/>
        <v>0</v>
      </c>
      <c r="G70" s="856">
        <f t="shared" si="10"/>
        <v>0</v>
      </c>
      <c r="H70" s="857">
        <f t="shared" si="4"/>
        <v>1</v>
      </c>
      <c r="I70" s="855">
        <f t="shared" si="11"/>
        <v>0.2</v>
      </c>
      <c r="J70" s="856">
        <f t="shared" si="11"/>
        <v>0.3</v>
      </c>
      <c r="K70" s="856">
        <f t="shared" si="11"/>
        <v>0.25</v>
      </c>
      <c r="L70" s="856">
        <f t="shared" si="11"/>
        <v>0.05</v>
      </c>
      <c r="M70" s="856">
        <f t="shared" si="11"/>
        <v>0.2</v>
      </c>
      <c r="N70" s="857">
        <f t="shared" si="6"/>
        <v>1</v>
      </c>
      <c r="O70" s="858"/>
      <c r="R70" s="852">
        <f t="shared" si="7"/>
        <v>1</v>
      </c>
      <c r="S70" s="853">
        <f t="shared" si="8"/>
        <v>0.71500000000000008</v>
      </c>
    </row>
    <row r="71" spans="2:19">
      <c r="B71" s="854">
        <f t="shared" si="9"/>
        <v>2053</v>
      </c>
      <c r="C71" s="855">
        <f t="shared" si="10"/>
        <v>0</v>
      </c>
      <c r="D71" s="856">
        <f t="shared" si="10"/>
        <v>0</v>
      </c>
      <c r="E71" s="856">
        <f t="shared" si="10"/>
        <v>1</v>
      </c>
      <c r="F71" s="856">
        <f t="shared" si="10"/>
        <v>0</v>
      </c>
      <c r="G71" s="856">
        <f t="shared" si="10"/>
        <v>0</v>
      </c>
      <c r="H71" s="857">
        <f t="shared" si="4"/>
        <v>1</v>
      </c>
      <c r="I71" s="855">
        <f t="shared" si="11"/>
        <v>0.2</v>
      </c>
      <c r="J71" s="856">
        <f t="shared" si="11"/>
        <v>0.3</v>
      </c>
      <c r="K71" s="856">
        <f t="shared" si="11"/>
        <v>0.25</v>
      </c>
      <c r="L71" s="856">
        <f t="shared" si="11"/>
        <v>0.05</v>
      </c>
      <c r="M71" s="856">
        <f t="shared" si="11"/>
        <v>0.2</v>
      </c>
      <c r="N71" s="857">
        <f t="shared" si="6"/>
        <v>1</v>
      </c>
      <c r="O71" s="858"/>
      <c r="R71" s="852">
        <f t="shared" si="7"/>
        <v>1</v>
      </c>
      <c r="S71" s="853">
        <f t="shared" si="8"/>
        <v>0.71500000000000008</v>
      </c>
    </row>
    <row r="72" spans="2:19">
      <c r="B72" s="854">
        <f t="shared" si="9"/>
        <v>2054</v>
      </c>
      <c r="C72" s="855">
        <f t="shared" si="10"/>
        <v>0</v>
      </c>
      <c r="D72" s="856">
        <f t="shared" si="10"/>
        <v>0</v>
      </c>
      <c r="E72" s="856">
        <f t="shared" si="10"/>
        <v>1</v>
      </c>
      <c r="F72" s="856">
        <f t="shared" si="10"/>
        <v>0</v>
      </c>
      <c r="G72" s="856">
        <f t="shared" si="10"/>
        <v>0</v>
      </c>
      <c r="H72" s="857">
        <f t="shared" si="4"/>
        <v>1</v>
      </c>
      <c r="I72" s="855">
        <f t="shared" si="11"/>
        <v>0.2</v>
      </c>
      <c r="J72" s="856">
        <f t="shared" si="11"/>
        <v>0.3</v>
      </c>
      <c r="K72" s="856">
        <f t="shared" si="11"/>
        <v>0.25</v>
      </c>
      <c r="L72" s="856">
        <f t="shared" si="11"/>
        <v>0.05</v>
      </c>
      <c r="M72" s="856">
        <f t="shared" si="11"/>
        <v>0.2</v>
      </c>
      <c r="N72" s="857">
        <f t="shared" si="6"/>
        <v>1</v>
      </c>
      <c r="O72" s="858"/>
      <c r="R72" s="852">
        <f t="shared" si="7"/>
        <v>1</v>
      </c>
      <c r="S72" s="853">
        <f t="shared" si="8"/>
        <v>0.71500000000000008</v>
      </c>
    </row>
    <row r="73" spans="2:19">
      <c r="B73" s="854">
        <f t="shared" si="9"/>
        <v>2055</v>
      </c>
      <c r="C73" s="855">
        <f t="shared" si="10"/>
        <v>0</v>
      </c>
      <c r="D73" s="856">
        <f t="shared" si="10"/>
        <v>0</v>
      </c>
      <c r="E73" s="856">
        <f t="shared" si="10"/>
        <v>1</v>
      </c>
      <c r="F73" s="856">
        <f t="shared" si="10"/>
        <v>0</v>
      </c>
      <c r="G73" s="856">
        <f t="shared" si="10"/>
        <v>0</v>
      </c>
      <c r="H73" s="857">
        <f t="shared" si="4"/>
        <v>1</v>
      </c>
      <c r="I73" s="855">
        <f t="shared" si="11"/>
        <v>0.2</v>
      </c>
      <c r="J73" s="856">
        <f t="shared" si="11"/>
        <v>0.3</v>
      </c>
      <c r="K73" s="856">
        <f t="shared" si="11"/>
        <v>0.25</v>
      </c>
      <c r="L73" s="856">
        <f t="shared" si="11"/>
        <v>0.05</v>
      </c>
      <c r="M73" s="856">
        <f t="shared" si="11"/>
        <v>0.2</v>
      </c>
      <c r="N73" s="857">
        <f t="shared" si="6"/>
        <v>1</v>
      </c>
      <c r="O73" s="858"/>
      <c r="R73" s="852">
        <f t="shared" si="7"/>
        <v>1</v>
      </c>
      <c r="S73" s="853">
        <f t="shared" si="8"/>
        <v>0.71500000000000008</v>
      </c>
    </row>
    <row r="74" spans="2:19">
      <c r="B74" s="854">
        <f t="shared" si="9"/>
        <v>2056</v>
      </c>
      <c r="C74" s="855">
        <f t="shared" si="10"/>
        <v>0</v>
      </c>
      <c r="D74" s="856">
        <f t="shared" si="10"/>
        <v>0</v>
      </c>
      <c r="E74" s="856">
        <f t="shared" si="10"/>
        <v>1</v>
      </c>
      <c r="F74" s="856">
        <f t="shared" si="10"/>
        <v>0</v>
      </c>
      <c r="G74" s="856">
        <f t="shared" si="10"/>
        <v>0</v>
      </c>
      <c r="H74" s="857">
        <f t="shared" si="4"/>
        <v>1</v>
      </c>
      <c r="I74" s="855">
        <f t="shared" si="11"/>
        <v>0.2</v>
      </c>
      <c r="J74" s="856">
        <f t="shared" si="11"/>
        <v>0.3</v>
      </c>
      <c r="K74" s="856">
        <f t="shared" si="11"/>
        <v>0.25</v>
      </c>
      <c r="L74" s="856">
        <f t="shared" si="11"/>
        <v>0.05</v>
      </c>
      <c r="M74" s="856">
        <f t="shared" si="11"/>
        <v>0.2</v>
      </c>
      <c r="N74" s="857">
        <f t="shared" si="6"/>
        <v>1</v>
      </c>
      <c r="O74" s="858"/>
      <c r="R74" s="852">
        <f t="shared" si="7"/>
        <v>1</v>
      </c>
      <c r="S74" s="853">
        <f t="shared" si="8"/>
        <v>0.71500000000000008</v>
      </c>
    </row>
    <row r="75" spans="2:19">
      <c r="B75" s="854">
        <f t="shared" si="9"/>
        <v>2057</v>
      </c>
      <c r="C75" s="855">
        <f t="shared" si="10"/>
        <v>0</v>
      </c>
      <c r="D75" s="856">
        <f t="shared" si="10"/>
        <v>0</v>
      </c>
      <c r="E75" s="856">
        <f t="shared" si="10"/>
        <v>1</v>
      </c>
      <c r="F75" s="856">
        <f t="shared" si="10"/>
        <v>0</v>
      </c>
      <c r="G75" s="856">
        <f t="shared" si="10"/>
        <v>0</v>
      </c>
      <c r="H75" s="857">
        <f t="shared" si="4"/>
        <v>1</v>
      </c>
      <c r="I75" s="855">
        <f t="shared" si="11"/>
        <v>0.2</v>
      </c>
      <c r="J75" s="856">
        <f t="shared" si="11"/>
        <v>0.3</v>
      </c>
      <c r="K75" s="856">
        <f t="shared" si="11"/>
        <v>0.25</v>
      </c>
      <c r="L75" s="856">
        <f t="shared" si="11"/>
        <v>0.05</v>
      </c>
      <c r="M75" s="856">
        <f t="shared" si="11"/>
        <v>0.2</v>
      </c>
      <c r="N75" s="857">
        <f t="shared" si="6"/>
        <v>1</v>
      </c>
      <c r="O75" s="858"/>
      <c r="R75" s="852">
        <f t="shared" si="7"/>
        <v>1</v>
      </c>
      <c r="S75" s="853">
        <f t="shared" si="8"/>
        <v>0.71500000000000008</v>
      </c>
    </row>
    <row r="76" spans="2:19">
      <c r="B76" s="854">
        <f t="shared" si="9"/>
        <v>2058</v>
      </c>
      <c r="C76" s="855">
        <f t="shared" si="10"/>
        <v>0</v>
      </c>
      <c r="D76" s="856">
        <f t="shared" si="10"/>
        <v>0</v>
      </c>
      <c r="E76" s="856">
        <f t="shared" si="10"/>
        <v>1</v>
      </c>
      <c r="F76" s="856">
        <f t="shared" si="10"/>
        <v>0</v>
      </c>
      <c r="G76" s="856">
        <f t="shared" si="10"/>
        <v>0</v>
      </c>
      <c r="H76" s="857">
        <f t="shared" si="4"/>
        <v>1</v>
      </c>
      <c r="I76" s="855">
        <f t="shared" si="11"/>
        <v>0.2</v>
      </c>
      <c r="J76" s="856">
        <f t="shared" si="11"/>
        <v>0.3</v>
      </c>
      <c r="K76" s="856">
        <f t="shared" si="11"/>
        <v>0.25</v>
      </c>
      <c r="L76" s="856">
        <f t="shared" si="11"/>
        <v>0.05</v>
      </c>
      <c r="M76" s="856">
        <f t="shared" si="11"/>
        <v>0.2</v>
      </c>
      <c r="N76" s="857">
        <f t="shared" si="6"/>
        <v>1</v>
      </c>
      <c r="O76" s="858"/>
      <c r="R76" s="852">
        <f t="shared" si="7"/>
        <v>1</v>
      </c>
      <c r="S76" s="853">
        <f t="shared" si="8"/>
        <v>0.71500000000000008</v>
      </c>
    </row>
    <row r="77" spans="2:19">
      <c r="B77" s="854">
        <f t="shared" si="9"/>
        <v>2059</v>
      </c>
      <c r="C77" s="855">
        <f t="shared" si="10"/>
        <v>0</v>
      </c>
      <c r="D77" s="856">
        <f t="shared" si="10"/>
        <v>0</v>
      </c>
      <c r="E77" s="856">
        <f t="shared" si="10"/>
        <v>1</v>
      </c>
      <c r="F77" s="856">
        <f t="shared" si="10"/>
        <v>0</v>
      </c>
      <c r="G77" s="856">
        <f t="shared" si="10"/>
        <v>0</v>
      </c>
      <c r="H77" s="857">
        <f t="shared" si="4"/>
        <v>1</v>
      </c>
      <c r="I77" s="855">
        <f t="shared" si="11"/>
        <v>0.2</v>
      </c>
      <c r="J77" s="856">
        <f t="shared" si="11"/>
        <v>0.3</v>
      </c>
      <c r="K77" s="856">
        <f t="shared" si="11"/>
        <v>0.25</v>
      </c>
      <c r="L77" s="856">
        <f t="shared" si="11"/>
        <v>0.05</v>
      </c>
      <c r="M77" s="856">
        <f t="shared" si="11"/>
        <v>0.2</v>
      </c>
      <c r="N77" s="857">
        <f t="shared" si="6"/>
        <v>1</v>
      </c>
      <c r="O77" s="858"/>
      <c r="R77" s="852">
        <f t="shared" si="7"/>
        <v>1</v>
      </c>
      <c r="S77" s="853">
        <f t="shared" si="8"/>
        <v>0.71500000000000008</v>
      </c>
    </row>
    <row r="78" spans="2:19">
      <c r="B78" s="854">
        <f t="shared" si="9"/>
        <v>2060</v>
      </c>
      <c r="C78" s="855">
        <f t="shared" si="10"/>
        <v>0</v>
      </c>
      <c r="D78" s="856">
        <f t="shared" si="10"/>
        <v>0</v>
      </c>
      <c r="E78" s="856">
        <f t="shared" si="10"/>
        <v>1</v>
      </c>
      <c r="F78" s="856">
        <f t="shared" si="10"/>
        <v>0</v>
      </c>
      <c r="G78" s="856">
        <f t="shared" si="10"/>
        <v>0</v>
      </c>
      <c r="H78" s="857">
        <f t="shared" si="4"/>
        <v>1</v>
      </c>
      <c r="I78" s="855">
        <f t="shared" si="11"/>
        <v>0.2</v>
      </c>
      <c r="J78" s="856">
        <f t="shared" si="11"/>
        <v>0.3</v>
      </c>
      <c r="K78" s="856">
        <f t="shared" si="11"/>
        <v>0.25</v>
      </c>
      <c r="L78" s="856">
        <f t="shared" si="11"/>
        <v>0.05</v>
      </c>
      <c r="M78" s="856">
        <f t="shared" si="11"/>
        <v>0.2</v>
      </c>
      <c r="N78" s="857">
        <f t="shared" si="6"/>
        <v>1</v>
      </c>
      <c r="O78" s="858"/>
      <c r="R78" s="852">
        <f t="shared" si="7"/>
        <v>1</v>
      </c>
      <c r="S78" s="853">
        <f t="shared" si="8"/>
        <v>0.71500000000000008</v>
      </c>
    </row>
    <row r="79" spans="2:19">
      <c r="B79" s="854">
        <f t="shared" si="9"/>
        <v>2061</v>
      </c>
      <c r="C79" s="855">
        <f t="shared" si="10"/>
        <v>0</v>
      </c>
      <c r="D79" s="856">
        <f t="shared" si="10"/>
        <v>0</v>
      </c>
      <c r="E79" s="856">
        <f t="shared" si="10"/>
        <v>1</v>
      </c>
      <c r="F79" s="856">
        <f t="shared" si="10"/>
        <v>0</v>
      </c>
      <c r="G79" s="856">
        <f t="shared" si="10"/>
        <v>0</v>
      </c>
      <c r="H79" s="857">
        <f t="shared" si="4"/>
        <v>1</v>
      </c>
      <c r="I79" s="855">
        <f t="shared" si="11"/>
        <v>0.2</v>
      </c>
      <c r="J79" s="856">
        <f t="shared" si="11"/>
        <v>0.3</v>
      </c>
      <c r="K79" s="856">
        <f t="shared" si="11"/>
        <v>0.25</v>
      </c>
      <c r="L79" s="856">
        <f t="shared" si="11"/>
        <v>0.05</v>
      </c>
      <c r="M79" s="856">
        <f t="shared" si="11"/>
        <v>0.2</v>
      </c>
      <c r="N79" s="857">
        <f t="shared" si="6"/>
        <v>1</v>
      </c>
      <c r="O79" s="858"/>
      <c r="R79" s="852">
        <f t="shared" si="7"/>
        <v>1</v>
      </c>
      <c r="S79" s="853">
        <f t="shared" si="8"/>
        <v>0.71500000000000008</v>
      </c>
    </row>
    <row r="80" spans="2:19">
      <c r="B80" s="854">
        <f t="shared" si="9"/>
        <v>2062</v>
      </c>
      <c r="C80" s="855">
        <f t="shared" si="10"/>
        <v>0</v>
      </c>
      <c r="D80" s="856">
        <f t="shared" si="10"/>
        <v>0</v>
      </c>
      <c r="E80" s="856">
        <f t="shared" si="10"/>
        <v>1</v>
      </c>
      <c r="F80" s="856">
        <f t="shared" si="10"/>
        <v>0</v>
      </c>
      <c r="G80" s="856">
        <f t="shared" si="10"/>
        <v>0</v>
      </c>
      <c r="H80" s="857">
        <f t="shared" si="4"/>
        <v>1</v>
      </c>
      <c r="I80" s="855">
        <f t="shared" si="11"/>
        <v>0.2</v>
      </c>
      <c r="J80" s="856">
        <f t="shared" si="11"/>
        <v>0.3</v>
      </c>
      <c r="K80" s="856">
        <f t="shared" si="11"/>
        <v>0.25</v>
      </c>
      <c r="L80" s="856">
        <f t="shared" si="11"/>
        <v>0.05</v>
      </c>
      <c r="M80" s="856">
        <f t="shared" si="11"/>
        <v>0.2</v>
      </c>
      <c r="N80" s="857">
        <f t="shared" si="6"/>
        <v>1</v>
      </c>
      <c r="O80" s="858"/>
      <c r="R80" s="852">
        <f t="shared" si="7"/>
        <v>1</v>
      </c>
      <c r="S80" s="853">
        <f t="shared" si="8"/>
        <v>0.71500000000000008</v>
      </c>
    </row>
    <row r="81" spans="2:19">
      <c r="B81" s="854">
        <f t="shared" si="9"/>
        <v>2063</v>
      </c>
      <c r="C81" s="855">
        <f t="shared" si="10"/>
        <v>0</v>
      </c>
      <c r="D81" s="856">
        <f t="shared" si="10"/>
        <v>0</v>
      </c>
      <c r="E81" s="856">
        <f t="shared" si="10"/>
        <v>1</v>
      </c>
      <c r="F81" s="856">
        <f t="shared" si="10"/>
        <v>0</v>
      </c>
      <c r="G81" s="856">
        <f t="shared" si="10"/>
        <v>0</v>
      </c>
      <c r="H81" s="857">
        <f t="shared" si="4"/>
        <v>1</v>
      </c>
      <c r="I81" s="855">
        <f t="shared" si="11"/>
        <v>0.2</v>
      </c>
      <c r="J81" s="856">
        <f t="shared" si="11"/>
        <v>0.3</v>
      </c>
      <c r="K81" s="856">
        <f t="shared" si="11"/>
        <v>0.25</v>
      </c>
      <c r="L81" s="856">
        <f t="shared" si="11"/>
        <v>0.05</v>
      </c>
      <c r="M81" s="856">
        <f t="shared" si="11"/>
        <v>0.2</v>
      </c>
      <c r="N81" s="857">
        <f t="shared" si="6"/>
        <v>1</v>
      </c>
      <c r="O81" s="858"/>
      <c r="R81" s="852">
        <f t="shared" si="7"/>
        <v>1</v>
      </c>
      <c r="S81" s="853">
        <f t="shared" si="8"/>
        <v>0.71500000000000008</v>
      </c>
    </row>
    <row r="82" spans="2:19">
      <c r="B82" s="854">
        <f t="shared" si="9"/>
        <v>2064</v>
      </c>
      <c r="C82" s="855">
        <f t="shared" si="10"/>
        <v>0</v>
      </c>
      <c r="D82" s="856">
        <f t="shared" si="10"/>
        <v>0</v>
      </c>
      <c r="E82" s="856">
        <f t="shared" si="10"/>
        <v>1</v>
      </c>
      <c r="F82" s="856">
        <f t="shared" si="10"/>
        <v>0</v>
      </c>
      <c r="G82" s="856">
        <f t="shared" si="10"/>
        <v>0</v>
      </c>
      <c r="H82" s="857">
        <f t="shared" si="4"/>
        <v>1</v>
      </c>
      <c r="I82" s="855">
        <f t="shared" si="11"/>
        <v>0.2</v>
      </c>
      <c r="J82" s="856">
        <f t="shared" si="11"/>
        <v>0.3</v>
      </c>
      <c r="K82" s="856">
        <f t="shared" si="11"/>
        <v>0.25</v>
      </c>
      <c r="L82" s="856">
        <f t="shared" si="11"/>
        <v>0.05</v>
      </c>
      <c r="M82" s="856">
        <f t="shared" si="11"/>
        <v>0.2</v>
      </c>
      <c r="N82" s="857">
        <f t="shared" si="6"/>
        <v>1</v>
      </c>
      <c r="O82" s="858"/>
      <c r="R82" s="852">
        <f t="shared" si="7"/>
        <v>1</v>
      </c>
      <c r="S82" s="853">
        <f t="shared" si="8"/>
        <v>0.71500000000000008</v>
      </c>
    </row>
    <row r="83" spans="2:19">
      <c r="B83" s="854">
        <f t="shared" ref="B83:B98" si="12">B82+1</f>
        <v>2065</v>
      </c>
      <c r="C83" s="855">
        <f t="shared" si="10"/>
        <v>0</v>
      </c>
      <c r="D83" s="856">
        <f t="shared" si="10"/>
        <v>0</v>
      </c>
      <c r="E83" s="856">
        <f t="shared" si="10"/>
        <v>1</v>
      </c>
      <c r="F83" s="856">
        <f t="shared" si="10"/>
        <v>0</v>
      </c>
      <c r="G83" s="856">
        <f t="shared" si="10"/>
        <v>0</v>
      </c>
      <c r="H83" s="857">
        <f t="shared" ref="H83:H98" si="13">SUM(C83:G83)</f>
        <v>1</v>
      </c>
      <c r="I83" s="855">
        <f t="shared" si="11"/>
        <v>0.2</v>
      </c>
      <c r="J83" s="856">
        <f t="shared" si="11"/>
        <v>0.3</v>
      </c>
      <c r="K83" s="856">
        <f t="shared" si="11"/>
        <v>0.25</v>
      </c>
      <c r="L83" s="856">
        <f t="shared" si="11"/>
        <v>0.05</v>
      </c>
      <c r="M83" s="856">
        <f t="shared" si="11"/>
        <v>0.2</v>
      </c>
      <c r="N83" s="857">
        <f t="shared" ref="N83:N98" si="14">SUM(I83:M83)</f>
        <v>1</v>
      </c>
      <c r="O83" s="858"/>
      <c r="R83" s="852">
        <f t="shared" ref="R83:R98" si="15">C83*C$13+D83*D$13+E83*E$13+F83*F$13+G83*G$13</f>
        <v>1</v>
      </c>
      <c r="S83" s="853">
        <f t="shared" ref="S83:S98" si="16">I83*I$13+J83*J$13+K83*K$13+L83*L$13+M83*M$13</f>
        <v>0.71500000000000008</v>
      </c>
    </row>
    <row r="84" spans="2:19">
      <c r="B84" s="854">
        <f t="shared" si="12"/>
        <v>2066</v>
      </c>
      <c r="C84" s="855">
        <f t="shared" si="10"/>
        <v>0</v>
      </c>
      <c r="D84" s="856">
        <f t="shared" si="10"/>
        <v>0</v>
      </c>
      <c r="E84" s="856">
        <f t="shared" si="10"/>
        <v>1</v>
      </c>
      <c r="F84" s="856">
        <f t="shared" si="10"/>
        <v>0</v>
      </c>
      <c r="G84" s="856">
        <f t="shared" si="10"/>
        <v>0</v>
      </c>
      <c r="H84" s="857">
        <f t="shared" si="13"/>
        <v>1</v>
      </c>
      <c r="I84" s="855">
        <f t="shared" si="11"/>
        <v>0.2</v>
      </c>
      <c r="J84" s="856">
        <f t="shared" si="11"/>
        <v>0.3</v>
      </c>
      <c r="K84" s="856">
        <f t="shared" si="11"/>
        <v>0.25</v>
      </c>
      <c r="L84" s="856">
        <f t="shared" si="11"/>
        <v>0.05</v>
      </c>
      <c r="M84" s="856">
        <f t="shared" si="11"/>
        <v>0.2</v>
      </c>
      <c r="N84" s="857">
        <f t="shared" si="14"/>
        <v>1</v>
      </c>
      <c r="O84" s="858"/>
      <c r="R84" s="852">
        <f t="shared" si="15"/>
        <v>1</v>
      </c>
      <c r="S84" s="853">
        <f t="shared" si="16"/>
        <v>0.71500000000000008</v>
      </c>
    </row>
    <row r="85" spans="2:19">
      <c r="B85" s="854">
        <f t="shared" si="12"/>
        <v>2067</v>
      </c>
      <c r="C85" s="855">
        <f t="shared" si="10"/>
        <v>0</v>
      </c>
      <c r="D85" s="856">
        <f t="shared" si="10"/>
        <v>0</v>
      </c>
      <c r="E85" s="856">
        <f t="shared" si="10"/>
        <v>1</v>
      </c>
      <c r="F85" s="856">
        <f t="shared" si="10"/>
        <v>0</v>
      </c>
      <c r="G85" s="856">
        <f t="shared" si="10"/>
        <v>0</v>
      </c>
      <c r="H85" s="857">
        <f t="shared" si="13"/>
        <v>1</v>
      </c>
      <c r="I85" s="855">
        <f t="shared" si="11"/>
        <v>0.2</v>
      </c>
      <c r="J85" s="856">
        <f t="shared" si="11"/>
        <v>0.3</v>
      </c>
      <c r="K85" s="856">
        <f t="shared" si="11"/>
        <v>0.25</v>
      </c>
      <c r="L85" s="856">
        <f t="shared" si="11"/>
        <v>0.05</v>
      </c>
      <c r="M85" s="856">
        <f t="shared" si="11"/>
        <v>0.2</v>
      </c>
      <c r="N85" s="857">
        <f t="shared" si="14"/>
        <v>1</v>
      </c>
      <c r="O85" s="858"/>
      <c r="R85" s="852">
        <f t="shared" si="15"/>
        <v>1</v>
      </c>
      <c r="S85" s="853">
        <f t="shared" si="16"/>
        <v>0.71500000000000008</v>
      </c>
    </row>
    <row r="86" spans="2:19">
      <c r="B86" s="854">
        <f t="shared" si="12"/>
        <v>2068</v>
      </c>
      <c r="C86" s="855">
        <f t="shared" si="10"/>
        <v>0</v>
      </c>
      <c r="D86" s="856">
        <f t="shared" si="10"/>
        <v>0</v>
      </c>
      <c r="E86" s="856">
        <f t="shared" si="10"/>
        <v>1</v>
      </c>
      <c r="F86" s="856">
        <f t="shared" si="10"/>
        <v>0</v>
      </c>
      <c r="G86" s="856">
        <f t="shared" si="10"/>
        <v>0</v>
      </c>
      <c r="H86" s="857">
        <f t="shared" si="13"/>
        <v>1</v>
      </c>
      <c r="I86" s="855">
        <f t="shared" si="11"/>
        <v>0.2</v>
      </c>
      <c r="J86" s="856">
        <f t="shared" si="11"/>
        <v>0.3</v>
      </c>
      <c r="K86" s="856">
        <f t="shared" si="11"/>
        <v>0.25</v>
      </c>
      <c r="L86" s="856">
        <f t="shared" si="11"/>
        <v>0.05</v>
      </c>
      <c r="M86" s="856">
        <f t="shared" si="11"/>
        <v>0.2</v>
      </c>
      <c r="N86" s="857">
        <f t="shared" si="14"/>
        <v>1</v>
      </c>
      <c r="O86" s="858"/>
      <c r="R86" s="852">
        <f t="shared" si="15"/>
        <v>1</v>
      </c>
      <c r="S86" s="853">
        <f t="shared" si="16"/>
        <v>0.71500000000000008</v>
      </c>
    </row>
    <row r="87" spans="2:19">
      <c r="B87" s="854">
        <f t="shared" si="12"/>
        <v>2069</v>
      </c>
      <c r="C87" s="855">
        <f t="shared" si="10"/>
        <v>0</v>
      </c>
      <c r="D87" s="856">
        <f t="shared" si="10"/>
        <v>0</v>
      </c>
      <c r="E87" s="856">
        <f t="shared" si="10"/>
        <v>1</v>
      </c>
      <c r="F87" s="856">
        <f t="shared" si="10"/>
        <v>0</v>
      </c>
      <c r="G87" s="856">
        <f t="shared" si="10"/>
        <v>0</v>
      </c>
      <c r="H87" s="857">
        <f t="shared" si="13"/>
        <v>1</v>
      </c>
      <c r="I87" s="855">
        <f t="shared" si="11"/>
        <v>0.2</v>
      </c>
      <c r="J87" s="856">
        <f t="shared" si="11"/>
        <v>0.3</v>
      </c>
      <c r="K87" s="856">
        <f t="shared" si="11"/>
        <v>0.25</v>
      </c>
      <c r="L87" s="856">
        <f t="shared" si="11"/>
        <v>0.05</v>
      </c>
      <c r="M87" s="856">
        <f t="shared" si="11"/>
        <v>0.2</v>
      </c>
      <c r="N87" s="857">
        <f t="shared" si="14"/>
        <v>1</v>
      </c>
      <c r="O87" s="858"/>
      <c r="R87" s="852">
        <f t="shared" si="15"/>
        <v>1</v>
      </c>
      <c r="S87" s="853">
        <f t="shared" si="16"/>
        <v>0.71500000000000008</v>
      </c>
    </row>
    <row r="88" spans="2:19">
      <c r="B88" s="854">
        <f t="shared" si="12"/>
        <v>2070</v>
      </c>
      <c r="C88" s="855">
        <f t="shared" si="10"/>
        <v>0</v>
      </c>
      <c r="D88" s="856">
        <f t="shared" si="10"/>
        <v>0</v>
      </c>
      <c r="E88" s="856">
        <f t="shared" si="10"/>
        <v>1</v>
      </c>
      <c r="F88" s="856">
        <f t="shared" si="10"/>
        <v>0</v>
      </c>
      <c r="G88" s="856">
        <f t="shared" si="10"/>
        <v>0</v>
      </c>
      <c r="H88" s="857">
        <f t="shared" si="13"/>
        <v>1</v>
      </c>
      <c r="I88" s="855">
        <f t="shared" si="11"/>
        <v>0.2</v>
      </c>
      <c r="J88" s="856">
        <f t="shared" si="11"/>
        <v>0.3</v>
      </c>
      <c r="K88" s="856">
        <f t="shared" si="11"/>
        <v>0.25</v>
      </c>
      <c r="L88" s="856">
        <f t="shared" si="11"/>
        <v>0.05</v>
      </c>
      <c r="M88" s="856">
        <f t="shared" si="11"/>
        <v>0.2</v>
      </c>
      <c r="N88" s="857">
        <f t="shared" si="14"/>
        <v>1</v>
      </c>
      <c r="O88" s="858"/>
      <c r="R88" s="852">
        <f t="shared" si="15"/>
        <v>1</v>
      </c>
      <c r="S88" s="853">
        <f t="shared" si="16"/>
        <v>0.71500000000000008</v>
      </c>
    </row>
    <row r="89" spans="2:19">
      <c r="B89" s="854">
        <f t="shared" si="12"/>
        <v>2071</v>
      </c>
      <c r="C89" s="855">
        <f t="shared" si="10"/>
        <v>0</v>
      </c>
      <c r="D89" s="856">
        <f t="shared" si="10"/>
        <v>0</v>
      </c>
      <c r="E89" s="856">
        <f t="shared" si="10"/>
        <v>1</v>
      </c>
      <c r="F89" s="856">
        <f t="shared" si="10"/>
        <v>0</v>
      </c>
      <c r="G89" s="856">
        <f t="shared" si="10"/>
        <v>0</v>
      </c>
      <c r="H89" s="857">
        <f t="shared" si="13"/>
        <v>1</v>
      </c>
      <c r="I89" s="855">
        <f t="shared" si="11"/>
        <v>0.2</v>
      </c>
      <c r="J89" s="856">
        <f t="shared" si="11"/>
        <v>0.3</v>
      </c>
      <c r="K89" s="856">
        <f t="shared" si="11"/>
        <v>0.25</v>
      </c>
      <c r="L89" s="856">
        <f t="shared" si="11"/>
        <v>0.05</v>
      </c>
      <c r="M89" s="856">
        <f t="shared" si="11"/>
        <v>0.2</v>
      </c>
      <c r="N89" s="857">
        <f t="shared" si="14"/>
        <v>1</v>
      </c>
      <c r="O89" s="858"/>
      <c r="R89" s="852">
        <f t="shared" si="15"/>
        <v>1</v>
      </c>
      <c r="S89" s="853">
        <f t="shared" si="16"/>
        <v>0.71500000000000008</v>
      </c>
    </row>
    <row r="90" spans="2:19">
      <c r="B90" s="854">
        <f t="shared" si="12"/>
        <v>2072</v>
      </c>
      <c r="C90" s="855">
        <f t="shared" si="10"/>
        <v>0</v>
      </c>
      <c r="D90" s="856">
        <f t="shared" si="10"/>
        <v>0</v>
      </c>
      <c r="E90" s="856">
        <f t="shared" si="10"/>
        <v>1</v>
      </c>
      <c r="F90" s="856">
        <f t="shared" si="10"/>
        <v>0</v>
      </c>
      <c r="G90" s="856">
        <f t="shared" si="10"/>
        <v>0</v>
      </c>
      <c r="H90" s="857">
        <f t="shared" si="13"/>
        <v>1</v>
      </c>
      <c r="I90" s="855">
        <f t="shared" si="11"/>
        <v>0.2</v>
      </c>
      <c r="J90" s="856">
        <f t="shared" si="11"/>
        <v>0.3</v>
      </c>
      <c r="K90" s="856">
        <f t="shared" si="11"/>
        <v>0.25</v>
      </c>
      <c r="L90" s="856">
        <f t="shared" si="11"/>
        <v>0.05</v>
      </c>
      <c r="M90" s="856">
        <f t="shared" si="11"/>
        <v>0.2</v>
      </c>
      <c r="N90" s="857">
        <f t="shared" si="14"/>
        <v>1</v>
      </c>
      <c r="O90" s="858"/>
      <c r="R90" s="852">
        <f t="shared" si="15"/>
        <v>1</v>
      </c>
      <c r="S90" s="853">
        <f t="shared" si="16"/>
        <v>0.71500000000000008</v>
      </c>
    </row>
    <row r="91" spans="2:19">
      <c r="B91" s="854">
        <f t="shared" si="12"/>
        <v>2073</v>
      </c>
      <c r="C91" s="855">
        <f t="shared" si="10"/>
        <v>0</v>
      </c>
      <c r="D91" s="856">
        <f t="shared" si="10"/>
        <v>0</v>
      </c>
      <c r="E91" s="856">
        <f t="shared" si="10"/>
        <v>1</v>
      </c>
      <c r="F91" s="856">
        <f t="shared" si="10"/>
        <v>0</v>
      </c>
      <c r="G91" s="856">
        <f t="shared" si="10"/>
        <v>0</v>
      </c>
      <c r="H91" s="857">
        <f t="shared" si="13"/>
        <v>1</v>
      </c>
      <c r="I91" s="855">
        <f t="shared" si="11"/>
        <v>0.2</v>
      </c>
      <c r="J91" s="856">
        <f t="shared" si="11"/>
        <v>0.3</v>
      </c>
      <c r="K91" s="856">
        <f t="shared" si="11"/>
        <v>0.25</v>
      </c>
      <c r="L91" s="856">
        <f t="shared" si="11"/>
        <v>0.05</v>
      </c>
      <c r="M91" s="856">
        <f t="shared" si="11"/>
        <v>0.2</v>
      </c>
      <c r="N91" s="857">
        <f t="shared" si="14"/>
        <v>1</v>
      </c>
      <c r="O91" s="858"/>
      <c r="R91" s="852">
        <f t="shared" si="15"/>
        <v>1</v>
      </c>
      <c r="S91" s="853">
        <f t="shared" si="16"/>
        <v>0.71500000000000008</v>
      </c>
    </row>
    <row r="92" spans="2:19">
      <c r="B92" s="854">
        <f t="shared" si="12"/>
        <v>2074</v>
      </c>
      <c r="C92" s="855">
        <f t="shared" si="10"/>
        <v>0</v>
      </c>
      <c r="D92" s="856">
        <f t="shared" si="10"/>
        <v>0</v>
      </c>
      <c r="E92" s="856">
        <f t="shared" si="10"/>
        <v>1</v>
      </c>
      <c r="F92" s="856">
        <f t="shared" si="10"/>
        <v>0</v>
      </c>
      <c r="G92" s="856">
        <f t="shared" si="10"/>
        <v>0</v>
      </c>
      <c r="H92" s="857">
        <f t="shared" si="13"/>
        <v>1</v>
      </c>
      <c r="I92" s="855">
        <f t="shared" si="11"/>
        <v>0.2</v>
      </c>
      <c r="J92" s="856">
        <f t="shared" si="11"/>
        <v>0.3</v>
      </c>
      <c r="K92" s="856">
        <f t="shared" si="11"/>
        <v>0.25</v>
      </c>
      <c r="L92" s="856">
        <f t="shared" si="11"/>
        <v>0.05</v>
      </c>
      <c r="M92" s="856">
        <f t="shared" si="11"/>
        <v>0.2</v>
      </c>
      <c r="N92" s="857">
        <f t="shared" si="14"/>
        <v>1</v>
      </c>
      <c r="O92" s="858"/>
      <c r="R92" s="852">
        <f t="shared" si="15"/>
        <v>1</v>
      </c>
      <c r="S92" s="853">
        <f t="shared" si="16"/>
        <v>0.71500000000000008</v>
      </c>
    </row>
    <row r="93" spans="2:19">
      <c r="B93" s="854">
        <f t="shared" si="12"/>
        <v>2075</v>
      </c>
      <c r="C93" s="855">
        <f t="shared" si="10"/>
        <v>0</v>
      </c>
      <c r="D93" s="856">
        <f t="shared" si="10"/>
        <v>0</v>
      </c>
      <c r="E93" s="856">
        <f t="shared" si="10"/>
        <v>1</v>
      </c>
      <c r="F93" s="856">
        <f t="shared" si="10"/>
        <v>0</v>
      </c>
      <c r="G93" s="856">
        <f t="shared" si="10"/>
        <v>0</v>
      </c>
      <c r="H93" s="857">
        <f t="shared" si="13"/>
        <v>1</v>
      </c>
      <c r="I93" s="855">
        <f t="shared" si="11"/>
        <v>0.2</v>
      </c>
      <c r="J93" s="856">
        <f t="shared" si="11"/>
        <v>0.3</v>
      </c>
      <c r="K93" s="856">
        <f t="shared" si="11"/>
        <v>0.25</v>
      </c>
      <c r="L93" s="856">
        <f t="shared" si="11"/>
        <v>0.05</v>
      </c>
      <c r="M93" s="856">
        <f t="shared" si="11"/>
        <v>0.2</v>
      </c>
      <c r="N93" s="857">
        <f t="shared" si="14"/>
        <v>1</v>
      </c>
      <c r="O93" s="858"/>
      <c r="R93" s="852">
        <f t="shared" si="15"/>
        <v>1</v>
      </c>
      <c r="S93" s="853">
        <f t="shared" si="16"/>
        <v>0.71500000000000008</v>
      </c>
    </row>
    <row r="94" spans="2:19">
      <c r="B94" s="854">
        <f t="shared" si="12"/>
        <v>2076</v>
      </c>
      <c r="C94" s="855">
        <f t="shared" si="10"/>
        <v>0</v>
      </c>
      <c r="D94" s="856">
        <f t="shared" si="10"/>
        <v>0</v>
      </c>
      <c r="E94" s="856">
        <f t="shared" si="10"/>
        <v>1</v>
      </c>
      <c r="F94" s="856">
        <f t="shared" si="10"/>
        <v>0</v>
      </c>
      <c r="G94" s="856">
        <f t="shared" si="10"/>
        <v>0</v>
      </c>
      <c r="H94" s="857">
        <f t="shared" si="13"/>
        <v>1</v>
      </c>
      <c r="I94" s="855">
        <f t="shared" si="11"/>
        <v>0.2</v>
      </c>
      <c r="J94" s="856">
        <f t="shared" si="11"/>
        <v>0.3</v>
      </c>
      <c r="K94" s="856">
        <f t="shared" si="11"/>
        <v>0.25</v>
      </c>
      <c r="L94" s="856">
        <f t="shared" si="11"/>
        <v>0.05</v>
      </c>
      <c r="M94" s="856">
        <f t="shared" si="11"/>
        <v>0.2</v>
      </c>
      <c r="N94" s="857">
        <f t="shared" si="14"/>
        <v>1</v>
      </c>
      <c r="O94" s="858"/>
      <c r="R94" s="852">
        <f t="shared" si="15"/>
        <v>1</v>
      </c>
      <c r="S94" s="853">
        <f t="shared" si="16"/>
        <v>0.71500000000000008</v>
      </c>
    </row>
    <row r="95" spans="2:19">
      <c r="B95" s="854">
        <f t="shared" si="12"/>
        <v>2077</v>
      </c>
      <c r="C95" s="855">
        <f t="shared" si="10"/>
        <v>0</v>
      </c>
      <c r="D95" s="856">
        <f t="shared" si="10"/>
        <v>0</v>
      </c>
      <c r="E95" s="856">
        <f t="shared" si="10"/>
        <v>1</v>
      </c>
      <c r="F95" s="856">
        <f t="shared" si="10"/>
        <v>0</v>
      </c>
      <c r="G95" s="856">
        <f t="shared" si="10"/>
        <v>0</v>
      </c>
      <c r="H95" s="857">
        <f t="shared" si="13"/>
        <v>1</v>
      </c>
      <c r="I95" s="855">
        <f t="shared" si="11"/>
        <v>0.2</v>
      </c>
      <c r="J95" s="856">
        <f t="shared" si="11"/>
        <v>0.3</v>
      </c>
      <c r="K95" s="856">
        <f t="shared" si="11"/>
        <v>0.25</v>
      </c>
      <c r="L95" s="856">
        <f t="shared" si="11"/>
        <v>0.05</v>
      </c>
      <c r="M95" s="856">
        <f t="shared" si="11"/>
        <v>0.2</v>
      </c>
      <c r="N95" s="857">
        <f t="shared" si="14"/>
        <v>1</v>
      </c>
      <c r="O95" s="858"/>
      <c r="R95" s="852">
        <f t="shared" si="15"/>
        <v>1</v>
      </c>
      <c r="S95" s="853">
        <f t="shared" si="16"/>
        <v>0.71500000000000008</v>
      </c>
    </row>
    <row r="96" spans="2:19">
      <c r="B96" s="854">
        <f t="shared" si="12"/>
        <v>2078</v>
      </c>
      <c r="C96" s="855">
        <f t="shared" si="10"/>
        <v>0</v>
      </c>
      <c r="D96" s="856">
        <f t="shared" si="10"/>
        <v>0</v>
      </c>
      <c r="E96" s="856">
        <f t="shared" si="10"/>
        <v>1</v>
      </c>
      <c r="F96" s="856">
        <f t="shared" si="10"/>
        <v>0</v>
      </c>
      <c r="G96" s="856">
        <f t="shared" si="10"/>
        <v>0</v>
      </c>
      <c r="H96" s="857">
        <f t="shared" si="13"/>
        <v>1</v>
      </c>
      <c r="I96" s="855">
        <f t="shared" si="11"/>
        <v>0.2</v>
      </c>
      <c r="J96" s="856">
        <f t="shared" si="11"/>
        <v>0.3</v>
      </c>
      <c r="K96" s="856">
        <f t="shared" si="11"/>
        <v>0.25</v>
      </c>
      <c r="L96" s="856">
        <f t="shared" si="11"/>
        <v>0.05</v>
      </c>
      <c r="M96" s="856">
        <f t="shared" si="11"/>
        <v>0.2</v>
      </c>
      <c r="N96" s="857">
        <f t="shared" si="14"/>
        <v>1</v>
      </c>
      <c r="O96" s="858"/>
      <c r="R96" s="852">
        <f t="shared" si="15"/>
        <v>1</v>
      </c>
      <c r="S96" s="853">
        <f t="shared" si="16"/>
        <v>0.71500000000000008</v>
      </c>
    </row>
    <row r="97" spans="2:19">
      <c r="B97" s="854">
        <f t="shared" si="12"/>
        <v>2079</v>
      </c>
      <c r="C97" s="855">
        <f t="shared" si="10"/>
        <v>0</v>
      </c>
      <c r="D97" s="856">
        <f t="shared" si="10"/>
        <v>0</v>
      </c>
      <c r="E97" s="856">
        <f t="shared" si="10"/>
        <v>1</v>
      </c>
      <c r="F97" s="856">
        <f t="shared" si="10"/>
        <v>0</v>
      </c>
      <c r="G97" s="856">
        <f t="shared" si="10"/>
        <v>0</v>
      </c>
      <c r="H97" s="857">
        <f t="shared" si="13"/>
        <v>1</v>
      </c>
      <c r="I97" s="855">
        <f t="shared" si="11"/>
        <v>0.2</v>
      </c>
      <c r="J97" s="856">
        <f t="shared" si="11"/>
        <v>0.3</v>
      </c>
      <c r="K97" s="856">
        <f t="shared" si="11"/>
        <v>0.25</v>
      </c>
      <c r="L97" s="856">
        <f t="shared" si="11"/>
        <v>0.05</v>
      </c>
      <c r="M97" s="856">
        <f t="shared" si="11"/>
        <v>0.2</v>
      </c>
      <c r="N97" s="857">
        <f t="shared" si="14"/>
        <v>1</v>
      </c>
      <c r="O97" s="858"/>
      <c r="R97" s="852">
        <f t="shared" si="15"/>
        <v>1</v>
      </c>
      <c r="S97" s="853">
        <f t="shared" si="16"/>
        <v>0.71500000000000008</v>
      </c>
    </row>
    <row r="98" spans="2:19" ht="13.5" thickBot="1">
      <c r="B98" s="859">
        <f t="shared" si="12"/>
        <v>2080</v>
      </c>
      <c r="C98" s="860">
        <f t="shared" si="10"/>
        <v>0</v>
      </c>
      <c r="D98" s="861">
        <f t="shared" si="10"/>
        <v>0</v>
      </c>
      <c r="E98" s="861">
        <f t="shared" si="10"/>
        <v>1</v>
      </c>
      <c r="F98" s="861">
        <f t="shared" si="10"/>
        <v>0</v>
      </c>
      <c r="G98" s="861">
        <f t="shared" si="10"/>
        <v>0</v>
      </c>
      <c r="H98" s="862">
        <f t="shared" si="13"/>
        <v>1</v>
      </c>
      <c r="I98" s="860">
        <f t="shared" si="11"/>
        <v>0.2</v>
      </c>
      <c r="J98" s="861">
        <f t="shared" si="11"/>
        <v>0.3</v>
      </c>
      <c r="K98" s="861">
        <f t="shared" si="11"/>
        <v>0.25</v>
      </c>
      <c r="L98" s="861">
        <f t="shared" si="11"/>
        <v>0.05</v>
      </c>
      <c r="M98" s="861">
        <f t="shared" si="11"/>
        <v>0.2</v>
      </c>
      <c r="N98" s="862">
        <f t="shared" si="14"/>
        <v>1</v>
      </c>
      <c r="O98" s="863"/>
      <c r="R98" s="864">
        <f t="shared" si="15"/>
        <v>1</v>
      </c>
      <c r="S98" s="864">
        <f t="shared" si="16"/>
        <v>0.71500000000000008</v>
      </c>
    </row>
    <row r="99" spans="2:19">
      <c r="H99" s="865"/>
    </row>
    <row r="100" spans="2:19">
      <c r="H100" s="865"/>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H13" activePane="bottomRight" state="frozen"/>
      <selection activeCell="E19" sqref="E19"/>
      <selection pane="topRight" activeCell="E19" sqref="E19"/>
      <selection pane="bottomLeft" activeCell="E19" sqref="E19"/>
      <selection pane="bottomRight" activeCell="V14" sqref="V14"/>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5" width="8" style="586" customWidth="1"/>
    <col min="6" max="6" width="10.85546875" style="586" customWidth="1"/>
    <col min="7" max="10" width="8" style="586" customWidth="1"/>
    <col min="11" max="11" width="9.42578125" style="586" customWidth="1"/>
    <col min="12" max="14" width="8" style="586" customWidth="1"/>
    <col min="15" max="16" width="8.42578125" style="586" customWidth="1"/>
    <col min="17" max="17" width="3.85546875" style="586" customWidth="1"/>
    <col min="18" max="18" width="3.42578125" style="586" customWidth="1"/>
    <col min="19" max="21" width="11.42578125" style="586" customWidth="1"/>
    <col min="22" max="22" width="10.28515625" style="586" customWidth="1"/>
    <col min="23" max="23" width="9.7109375" style="586" customWidth="1"/>
    <col min="24" max="24" width="9.42578125" style="586" customWidth="1"/>
    <col min="25" max="27" width="11.42578125" style="586" customWidth="1"/>
    <col min="28" max="29" width="11.42578125" style="586"/>
    <col min="30" max="30" width="10.85546875" style="586" customWidth="1"/>
    <col min="31" max="16384" width="11.42578125" style="586"/>
  </cols>
  <sheetData>
    <row r="2" spans="2:30">
      <c r="C2" s="587" t="s">
        <v>34</v>
      </c>
      <c r="S2" s="587" t="s">
        <v>300</v>
      </c>
      <c r="AC2" s="586" t="s">
        <v>6</v>
      </c>
      <c r="AD2" s="588">
        <v>0.66390000000000005</v>
      </c>
    </row>
    <row r="3" spans="2:30">
      <c r="B3" s="589"/>
      <c r="C3" s="589"/>
      <c r="S3" s="589"/>
      <c r="AC3" s="586" t="s">
        <v>256</v>
      </c>
      <c r="AD3" s="588">
        <v>0.1285</v>
      </c>
    </row>
    <row r="4" spans="2:30">
      <c r="B4" s="589"/>
      <c r="C4" s="589" t="s">
        <v>38</v>
      </c>
      <c r="S4" s="589" t="s">
        <v>301</v>
      </c>
      <c r="AC4" s="586" t="s">
        <v>2</v>
      </c>
      <c r="AD4" s="588">
        <v>0</v>
      </c>
    </row>
    <row r="5" spans="2:30">
      <c r="B5" s="589"/>
      <c r="C5" s="589"/>
      <c r="S5" s="589" t="s">
        <v>38</v>
      </c>
      <c r="AC5" s="586" t="s">
        <v>16</v>
      </c>
      <c r="AD5" s="588">
        <v>8.1000000000000013E-3</v>
      </c>
    </row>
    <row r="6" spans="2:30">
      <c r="B6" s="589"/>
      <c r="S6" s="589"/>
      <c r="AC6" s="586" t="s">
        <v>331</v>
      </c>
      <c r="AD6" s="588">
        <v>0</v>
      </c>
    </row>
    <row r="7" spans="2:30" ht="13.5" thickBot="1">
      <c r="B7" s="589"/>
      <c r="C7" s="590"/>
      <c r="S7" s="589"/>
      <c r="AC7" s="586" t="s">
        <v>332</v>
      </c>
      <c r="AD7" s="588">
        <v>0.10710000000000001</v>
      </c>
    </row>
    <row r="8" spans="2:30" ht="13.5" thickBot="1">
      <c r="B8" s="589"/>
      <c r="D8" s="591">
        <v>6.2100000000000002E-2</v>
      </c>
      <c r="E8" s="592">
        <v>0.66390000000000005</v>
      </c>
      <c r="F8" s="593">
        <v>0.1285</v>
      </c>
      <c r="G8" s="593">
        <v>0</v>
      </c>
      <c r="H8" s="593">
        <v>0</v>
      </c>
      <c r="I8" s="593">
        <v>0</v>
      </c>
      <c r="J8" s="593">
        <v>8.0999999999999996E-3</v>
      </c>
      <c r="K8" s="593">
        <v>0</v>
      </c>
      <c r="L8" s="593">
        <v>0.1071</v>
      </c>
      <c r="M8" s="593">
        <v>1.77E-2</v>
      </c>
      <c r="N8" s="593">
        <v>1.3299999999999999E-2</v>
      </c>
      <c r="O8" s="593">
        <v>6.2100000000000002E-2</v>
      </c>
      <c r="P8" s="594">
        <f>SUM(E8:O8)</f>
        <v>1.0006999999999999</v>
      </c>
      <c r="S8" s="589"/>
      <c r="T8" s="589"/>
      <c r="AC8" s="586" t="s">
        <v>231</v>
      </c>
      <c r="AD8" s="588">
        <v>1.77E-2</v>
      </c>
    </row>
    <row r="9" spans="2:30" ht="13.5" thickBot="1">
      <c r="B9" s="595"/>
      <c r="C9" s="596"/>
      <c r="D9" s="597"/>
      <c r="E9" s="909" t="s">
        <v>41</v>
      </c>
      <c r="F9" s="910"/>
      <c r="G9" s="910"/>
      <c r="H9" s="910"/>
      <c r="I9" s="910"/>
      <c r="J9" s="910"/>
      <c r="K9" s="910"/>
      <c r="L9" s="910"/>
      <c r="M9" s="910"/>
      <c r="N9" s="910"/>
      <c r="O9" s="910"/>
      <c r="P9" s="598"/>
      <c r="AC9" s="586" t="s">
        <v>232</v>
      </c>
      <c r="AD9" s="588">
        <v>1.3300000000000001E-2</v>
      </c>
    </row>
    <row r="10" spans="2:30" ht="21.75" customHeight="1" thickBot="1">
      <c r="B10" s="911" t="s">
        <v>1</v>
      </c>
      <c r="C10" s="911" t="s">
        <v>33</v>
      </c>
      <c r="D10" s="911" t="s">
        <v>40</v>
      </c>
      <c r="E10" s="911" t="s">
        <v>228</v>
      </c>
      <c r="F10" s="911" t="s">
        <v>271</v>
      </c>
      <c r="G10" s="901" t="s">
        <v>267</v>
      </c>
      <c r="H10" s="911" t="s">
        <v>270</v>
      </c>
      <c r="I10" s="901" t="s">
        <v>2</v>
      </c>
      <c r="J10" s="911" t="s">
        <v>16</v>
      </c>
      <c r="K10" s="901" t="s">
        <v>229</v>
      </c>
      <c r="L10" s="898" t="s">
        <v>273</v>
      </c>
      <c r="M10" s="899"/>
      <c r="N10" s="899"/>
      <c r="O10" s="900"/>
      <c r="P10" s="911" t="s">
        <v>27</v>
      </c>
      <c r="AC10" s="586" t="s">
        <v>233</v>
      </c>
      <c r="AD10" s="588">
        <v>6.2100000000000002E-2</v>
      </c>
    </row>
    <row r="11" spans="2:30" s="600" customFormat="1" ht="42" customHeight="1" thickBot="1">
      <c r="B11" s="912"/>
      <c r="C11" s="912"/>
      <c r="D11" s="912"/>
      <c r="E11" s="912"/>
      <c r="F11" s="912"/>
      <c r="G11" s="903"/>
      <c r="H11" s="912"/>
      <c r="I11" s="903"/>
      <c r="J11" s="912"/>
      <c r="K11" s="903"/>
      <c r="L11" s="599" t="s">
        <v>230</v>
      </c>
      <c r="M11" s="599" t="s">
        <v>231</v>
      </c>
      <c r="N11" s="599" t="s">
        <v>232</v>
      </c>
      <c r="O11" s="599" t="s">
        <v>233</v>
      </c>
      <c r="P11" s="912"/>
      <c r="S11" s="365" t="s">
        <v>1</v>
      </c>
      <c r="T11" s="369" t="s">
        <v>302</v>
      </c>
      <c r="U11" s="365" t="s">
        <v>303</v>
      </c>
      <c r="V11" s="369" t="s">
        <v>304</v>
      </c>
      <c r="W11" s="365" t="s">
        <v>40</v>
      </c>
      <c r="X11" s="369" t="s">
        <v>305</v>
      </c>
    </row>
    <row r="12" spans="2:30" s="607" customFormat="1" ht="26.25" thickBot="1">
      <c r="B12" s="601"/>
      <c r="C12" s="602" t="s">
        <v>15</v>
      </c>
      <c r="D12" s="602" t="s">
        <v>24</v>
      </c>
      <c r="E12" s="603" t="s">
        <v>24</v>
      </c>
      <c r="F12" s="604" t="s">
        <v>24</v>
      </c>
      <c r="G12" s="604" t="s">
        <v>24</v>
      </c>
      <c r="H12" s="604" t="s">
        <v>24</v>
      </c>
      <c r="I12" s="604" t="s">
        <v>24</v>
      </c>
      <c r="J12" s="604" t="s">
        <v>24</v>
      </c>
      <c r="K12" s="604" t="s">
        <v>24</v>
      </c>
      <c r="L12" s="604" t="s">
        <v>24</v>
      </c>
      <c r="M12" s="604" t="s">
        <v>24</v>
      </c>
      <c r="N12" s="604" t="s">
        <v>24</v>
      </c>
      <c r="O12" s="605" t="s">
        <v>24</v>
      </c>
      <c r="P12" s="606" t="s">
        <v>39</v>
      </c>
      <c r="S12" s="608"/>
      <c r="T12" s="609" t="s">
        <v>306</v>
      </c>
      <c r="U12" s="608" t="s">
        <v>307</v>
      </c>
      <c r="V12" s="609" t="s">
        <v>15</v>
      </c>
      <c r="W12" s="610" t="s">
        <v>24</v>
      </c>
      <c r="X12" s="609" t="s">
        <v>15</v>
      </c>
    </row>
    <row r="13" spans="2:30">
      <c r="B13" s="611">
        <f>year</f>
        <v>2000</v>
      </c>
      <c r="C13" s="612">
        <f>'[2]Fraksi pengelolaan sampah BaU'!B30</f>
        <v>10.25883584</v>
      </c>
      <c r="D13" s="613">
        <v>1</v>
      </c>
      <c r="E13" s="614">
        <f t="shared" ref="E13:O28" si="0">E$8</f>
        <v>0.66390000000000005</v>
      </c>
      <c r="F13" s="614">
        <f t="shared" si="0"/>
        <v>0.1285</v>
      </c>
      <c r="G13" s="614">
        <f t="shared" si="0"/>
        <v>0</v>
      </c>
      <c r="H13" s="614">
        <f t="shared" si="0"/>
        <v>0</v>
      </c>
      <c r="I13" s="614">
        <f t="shared" si="0"/>
        <v>0</v>
      </c>
      <c r="J13" s="614">
        <f t="shared" si="0"/>
        <v>8.0999999999999996E-3</v>
      </c>
      <c r="K13" s="614">
        <f t="shared" si="0"/>
        <v>0</v>
      </c>
      <c r="L13" s="614">
        <f t="shared" si="0"/>
        <v>0.1071</v>
      </c>
      <c r="M13" s="614">
        <f t="shared" si="0"/>
        <v>1.77E-2</v>
      </c>
      <c r="N13" s="614">
        <f t="shared" si="0"/>
        <v>1.3299999999999999E-2</v>
      </c>
      <c r="O13" s="614">
        <f t="shared" si="0"/>
        <v>6.2100000000000002E-2</v>
      </c>
      <c r="P13" s="615">
        <f t="shared" ref="P13:P44" si="1">SUM(E13:O13)</f>
        <v>1.0006999999999999</v>
      </c>
      <c r="S13" s="611">
        <f>year</f>
        <v>2000</v>
      </c>
      <c r="T13" s="616">
        <v>0</v>
      </c>
      <c r="U13" s="616">
        <v>5</v>
      </c>
      <c r="V13" s="617">
        <f>T13*U13</f>
        <v>0</v>
      </c>
      <c r="W13" s="618">
        <v>1</v>
      </c>
      <c r="X13" s="619">
        <f t="shared" ref="X13:X44" si="2">V13*W13</f>
        <v>0</v>
      </c>
    </row>
    <row r="14" spans="2:30">
      <c r="B14" s="620">
        <f t="shared" ref="B14:B45" si="3">B13+1</f>
        <v>2001</v>
      </c>
      <c r="C14" s="612">
        <f>'[2]Fraksi pengelolaan sampah BaU'!B31</f>
        <v>10.558075066000001</v>
      </c>
      <c r="D14" s="613">
        <v>1</v>
      </c>
      <c r="E14" s="614">
        <f t="shared" si="0"/>
        <v>0.66390000000000005</v>
      </c>
      <c r="F14" s="614">
        <f t="shared" si="0"/>
        <v>0.1285</v>
      </c>
      <c r="G14" s="614">
        <f t="shared" si="0"/>
        <v>0</v>
      </c>
      <c r="H14" s="614">
        <f t="shared" si="0"/>
        <v>0</v>
      </c>
      <c r="I14" s="614">
        <f t="shared" si="0"/>
        <v>0</v>
      </c>
      <c r="J14" s="614">
        <f t="shared" si="0"/>
        <v>8.0999999999999996E-3</v>
      </c>
      <c r="K14" s="614">
        <f t="shared" si="0"/>
        <v>0</v>
      </c>
      <c r="L14" s="614">
        <f t="shared" si="0"/>
        <v>0.1071</v>
      </c>
      <c r="M14" s="614">
        <f t="shared" si="0"/>
        <v>1.77E-2</v>
      </c>
      <c r="N14" s="614">
        <f t="shared" si="0"/>
        <v>1.3299999999999999E-2</v>
      </c>
      <c r="O14" s="614">
        <f t="shared" si="0"/>
        <v>6.2100000000000002E-2</v>
      </c>
      <c r="P14" s="621">
        <f t="shared" si="1"/>
        <v>1.0006999999999999</v>
      </c>
      <c r="S14" s="620">
        <f t="shared" ref="S14:S77" si="4">S13+1</f>
        <v>2001</v>
      </c>
      <c r="T14" s="622">
        <v>0</v>
      </c>
      <c r="U14" s="622">
        <v>5</v>
      </c>
      <c r="V14" s="623">
        <f>T14*U14</f>
        <v>0</v>
      </c>
      <c r="W14" s="624">
        <v>1</v>
      </c>
      <c r="X14" s="625">
        <f t="shared" si="2"/>
        <v>0</v>
      </c>
    </row>
    <row r="15" spans="2:30">
      <c r="B15" s="620">
        <f t="shared" si="3"/>
        <v>2002</v>
      </c>
      <c r="C15" s="612">
        <f>'[2]Fraksi pengelolaan sampah BaU'!B32</f>
        <v>11.027970359999999</v>
      </c>
      <c r="D15" s="613">
        <v>1</v>
      </c>
      <c r="E15" s="614">
        <f t="shared" si="0"/>
        <v>0.66390000000000005</v>
      </c>
      <c r="F15" s="614">
        <f t="shared" si="0"/>
        <v>0.1285</v>
      </c>
      <c r="G15" s="614">
        <f t="shared" si="0"/>
        <v>0</v>
      </c>
      <c r="H15" s="614">
        <f t="shared" si="0"/>
        <v>0</v>
      </c>
      <c r="I15" s="614">
        <f t="shared" si="0"/>
        <v>0</v>
      </c>
      <c r="J15" s="614">
        <f t="shared" si="0"/>
        <v>8.0999999999999996E-3</v>
      </c>
      <c r="K15" s="614">
        <f t="shared" si="0"/>
        <v>0</v>
      </c>
      <c r="L15" s="614">
        <f t="shared" si="0"/>
        <v>0.1071</v>
      </c>
      <c r="M15" s="614">
        <f t="shared" si="0"/>
        <v>1.77E-2</v>
      </c>
      <c r="N15" s="614">
        <f t="shared" si="0"/>
        <v>1.3299999999999999E-2</v>
      </c>
      <c r="O15" s="614">
        <f t="shared" si="0"/>
        <v>6.2100000000000002E-2</v>
      </c>
      <c r="P15" s="621">
        <f t="shared" si="1"/>
        <v>1.0006999999999999</v>
      </c>
      <c r="S15" s="620">
        <f t="shared" si="4"/>
        <v>2002</v>
      </c>
      <c r="T15" s="622">
        <v>0</v>
      </c>
      <c r="U15" s="622">
        <v>5</v>
      </c>
      <c r="V15" s="623">
        <f t="shared" ref="V15:V78" si="5">T15*U15</f>
        <v>0</v>
      </c>
      <c r="W15" s="624">
        <v>1</v>
      </c>
      <c r="X15" s="625">
        <f t="shared" si="2"/>
        <v>0</v>
      </c>
    </row>
    <row r="16" spans="2:30">
      <c r="B16" s="620">
        <f t="shared" si="3"/>
        <v>2003</v>
      </c>
      <c r="C16" s="612">
        <f>'[2]Fraksi pengelolaan sampah BaU'!B33</f>
        <v>11.373524557999998</v>
      </c>
      <c r="D16" s="613">
        <v>1</v>
      </c>
      <c r="E16" s="614">
        <f t="shared" si="0"/>
        <v>0.66390000000000005</v>
      </c>
      <c r="F16" s="614">
        <f t="shared" si="0"/>
        <v>0.1285</v>
      </c>
      <c r="G16" s="614">
        <f t="shared" si="0"/>
        <v>0</v>
      </c>
      <c r="H16" s="614">
        <f t="shared" si="0"/>
        <v>0</v>
      </c>
      <c r="I16" s="614">
        <f t="shared" si="0"/>
        <v>0</v>
      </c>
      <c r="J16" s="614">
        <f t="shared" si="0"/>
        <v>8.0999999999999996E-3</v>
      </c>
      <c r="K16" s="614">
        <f t="shared" si="0"/>
        <v>0</v>
      </c>
      <c r="L16" s="614">
        <f t="shared" si="0"/>
        <v>0.1071</v>
      </c>
      <c r="M16" s="614">
        <f t="shared" si="0"/>
        <v>1.77E-2</v>
      </c>
      <c r="N16" s="614">
        <f t="shared" si="0"/>
        <v>1.3299999999999999E-2</v>
      </c>
      <c r="O16" s="614">
        <f t="shared" si="0"/>
        <v>6.2100000000000002E-2</v>
      </c>
      <c r="P16" s="621">
        <f t="shared" si="1"/>
        <v>1.0006999999999999</v>
      </c>
      <c r="S16" s="620">
        <f t="shared" si="4"/>
        <v>2003</v>
      </c>
      <c r="T16" s="622">
        <v>0</v>
      </c>
      <c r="U16" s="622">
        <v>5</v>
      </c>
      <c r="V16" s="623">
        <f t="shared" si="5"/>
        <v>0</v>
      </c>
      <c r="W16" s="624">
        <v>1</v>
      </c>
      <c r="X16" s="625">
        <f t="shared" si="2"/>
        <v>0</v>
      </c>
    </row>
    <row r="17" spans="2:24">
      <c r="B17" s="620">
        <f t="shared" si="3"/>
        <v>2004</v>
      </c>
      <c r="C17" s="612">
        <f>'[2]Fraksi pengelolaan sampah BaU'!B34</f>
        <v>11.705378982000001</v>
      </c>
      <c r="D17" s="613">
        <v>1</v>
      </c>
      <c r="E17" s="614">
        <f t="shared" si="0"/>
        <v>0.66390000000000005</v>
      </c>
      <c r="F17" s="614">
        <f t="shared" si="0"/>
        <v>0.1285</v>
      </c>
      <c r="G17" s="614">
        <f t="shared" si="0"/>
        <v>0</v>
      </c>
      <c r="H17" s="614">
        <f t="shared" si="0"/>
        <v>0</v>
      </c>
      <c r="I17" s="614">
        <f t="shared" si="0"/>
        <v>0</v>
      </c>
      <c r="J17" s="614">
        <f t="shared" si="0"/>
        <v>8.0999999999999996E-3</v>
      </c>
      <c r="K17" s="614">
        <f t="shared" si="0"/>
        <v>0</v>
      </c>
      <c r="L17" s="614">
        <f t="shared" si="0"/>
        <v>0.1071</v>
      </c>
      <c r="M17" s="614">
        <f t="shared" si="0"/>
        <v>1.77E-2</v>
      </c>
      <c r="N17" s="614">
        <f t="shared" si="0"/>
        <v>1.3299999999999999E-2</v>
      </c>
      <c r="O17" s="614">
        <f t="shared" si="0"/>
        <v>6.2100000000000002E-2</v>
      </c>
      <c r="P17" s="621">
        <f t="shared" si="1"/>
        <v>1.0006999999999999</v>
      </c>
      <c r="S17" s="620">
        <f t="shared" si="4"/>
        <v>2004</v>
      </c>
      <c r="T17" s="622">
        <v>0</v>
      </c>
      <c r="U17" s="622">
        <v>5</v>
      </c>
      <c r="V17" s="623">
        <f t="shared" si="5"/>
        <v>0</v>
      </c>
      <c r="W17" s="624">
        <v>1</v>
      </c>
      <c r="X17" s="625">
        <f t="shared" si="2"/>
        <v>0</v>
      </c>
    </row>
    <row r="18" spans="2:24">
      <c r="B18" s="620">
        <f t="shared" si="3"/>
        <v>2005</v>
      </c>
      <c r="C18" s="612">
        <f>'[2]Fraksi pengelolaan sampah BaU'!B35</f>
        <v>12.298502699999998</v>
      </c>
      <c r="D18" s="613">
        <v>1</v>
      </c>
      <c r="E18" s="614">
        <f t="shared" si="0"/>
        <v>0.66390000000000005</v>
      </c>
      <c r="F18" s="614">
        <f t="shared" si="0"/>
        <v>0.1285</v>
      </c>
      <c r="G18" s="614">
        <f t="shared" si="0"/>
        <v>0</v>
      </c>
      <c r="H18" s="614">
        <f t="shared" si="0"/>
        <v>0</v>
      </c>
      <c r="I18" s="614">
        <f t="shared" si="0"/>
        <v>0</v>
      </c>
      <c r="J18" s="614">
        <f t="shared" si="0"/>
        <v>8.0999999999999996E-3</v>
      </c>
      <c r="K18" s="614">
        <f t="shared" si="0"/>
        <v>0</v>
      </c>
      <c r="L18" s="614">
        <f t="shared" si="0"/>
        <v>0.1071</v>
      </c>
      <c r="M18" s="614">
        <f t="shared" si="0"/>
        <v>1.77E-2</v>
      </c>
      <c r="N18" s="614">
        <f t="shared" si="0"/>
        <v>1.3299999999999999E-2</v>
      </c>
      <c r="O18" s="614">
        <f t="shared" si="0"/>
        <v>6.2100000000000002E-2</v>
      </c>
      <c r="P18" s="621">
        <f t="shared" si="1"/>
        <v>1.0006999999999999</v>
      </c>
      <c r="S18" s="620">
        <f t="shared" si="4"/>
        <v>2005</v>
      </c>
      <c r="T18" s="622">
        <v>0</v>
      </c>
      <c r="U18" s="622">
        <v>5</v>
      </c>
      <c r="V18" s="623">
        <f t="shared" si="5"/>
        <v>0</v>
      </c>
      <c r="W18" s="624">
        <v>1</v>
      </c>
      <c r="X18" s="625">
        <f t="shared" si="2"/>
        <v>0</v>
      </c>
    </row>
    <row r="19" spans="2:24">
      <c r="B19" s="620">
        <f t="shared" si="3"/>
        <v>2006</v>
      </c>
      <c r="C19" s="612">
        <f>'[2]Fraksi pengelolaan sampah BaU'!B36</f>
        <v>12.639884378</v>
      </c>
      <c r="D19" s="613">
        <v>1</v>
      </c>
      <c r="E19" s="614">
        <f t="shared" si="0"/>
        <v>0.66390000000000005</v>
      </c>
      <c r="F19" s="614">
        <f t="shared" si="0"/>
        <v>0.1285</v>
      </c>
      <c r="G19" s="614">
        <f t="shared" si="0"/>
        <v>0</v>
      </c>
      <c r="H19" s="614">
        <f t="shared" si="0"/>
        <v>0</v>
      </c>
      <c r="I19" s="614">
        <f t="shared" si="0"/>
        <v>0</v>
      </c>
      <c r="J19" s="614">
        <f t="shared" si="0"/>
        <v>8.0999999999999996E-3</v>
      </c>
      <c r="K19" s="614">
        <f t="shared" si="0"/>
        <v>0</v>
      </c>
      <c r="L19" s="614">
        <f t="shared" si="0"/>
        <v>0.1071</v>
      </c>
      <c r="M19" s="614">
        <f t="shared" si="0"/>
        <v>1.77E-2</v>
      </c>
      <c r="N19" s="614">
        <f t="shared" si="0"/>
        <v>1.3299999999999999E-2</v>
      </c>
      <c r="O19" s="614">
        <f t="shared" si="0"/>
        <v>6.2100000000000002E-2</v>
      </c>
      <c r="P19" s="621">
        <f t="shared" si="1"/>
        <v>1.0006999999999999</v>
      </c>
      <c r="S19" s="620">
        <f t="shared" si="4"/>
        <v>2006</v>
      </c>
      <c r="T19" s="622">
        <v>0</v>
      </c>
      <c r="U19" s="622">
        <v>5</v>
      </c>
      <c r="V19" s="623">
        <f t="shared" si="5"/>
        <v>0</v>
      </c>
      <c r="W19" s="624">
        <v>1</v>
      </c>
      <c r="X19" s="625">
        <f t="shared" si="2"/>
        <v>0</v>
      </c>
    </row>
    <row r="20" spans="2:24">
      <c r="B20" s="620">
        <f t="shared" si="3"/>
        <v>2007</v>
      </c>
      <c r="C20" s="612">
        <f>'[2]Fraksi pengelolaan sampah BaU'!B37</f>
        <v>12.985299492000001</v>
      </c>
      <c r="D20" s="613">
        <v>1</v>
      </c>
      <c r="E20" s="614">
        <f t="shared" si="0"/>
        <v>0.66390000000000005</v>
      </c>
      <c r="F20" s="614">
        <f t="shared" si="0"/>
        <v>0.1285</v>
      </c>
      <c r="G20" s="614">
        <f t="shared" si="0"/>
        <v>0</v>
      </c>
      <c r="H20" s="614">
        <f t="shared" si="0"/>
        <v>0</v>
      </c>
      <c r="I20" s="614">
        <f t="shared" si="0"/>
        <v>0</v>
      </c>
      <c r="J20" s="614">
        <f t="shared" si="0"/>
        <v>8.0999999999999996E-3</v>
      </c>
      <c r="K20" s="614">
        <f t="shared" si="0"/>
        <v>0</v>
      </c>
      <c r="L20" s="614">
        <f t="shared" si="0"/>
        <v>0.1071</v>
      </c>
      <c r="M20" s="614">
        <f t="shared" si="0"/>
        <v>1.77E-2</v>
      </c>
      <c r="N20" s="614">
        <f t="shared" si="0"/>
        <v>1.3299999999999999E-2</v>
      </c>
      <c r="O20" s="614">
        <f t="shared" si="0"/>
        <v>6.2100000000000002E-2</v>
      </c>
      <c r="P20" s="621">
        <f t="shared" si="1"/>
        <v>1.0006999999999999</v>
      </c>
      <c r="S20" s="620">
        <f t="shared" si="4"/>
        <v>2007</v>
      </c>
      <c r="T20" s="622">
        <v>0</v>
      </c>
      <c r="U20" s="622">
        <v>5</v>
      </c>
      <c r="V20" s="623">
        <f t="shared" si="5"/>
        <v>0</v>
      </c>
      <c r="W20" s="624">
        <v>1</v>
      </c>
      <c r="X20" s="625">
        <f t="shared" si="2"/>
        <v>0</v>
      </c>
    </row>
    <row r="21" spans="2:24">
      <c r="B21" s="620">
        <f t="shared" si="3"/>
        <v>2008</v>
      </c>
      <c r="C21" s="612">
        <f>'[2]Fraksi pengelolaan sampah BaU'!B38</f>
        <v>13.333148575999999</v>
      </c>
      <c r="D21" s="613">
        <v>1</v>
      </c>
      <c r="E21" s="614">
        <f t="shared" si="0"/>
        <v>0.66390000000000005</v>
      </c>
      <c r="F21" s="614">
        <f t="shared" si="0"/>
        <v>0.1285</v>
      </c>
      <c r="G21" s="614">
        <f t="shared" si="0"/>
        <v>0</v>
      </c>
      <c r="H21" s="614">
        <f t="shared" si="0"/>
        <v>0</v>
      </c>
      <c r="I21" s="614">
        <f t="shared" si="0"/>
        <v>0</v>
      </c>
      <c r="J21" s="614">
        <f t="shared" si="0"/>
        <v>8.0999999999999996E-3</v>
      </c>
      <c r="K21" s="614">
        <f t="shared" si="0"/>
        <v>0</v>
      </c>
      <c r="L21" s="614">
        <f t="shared" si="0"/>
        <v>0.1071</v>
      </c>
      <c r="M21" s="614">
        <f t="shared" si="0"/>
        <v>1.77E-2</v>
      </c>
      <c r="N21" s="614">
        <f t="shared" si="0"/>
        <v>1.3299999999999999E-2</v>
      </c>
      <c r="O21" s="614">
        <f t="shared" si="0"/>
        <v>6.2100000000000002E-2</v>
      </c>
      <c r="P21" s="621">
        <f t="shared" si="1"/>
        <v>1.0006999999999999</v>
      </c>
      <c r="S21" s="620">
        <f t="shared" si="4"/>
        <v>2008</v>
      </c>
      <c r="T21" s="622">
        <v>0</v>
      </c>
      <c r="U21" s="622">
        <v>5</v>
      </c>
      <c r="V21" s="623">
        <f t="shared" si="5"/>
        <v>0</v>
      </c>
      <c r="W21" s="624">
        <v>1</v>
      </c>
      <c r="X21" s="625">
        <f t="shared" si="2"/>
        <v>0</v>
      </c>
    </row>
    <row r="22" spans="2:24">
      <c r="B22" s="620">
        <f t="shared" si="3"/>
        <v>2009</v>
      </c>
      <c r="C22" s="612">
        <f>'[2]Fraksi pengelolaan sampah BaU'!B39</f>
        <v>13.681553995999998</v>
      </c>
      <c r="D22" s="613">
        <v>1</v>
      </c>
      <c r="E22" s="614">
        <f t="shared" si="0"/>
        <v>0.66390000000000005</v>
      </c>
      <c r="F22" s="614">
        <f t="shared" si="0"/>
        <v>0.1285</v>
      </c>
      <c r="G22" s="614">
        <f t="shared" si="0"/>
        <v>0</v>
      </c>
      <c r="H22" s="614">
        <f t="shared" si="0"/>
        <v>0</v>
      </c>
      <c r="I22" s="614">
        <f t="shared" si="0"/>
        <v>0</v>
      </c>
      <c r="J22" s="614">
        <f t="shared" si="0"/>
        <v>8.0999999999999996E-3</v>
      </c>
      <c r="K22" s="614">
        <f t="shared" si="0"/>
        <v>0</v>
      </c>
      <c r="L22" s="614">
        <f t="shared" si="0"/>
        <v>0.1071</v>
      </c>
      <c r="M22" s="614">
        <f t="shared" si="0"/>
        <v>1.77E-2</v>
      </c>
      <c r="N22" s="614">
        <f t="shared" si="0"/>
        <v>1.3299999999999999E-2</v>
      </c>
      <c r="O22" s="614">
        <f t="shared" si="0"/>
        <v>6.2100000000000002E-2</v>
      </c>
      <c r="P22" s="621">
        <f t="shared" si="1"/>
        <v>1.0006999999999999</v>
      </c>
      <c r="S22" s="620">
        <f t="shared" si="4"/>
        <v>2009</v>
      </c>
      <c r="T22" s="622">
        <v>0</v>
      </c>
      <c r="U22" s="622">
        <v>5</v>
      </c>
      <c r="V22" s="623">
        <f t="shared" si="5"/>
        <v>0</v>
      </c>
      <c r="W22" s="624">
        <v>1</v>
      </c>
      <c r="X22" s="625">
        <f t="shared" si="2"/>
        <v>0</v>
      </c>
    </row>
    <row r="23" spans="2:24">
      <c r="B23" s="620">
        <f t="shared" si="3"/>
        <v>2010</v>
      </c>
      <c r="C23" s="612">
        <f>'[2]Fraksi pengelolaan sampah BaU'!B40</f>
        <v>17.777508253999997</v>
      </c>
      <c r="D23" s="613">
        <v>1</v>
      </c>
      <c r="E23" s="614">
        <f t="shared" ref="E23:O38" si="6">E$8</f>
        <v>0.66390000000000005</v>
      </c>
      <c r="F23" s="614">
        <f t="shared" si="6"/>
        <v>0.1285</v>
      </c>
      <c r="G23" s="614">
        <f t="shared" si="0"/>
        <v>0</v>
      </c>
      <c r="H23" s="614">
        <f t="shared" si="6"/>
        <v>0</v>
      </c>
      <c r="I23" s="614">
        <f t="shared" si="0"/>
        <v>0</v>
      </c>
      <c r="J23" s="614">
        <f t="shared" si="6"/>
        <v>8.0999999999999996E-3</v>
      </c>
      <c r="K23" s="614">
        <f t="shared" si="6"/>
        <v>0</v>
      </c>
      <c r="L23" s="614">
        <f t="shared" si="6"/>
        <v>0.1071</v>
      </c>
      <c r="M23" s="614">
        <f t="shared" si="6"/>
        <v>1.77E-2</v>
      </c>
      <c r="N23" s="614">
        <f t="shared" si="6"/>
        <v>1.3299999999999999E-2</v>
      </c>
      <c r="O23" s="614">
        <f t="shared" si="6"/>
        <v>6.2100000000000002E-2</v>
      </c>
      <c r="P23" s="621">
        <f t="shared" si="1"/>
        <v>1.0006999999999999</v>
      </c>
      <c r="S23" s="620">
        <f t="shared" si="4"/>
        <v>2010</v>
      </c>
      <c r="T23" s="622">
        <v>0</v>
      </c>
      <c r="U23" s="622">
        <v>5</v>
      </c>
      <c r="V23" s="623">
        <f>T23*U23</f>
        <v>0</v>
      </c>
      <c r="W23" s="624">
        <v>1</v>
      </c>
      <c r="X23" s="625">
        <f t="shared" si="2"/>
        <v>0</v>
      </c>
    </row>
    <row r="24" spans="2:24">
      <c r="B24" s="620">
        <f t="shared" si="3"/>
        <v>2011</v>
      </c>
      <c r="C24" s="626"/>
      <c r="D24" s="613">
        <v>1</v>
      </c>
      <c r="E24" s="614">
        <f t="shared" si="6"/>
        <v>0.66390000000000005</v>
      </c>
      <c r="F24" s="614">
        <f t="shared" si="6"/>
        <v>0.1285</v>
      </c>
      <c r="G24" s="614">
        <f t="shared" si="0"/>
        <v>0</v>
      </c>
      <c r="H24" s="614">
        <f t="shared" si="6"/>
        <v>0</v>
      </c>
      <c r="I24" s="614">
        <f t="shared" si="0"/>
        <v>0</v>
      </c>
      <c r="J24" s="614">
        <f t="shared" si="6"/>
        <v>8.0999999999999996E-3</v>
      </c>
      <c r="K24" s="614">
        <f t="shared" si="6"/>
        <v>0</v>
      </c>
      <c r="L24" s="614">
        <f t="shared" si="6"/>
        <v>0.1071</v>
      </c>
      <c r="M24" s="614">
        <f t="shared" si="6"/>
        <v>1.77E-2</v>
      </c>
      <c r="N24" s="614">
        <f t="shared" si="6"/>
        <v>1.3299999999999999E-2</v>
      </c>
      <c r="O24" s="614">
        <f t="shared" si="6"/>
        <v>6.2100000000000002E-2</v>
      </c>
      <c r="P24" s="621">
        <f t="shared" si="1"/>
        <v>1.0006999999999999</v>
      </c>
      <c r="S24" s="620">
        <f t="shared" si="4"/>
        <v>2011</v>
      </c>
      <c r="T24" s="622">
        <v>0</v>
      </c>
      <c r="U24" s="622">
        <v>5</v>
      </c>
      <c r="V24" s="623">
        <f t="shared" si="5"/>
        <v>0</v>
      </c>
      <c r="W24" s="624">
        <v>1</v>
      </c>
      <c r="X24" s="625">
        <f t="shared" si="2"/>
        <v>0</v>
      </c>
    </row>
    <row r="25" spans="2:24">
      <c r="B25" s="620">
        <f t="shared" si="3"/>
        <v>2012</v>
      </c>
      <c r="C25" s="627"/>
      <c r="D25" s="613">
        <v>1</v>
      </c>
      <c r="E25" s="614">
        <f t="shared" si="6"/>
        <v>0.66390000000000005</v>
      </c>
      <c r="F25" s="614">
        <f t="shared" si="6"/>
        <v>0.1285</v>
      </c>
      <c r="G25" s="614">
        <f t="shared" si="0"/>
        <v>0</v>
      </c>
      <c r="H25" s="614">
        <f t="shared" si="6"/>
        <v>0</v>
      </c>
      <c r="I25" s="614">
        <f t="shared" si="0"/>
        <v>0</v>
      </c>
      <c r="J25" s="614">
        <f t="shared" si="6"/>
        <v>8.0999999999999996E-3</v>
      </c>
      <c r="K25" s="614">
        <f t="shared" si="6"/>
        <v>0</v>
      </c>
      <c r="L25" s="614">
        <f t="shared" si="6"/>
        <v>0.1071</v>
      </c>
      <c r="M25" s="614">
        <f t="shared" si="6"/>
        <v>1.77E-2</v>
      </c>
      <c r="N25" s="614">
        <f t="shared" si="6"/>
        <v>1.3299999999999999E-2</v>
      </c>
      <c r="O25" s="614">
        <f t="shared" si="6"/>
        <v>6.2100000000000002E-2</v>
      </c>
      <c r="P25" s="621">
        <f t="shared" si="1"/>
        <v>1.0006999999999999</v>
      </c>
      <c r="S25" s="620">
        <f t="shared" si="4"/>
        <v>2012</v>
      </c>
      <c r="T25" s="622">
        <v>0</v>
      </c>
      <c r="U25" s="622">
        <v>5</v>
      </c>
      <c r="V25" s="623">
        <f t="shared" si="5"/>
        <v>0</v>
      </c>
      <c r="W25" s="624">
        <v>1</v>
      </c>
      <c r="X25" s="625">
        <f t="shared" si="2"/>
        <v>0</v>
      </c>
    </row>
    <row r="26" spans="2:24">
      <c r="B26" s="620">
        <f t="shared" si="3"/>
        <v>2013</v>
      </c>
      <c r="C26" s="627"/>
      <c r="D26" s="613">
        <v>1</v>
      </c>
      <c r="E26" s="614">
        <f t="shared" si="6"/>
        <v>0.66390000000000005</v>
      </c>
      <c r="F26" s="614">
        <f t="shared" si="6"/>
        <v>0.1285</v>
      </c>
      <c r="G26" s="614">
        <f t="shared" si="0"/>
        <v>0</v>
      </c>
      <c r="H26" s="614">
        <f t="shared" si="6"/>
        <v>0</v>
      </c>
      <c r="I26" s="614">
        <f t="shared" si="0"/>
        <v>0</v>
      </c>
      <c r="J26" s="614">
        <f t="shared" si="6"/>
        <v>8.0999999999999996E-3</v>
      </c>
      <c r="K26" s="614">
        <f t="shared" si="6"/>
        <v>0</v>
      </c>
      <c r="L26" s="614">
        <f t="shared" si="6"/>
        <v>0.1071</v>
      </c>
      <c r="M26" s="614">
        <f t="shared" si="6"/>
        <v>1.77E-2</v>
      </c>
      <c r="N26" s="614">
        <f t="shared" si="6"/>
        <v>1.3299999999999999E-2</v>
      </c>
      <c r="O26" s="614">
        <f t="shared" si="6"/>
        <v>6.2100000000000002E-2</v>
      </c>
      <c r="P26" s="621">
        <f t="shared" si="1"/>
        <v>1.0006999999999999</v>
      </c>
      <c r="S26" s="620">
        <f t="shared" si="4"/>
        <v>2013</v>
      </c>
      <c r="T26" s="622">
        <v>0</v>
      </c>
      <c r="U26" s="622">
        <v>5</v>
      </c>
      <c r="V26" s="623">
        <f t="shared" si="5"/>
        <v>0</v>
      </c>
      <c r="W26" s="624">
        <v>1</v>
      </c>
      <c r="X26" s="625">
        <f t="shared" si="2"/>
        <v>0</v>
      </c>
    </row>
    <row r="27" spans="2:24">
      <c r="B27" s="620">
        <f t="shared" si="3"/>
        <v>2014</v>
      </c>
      <c r="C27" s="627"/>
      <c r="D27" s="613">
        <v>1</v>
      </c>
      <c r="E27" s="614">
        <f t="shared" si="6"/>
        <v>0.66390000000000005</v>
      </c>
      <c r="F27" s="614">
        <f t="shared" si="6"/>
        <v>0.1285</v>
      </c>
      <c r="G27" s="614">
        <f t="shared" si="0"/>
        <v>0</v>
      </c>
      <c r="H27" s="614">
        <f t="shared" si="6"/>
        <v>0</v>
      </c>
      <c r="I27" s="614">
        <f t="shared" si="0"/>
        <v>0</v>
      </c>
      <c r="J27" s="614">
        <f t="shared" si="6"/>
        <v>8.0999999999999996E-3</v>
      </c>
      <c r="K27" s="614">
        <f t="shared" si="6"/>
        <v>0</v>
      </c>
      <c r="L27" s="614">
        <f t="shared" si="6"/>
        <v>0.1071</v>
      </c>
      <c r="M27" s="614">
        <f t="shared" si="6"/>
        <v>1.77E-2</v>
      </c>
      <c r="N27" s="614">
        <f t="shared" si="6"/>
        <v>1.3299999999999999E-2</v>
      </c>
      <c r="O27" s="614">
        <f t="shared" si="6"/>
        <v>6.2100000000000002E-2</v>
      </c>
      <c r="P27" s="621">
        <f t="shared" si="1"/>
        <v>1.0006999999999999</v>
      </c>
      <c r="S27" s="620">
        <f t="shared" si="4"/>
        <v>2014</v>
      </c>
      <c r="T27" s="622">
        <v>0</v>
      </c>
      <c r="U27" s="622">
        <v>5</v>
      </c>
      <c r="V27" s="623">
        <f t="shared" si="5"/>
        <v>0</v>
      </c>
      <c r="W27" s="624">
        <v>1</v>
      </c>
      <c r="X27" s="625">
        <f t="shared" si="2"/>
        <v>0</v>
      </c>
    </row>
    <row r="28" spans="2:24">
      <c r="B28" s="620">
        <f t="shared" si="3"/>
        <v>2015</v>
      </c>
      <c r="C28" s="627"/>
      <c r="D28" s="613">
        <v>1</v>
      </c>
      <c r="E28" s="614">
        <f t="shared" si="6"/>
        <v>0.66390000000000005</v>
      </c>
      <c r="F28" s="614">
        <f t="shared" si="6"/>
        <v>0.1285</v>
      </c>
      <c r="G28" s="614">
        <f t="shared" si="0"/>
        <v>0</v>
      </c>
      <c r="H28" s="614">
        <f t="shared" si="6"/>
        <v>0</v>
      </c>
      <c r="I28" s="614">
        <f t="shared" si="0"/>
        <v>0</v>
      </c>
      <c r="J28" s="614">
        <f t="shared" si="6"/>
        <v>8.0999999999999996E-3</v>
      </c>
      <c r="K28" s="614">
        <f t="shared" si="6"/>
        <v>0</v>
      </c>
      <c r="L28" s="614">
        <f t="shared" si="6"/>
        <v>0.1071</v>
      </c>
      <c r="M28" s="614">
        <f t="shared" si="6"/>
        <v>1.77E-2</v>
      </c>
      <c r="N28" s="614">
        <f t="shared" si="6"/>
        <v>1.3299999999999999E-2</v>
      </c>
      <c r="O28" s="614">
        <f t="shared" si="6"/>
        <v>6.2100000000000002E-2</v>
      </c>
      <c r="P28" s="621">
        <f t="shared" si="1"/>
        <v>1.0006999999999999</v>
      </c>
      <c r="S28" s="620">
        <f t="shared" si="4"/>
        <v>2015</v>
      </c>
      <c r="T28" s="622">
        <v>0</v>
      </c>
      <c r="U28" s="622">
        <v>5</v>
      </c>
      <c r="V28" s="623">
        <f t="shared" si="5"/>
        <v>0</v>
      </c>
      <c r="W28" s="624">
        <v>1</v>
      </c>
      <c r="X28" s="625">
        <f t="shared" si="2"/>
        <v>0</v>
      </c>
    </row>
    <row r="29" spans="2:24">
      <c r="B29" s="620">
        <f t="shared" si="3"/>
        <v>2016</v>
      </c>
      <c r="C29" s="627"/>
      <c r="D29" s="613">
        <v>1</v>
      </c>
      <c r="E29" s="614">
        <f t="shared" si="6"/>
        <v>0.66390000000000005</v>
      </c>
      <c r="F29" s="614">
        <f t="shared" si="6"/>
        <v>0.1285</v>
      </c>
      <c r="G29" s="614">
        <f t="shared" si="6"/>
        <v>0</v>
      </c>
      <c r="H29" s="614">
        <f t="shared" si="6"/>
        <v>0</v>
      </c>
      <c r="I29" s="614">
        <f t="shared" si="6"/>
        <v>0</v>
      </c>
      <c r="J29" s="614">
        <f t="shared" si="6"/>
        <v>8.0999999999999996E-3</v>
      </c>
      <c r="K29" s="614">
        <f t="shared" si="6"/>
        <v>0</v>
      </c>
      <c r="L29" s="614">
        <f t="shared" si="6"/>
        <v>0.1071</v>
      </c>
      <c r="M29" s="614">
        <f t="shared" si="6"/>
        <v>1.77E-2</v>
      </c>
      <c r="N29" s="614">
        <f t="shared" si="6"/>
        <v>1.3299999999999999E-2</v>
      </c>
      <c r="O29" s="614">
        <f t="shared" si="6"/>
        <v>6.2100000000000002E-2</v>
      </c>
      <c r="P29" s="621">
        <f t="shared" si="1"/>
        <v>1.0006999999999999</v>
      </c>
      <c r="S29" s="620">
        <f t="shared" si="4"/>
        <v>2016</v>
      </c>
      <c r="T29" s="622">
        <v>0</v>
      </c>
      <c r="U29" s="622">
        <v>5</v>
      </c>
      <c r="V29" s="623">
        <f t="shared" si="5"/>
        <v>0</v>
      </c>
      <c r="W29" s="624">
        <v>1</v>
      </c>
      <c r="X29" s="625">
        <f t="shared" si="2"/>
        <v>0</v>
      </c>
    </row>
    <row r="30" spans="2:24">
      <c r="B30" s="620">
        <f t="shared" si="3"/>
        <v>2017</v>
      </c>
      <c r="C30" s="627"/>
      <c r="D30" s="613">
        <v>1</v>
      </c>
      <c r="E30" s="614">
        <f t="shared" si="6"/>
        <v>0.66390000000000005</v>
      </c>
      <c r="F30" s="614">
        <f t="shared" si="6"/>
        <v>0.1285</v>
      </c>
      <c r="G30" s="614">
        <f t="shared" si="6"/>
        <v>0</v>
      </c>
      <c r="H30" s="614">
        <f t="shared" si="6"/>
        <v>0</v>
      </c>
      <c r="I30" s="614">
        <f t="shared" si="6"/>
        <v>0</v>
      </c>
      <c r="J30" s="614">
        <f t="shared" si="6"/>
        <v>8.0999999999999996E-3</v>
      </c>
      <c r="K30" s="614">
        <f t="shared" si="6"/>
        <v>0</v>
      </c>
      <c r="L30" s="614">
        <f t="shared" si="6"/>
        <v>0.1071</v>
      </c>
      <c r="M30" s="614">
        <f t="shared" si="6"/>
        <v>1.77E-2</v>
      </c>
      <c r="N30" s="614">
        <f t="shared" si="6"/>
        <v>1.3299999999999999E-2</v>
      </c>
      <c r="O30" s="614">
        <f t="shared" si="6"/>
        <v>6.2100000000000002E-2</v>
      </c>
      <c r="P30" s="621">
        <f t="shared" si="1"/>
        <v>1.0006999999999999</v>
      </c>
      <c r="S30" s="620">
        <f t="shared" si="4"/>
        <v>2017</v>
      </c>
      <c r="T30" s="622">
        <v>0</v>
      </c>
      <c r="U30" s="622">
        <v>5</v>
      </c>
      <c r="V30" s="623">
        <f t="shared" si="5"/>
        <v>0</v>
      </c>
      <c r="W30" s="624">
        <v>1</v>
      </c>
      <c r="X30" s="625">
        <f t="shared" si="2"/>
        <v>0</v>
      </c>
    </row>
    <row r="31" spans="2:24">
      <c r="B31" s="620">
        <f t="shared" si="3"/>
        <v>2018</v>
      </c>
      <c r="C31" s="627"/>
      <c r="D31" s="613">
        <v>1</v>
      </c>
      <c r="E31" s="614">
        <f t="shared" si="6"/>
        <v>0.66390000000000005</v>
      </c>
      <c r="F31" s="614">
        <f t="shared" si="6"/>
        <v>0.1285</v>
      </c>
      <c r="G31" s="614">
        <f t="shared" si="6"/>
        <v>0</v>
      </c>
      <c r="H31" s="614">
        <f t="shared" si="6"/>
        <v>0</v>
      </c>
      <c r="I31" s="614">
        <f t="shared" si="6"/>
        <v>0</v>
      </c>
      <c r="J31" s="614">
        <f t="shared" si="6"/>
        <v>8.0999999999999996E-3</v>
      </c>
      <c r="K31" s="614">
        <f t="shared" si="6"/>
        <v>0</v>
      </c>
      <c r="L31" s="614">
        <f t="shared" si="6"/>
        <v>0.1071</v>
      </c>
      <c r="M31" s="614">
        <f t="shared" si="6"/>
        <v>1.77E-2</v>
      </c>
      <c r="N31" s="614">
        <f t="shared" si="6"/>
        <v>1.3299999999999999E-2</v>
      </c>
      <c r="O31" s="614">
        <f t="shared" si="6"/>
        <v>6.2100000000000002E-2</v>
      </c>
      <c r="P31" s="621">
        <f t="shared" si="1"/>
        <v>1.0006999999999999</v>
      </c>
      <c r="S31" s="620">
        <f t="shared" si="4"/>
        <v>2018</v>
      </c>
      <c r="T31" s="622">
        <v>0</v>
      </c>
      <c r="U31" s="622">
        <v>5</v>
      </c>
      <c r="V31" s="623">
        <f t="shared" si="5"/>
        <v>0</v>
      </c>
      <c r="W31" s="624">
        <v>1</v>
      </c>
      <c r="X31" s="625">
        <f t="shared" si="2"/>
        <v>0</v>
      </c>
    </row>
    <row r="32" spans="2:24">
      <c r="B32" s="620">
        <f t="shared" si="3"/>
        <v>2019</v>
      </c>
      <c r="C32" s="627"/>
      <c r="D32" s="613">
        <v>1</v>
      </c>
      <c r="E32" s="614">
        <f t="shared" si="6"/>
        <v>0.66390000000000005</v>
      </c>
      <c r="F32" s="614">
        <f t="shared" si="6"/>
        <v>0.1285</v>
      </c>
      <c r="G32" s="614">
        <f t="shared" si="6"/>
        <v>0</v>
      </c>
      <c r="H32" s="614">
        <f t="shared" si="6"/>
        <v>0</v>
      </c>
      <c r="I32" s="614">
        <f t="shared" si="6"/>
        <v>0</v>
      </c>
      <c r="J32" s="614">
        <f t="shared" si="6"/>
        <v>8.0999999999999996E-3</v>
      </c>
      <c r="K32" s="614">
        <f t="shared" si="6"/>
        <v>0</v>
      </c>
      <c r="L32" s="614">
        <f t="shared" si="6"/>
        <v>0.1071</v>
      </c>
      <c r="M32" s="614">
        <f t="shared" si="6"/>
        <v>1.77E-2</v>
      </c>
      <c r="N32" s="614">
        <f t="shared" si="6"/>
        <v>1.3299999999999999E-2</v>
      </c>
      <c r="O32" s="614">
        <f t="shared" si="6"/>
        <v>6.2100000000000002E-2</v>
      </c>
      <c r="P32" s="621">
        <f t="shared" si="1"/>
        <v>1.0006999999999999</v>
      </c>
      <c r="S32" s="620">
        <f t="shared" si="4"/>
        <v>2019</v>
      </c>
      <c r="T32" s="622">
        <v>0</v>
      </c>
      <c r="U32" s="622">
        <v>5</v>
      </c>
      <c r="V32" s="623">
        <f t="shared" si="5"/>
        <v>0</v>
      </c>
      <c r="W32" s="624">
        <v>1</v>
      </c>
      <c r="X32" s="625">
        <f t="shared" si="2"/>
        <v>0</v>
      </c>
    </row>
    <row r="33" spans="2:24">
      <c r="B33" s="620">
        <f t="shared" si="3"/>
        <v>2020</v>
      </c>
      <c r="C33" s="627"/>
      <c r="D33" s="613">
        <v>1</v>
      </c>
      <c r="E33" s="614">
        <f t="shared" ref="E33:O48" si="7">E$8</f>
        <v>0.66390000000000005</v>
      </c>
      <c r="F33" s="614">
        <f t="shared" si="7"/>
        <v>0.1285</v>
      </c>
      <c r="G33" s="614">
        <f t="shared" si="6"/>
        <v>0</v>
      </c>
      <c r="H33" s="614">
        <f t="shared" si="7"/>
        <v>0</v>
      </c>
      <c r="I33" s="614">
        <f t="shared" si="6"/>
        <v>0</v>
      </c>
      <c r="J33" s="614">
        <f t="shared" si="7"/>
        <v>8.0999999999999996E-3</v>
      </c>
      <c r="K33" s="614">
        <f t="shared" si="7"/>
        <v>0</v>
      </c>
      <c r="L33" s="614">
        <f t="shared" si="7"/>
        <v>0.1071</v>
      </c>
      <c r="M33" s="614">
        <f t="shared" si="7"/>
        <v>1.77E-2</v>
      </c>
      <c r="N33" s="614">
        <f t="shared" si="7"/>
        <v>1.3299999999999999E-2</v>
      </c>
      <c r="O33" s="614">
        <f t="shared" si="7"/>
        <v>6.2100000000000002E-2</v>
      </c>
      <c r="P33" s="621">
        <f t="shared" si="1"/>
        <v>1.0006999999999999</v>
      </c>
      <c r="S33" s="620">
        <f t="shared" si="4"/>
        <v>2020</v>
      </c>
      <c r="T33" s="622">
        <v>0</v>
      </c>
      <c r="U33" s="622">
        <v>5</v>
      </c>
      <c r="V33" s="623">
        <f t="shared" si="5"/>
        <v>0</v>
      </c>
      <c r="W33" s="624">
        <v>1</v>
      </c>
      <c r="X33" s="625">
        <f t="shared" si="2"/>
        <v>0</v>
      </c>
    </row>
    <row r="34" spans="2:24">
      <c r="B34" s="620">
        <f t="shared" si="3"/>
        <v>2021</v>
      </c>
      <c r="C34" s="627"/>
      <c r="D34" s="613">
        <v>1</v>
      </c>
      <c r="E34" s="614">
        <f t="shared" si="7"/>
        <v>0.66390000000000005</v>
      </c>
      <c r="F34" s="614">
        <f t="shared" si="7"/>
        <v>0.1285</v>
      </c>
      <c r="G34" s="614">
        <f t="shared" si="6"/>
        <v>0</v>
      </c>
      <c r="H34" s="614">
        <f t="shared" si="7"/>
        <v>0</v>
      </c>
      <c r="I34" s="614">
        <f t="shared" si="6"/>
        <v>0</v>
      </c>
      <c r="J34" s="614">
        <f t="shared" si="7"/>
        <v>8.0999999999999996E-3</v>
      </c>
      <c r="K34" s="614">
        <f t="shared" si="7"/>
        <v>0</v>
      </c>
      <c r="L34" s="614">
        <f t="shared" si="7"/>
        <v>0.1071</v>
      </c>
      <c r="M34" s="614">
        <f t="shared" si="7"/>
        <v>1.77E-2</v>
      </c>
      <c r="N34" s="614">
        <f t="shared" si="7"/>
        <v>1.3299999999999999E-2</v>
      </c>
      <c r="O34" s="614">
        <f t="shared" si="7"/>
        <v>6.2100000000000002E-2</v>
      </c>
      <c r="P34" s="621">
        <f t="shared" si="1"/>
        <v>1.0006999999999999</v>
      </c>
      <c r="S34" s="620">
        <f t="shared" si="4"/>
        <v>2021</v>
      </c>
      <c r="T34" s="622">
        <v>0</v>
      </c>
      <c r="U34" s="622">
        <v>5</v>
      </c>
      <c r="V34" s="623">
        <f t="shared" si="5"/>
        <v>0</v>
      </c>
      <c r="W34" s="624">
        <v>1</v>
      </c>
      <c r="X34" s="625">
        <f t="shared" si="2"/>
        <v>0</v>
      </c>
    </row>
    <row r="35" spans="2:24">
      <c r="B35" s="620">
        <f t="shared" si="3"/>
        <v>2022</v>
      </c>
      <c r="C35" s="627"/>
      <c r="D35" s="613">
        <v>1</v>
      </c>
      <c r="E35" s="614">
        <f t="shared" si="7"/>
        <v>0.66390000000000005</v>
      </c>
      <c r="F35" s="614">
        <f t="shared" si="7"/>
        <v>0.1285</v>
      </c>
      <c r="G35" s="614">
        <f t="shared" si="6"/>
        <v>0</v>
      </c>
      <c r="H35" s="614">
        <f t="shared" si="7"/>
        <v>0</v>
      </c>
      <c r="I35" s="614">
        <f t="shared" si="6"/>
        <v>0</v>
      </c>
      <c r="J35" s="614">
        <f t="shared" si="7"/>
        <v>8.0999999999999996E-3</v>
      </c>
      <c r="K35" s="614">
        <f t="shared" si="7"/>
        <v>0</v>
      </c>
      <c r="L35" s="614">
        <f t="shared" si="7"/>
        <v>0.1071</v>
      </c>
      <c r="M35" s="614">
        <f t="shared" si="7"/>
        <v>1.77E-2</v>
      </c>
      <c r="N35" s="614">
        <f t="shared" si="7"/>
        <v>1.3299999999999999E-2</v>
      </c>
      <c r="O35" s="614">
        <f t="shared" si="7"/>
        <v>6.2100000000000002E-2</v>
      </c>
      <c r="P35" s="621">
        <f t="shared" si="1"/>
        <v>1.0006999999999999</v>
      </c>
      <c r="S35" s="620">
        <f t="shared" si="4"/>
        <v>2022</v>
      </c>
      <c r="T35" s="622">
        <v>0</v>
      </c>
      <c r="U35" s="622">
        <v>5</v>
      </c>
      <c r="V35" s="623">
        <f t="shared" si="5"/>
        <v>0</v>
      </c>
      <c r="W35" s="624">
        <v>1</v>
      </c>
      <c r="X35" s="625">
        <f t="shared" si="2"/>
        <v>0</v>
      </c>
    </row>
    <row r="36" spans="2:24">
      <c r="B36" s="620">
        <f t="shared" si="3"/>
        <v>2023</v>
      </c>
      <c r="C36" s="627"/>
      <c r="D36" s="613">
        <v>1</v>
      </c>
      <c r="E36" s="614">
        <f t="shared" si="7"/>
        <v>0.66390000000000005</v>
      </c>
      <c r="F36" s="614">
        <f t="shared" si="7"/>
        <v>0.1285</v>
      </c>
      <c r="G36" s="614">
        <f t="shared" si="6"/>
        <v>0</v>
      </c>
      <c r="H36" s="614">
        <f t="shared" si="7"/>
        <v>0</v>
      </c>
      <c r="I36" s="614">
        <f t="shared" si="6"/>
        <v>0</v>
      </c>
      <c r="J36" s="614">
        <f t="shared" si="7"/>
        <v>8.0999999999999996E-3</v>
      </c>
      <c r="K36" s="614">
        <f t="shared" si="7"/>
        <v>0</v>
      </c>
      <c r="L36" s="614">
        <f t="shared" si="7"/>
        <v>0.1071</v>
      </c>
      <c r="M36" s="614">
        <f t="shared" si="7"/>
        <v>1.77E-2</v>
      </c>
      <c r="N36" s="614">
        <f t="shared" si="7"/>
        <v>1.3299999999999999E-2</v>
      </c>
      <c r="O36" s="614">
        <f t="shared" si="7"/>
        <v>6.2100000000000002E-2</v>
      </c>
      <c r="P36" s="621">
        <f t="shared" si="1"/>
        <v>1.0006999999999999</v>
      </c>
      <c r="S36" s="620">
        <f t="shared" si="4"/>
        <v>2023</v>
      </c>
      <c r="T36" s="622">
        <v>0</v>
      </c>
      <c r="U36" s="622">
        <v>5</v>
      </c>
      <c r="V36" s="623">
        <f t="shared" si="5"/>
        <v>0</v>
      </c>
      <c r="W36" s="624">
        <v>1</v>
      </c>
      <c r="X36" s="625">
        <f t="shared" si="2"/>
        <v>0</v>
      </c>
    </row>
    <row r="37" spans="2:24">
      <c r="B37" s="620">
        <f t="shared" si="3"/>
        <v>2024</v>
      </c>
      <c r="C37" s="627"/>
      <c r="D37" s="613">
        <v>1</v>
      </c>
      <c r="E37" s="614">
        <f t="shared" si="7"/>
        <v>0.66390000000000005</v>
      </c>
      <c r="F37" s="614">
        <f t="shared" si="7"/>
        <v>0.1285</v>
      </c>
      <c r="G37" s="614">
        <f t="shared" si="6"/>
        <v>0</v>
      </c>
      <c r="H37" s="614">
        <f t="shared" si="7"/>
        <v>0</v>
      </c>
      <c r="I37" s="614">
        <f t="shared" si="6"/>
        <v>0</v>
      </c>
      <c r="J37" s="614">
        <f t="shared" si="7"/>
        <v>8.0999999999999996E-3</v>
      </c>
      <c r="K37" s="614">
        <f t="shared" si="7"/>
        <v>0</v>
      </c>
      <c r="L37" s="614">
        <f t="shared" si="7"/>
        <v>0.1071</v>
      </c>
      <c r="M37" s="614">
        <f t="shared" si="7"/>
        <v>1.77E-2</v>
      </c>
      <c r="N37" s="614">
        <f t="shared" si="7"/>
        <v>1.3299999999999999E-2</v>
      </c>
      <c r="O37" s="614">
        <f t="shared" si="7"/>
        <v>6.2100000000000002E-2</v>
      </c>
      <c r="P37" s="621">
        <f t="shared" si="1"/>
        <v>1.0006999999999999</v>
      </c>
      <c r="S37" s="620">
        <f t="shared" si="4"/>
        <v>2024</v>
      </c>
      <c r="T37" s="622">
        <v>0</v>
      </c>
      <c r="U37" s="622">
        <v>5</v>
      </c>
      <c r="V37" s="623">
        <f t="shared" si="5"/>
        <v>0</v>
      </c>
      <c r="W37" s="624">
        <v>1</v>
      </c>
      <c r="X37" s="625">
        <f t="shared" si="2"/>
        <v>0</v>
      </c>
    </row>
    <row r="38" spans="2:24">
      <c r="B38" s="620">
        <f t="shared" si="3"/>
        <v>2025</v>
      </c>
      <c r="C38" s="627"/>
      <c r="D38" s="613">
        <v>1</v>
      </c>
      <c r="E38" s="614">
        <f t="shared" si="7"/>
        <v>0.66390000000000005</v>
      </c>
      <c r="F38" s="614">
        <f t="shared" si="7"/>
        <v>0.1285</v>
      </c>
      <c r="G38" s="614">
        <f t="shared" si="6"/>
        <v>0</v>
      </c>
      <c r="H38" s="614">
        <f t="shared" si="7"/>
        <v>0</v>
      </c>
      <c r="I38" s="614">
        <f t="shared" si="6"/>
        <v>0</v>
      </c>
      <c r="J38" s="614">
        <f t="shared" si="7"/>
        <v>8.0999999999999996E-3</v>
      </c>
      <c r="K38" s="614">
        <f t="shared" si="7"/>
        <v>0</v>
      </c>
      <c r="L38" s="614">
        <f t="shared" si="7"/>
        <v>0.1071</v>
      </c>
      <c r="M38" s="614">
        <f t="shared" si="7"/>
        <v>1.77E-2</v>
      </c>
      <c r="N38" s="614">
        <f t="shared" si="7"/>
        <v>1.3299999999999999E-2</v>
      </c>
      <c r="O38" s="614">
        <f t="shared" si="7"/>
        <v>6.2100000000000002E-2</v>
      </c>
      <c r="P38" s="621">
        <f t="shared" si="1"/>
        <v>1.0006999999999999</v>
      </c>
      <c r="S38" s="620">
        <f t="shared" si="4"/>
        <v>2025</v>
      </c>
      <c r="T38" s="622">
        <v>0</v>
      </c>
      <c r="U38" s="622">
        <v>5</v>
      </c>
      <c r="V38" s="623">
        <f t="shared" si="5"/>
        <v>0</v>
      </c>
      <c r="W38" s="624">
        <v>1</v>
      </c>
      <c r="X38" s="625">
        <f t="shared" si="2"/>
        <v>0</v>
      </c>
    </row>
    <row r="39" spans="2:24">
      <c r="B39" s="620">
        <f t="shared" si="3"/>
        <v>2026</v>
      </c>
      <c r="C39" s="627"/>
      <c r="D39" s="613">
        <v>1</v>
      </c>
      <c r="E39" s="614">
        <f t="shared" si="7"/>
        <v>0.66390000000000005</v>
      </c>
      <c r="F39" s="614">
        <f t="shared" si="7"/>
        <v>0.1285</v>
      </c>
      <c r="G39" s="614">
        <f t="shared" si="7"/>
        <v>0</v>
      </c>
      <c r="H39" s="614">
        <f t="shared" si="7"/>
        <v>0</v>
      </c>
      <c r="I39" s="614">
        <f t="shared" si="7"/>
        <v>0</v>
      </c>
      <c r="J39" s="614">
        <f t="shared" si="7"/>
        <v>8.0999999999999996E-3</v>
      </c>
      <c r="K39" s="614">
        <f t="shared" si="7"/>
        <v>0</v>
      </c>
      <c r="L39" s="614">
        <f t="shared" si="7"/>
        <v>0.1071</v>
      </c>
      <c r="M39" s="614">
        <f t="shared" si="7"/>
        <v>1.77E-2</v>
      </c>
      <c r="N39" s="614">
        <f t="shared" si="7"/>
        <v>1.3299999999999999E-2</v>
      </c>
      <c r="O39" s="614">
        <f t="shared" si="7"/>
        <v>6.2100000000000002E-2</v>
      </c>
      <c r="P39" s="621">
        <f t="shared" si="1"/>
        <v>1.0006999999999999</v>
      </c>
      <c r="S39" s="620">
        <f t="shared" si="4"/>
        <v>2026</v>
      </c>
      <c r="T39" s="622">
        <v>0</v>
      </c>
      <c r="U39" s="622">
        <v>5</v>
      </c>
      <c r="V39" s="623">
        <f t="shared" si="5"/>
        <v>0</v>
      </c>
      <c r="W39" s="624">
        <v>1</v>
      </c>
      <c r="X39" s="625">
        <f t="shared" si="2"/>
        <v>0</v>
      </c>
    </row>
    <row r="40" spans="2:24">
      <c r="B40" s="620">
        <f t="shared" si="3"/>
        <v>2027</v>
      </c>
      <c r="C40" s="627"/>
      <c r="D40" s="613">
        <v>1</v>
      </c>
      <c r="E40" s="614">
        <f t="shared" si="7"/>
        <v>0.66390000000000005</v>
      </c>
      <c r="F40" s="614">
        <f t="shared" si="7"/>
        <v>0.1285</v>
      </c>
      <c r="G40" s="614">
        <f t="shared" si="7"/>
        <v>0</v>
      </c>
      <c r="H40" s="614">
        <f t="shared" si="7"/>
        <v>0</v>
      </c>
      <c r="I40" s="614">
        <f t="shared" si="7"/>
        <v>0</v>
      </c>
      <c r="J40" s="614">
        <f t="shared" si="7"/>
        <v>8.0999999999999996E-3</v>
      </c>
      <c r="K40" s="614">
        <f t="shared" si="7"/>
        <v>0</v>
      </c>
      <c r="L40" s="614">
        <f t="shared" si="7"/>
        <v>0.1071</v>
      </c>
      <c r="M40" s="614">
        <f t="shared" si="7"/>
        <v>1.77E-2</v>
      </c>
      <c r="N40" s="614">
        <f t="shared" si="7"/>
        <v>1.3299999999999999E-2</v>
      </c>
      <c r="O40" s="614">
        <f t="shared" si="7"/>
        <v>6.2100000000000002E-2</v>
      </c>
      <c r="P40" s="621">
        <f t="shared" si="1"/>
        <v>1.0006999999999999</v>
      </c>
      <c r="S40" s="620">
        <f t="shared" si="4"/>
        <v>2027</v>
      </c>
      <c r="T40" s="622">
        <v>0</v>
      </c>
      <c r="U40" s="622">
        <v>5</v>
      </c>
      <c r="V40" s="623">
        <f t="shared" si="5"/>
        <v>0</v>
      </c>
      <c r="W40" s="624">
        <v>1</v>
      </c>
      <c r="X40" s="625">
        <f t="shared" si="2"/>
        <v>0</v>
      </c>
    </row>
    <row r="41" spans="2:24">
      <c r="B41" s="620">
        <f t="shared" si="3"/>
        <v>2028</v>
      </c>
      <c r="C41" s="627"/>
      <c r="D41" s="613">
        <v>1</v>
      </c>
      <c r="E41" s="614">
        <f t="shared" si="7"/>
        <v>0.66390000000000005</v>
      </c>
      <c r="F41" s="614">
        <f t="shared" si="7"/>
        <v>0.1285</v>
      </c>
      <c r="G41" s="614">
        <f t="shared" si="7"/>
        <v>0</v>
      </c>
      <c r="H41" s="614">
        <f t="shared" si="7"/>
        <v>0</v>
      </c>
      <c r="I41" s="614">
        <f t="shared" si="7"/>
        <v>0</v>
      </c>
      <c r="J41" s="614">
        <f t="shared" si="7"/>
        <v>8.0999999999999996E-3</v>
      </c>
      <c r="K41" s="614">
        <f t="shared" si="7"/>
        <v>0</v>
      </c>
      <c r="L41" s="614">
        <f t="shared" si="7"/>
        <v>0.1071</v>
      </c>
      <c r="M41" s="614">
        <f t="shared" si="7"/>
        <v>1.77E-2</v>
      </c>
      <c r="N41" s="614">
        <f t="shared" si="7"/>
        <v>1.3299999999999999E-2</v>
      </c>
      <c r="O41" s="614">
        <f t="shared" si="7"/>
        <v>6.2100000000000002E-2</v>
      </c>
      <c r="P41" s="621">
        <f t="shared" si="1"/>
        <v>1.0006999999999999</v>
      </c>
      <c r="S41" s="620">
        <f t="shared" si="4"/>
        <v>2028</v>
      </c>
      <c r="T41" s="622">
        <v>0</v>
      </c>
      <c r="U41" s="622">
        <v>5</v>
      </c>
      <c r="V41" s="623">
        <f t="shared" si="5"/>
        <v>0</v>
      </c>
      <c r="W41" s="624">
        <v>1</v>
      </c>
      <c r="X41" s="625">
        <f t="shared" si="2"/>
        <v>0</v>
      </c>
    </row>
    <row r="42" spans="2:24">
      <c r="B42" s="620">
        <f t="shared" si="3"/>
        <v>2029</v>
      </c>
      <c r="C42" s="627"/>
      <c r="D42" s="613">
        <v>1</v>
      </c>
      <c r="E42" s="614">
        <f t="shared" si="7"/>
        <v>0.66390000000000005</v>
      </c>
      <c r="F42" s="614">
        <f t="shared" si="7"/>
        <v>0.1285</v>
      </c>
      <c r="G42" s="614">
        <f t="shared" si="7"/>
        <v>0</v>
      </c>
      <c r="H42" s="614">
        <f t="shared" si="7"/>
        <v>0</v>
      </c>
      <c r="I42" s="614">
        <f t="shared" si="7"/>
        <v>0</v>
      </c>
      <c r="J42" s="614">
        <f t="shared" si="7"/>
        <v>8.0999999999999996E-3</v>
      </c>
      <c r="K42" s="614">
        <f t="shared" si="7"/>
        <v>0</v>
      </c>
      <c r="L42" s="614">
        <f t="shared" si="7"/>
        <v>0.1071</v>
      </c>
      <c r="M42" s="614">
        <f t="shared" si="7"/>
        <v>1.77E-2</v>
      </c>
      <c r="N42" s="614">
        <f t="shared" si="7"/>
        <v>1.3299999999999999E-2</v>
      </c>
      <c r="O42" s="614">
        <f t="shared" si="7"/>
        <v>6.2100000000000002E-2</v>
      </c>
      <c r="P42" s="621">
        <f t="shared" si="1"/>
        <v>1.0006999999999999</v>
      </c>
      <c r="S42" s="620">
        <f t="shared" si="4"/>
        <v>2029</v>
      </c>
      <c r="T42" s="622">
        <v>0</v>
      </c>
      <c r="U42" s="622">
        <v>5</v>
      </c>
      <c r="V42" s="623">
        <f t="shared" si="5"/>
        <v>0</v>
      </c>
      <c r="W42" s="624">
        <v>1</v>
      </c>
      <c r="X42" s="625">
        <f t="shared" si="2"/>
        <v>0</v>
      </c>
    </row>
    <row r="43" spans="2:24">
      <c r="B43" s="620">
        <f t="shared" si="3"/>
        <v>2030</v>
      </c>
      <c r="C43" s="627"/>
      <c r="D43" s="613">
        <v>1</v>
      </c>
      <c r="E43" s="614">
        <f t="shared" ref="E43:O58" si="8">E$8</f>
        <v>0.66390000000000005</v>
      </c>
      <c r="F43" s="614">
        <f t="shared" si="8"/>
        <v>0.1285</v>
      </c>
      <c r="G43" s="614">
        <f t="shared" si="7"/>
        <v>0</v>
      </c>
      <c r="H43" s="614">
        <f t="shared" si="8"/>
        <v>0</v>
      </c>
      <c r="I43" s="614">
        <f t="shared" si="7"/>
        <v>0</v>
      </c>
      <c r="J43" s="614">
        <f t="shared" si="8"/>
        <v>8.0999999999999996E-3</v>
      </c>
      <c r="K43" s="614">
        <f t="shared" si="8"/>
        <v>0</v>
      </c>
      <c r="L43" s="614">
        <f t="shared" si="8"/>
        <v>0.1071</v>
      </c>
      <c r="M43" s="614">
        <f t="shared" si="8"/>
        <v>1.77E-2</v>
      </c>
      <c r="N43" s="614">
        <f t="shared" si="8"/>
        <v>1.3299999999999999E-2</v>
      </c>
      <c r="O43" s="614">
        <f t="shared" si="8"/>
        <v>6.2100000000000002E-2</v>
      </c>
      <c r="P43" s="621">
        <f t="shared" si="1"/>
        <v>1.0006999999999999</v>
      </c>
      <c r="S43" s="620">
        <f t="shared" si="4"/>
        <v>2030</v>
      </c>
      <c r="T43" s="622">
        <v>0</v>
      </c>
      <c r="U43" s="622">
        <v>5</v>
      </c>
      <c r="V43" s="623">
        <f t="shared" si="5"/>
        <v>0</v>
      </c>
      <c r="W43" s="624">
        <v>1</v>
      </c>
      <c r="X43" s="625">
        <f t="shared" si="2"/>
        <v>0</v>
      </c>
    </row>
    <row r="44" spans="2:24">
      <c r="B44" s="620">
        <f t="shared" si="3"/>
        <v>2031</v>
      </c>
      <c r="C44" s="627"/>
      <c r="D44" s="613">
        <v>1</v>
      </c>
      <c r="E44" s="614">
        <f t="shared" si="8"/>
        <v>0.66390000000000005</v>
      </c>
      <c r="F44" s="614">
        <f t="shared" si="8"/>
        <v>0.1285</v>
      </c>
      <c r="G44" s="614">
        <f t="shared" si="7"/>
        <v>0</v>
      </c>
      <c r="H44" s="614">
        <f t="shared" si="8"/>
        <v>0</v>
      </c>
      <c r="I44" s="614">
        <f t="shared" si="7"/>
        <v>0</v>
      </c>
      <c r="J44" s="614">
        <f t="shared" si="8"/>
        <v>8.0999999999999996E-3</v>
      </c>
      <c r="K44" s="614">
        <f t="shared" si="8"/>
        <v>0</v>
      </c>
      <c r="L44" s="614">
        <f t="shared" si="8"/>
        <v>0.1071</v>
      </c>
      <c r="M44" s="614">
        <f t="shared" si="8"/>
        <v>1.77E-2</v>
      </c>
      <c r="N44" s="614">
        <f t="shared" si="8"/>
        <v>1.3299999999999999E-2</v>
      </c>
      <c r="O44" s="614">
        <f t="shared" si="8"/>
        <v>6.2100000000000002E-2</v>
      </c>
      <c r="P44" s="621">
        <f t="shared" si="1"/>
        <v>1.0006999999999999</v>
      </c>
      <c r="S44" s="620">
        <f t="shared" si="4"/>
        <v>2031</v>
      </c>
      <c r="T44" s="622">
        <v>0</v>
      </c>
      <c r="U44" s="622">
        <v>5</v>
      </c>
      <c r="V44" s="623">
        <f t="shared" si="5"/>
        <v>0</v>
      </c>
      <c r="W44" s="624">
        <v>1</v>
      </c>
      <c r="X44" s="625">
        <f t="shared" si="2"/>
        <v>0</v>
      </c>
    </row>
    <row r="45" spans="2:24">
      <c r="B45" s="620">
        <f t="shared" si="3"/>
        <v>2032</v>
      </c>
      <c r="C45" s="627"/>
      <c r="D45" s="613">
        <v>1</v>
      </c>
      <c r="E45" s="614">
        <f t="shared" si="8"/>
        <v>0.66390000000000005</v>
      </c>
      <c r="F45" s="614">
        <f t="shared" si="8"/>
        <v>0.1285</v>
      </c>
      <c r="G45" s="614">
        <f t="shared" si="7"/>
        <v>0</v>
      </c>
      <c r="H45" s="614">
        <f t="shared" si="8"/>
        <v>0</v>
      </c>
      <c r="I45" s="614">
        <f t="shared" si="7"/>
        <v>0</v>
      </c>
      <c r="J45" s="614">
        <f t="shared" si="8"/>
        <v>8.0999999999999996E-3</v>
      </c>
      <c r="K45" s="614">
        <f t="shared" si="8"/>
        <v>0</v>
      </c>
      <c r="L45" s="614">
        <f t="shared" si="8"/>
        <v>0.1071</v>
      </c>
      <c r="M45" s="614">
        <f t="shared" si="8"/>
        <v>1.77E-2</v>
      </c>
      <c r="N45" s="614">
        <f t="shared" si="8"/>
        <v>1.3299999999999999E-2</v>
      </c>
      <c r="O45" s="614">
        <f t="shared" si="8"/>
        <v>6.2100000000000002E-2</v>
      </c>
      <c r="P45" s="621">
        <f t="shared" ref="P45:P76" si="9">SUM(E45:O45)</f>
        <v>1.0006999999999999</v>
      </c>
      <c r="S45" s="620">
        <f t="shared" si="4"/>
        <v>2032</v>
      </c>
      <c r="T45" s="622">
        <v>0</v>
      </c>
      <c r="U45" s="622">
        <v>5</v>
      </c>
      <c r="V45" s="623">
        <f t="shared" si="5"/>
        <v>0</v>
      </c>
      <c r="W45" s="624">
        <v>1</v>
      </c>
      <c r="X45" s="625">
        <f t="shared" ref="X45:X76" si="10">V45*W45</f>
        <v>0</v>
      </c>
    </row>
    <row r="46" spans="2:24">
      <c r="B46" s="620">
        <f t="shared" ref="B46:B77" si="11">B45+1</f>
        <v>2033</v>
      </c>
      <c r="C46" s="627"/>
      <c r="D46" s="613">
        <v>1</v>
      </c>
      <c r="E46" s="614">
        <f t="shared" si="8"/>
        <v>0.66390000000000005</v>
      </c>
      <c r="F46" s="614">
        <f t="shared" si="8"/>
        <v>0.1285</v>
      </c>
      <c r="G46" s="614">
        <f t="shared" si="7"/>
        <v>0</v>
      </c>
      <c r="H46" s="614">
        <f t="shared" si="8"/>
        <v>0</v>
      </c>
      <c r="I46" s="614">
        <f t="shared" si="7"/>
        <v>0</v>
      </c>
      <c r="J46" s="614">
        <f t="shared" si="8"/>
        <v>8.0999999999999996E-3</v>
      </c>
      <c r="K46" s="614">
        <f t="shared" si="8"/>
        <v>0</v>
      </c>
      <c r="L46" s="614">
        <f t="shared" si="8"/>
        <v>0.1071</v>
      </c>
      <c r="M46" s="614">
        <f t="shared" si="8"/>
        <v>1.77E-2</v>
      </c>
      <c r="N46" s="614">
        <f t="shared" si="8"/>
        <v>1.3299999999999999E-2</v>
      </c>
      <c r="O46" s="614">
        <f t="shared" si="8"/>
        <v>6.2100000000000002E-2</v>
      </c>
      <c r="P46" s="621">
        <f t="shared" si="9"/>
        <v>1.0006999999999999</v>
      </c>
      <c r="S46" s="620">
        <f t="shared" si="4"/>
        <v>2033</v>
      </c>
      <c r="T46" s="622">
        <v>0</v>
      </c>
      <c r="U46" s="622">
        <v>5</v>
      </c>
      <c r="V46" s="623">
        <f t="shared" si="5"/>
        <v>0</v>
      </c>
      <c r="W46" s="624">
        <v>1</v>
      </c>
      <c r="X46" s="625">
        <f t="shared" si="10"/>
        <v>0</v>
      </c>
    </row>
    <row r="47" spans="2:24">
      <c r="B47" s="620">
        <f t="shared" si="11"/>
        <v>2034</v>
      </c>
      <c r="C47" s="627"/>
      <c r="D47" s="613">
        <v>1</v>
      </c>
      <c r="E47" s="614">
        <f t="shared" si="8"/>
        <v>0.66390000000000005</v>
      </c>
      <c r="F47" s="614">
        <f t="shared" si="8"/>
        <v>0.1285</v>
      </c>
      <c r="G47" s="614">
        <f t="shared" si="7"/>
        <v>0</v>
      </c>
      <c r="H47" s="614">
        <f t="shared" si="8"/>
        <v>0</v>
      </c>
      <c r="I47" s="614">
        <f t="shared" si="7"/>
        <v>0</v>
      </c>
      <c r="J47" s="614">
        <f t="shared" si="8"/>
        <v>8.0999999999999996E-3</v>
      </c>
      <c r="K47" s="614">
        <f t="shared" si="8"/>
        <v>0</v>
      </c>
      <c r="L47" s="614">
        <f t="shared" si="8"/>
        <v>0.1071</v>
      </c>
      <c r="M47" s="614">
        <f t="shared" si="8"/>
        <v>1.77E-2</v>
      </c>
      <c r="N47" s="614">
        <f t="shared" si="8"/>
        <v>1.3299999999999999E-2</v>
      </c>
      <c r="O47" s="614">
        <f t="shared" si="8"/>
        <v>6.2100000000000002E-2</v>
      </c>
      <c r="P47" s="621">
        <f t="shared" si="9"/>
        <v>1.0006999999999999</v>
      </c>
      <c r="S47" s="620">
        <f t="shared" si="4"/>
        <v>2034</v>
      </c>
      <c r="T47" s="622">
        <v>0</v>
      </c>
      <c r="U47" s="622">
        <v>5</v>
      </c>
      <c r="V47" s="623">
        <f t="shared" si="5"/>
        <v>0</v>
      </c>
      <c r="W47" s="624">
        <v>1</v>
      </c>
      <c r="X47" s="625">
        <f t="shared" si="10"/>
        <v>0</v>
      </c>
    </row>
    <row r="48" spans="2:24">
      <c r="B48" s="620">
        <f t="shared" si="11"/>
        <v>2035</v>
      </c>
      <c r="C48" s="627"/>
      <c r="D48" s="613">
        <v>1</v>
      </c>
      <c r="E48" s="614">
        <f t="shared" si="8"/>
        <v>0.66390000000000005</v>
      </c>
      <c r="F48" s="614">
        <f t="shared" si="8"/>
        <v>0.1285</v>
      </c>
      <c r="G48" s="614">
        <f t="shared" si="7"/>
        <v>0</v>
      </c>
      <c r="H48" s="614">
        <f t="shared" si="8"/>
        <v>0</v>
      </c>
      <c r="I48" s="614">
        <f t="shared" si="7"/>
        <v>0</v>
      </c>
      <c r="J48" s="614">
        <f t="shared" si="8"/>
        <v>8.0999999999999996E-3</v>
      </c>
      <c r="K48" s="614">
        <f t="shared" si="8"/>
        <v>0</v>
      </c>
      <c r="L48" s="614">
        <f t="shared" si="8"/>
        <v>0.1071</v>
      </c>
      <c r="M48" s="614">
        <f t="shared" si="8"/>
        <v>1.77E-2</v>
      </c>
      <c r="N48" s="614">
        <f t="shared" si="8"/>
        <v>1.3299999999999999E-2</v>
      </c>
      <c r="O48" s="614">
        <f t="shared" si="8"/>
        <v>6.2100000000000002E-2</v>
      </c>
      <c r="P48" s="621">
        <f t="shared" si="9"/>
        <v>1.0006999999999999</v>
      </c>
      <c r="S48" s="620">
        <f t="shared" si="4"/>
        <v>2035</v>
      </c>
      <c r="T48" s="622">
        <v>0</v>
      </c>
      <c r="U48" s="622">
        <v>5</v>
      </c>
      <c r="V48" s="623">
        <f t="shared" si="5"/>
        <v>0</v>
      </c>
      <c r="W48" s="624">
        <v>1</v>
      </c>
      <c r="X48" s="625">
        <f t="shared" si="10"/>
        <v>0</v>
      </c>
    </row>
    <row r="49" spans="2:24">
      <c r="B49" s="620">
        <f t="shared" si="11"/>
        <v>2036</v>
      </c>
      <c r="C49" s="627"/>
      <c r="D49" s="613">
        <v>1</v>
      </c>
      <c r="E49" s="614">
        <f t="shared" si="8"/>
        <v>0.66390000000000005</v>
      </c>
      <c r="F49" s="614">
        <f t="shared" si="8"/>
        <v>0.1285</v>
      </c>
      <c r="G49" s="614">
        <f t="shared" si="8"/>
        <v>0</v>
      </c>
      <c r="H49" s="614">
        <f t="shared" si="8"/>
        <v>0</v>
      </c>
      <c r="I49" s="614">
        <f t="shared" si="8"/>
        <v>0</v>
      </c>
      <c r="J49" s="614">
        <f t="shared" si="8"/>
        <v>8.0999999999999996E-3</v>
      </c>
      <c r="K49" s="614">
        <f t="shared" si="8"/>
        <v>0</v>
      </c>
      <c r="L49" s="614">
        <f t="shared" si="8"/>
        <v>0.1071</v>
      </c>
      <c r="M49" s="614">
        <f t="shared" si="8"/>
        <v>1.77E-2</v>
      </c>
      <c r="N49" s="614">
        <f t="shared" si="8"/>
        <v>1.3299999999999999E-2</v>
      </c>
      <c r="O49" s="614">
        <f t="shared" si="8"/>
        <v>6.2100000000000002E-2</v>
      </c>
      <c r="P49" s="621">
        <f t="shared" si="9"/>
        <v>1.0006999999999999</v>
      </c>
      <c r="S49" s="620">
        <f t="shared" si="4"/>
        <v>2036</v>
      </c>
      <c r="T49" s="622">
        <v>0</v>
      </c>
      <c r="U49" s="622">
        <v>5</v>
      </c>
      <c r="V49" s="623">
        <f t="shared" si="5"/>
        <v>0</v>
      </c>
      <c r="W49" s="624">
        <v>1</v>
      </c>
      <c r="X49" s="625">
        <f t="shared" si="10"/>
        <v>0</v>
      </c>
    </row>
    <row r="50" spans="2:24">
      <c r="B50" s="620">
        <f t="shared" si="11"/>
        <v>2037</v>
      </c>
      <c r="C50" s="627"/>
      <c r="D50" s="613">
        <v>1</v>
      </c>
      <c r="E50" s="614">
        <f t="shared" si="8"/>
        <v>0.66390000000000005</v>
      </c>
      <c r="F50" s="614">
        <f t="shared" si="8"/>
        <v>0.1285</v>
      </c>
      <c r="G50" s="614">
        <f t="shared" si="8"/>
        <v>0</v>
      </c>
      <c r="H50" s="614">
        <f t="shared" si="8"/>
        <v>0</v>
      </c>
      <c r="I50" s="614">
        <f t="shared" si="8"/>
        <v>0</v>
      </c>
      <c r="J50" s="614">
        <f t="shared" si="8"/>
        <v>8.0999999999999996E-3</v>
      </c>
      <c r="K50" s="614">
        <f t="shared" si="8"/>
        <v>0</v>
      </c>
      <c r="L50" s="614">
        <f t="shared" si="8"/>
        <v>0.1071</v>
      </c>
      <c r="M50" s="614">
        <f t="shared" si="8"/>
        <v>1.77E-2</v>
      </c>
      <c r="N50" s="614">
        <f t="shared" si="8"/>
        <v>1.3299999999999999E-2</v>
      </c>
      <c r="O50" s="614">
        <f t="shared" si="8"/>
        <v>6.2100000000000002E-2</v>
      </c>
      <c r="P50" s="621">
        <f t="shared" si="9"/>
        <v>1.0006999999999999</v>
      </c>
      <c r="S50" s="620">
        <f t="shared" si="4"/>
        <v>2037</v>
      </c>
      <c r="T50" s="622">
        <v>0</v>
      </c>
      <c r="U50" s="622">
        <v>5</v>
      </c>
      <c r="V50" s="623">
        <f t="shared" si="5"/>
        <v>0</v>
      </c>
      <c r="W50" s="624">
        <v>1</v>
      </c>
      <c r="X50" s="625">
        <f t="shared" si="10"/>
        <v>0</v>
      </c>
    </row>
    <row r="51" spans="2:24">
      <c r="B51" s="620">
        <f t="shared" si="11"/>
        <v>2038</v>
      </c>
      <c r="C51" s="627"/>
      <c r="D51" s="613">
        <v>1</v>
      </c>
      <c r="E51" s="614">
        <f t="shared" si="8"/>
        <v>0.66390000000000005</v>
      </c>
      <c r="F51" s="614">
        <f t="shared" si="8"/>
        <v>0.1285</v>
      </c>
      <c r="G51" s="614">
        <f t="shared" si="8"/>
        <v>0</v>
      </c>
      <c r="H51" s="614">
        <f t="shared" si="8"/>
        <v>0</v>
      </c>
      <c r="I51" s="614">
        <f t="shared" si="8"/>
        <v>0</v>
      </c>
      <c r="J51" s="614">
        <f t="shared" si="8"/>
        <v>8.0999999999999996E-3</v>
      </c>
      <c r="K51" s="614">
        <f t="shared" si="8"/>
        <v>0</v>
      </c>
      <c r="L51" s="614">
        <f t="shared" si="8"/>
        <v>0.1071</v>
      </c>
      <c r="M51" s="614">
        <f t="shared" si="8"/>
        <v>1.77E-2</v>
      </c>
      <c r="N51" s="614">
        <f t="shared" si="8"/>
        <v>1.3299999999999999E-2</v>
      </c>
      <c r="O51" s="614">
        <f t="shared" si="8"/>
        <v>6.2100000000000002E-2</v>
      </c>
      <c r="P51" s="621">
        <f t="shared" si="9"/>
        <v>1.0006999999999999</v>
      </c>
      <c r="S51" s="620">
        <f t="shared" si="4"/>
        <v>2038</v>
      </c>
      <c r="T51" s="622">
        <v>0</v>
      </c>
      <c r="U51" s="622">
        <v>5</v>
      </c>
      <c r="V51" s="623">
        <f t="shared" si="5"/>
        <v>0</v>
      </c>
      <c r="W51" s="624">
        <v>1</v>
      </c>
      <c r="X51" s="625">
        <f t="shared" si="10"/>
        <v>0</v>
      </c>
    </row>
    <row r="52" spans="2:24">
      <c r="B52" s="620">
        <f t="shared" si="11"/>
        <v>2039</v>
      </c>
      <c r="C52" s="627"/>
      <c r="D52" s="613">
        <v>1</v>
      </c>
      <c r="E52" s="614">
        <f t="shared" si="8"/>
        <v>0.66390000000000005</v>
      </c>
      <c r="F52" s="614">
        <f t="shared" si="8"/>
        <v>0.1285</v>
      </c>
      <c r="G52" s="614">
        <f t="shared" si="8"/>
        <v>0</v>
      </c>
      <c r="H52" s="614">
        <f t="shared" si="8"/>
        <v>0</v>
      </c>
      <c r="I52" s="614">
        <f t="shared" si="8"/>
        <v>0</v>
      </c>
      <c r="J52" s="614">
        <f t="shared" si="8"/>
        <v>8.0999999999999996E-3</v>
      </c>
      <c r="K52" s="614">
        <f t="shared" si="8"/>
        <v>0</v>
      </c>
      <c r="L52" s="614">
        <f t="shared" si="8"/>
        <v>0.1071</v>
      </c>
      <c r="M52" s="614">
        <f t="shared" si="8"/>
        <v>1.77E-2</v>
      </c>
      <c r="N52" s="614">
        <f t="shared" si="8"/>
        <v>1.3299999999999999E-2</v>
      </c>
      <c r="O52" s="614">
        <f t="shared" si="8"/>
        <v>6.2100000000000002E-2</v>
      </c>
      <c r="P52" s="621">
        <f t="shared" si="9"/>
        <v>1.0006999999999999</v>
      </c>
      <c r="S52" s="620">
        <f t="shared" si="4"/>
        <v>2039</v>
      </c>
      <c r="T52" s="622">
        <v>0</v>
      </c>
      <c r="U52" s="622">
        <v>5</v>
      </c>
      <c r="V52" s="623">
        <f t="shared" si="5"/>
        <v>0</v>
      </c>
      <c r="W52" s="624">
        <v>1</v>
      </c>
      <c r="X52" s="625">
        <f t="shared" si="10"/>
        <v>0</v>
      </c>
    </row>
    <row r="53" spans="2:24">
      <c r="B53" s="620">
        <f t="shared" si="11"/>
        <v>2040</v>
      </c>
      <c r="C53" s="627"/>
      <c r="D53" s="613">
        <v>1</v>
      </c>
      <c r="E53" s="614">
        <f t="shared" ref="E53:O68" si="12">E$8</f>
        <v>0.66390000000000005</v>
      </c>
      <c r="F53" s="614">
        <f t="shared" si="12"/>
        <v>0.1285</v>
      </c>
      <c r="G53" s="614">
        <f t="shared" si="8"/>
        <v>0</v>
      </c>
      <c r="H53" s="614">
        <f t="shared" si="12"/>
        <v>0</v>
      </c>
      <c r="I53" s="614">
        <f t="shared" si="8"/>
        <v>0</v>
      </c>
      <c r="J53" s="614">
        <f t="shared" si="12"/>
        <v>8.0999999999999996E-3</v>
      </c>
      <c r="K53" s="614">
        <f t="shared" si="12"/>
        <v>0</v>
      </c>
      <c r="L53" s="614">
        <f t="shared" si="12"/>
        <v>0.1071</v>
      </c>
      <c r="M53" s="614">
        <f t="shared" si="12"/>
        <v>1.77E-2</v>
      </c>
      <c r="N53" s="614">
        <f t="shared" si="12"/>
        <v>1.3299999999999999E-2</v>
      </c>
      <c r="O53" s="614">
        <f t="shared" si="12"/>
        <v>6.2100000000000002E-2</v>
      </c>
      <c r="P53" s="621">
        <f t="shared" si="9"/>
        <v>1.0006999999999999</v>
      </c>
      <c r="S53" s="620">
        <f t="shared" si="4"/>
        <v>2040</v>
      </c>
      <c r="T53" s="622">
        <v>0</v>
      </c>
      <c r="U53" s="622">
        <v>5</v>
      </c>
      <c r="V53" s="623">
        <f t="shared" si="5"/>
        <v>0</v>
      </c>
      <c r="W53" s="624">
        <v>1</v>
      </c>
      <c r="X53" s="625">
        <f t="shared" si="10"/>
        <v>0</v>
      </c>
    </row>
    <row r="54" spans="2:24">
      <c r="B54" s="620">
        <f t="shared" si="11"/>
        <v>2041</v>
      </c>
      <c r="C54" s="627"/>
      <c r="D54" s="613">
        <v>1</v>
      </c>
      <c r="E54" s="614">
        <f t="shared" si="12"/>
        <v>0.66390000000000005</v>
      </c>
      <c r="F54" s="614">
        <f t="shared" si="12"/>
        <v>0.1285</v>
      </c>
      <c r="G54" s="614">
        <f t="shared" si="8"/>
        <v>0</v>
      </c>
      <c r="H54" s="614">
        <f t="shared" si="12"/>
        <v>0</v>
      </c>
      <c r="I54" s="614">
        <f t="shared" si="8"/>
        <v>0</v>
      </c>
      <c r="J54" s="614">
        <f t="shared" si="12"/>
        <v>8.0999999999999996E-3</v>
      </c>
      <c r="K54" s="614">
        <f t="shared" si="12"/>
        <v>0</v>
      </c>
      <c r="L54" s="614">
        <f t="shared" si="12"/>
        <v>0.1071</v>
      </c>
      <c r="M54" s="614">
        <f t="shared" si="12"/>
        <v>1.77E-2</v>
      </c>
      <c r="N54" s="614">
        <f t="shared" si="12"/>
        <v>1.3299999999999999E-2</v>
      </c>
      <c r="O54" s="614">
        <f t="shared" si="12"/>
        <v>6.2100000000000002E-2</v>
      </c>
      <c r="P54" s="621">
        <f t="shared" si="9"/>
        <v>1.0006999999999999</v>
      </c>
      <c r="S54" s="620">
        <f t="shared" si="4"/>
        <v>2041</v>
      </c>
      <c r="T54" s="622">
        <v>0</v>
      </c>
      <c r="U54" s="622">
        <v>5</v>
      </c>
      <c r="V54" s="623">
        <f t="shared" si="5"/>
        <v>0</v>
      </c>
      <c r="W54" s="624">
        <v>1</v>
      </c>
      <c r="X54" s="625">
        <f t="shared" si="10"/>
        <v>0</v>
      </c>
    </row>
    <row r="55" spans="2:24">
      <c r="B55" s="620">
        <f t="shared" si="11"/>
        <v>2042</v>
      </c>
      <c r="C55" s="627"/>
      <c r="D55" s="613">
        <v>1</v>
      </c>
      <c r="E55" s="614">
        <f t="shared" si="12"/>
        <v>0.66390000000000005</v>
      </c>
      <c r="F55" s="614">
        <f t="shared" si="12"/>
        <v>0.1285</v>
      </c>
      <c r="G55" s="614">
        <f t="shared" si="8"/>
        <v>0</v>
      </c>
      <c r="H55" s="614">
        <f t="shared" si="12"/>
        <v>0</v>
      </c>
      <c r="I55" s="614">
        <f t="shared" si="8"/>
        <v>0</v>
      </c>
      <c r="J55" s="614">
        <f t="shared" si="12"/>
        <v>8.0999999999999996E-3</v>
      </c>
      <c r="K55" s="614">
        <f t="shared" si="12"/>
        <v>0</v>
      </c>
      <c r="L55" s="614">
        <f t="shared" si="12"/>
        <v>0.1071</v>
      </c>
      <c r="M55" s="614">
        <f t="shared" si="12"/>
        <v>1.77E-2</v>
      </c>
      <c r="N55" s="614">
        <f t="shared" si="12"/>
        <v>1.3299999999999999E-2</v>
      </c>
      <c r="O55" s="614">
        <f t="shared" si="12"/>
        <v>6.2100000000000002E-2</v>
      </c>
      <c r="P55" s="621">
        <f t="shared" si="9"/>
        <v>1.0006999999999999</v>
      </c>
      <c r="S55" s="620">
        <f t="shared" si="4"/>
        <v>2042</v>
      </c>
      <c r="T55" s="622">
        <v>0</v>
      </c>
      <c r="U55" s="622">
        <v>5</v>
      </c>
      <c r="V55" s="623">
        <f t="shared" si="5"/>
        <v>0</v>
      </c>
      <c r="W55" s="624">
        <v>1</v>
      </c>
      <c r="X55" s="625">
        <f t="shared" si="10"/>
        <v>0</v>
      </c>
    </row>
    <row r="56" spans="2:24">
      <c r="B56" s="620">
        <f t="shared" si="11"/>
        <v>2043</v>
      </c>
      <c r="C56" s="627"/>
      <c r="D56" s="613">
        <v>1</v>
      </c>
      <c r="E56" s="614">
        <f t="shared" si="12"/>
        <v>0.66390000000000005</v>
      </c>
      <c r="F56" s="614">
        <f t="shared" si="12"/>
        <v>0.1285</v>
      </c>
      <c r="G56" s="614">
        <f t="shared" si="8"/>
        <v>0</v>
      </c>
      <c r="H56" s="614">
        <f t="shared" si="12"/>
        <v>0</v>
      </c>
      <c r="I56" s="614">
        <f t="shared" si="8"/>
        <v>0</v>
      </c>
      <c r="J56" s="614">
        <f t="shared" si="12"/>
        <v>8.0999999999999996E-3</v>
      </c>
      <c r="K56" s="614">
        <f t="shared" si="12"/>
        <v>0</v>
      </c>
      <c r="L56" s="614">
        <f t="shared" si="12"/>
        <v>0.1071</v>
      </c>
      <c r="M56" s="614">
        <f t="shared" si="12"/>
        <v>1.77E-2</v>
      </c>
      <c r="N56" s="614">
        <f t="shared" si="12"/>
        <v>1.3299999999999999E-2</v>
      </c>
      <c r="O56" s="614">
        <f t="shared" si="12"/>
        <v>6.2100000000000002E-2</v>
      </c>
      <c r="P56" s="621">
        <f t="shared" si="9"/>
        <v>1.0006999999999999</v>
      </c>
      <c r="S56" s="620">
        <f t="shared" si="4"/>
        <v>2043</v>
      </c>
      <c r="T56" s="622">
        <v>0</v>
      </c>
      <c r="U56" s="622">
        <v>5</v>
      </c>
      <c r="V56" s="623">
        <f t="shared" si="5"/>
        <v>0</v>
      </c>
      <c r="W56" s="624">
        <v>1</v>
      </c>
      <c r="X56" s="625">
        <f t="shared" si="10"/>
        <v>0</v>
      </c>
    </row>
    <row r="57" spans="2:24">
      <c r="B57" s="620">
        <f t="shared" si="11"/>
        <v>2044</v>
      </c>
      <c r="C57" s="627"/>
      <c r="D57" s="613">
        <v>1</v>
      </c>
      <c r="E57" s="614">
        <f t="shared" si="12"/>
        <v>0.66390000000000005</v>
      </c>
      <c r="F57" s="614">
        <f t="shared" si="12"/>
        <v>0.1285</v>
      </c>
      <c r="G57" s="614">
        <f t="shared" si="8"/>
        <v>0</v>
      </c>
      <c r="H57" s="614">
        <f t="shared" si="12"/>
        <v>0</v>
      </c>
      <c r="I57" s="614">
        <f t="shared" si="8"/>
        <v>0</v>
      </c>
      <c r="J57" s="614">
        <f t="shared" si="12"/>
        <v>8.0999999999999996E-3</v>
      </c>
      <c r="K57" s="614">
        <f t="shared" si="12"/>
        <v>0</v>
      </c>
      <c r="L57" s="614">
        <f t="shared" si="12"/>
        <v>0.1071</v>
      </c>
      <c r="M57" s="614">
        <f t="shared" si="12"/>
        <v>1.77E-2</v>
      </c>
      <c r="N57" s="614">
        <f t="shared" si="12"/>
        <v>1.3299999999999999E-2</v>
      </c>
      <c r="O57" s="614">
        <f t="shared" si="12"/>
        <v>6.2100000000000002E-2</v>
      </c>
      <c r="P57" s="621">
        <f t="shared" si="9"/>
        <v>1.0006999999999999</v>
      </c>
      <c r="S57" s="620">
        <f t="shared" si="4"/>
        <v>2044</v>
      </c>
      <c r="T57" s="622">
        <v>0</v>
      </c>
      <c r="U57" s="622">
        <v>5</v>
      </c>
      <c r="V57" s="623">
        <f t="shared" si="5"/>
        <v>0</v>
      </c>
      <c r="W57" s="624">
        <v>1</v>
      </c>
      <c r="X57" s="625">
        <f t="shared" si="10"/>
        <v>0</v>
      </c>
    </row>
    <row r="58" spans="2:24">
      <c r="B58" s="620">
        <f t="shared" si="11"/>
        <v>2045</v>
      </c>
      <c r="C58" s="627"/>
      <c r="D58" s="613">
        <v>1</v>
      </c>
      <c r="E58" s="614">
        <f t="shared" si="12"/>
        <v>0.66390000000000005</v>
      </c>
      <c r="F58" s="614">
        <f t="shared" si="12"/>
        <v>0.1285</v>
      </c>
      <c r="G58" s="614">
        <f t="shared" si="8"/>
        <v>0</v>
      </c>
      <c r="H58" s="614">
        <f t="shared" si="12"/>
        <v>0</v>
      </c>
      <c r="I58" s="614">
        <f t="shared" si="8"/>
        <v>0</v>
      </c>
      <c r="J58" s="614">
        <f t="shared" si="12"/>
        <v>8.0999999999999996E-3</v>
      </c>
      <c r="K58" s="614">
        <f t="shared" si="12"/>
        <v>0</v>
      </c>
      <c r="L58" s="614">
        <f t="shared" si="12"/>
        <v>0.1071</v>
      </c>
      <c r="M58" s="614">
        <f t="shared" si="12"/>
        <v>1.77E-2</v>
      </c>
      <c r="N58" s="614">
        <f t="shared" si="12"/>
        <v>1.3299999999999999E-2</v>
      </c>
      <c r="O58" s="614">
        <f t="shared" si="12"/>
        <v>6.2100000000000002E-2</v>
      </c>
      <c r="P58" s="621">
        <f t="shared" si="9"/>
        <v>1.0006999999999999</v>
      </c>
      <c r="S58" s="620">
        <f t="shared" si="4"/>
        <v>2045</v>
      </c>
      <c r="T58" s="622">
        <v>0</v>
      </c>
      <c r="U58" s="622">
        <v>5</v>
      </c>
      <c r="V58" s="623">
        <f t="shared" si="5"/>
        <v>0</v>
      </c>
      <c r="W58" s="624">
        <v>1</v>
      </c>
      <c r="X58" s="625">
        <f t="shared" si="10"/>
        <v>0</v>
      </c>
    </row>
    <row r="59" spans="2:24">
      <c r="B59" s="620">
        <f t="shared" si="11"/>
        <v>2046</v>
      </c>
      <c r="C59" s="627"/>
      <c r="D59" s="613">
        <v>1</v>
      </c>
      <c r="E59" s="614">
        <f t="shared" si="12"/>
        <v>0.66390000000000005</v>
      </c>
      <c r="F59" s="614">
        <f t="shared" si="12"/>
        <v>0.1285</v>
      </c>
      <c r="G59" s="614">
        <f t="shared" si="12"/>
        <v>0</v>
      </c>
      <c r="H59" s="614">
        <f t="shared" si="12"/>
        <v>0</v>
      </c>
      <c r="I59" s="614">
        <f t="shared" si="12"/>
        <v>0</v>
      </c>
      <c r="J59" s="614">
        <f t="shared" si="12"/>
        <v>8.0999999999999996E-3</v>
      </c>
      <c r="K59" s="614">
        <f t="shared" si="12"/>
        <v>0</v>
      </c>
      <c r="L59" s="614">
        <f t="shared" si="12"/>
        <v>0.1071</v>
      </c>
      <c r="M59" s="614">
        <f t="shared" si="12"/>
        <v>1.77E-2</v>
      </c>
      <c r="N59" s="614">
        <f t="shared" si="12"/>
        <v>1.3299999999999999E-2</v>
      </c>
      <c r="O59" s="614">
        <f t="shared" si="12"/>
        <v>6.2100000000000002E-2</v>
      </c>
      <c r="P59" s="621">
        <f t="shared" si="9"/>
        <v>1.0006999999999999</v>
      </c>
      <c r="S59" s="620">
        <f t="shared" si="4"/>
        <v>2046</v>
      </c>
      <c r="T59" s="622">
        <v>0</v>
      </c>
      <c r="U59" s="622">
        <v>5</v>
      </c>
      <c r="V59" s="623">
        <f t="shared" si="5"/>
        <v>0</v>
      </c>
      <c r="W59" s="624">
        <v>1</v>
      </c>
      <c r="X59" s="625">
        <f t="shared" si="10"/>
        <v>0</v>
      </c>
    </row>
    <row r="60" spans="2:24">
      <c r="B60" s="620">
        <f t="shared" si="11"/>
        <v>2047</v>
      </c>
      <c r="C60" s="627"/>
      <c r="D60" s="613">
        <v>1</v>
      </c>
      <c r="E60" s="614">
        <f t="shared" si="12"/>
        <v>0.66390000000000005</v>
      </c>
      <c r="F60" s="614">
        <f t="shared" si="12"/>
        <v>0.1285</v>
      </c>
      <c r="G60" s="614">
        <f t="shared" si="12"/>
        <v>0</v>
      </c>
      <c r="H60" s="614">
        <f t="shared" si="12"/>
        <v>0</v>
      </c>
      <c r="I60" s="614">
        <f t="shared" si="12"/>
        <v>0</v>
      </c>
      <c r="J60" s="614">
        <f t="shared" si="12"/>
        <v>8.0999999999999996E-3</v>
      </c>
      <c r="K60" s="614">
        <f t="shared" si="12"/>
        <v>0</v>
      </c>
      <c r="L60" s="614">
        <f t="shared" si="12"/>
        <v>0.1071</v>
      </c>
      <c r="M60" s="614">
        <f t="shared" si="12"/>
        <v>1.77E-2</v>
      </c>
      <c r="N60" s="614">
        <f t="shared" si="12"/>
        <v>1.3299999999999999E-2</v>
      </c>
      <c r="O60" s="614">
        <f t="shared" si="12"/>
        <v>6.2100000000000002E-2</v>
      </c>
      <c r="P60" s="621">
        <f t="shared" si="9"/>
        <v>1.0006999999999999</v>
      </c>
      <c r="S60" s="620">
        <f t="shared" si="4"/>
        <v>2047</v>
      </c>
      <c r="T60" s="622">
        <v>0</v>
      </c>
      <c r="U60" s="622">
        <v>5</v>
      </c>
      <c r="V60" s="623">
        <f t="shared" si="5"/>
        <v>0</v>
      </c>
      <c r="W60" s="624">
        <v>1</v>
      </c>
      <c r="X60" s="625">
        <f t="shared" si="10"/>
        <v>0</v>
      </c>
    </row>
    <row r="61" spans="2:24">
      <c r="B61" s="620">
        <f t="shared" si="11"/>
        <v>2048</v>
      </c>
      <c r="C61" s="627"/>
      <c r="D61" s="613">
        <v>1</v>
      </c>
      <c r="E61" s="614">
        <f t="shared" si="12"/>
        <v>0.66390000000000005</v>
      </c>
      <c r="F61" s="614">
        <f t="shared" si="12"/>
        <v>0.1285</v>
      </c>
      <c r="G61" s="614">
        <f t="shared" si="12"/>
        <v>0</v>
      </c>
      <c r="H61" s="614">
        <f t="shared" si="12"/>
        <v>0</v>
      </c>
      <c r="I61" s="614">
        <f t="shared" si="12"/>
        <v>0</v>
      </c>
      <c r="J61" s="614">
        <f t="shared" si="12"/>
        <v>8.0999999999999996E-3</v>
      </c>
      <c r="K61" s="614">
        <f t="shared" si="12"/>
        <v>0</v>
      </c>
      <c r="L61" s="614">
        <f t="shared" si="12"/>
        <v>0.1071</v>
      </c>
      <c r="M61" s="614">
        <f t="shared" si="12"/>
        <v>1.77E-2</v>
      </c>
      <c r="N61" s="614">
        <f t="shared" si="12"/>
        <v>1.3299999999999999E-2</v>
      </c>
      <c r="O61" s="614">
        <f t="shared" si="12"/>
        <v>6.2100000000000002E-2</v>
      </c>
      <c r="P61" s="621">
        <f t="shared" si="9"/>
        <v>1.0006999999999999</v>
      </c>
      <c r="S61" s="620">
        <f t="shared" si="4"/>
        <v>2048</v>
      </c>
      <c r="T61" s="622">
        <v>0</v>
      </c>
      <c r="U61" s="622">
        <v>5</v>
      </c>
      <c r="V61" s="623">
        <f t="shared" si="5"/>
        <v>0</v>
      </c>
      <c r="W61" s="624">
        <v>1</v>
      </c>
      <c r="X61" s="625">
        <f t="shared" si="10"/>
        <v>0</v>
      </c>
    </row>
    <row r="62" spans="2:24">
      <c r="B62" s="620">
        <f t="shared" si="11"/>
        <v>2049</v>
      </c>
      <c r="C62" s="627"/>
      <c r="D62" s="613">
        <v>1</v>
      </c>
      <c r="E62" s="614">
        <f t="shared" si="12"/>
        <v>0.66390000000000005</v>
      </c>
      <c r="F62" s="614">
        <f t="shared" si="12"/>
        <v>0.1285</v>
      </c>
      <c r="G62" s="614">
        <f t="shared" si="12"/>
        <v>0</v>
      </c>
      <c r="H62" s="614">
        <f t="shared" si="12"/>
        <v>0</v>
      </c>
      <c r="I62" s="614">
        <f t="shared" si="12"/>
        <v>0</v>
      </c>
      <c r="J62" s="614">
        <f t="shared" si="12"/>
        <v>8.0999999999999996E-3</v>
      </c>
      <c r="K62" s="614">
        <f t="shared" si="12"/>
        <v>0</v>
      </c>
      <c r="L62" s="614">
        <f t="shared" si="12"/>
        <v>0.1071</v>
      </c>
      <c r="M62" s="614">
        <f t="shared" si="12"/>
        <v>1.77E-2</v>
      </c>
      <c r="N62" s="614">
        <f t="shared" si="12"/>
        <v>1.3299999999999999E-2</v>
      </c>
      <c r="O62" s="614">
        <f t="shared" si="12"/>
        <v>6.2100000000000002E-2</v>
      </c>
      <c r="P62" s="621">
        <f t="shared" si="9"/>
        <v>1.0006999999999999</v>
      </c>
      <c r="S62" s="620">
        <f t="shared" si="4"/>
        <v>2049</v>
      </c>
      <c r="T62" s="622">
        <v>0</v>
      </c>
      <c r="U62" s="622">
        <v>5</v>
      </c>
      <c r="V62" s="623">
        <f t="shared" si="5"/>
        <v>0</v>
      </c>
      <c r="W62" s="624">
        <v>1</v>
      </c>
      <c r="X62" s="625">
        <f t="shared" si="10"/>
        <v>0</v>
      </c>
    </row>
    <row r="63" spans="2:24">
      <c r="B63" s="620">
        <f t="shared" si="11"/>
        <v>2050</v>
      </c>
      <c r="C63" s="627"/>
      <c r="D63" s="613">
        <v>1</v>
      </c>
      <c r="E63" s="614">
        <f t="shared" ref="E63:O78" si="13">E$8</f>
        <v>0.66390000000000005</v>
      </c>
      <c r="F63" s="614">
        <f t="shared" si="13"/>
        <v>0.1285</v>
      </c>
      <c r="G63" s="614">
        <f t="shared" si="12"/>
        <v>0</v>
      </c>
      <c r="H63" s="614">
        <f t="shared" si="13"/>
        <v>0</v>
      </c>
      <c r="I63" s="614">
        <f t="shared" si="12"/>
        <v>0</v>
      </c>
      <c r="J63" s="614">
        <f t="shared" si="13"/>
        <v>8.0999999999999996E-3</v>
      </c>
      <c r="K63" s="614">
        <f t="shared" si="13"/>
        <v>0</v>
      </c>
      <c r="L63" s="614">
        <f t="shared" si="13"/>
        <v>0.1071</v>
      </c>
      <c r="M63" s="614">
        <f t="shared" si="13"/>
        <v>1.77E-2</v>
      </c>
      <c r="N63" s="614">
        <f t="shared" si="13"/>
        <v>1.3299999999999999E-2</v>
      </c>
      <c r="O63" s="614">
        <f t="shared" si="13"/>
        <v>6.2100000000000002E-2</v>
      </c>
      <c r="P63" s="621">
        <f t="shared" si="9"/>
        <v>1.0006999999999999</v>
      </c>
      <c r="S63" s="620">
        <f t="shared" si="4"/>
        <v>2050</v>
      </c>
      <c r="T63" s="622">
        <v>0</v>
      </c>
      <c r="U63" s="622">
        <v>5</v>
      </c>
      <c r="V63" s="623">
        <f t="shared" si="5"/>
        <v>0</v>
      </c>
      <c r="W63" s="624">
        <v>1</v>
      </c>
      <c r="X63" s="625">
        <f t="shared" si="10"/>
        <v>0</v>
      </c>
    </row>
    <row r="64" spans="2:24">
      <c r="B64" s="620">
        <f t="shared" si="11"/>
        <v>2051</v>
      </c>
      <c r="C64" s="627"/>
      <c r="D64" s="613">
        <v>1</v>
      </c>
      <c r="E64" s="614">
        <f t="shared" si="13"/>
        <v>0.66390000000000005</v>
      </c>
      <c r="F64" s="614">
        <f t="shared" si="13"/>
        <v>0.1285</v>
      </c>
      <c r="G64" s="614">
        <f t="shared" si="12"/>
        <v>0</v>
      </c>
      <c r="H64" s="614">
        <f t="shared" si="13"/>
        <v>0</v>
      </c>
      <c r="I64" s="614">
        <f t="shared" si="12"/>
        <v>0</v>
      </c>
      <c r="J64" s="614">
        <f t="shared" si="13"/>
        <v>8.0999999999999996E-3</v>
      </c>
      <c r="K64" s="614">
        <f t="shared" si="13"/>
        <v>0</v>
      </c>
      <c r="L64" s="614">
        <f t="shared" si="13"/>
        <v>0.1071</v>
      </c>
      <c r="M64" s="614">
        <f t="shared" si="13"/>
        <v>1.77E-2</v>
      </c>
      <c r="N64" s="614">
        <f t="shared" si="13"/>
        <v>1.3299999999999999E-2</v>
      </c>
      <c r="O64" s="614">
        <f t="shared" si="13"/>
        <v>6.2100000000000002E-2</v>
      </c>
      <c r="P64" s="621">
        <f t="shared" si="9"/>
        <v>1.0006999999999999</v>
      </c>
      <c r="S64" s="620">
        <f t="shared" si="4"/>
        <v>2051</v>
      </c>
      <c r="T64" s="622">
        <v>0</v>
      </c>
      <c r="U64" s="622">
        <v>5</v>
      </c>
      <c r="V64" s="623">
        <f t="shared" si="5"/>
        <v>0</v>
      </c>
      <c r="W64" s="624">
        <v>1</v>
      </c>
      <c r="X64" s="625">
        <f t="shared" si="10"/>
        <v>0</v>
      </c>
    </row>
    <row r="65" spans="2:24">
      <c r="B65" s="620">
        <f t="shared" si="11"/>
        <v>2052</v>
      </c>
      <c r="C65" s="627"/>
      <c r="D65" s="613">
        <v>1</v>
      </c>
      <c r="E65" s="614">
        <f t="shared" si="13"/>
        <v>0.66390000000000005</v>
      </c>
      <c r="F65" s="614">
        <f t="shared" si="13"/>
        <v>0.1285</v>
      </c>
      <c r="G65" s="614">
        <f t="shared" si="12"/>
        <v>0</v>
      </c>
      <c r="H65" s="614">
        <f t="shared" si="13"/>
        <v>0</v>
      </c>
      <c r="I65" s="614">
        <f t="shared" si="12"/>
        <v>0</v>
      </c>
      <c r="J65" s="614">
        <f t="shared" si="13"/>
        <v>8.0999999999999996E-3</v>
      </c>
      <c r="K65" s="614">
        <f t="shared" si="13"/>
        <v>0</v>
      </c>
      <c r="L65" s="614">
        <f t="shared" si="13"/>
        <v>0.1071</v>
      </c>
      <c r="M65" s="614">
        <f t="shared" si="13"/>
        <v>1.77E-2</v>
      </c>
      <c r="N65" s="614">
        <f t="shared" si="13"/>
        <v>1.3299999999999999E-2</v>
      </c>
      <c r="O65" s="614">
        <f t="shared" si="13"/>
        <v>6.2100000000000002E-2</v>
      </c>
      <c r="P65" s="621">
        <f t="shared" si="9"/>
        <v>1.0006999999999999</v>
      </c>
      <c r="S65" s="620">
        <f t="shared" si="4"/>
        <v>2052</v>
      </c>
      <c r="T65" s="622">
        <v>0</v>
      </c>
      <c r="U65" s="622">
        <v>5</v>
      </c>
      <c r="V65" s="623">
        <f t="shared" si="5"/>
        <v>0</v>
      </c>
      <c r="W65" s="624">
        <v>1</v>
      </c>
      <c r="X65" s="625">
        <f t="shared" si="10"/>
        <v>0</v>
      </c>
    </row>
    <row r="66" spans="2:24">
      <c r="B66" s="620">
        <f t="shared" si="11"/>
        <v>2053</v>
      </c>
      <c r="C66" s="627"/>
      <c r="D66" s="613">
        <v>1</v>
      </c>
      <c r="E66" s="614">
        <f t="shared" si="13"/>
        <v>0.66390000000000005</v>
      </c>
      <c r="F66" s="614">
        <f t="shared" si="13"/>
        <v>0.1285</v>
      </c>
      <c r="G66" s="614">
        <f t="shared" si="12"/>
        <v>0</v>
      </c>
      <c r="H66" s="614">
        <f t="shared" si="13"/>
        <v>0</v>
      </c>
      <c r="I66" s="614">
        <f t="shared" si="12"/>
        <v>0</v>
      </c>
      <c r="J66" s="614">
        <f t="shared" si="13"/>
        <v>8.0999999999999996E-3</v>
      </c>
      <c r="K66" s="614">
        <f t="shared" si="13"/>
        <v>0</v>
      </c>
      <c r="L66" s="614">
        <f t="shared" si="13"/>
        <v>0.1071</v>
      </c>
      <c r="M66" s="614">
        <f t="shared" si="13"/>
        <v>1.77E-2</v>
      </c>
      <c r="N66" s="614">
        <f t="shared" si="13"/>
        <v>1.3299999999999999E-2</v>
      </c>
      <c r="O66" s="614">
        <f t="shared" si="13"/>
        <v>6.2100000000000002E-2</v>
      </c>
      <c r="P66" s="621">
        <f t="shared" si="9"/>
        <v>1.0006999999999999</v>
      </c>
      <c r="S66" s="620">
        <f t="shared" si="4"/>
        <v>2053</v>
      </c>
      <c r="T66" s="622">
        <v>0</v>
      </c>
      <c r="U66" s="622">
        <v>5</v>
      </c>
      <c r="V66" s="623">
        <f t="shared" si="5"/>
        <v>0</v>
      </c>
      <c r="W66" s="624">
        <v>1</v>
      </c>
      <c r="X66" s="625">
        <f t="shared" si="10"/>
        <v>0</v>
      </c>
    </row>
    <row r="67" spans="2:24">
      <c r="B67" s="620">
        <f t="shared" si="11"/>
        <v>2054</v>
      </c>
      <c r="C67" s="627"/>
      <c r="D67" s="613">
        <v>1</v>
      </c>
      <c r="E67" s="614">
        <f t="shared" si="13"/>
        <v>0.66390000000000005</v>
      </c>
      <c r="F67" s="614">
        <f t="shared" si="13"/>
        <v>0.1285</v>
      </c>
      <c r="G67" s="614">
        <f t="shared" si="12"/>
        <v>0</v>
      </c>
      <c r="H67" s="614">
        <f t="shared" si="13"/>
        <v>0</v>
      </c>
      <c r="I67" s="614">
        <f t="shared" si="12"/>
        <v>0</v>
      </c>
      <c r="J67" s="614">
        <f t="shared" si="13"/>
        <v>8.0999999999999996E-3</v>
      </c>
      <c r="K67" s="614">
        <f t="shared" si="13"/>
        <v>0</v>
      </c>
      <c r="L67" s="614">
        <f t="shared" si="13"/>
        <v>0.1071</v>
      </c>
      <c r="M67" s="614">
        <f t="shared" si="13"/>
        <v>1.77E-2</v>
      </c>
      <c r="N67" s="614">
        <f t="shared" si="13"/>
        <v>1.3299999999999999E-2</v>
      </c>
      <c r="O67" s="614">
        <f t="shared" si="13"/>
        <v>6.2100000000000002E-2</v>
      </c>
      <c r="P67" s="621">
        <f t="shared" si="9"/>
        <v>1.0006999999999999</v>
      </c>
      <c r="S67" s="620">
        <f t="shared" si="4"/>
        <v>2054</v>
      </c>
      <c r="T67" s="622">
        <v>0</v>
      </c>
      <c r="U67" s="622">
        <v>5</v>
      </c>
      <c r="V67" s="623">
        <f t="shared" si="5"/>
        <v>0</v>
      </c>
      <c r="W67" s="624">
        <v>1</v>
      </c>
      <c r="X67" s="625">
        <f t="shared" si="10"/>
        <v>0</v>
      </c>
    </row>
    <row r="68" spans="2:24">
      <c r="B68" s="620">
        <f t="shared" si="11"/>
        <v>2055</v>
      </c>
      <c r="C68" s="627"/>
      <c r="D68" s="613">
        <v>1</v>
      </c>
      <c r="E68" s="614">
        <f t="shared" si="13"/>
        <v>0.66390000000000005</v>
      </c>
      <c r="F68" s="614">
        <f t="shared" si="13"/>
        <v>0.1285</v>
      </c>
      <c r="G68" s="614">
        <f t="shared" si="12"/>
        <v>0</v>
      </c>
      <c r="H68" s="614">
        <f t="shared" si="13"/>
        <v>0</v>
      </c>
      <c r="I68" s="614">
        <f t="shared" si="12"/>
        <v>0</v>
      </c>
      <c r="J68" s="614">
        <f t="shared" si="13"/>
        <v>8.0999999999999996E-3</v>
      </c>
      <c r="K68" s="614">
        <f t="shared" si="13"/>
        <v>0</v>
      </c>
      <c r="L68" s="614">
        <f t="shared" si="13"/>
        <v>0.1071</v>
      </c>
      <c r="M68" s="614">
        <f t="shared" si="13"/>
        <v>1.77E-2</v>
      </c>
      <c r="N68" s="614">
        <f t="shared" si="13"/>
        <v>1.3299999999999999E-2</v>
      </c>
      <c r="O68" s="614">
        <f t="shared" si="13"/>
        <v>6.2100000000000002E-2</v>
      </c>
      <c r="P68" s="621">
        <f t="shared" si="9"/>
        <v>1.0006999999999999</v>
      </c>
      <c r="S68" s="620">
        <f t="shared" si="4"/>
        <v>2055</v>
      </c>
      <c r="T68" s="622">
        <v>0</v>
      </c>
      <c r="U68" s="622">
        <v>5</v>
      </c>
      <c r="V68" s="623">
        <f t="shared" si="5"/>
        <v>0</v>
      </c>
      <c r="W68" s="624">
        <v>1</v>
      </c>
      <c r="X68" s="625">
        <f t="shared" si="10"/>
        <v>0</v>
      </c>
    </row>
    <row r="69" spans="2:24">
      <c r="B69" s="620">
        <f t="shared" si="11"/>
        <v>2056</v>
      </c>
      <c r="C69" s="627"/>
      <c r="D69" s="613">
        <v>1</v>
      </c>
      <c r="E69" s="614">
        <f t="shared" si="13"/>
        <v>0.66390000000000005</v>
      </c>
      <c r="F69" s="614">
        <f t="shared" si="13"/>
        <v>0.1285</v>
      </c>
      <c r="G69" s="614">
        <f t="shared" si="13"/>
        <v>0</v>
      </c>
      <c r="H69" s="614">
        <f t="shared" si="13"/>
        <v>0</v>
      </c>
      <c r="I69" s="614">
        <f t="shared" si="13"/>
        <v>0</v>
      </c>
      <c r="J69" s="614">
        <f t="shared" si="13"/>
        <v>8.0999999999999996E-3</v>
      </c>
      <c r="K69" s="614">
        <f t="shared" si="13"/>
        <v>0</v>
      </c>
      <c r="L69" s="614">
        <f t="shared" si="13"/>
        <v>0.1071</v>
      </c>
      <c r="M69" s="614">
        <f t="shared" si="13"/>
        <v>1.77E-2</v>
      </c>
      <c r="N69" s="614">
        <f t="shared" si="13"/>
        <v>1.3299999999999999E-2</v>
      </c>
      <c r="O69" s="614">
        <f t="shared" si="13"/>
        <v>6.2100000000000002E-2</v>
      </c>
      <c r="P69" s="621">
        <f t="shared" si="9"/>
        <v>1.0006999999999999</v>
      </c>
      <c r="S69" s="620">
        <f t="shared" si="4"/>
        <v>2056</v>
      </c>
      <c r="T69" s="622">
        <v>0</v>
      </c>
      <c r="U69" s="622">
        <v>5</v>
      </c>
      <c r="V69" s="623">
        <f t="shared" si="5"/>
        <v>0</v>
      </c>
      <c r="W69" s="624">
        <v>1</v>
      </c>
      <c r="X69" s="625">
        <f t="shared" si="10"/>
        <v>0</v>
      </c>
    </row>
    <row r="70" spans="2:24">
      <c r="B70" s="620">
        <f t="shared" si="11"/>
        <v>2057</v>
      </c>
      <c r="C70" s="627"/>
      <c r="D70" s="613">
        <v>1</v>
      </c>
      <c r="E70" s="614">
        <f t="shared" si="13"/>
        <v>0.66390000000000005</v>
      </c>
      <c r="F70" s="614">
        <f t="shared" si="13"/>
        <v>0.1285</v>
      </c>
      <c r="G70" s="614">
        <f t="shared" si="13"/>
        <v>0</v>
      </c>
      <c r="H70" s="614">
        <f t="shared" si="13"/>
        <v>0</v>
      </c>
      <c r="I70" s="614">
        <f t="shared" si="13"/>
        <v>0</v>
      </c>
      <c r="J70" s="614">
        <f t="shared" si="13"/>
        <v>8.0999999999999996E-3</v>
      </c>
      <c r="K70" s="614">
        <f t="shared" si="13"/>
        <v>0</v>
      </c>
      <c r="L70" s="614">
        <f t="shared" si="13"/>
        <v>0.1071</v>
      </c>
      <c r="M70" s="614">
        <f t="shared" si="13"/>
        <v>1.77E-2</v>
      </c>
      <c r="N70" s="614">
        <f t="shared" si="13"/>
        <v>1.3299999999999999E-2</v>
      </c>
      <c r="O70" s="614">
        <f t="shared" si="13"/>
        <v>6.2100000000000002E-2</v>
      </c>
      <c r="P70" s="621">
        <f t="shared" si="9"/>
        <v>1.0006999999999999</v>
      </c>
      <c r="S70" s="620">
        <f t="shared" si="4"/>
        <v>2057</v>
      </c>
      <c r="T70" s="622">
        <v>0</v>
      </c>
      <c r="U70" s="622">
        <v>5</v>
      </c>
      <c r="V70" s="623">
        <f t="shared" si="5"/>
        <v>0</v>
      </c>
      <c r="W70" s="624">
        <v>1</v>
      </c>
      <c r="X70" s="625">
        <f t="shared" si="10"/>
        <v>0</v>
      </c>
    </row>
    <row r="71" spans="2:24">
      <c r="B71" s="620">
        <f t="shared" si="11"/>
        <v>2058</v>
      </c>
      <c r="C71" s="627"/>
      <c r="D71" s="613">
        <v>1</v>
      </c>
      <c r="E71" s="614">
        <f t="shared" si="13"/>
        <v>0.66390000000000005</v>
      </c>
      <c r="F71" s="614">
        <f t="shared" si="13"/>
        <v>0.1285</v>
      </c>
      <c r="G71" s="614">
        <f t="shared" si="13"/>
        <v>0</v>
      </c>
      <c r="H71" s="614">
        <f t="shared" si="13"/>
        <v>0</v>
      </c>
      <c r="I71" s="614">
        <f t="shared" si="13"/>
        <v>0</v>
      </c>
      <c r="J71" s="614">
        <f t="shared" si="13"/>
        <v>8.0999999999999996E-3</v>
      </c>
      <c r="K71" s="614">
        <f t="shared" si="13"/>
        <v>0</v>
      </c>
      <c r="L71" s="614">
        <f t="shared" si="13"/>
        <v>0.1071</v>
      </c>
      <c r="M71" s="614">
        <f t="shared" si="13"/>
        <v>1.77E-2</v>
      </c>
      <c r="N71" s="614">
        <f t="shared" si="13"/>
        <v>1.3299999999999999E-2</v>
      </c>
      <c r="O71" s="614">
        <f t="shared" si="13"/>
        <v>6.2100000000000002E-2</v>
      </c>
      <c r="P71" s="621">
        <f t="shared" si="9"/>
        <v>1.0006999999999999</v>
      </c>
      <c r="S71" s="620">
        <f t="shared" si="4"/>
        <v>2058</v>
      </c>
      <c r="T71" s="622">
        <v>0</v>
      </c>
      <c r="U71" s="622">
        <v>5</v>
      </c>
      <c r="V71" s="623">
        <f t="shared" si="5"/>
        <v>0</v>
      </c>
      <c r="W71" s="624">
        <v>1</v>
      </c>
      <c r="X71" s="625">
        <f t="shared" si="10"/>
        <v>0</v>
      </c>
    </row>
    <row r="72" spans="2:24">
      <c r="B72" s="620">
        <f t="shared" si="11"/>
        <v>2059</v>
      </c>
      <c r="C72" s="627"/>
      <c r="D72" s="613">
        <v>1</v>
      </c>
      <c r="E72" s="614">
        <f t="shared" si="13"/>
        <v>0.66390000000000005</v>
      </c>
      <c r="F72" s="614">
        <f t="shared" si="13"/>
        <v>0.1285</v>
      </c>
      <c r="G72" s="614">
        <f t="shared" si="13"/>
        <v>0</v>
      </c>
      <c r="H72" s="614">
        <f t="shared" si="13"/>
        <v>0</v>
      </c>
      <c r="I72" s="614">
        <f t="shared" si="13"/>
        <v>0</v>
      </c>
      <c r="J72" s="614">
        <f t="shared" si="13"/>
        <v>8.0999999999999996E-3</v>
      </c>
      <c r="K72" s="614">
        <f t="shared" si="13"/>
        <v>0</v>
      </c>
      <c r="L72" s="614">
        <f t="shared" si="13"/>
        <v>0.1071</v>
      </c>
      <c r="M72" s="614">
        <f t="shared" si="13"/>
        <v>1.77E-2</v>
      </c>
      <c r="N72" s="614">
        <f t="shared" si="13"/>
        <v>1.3299999999999999E-2</v>
      </c>
      <c r="O72" s="614">
        <f t="shared" si="13"/>
        <v>6.2100000000000002E-2</v>
      </c>
      <c r="P72" s="621">
        <f t="shared" si="9"/>
        <v>1.0006999999999999</v>
      </c>
      <c r="S72" s="620">
        <f t="shared" si="4"/>
        <v>2059</v>
      </c>
      <c r="T72" s="622">
        <v>0</v>
      </c>
      <c r="U72" s="622">
        <v>5</v>
      </c>
      <c r="V72" s="623">
        <f t="shared" si="5"/>
        <v>0</v>
      </c>
      <c r="W72" s="624">
        <v>1</v>
      </c>
      <c r="X72" s="625">
        <f t="shared" si="10"/>
        <v>0</v>
      </c>
    </row>
    <row r="73" spans="2:24">
      <c r="B73" s="620">
        <f t="shared" si="11"/>
        <v>2060</v>
      </c>
      <c r="C73" s="627"/>
      <c r="D73" s="613">
        <v>1</v>
      </c>
      <c r="E73" s="614">
        <f t="shared" ref="E73:O88" si="14">E$8</f>
        <v>0.66390000000000005</v>
      </c>
      <c r="F73" s="614">
        <f t="shared" si="14"/>
        <v>0.1285</v>
      </c>
      <c r="G73" s="614">
        <f t="shared" si="13"/>
        <v>0</v>
      </c>
      <c r="H73" s="614">
        <f t="shared" si="14"/>
        <v>0</v>
      </c>
      <c r="I73" s="614">
        <f t="shared" si="13"/>
        <v>0</v>
      </c>
      <c r="J73" s="614">
        <f t="shared" si="14"/>
        <v>8.0999999999999996E-3</v>
      </c>
      <c r="K73" s="614">
        <f t="shared" si="14"/>
        <v>0</v>
      </c>
      <c r="L73" s="614">
        <f t="shared" si="14"/>
        <v>0.1071</v>
      </c>
      <c r="M73" s="614">
        <f t="shared" si="14"/>
        <v>1.77E-2</v>
      </c>
      <c r="N73" s="614">
        <f t="shared" si="14"/>
        <v>1.3299999999999999E-2</v>
      </c>
      <c r="O73" s="614">
        <f t="shared" si="14"/>
        <v>6.2100000000000002E-2</v>
      </c>
      <c r="P73" s="621">
        <f t="shared" si="9"/>
        <v>1.0006999999999999</v>
      </c>
      <c r="S73" s="620">
        <f t="shared" si="4"/>
        <v>2060</v>
      </c>
      <c r="T73" s="622">
        <v>0</v>
      </c>
      <c r="U73" s="622">
        <v>5</v>
      </c>
      <c r="V73" s="623">
        <f t="shared" si="5"/>
        <v>0</v>
      </c>
      <c r="W73" s="624">
        <v>1</v>
      </c>
      <c r="X73" s="625">
        <f t="shared" si="10"/>
        <v>0</v>
      </c>
    </row>
    <row r="74" spans="2:24">
      <c r="B74" s="620">
        <f t="shared" si="11"/>
        <v>2061</v>
      </c>
      <c r="C74" s="627"/>
      <c r="D74" s="613">
        <v>1</v>
      </c>
      <c r="E74" s="614">
        <f t="shared" si="14"/>
        <v>0.66390000000000005</v>
      </c>
      <c r="F74" s="614">
        <f t="shared" si="14"/>
        <v>0.1285</v>
      </c>
      <c r="G74" s="614">
        <f t="shared" si="13"/>
        <v>0</v>
      </c>
      <c r="H74" s="614">
        <f t="shared" si="14"/>
        <v>0</v>
      </c>
      <c r="I74" s="614">
        <f t="shared" si="13"/>
        <v>0</v>
      </c>
      <c r="J74" s="614">
        <f t="shared" si="14"/>
        <v>8.0999999999999996E-3</v>
      </c>
      <c r="K74" s="614">
        <f t="shared" si="14"/>
        <v>0</v>
      </c>
      <c r="L74" s="614">
        <f t="shared" si="14"/>
        <v>0.1071</v>
      </c>
      <c r="M74" s="614">
        <f t="shared" si="14"/>
        <v>1.77E-2</v>
      </c>
      <c r="N74" s="614">
        <f t="shared" si="14"/>
        <v>1.3299999999999999E-2</v>
      </c>
      <c r="O74" s="614">
        <f t="shared" si="14"/>
        <v>6.2100000000000002E-2</v>
      </c>
      <c r="P74" s="621">
        <f t="shared" si="9"/>
        <v>1.0006999999999999</v>
      </c>
      <c r="S74" s="620">
        <f t="shared" si="4"/>
        <v>2061</v>
      </c>
      <c r="T74" s="622">
        <v>0</v>
      </c>
      <c r="U74" s="622">
        <v>5</v>
      </c>
      <c r="V74" s="623">
        <f t="shared" si="5"/>
        <v>0</v>
      </c>
      <c r="W74" s="624">
        <v>1</v>
      </c>
      <c r="X74" s="625">
        <f t="shared" si="10"/>
        <v>0</v>
      </c>
    </row>
    <row r="75" spans="2:24">
      <c r="B75" s="620">
        <f t="shared" si="11"/>
        <v>2062</v>
      </c>
      <c r="C75" s="627"/>
      <c r="D75" s="613">
        <v>1</v>
      </c>
      <c r="E75" s="614">
        <f t="shared" si="14"/>
        <v>0.66390000000000005</v>
      </c>
      <c r="F75" s="614">
        <f t="shared" si="14"/>
        <v>0.1285</v>
      </c>
      <c r="G75" s="614">
        <f t="shared" si="13"/>
        <v>0</v>
      </c>
      <c r="H75" s="614">
        <f t="shared" si="14"/>
        <v>0</v>
      </c>
      <c r="I75" s="614">
        <f t="shared" si="13"/>
        <v>0</v>
      </c>
      <c r="J75" s="614">
        <f t="shared" si="14"/>
        <v>8.0999999999999996E-3</v>
      </c>
      <c r="K75" s="614">
        <f t="shared" si="14"/>
        <v>0</v>
      </c>
      <c r="L75" s="614">
        <f t="shared" si="14"/>
        <v>0.1071</v>
      </c>
      <c r="M75" s="614">
        <f t="shared" si="14"/>
        <v>1.77E-2</v>
      </c>
      <c r="N75" s="614">
        <f t="shared" si="14"/>
        <v>1.3299999999999999E-2</v>
      </c>
      <c r="O75" s="614">
        <f t="shared" si="14"/>
        <v>6.2100000000000002E-2</v>
      </c>
      <c r="P75" s="621">
        <f t="shared" si="9"/>
        <v>1.0006999999999999</v>
      </c>
      <c r="S75" s="620">
        <f t="shared" si="4"/>
        <v>2062</v>
      </c>
      <c r="T75" s="622">
        <v>0</v>
      </c>
      <c r="U75" s="622">
        <v>5</v>
      </c>
      <c r="V75" s="623">
        <f t="shared" si="5"/>
        <v>0</v>
      </c>
      <c r="W75" s="624">
        <v>1</v>
      </c>
      <c r="X75" s="625">
        <f t="shared" si="10"/>
        <v>0</v>
      </c>
    </row>
    <row r="76" spans="2:24">
      <c r="B76" s="620">
        <f t="shared" si="11"/>
        <v>2063</v>
      </c>
      <c r="C76" s="627"/>
      <c r="D76" s="613">
        <v>1</v>
      </c>
      <c r="E76" s="614">
        <f t="shared" si="14"/>
        <v>0.66390000000000005</v>
      </c>
      <c r="F76" s="614">
        <f t="shared" si="14"/>
        <v>0.1285</v>
      </c>
      <c r="G76" s="614">
        <f t="shared" si="13"/>
        <v>0</v>
      </c>
      <c r="H76" s="614">
        <f t="shared" si="14"/>
        <v>0</v>
      </c>
      <c r="I76" s="614">
        <f t="shared" si="13"/>
        <v>0</v>
      </c>
      <c r="J76" s="614">
        <f t="shared" si="14"/>
        <v>8.0999999999999996E-3</v>
      </c>
      <c r="K76" s="614">
        <f t="shared" si="14"/>
        <v>0</v>
      </c>
      <c r="L76" s="614">
        <f t="shared" si="14"/>
        <v>0.1071</v>
      </c>
      <c r="M76" s="614">
        <f t="shared" si="14"/>
        <v>1.77E-2</v>
      </c>
      <c r="N76" s="614">
        <f t="shared" si="14"/>
        <v>1.3299999999999999E-2</v>
      </c>
      <c r="O76" s="614">
        <f t="shared" si="14"/>
        <v>6.2100000000000002E-2</v>
      </c>
      <c r="P76" s="621">
        <f t="shared" si="9"/>
        <v>1.0006999999999999</v>
      </c>
      <c r="S76" s="620">
        <f t="shared" si="4"/>
        <v>2063</v>
      </c>
      <c r="T76" s="622">
        <v>0</v>
      </c>
      <c r="U76" s="622">
        <v>5</v>
      </c>
      <c r="V76" s="623">
        <f t="shared" si="5"/>
        <v>0</v>
      </c>
      <c r="W76" s="624">
        <v>1</v>
      </c>
      <c r="X76" s="625">
        <f t="shared" si="10"/>
        <v>0</v>
      </c>
    </row>
    <row r="77" spans="2:24">
      <c r="B77" s="620">
        <f t="shared" si="11"/>
        <v>2064</v>
      </c>
      <c r="C77" s="627"/>
      <c r="D77" s="613">
        <v>1</v>
      </c>
      <c r="E77" s="614">
        <f t="shared" si="14"/>
        <v>0.66390000000000005</v>
      </c>
      <c r="F77" s="614">
        <f t="shared" si="14"/>
        <v>0.1285</v>
      </c>
      <c r="G77" s="614">
        <f t="shared" si="13"/>
        <v>0</v>
      </c>
      <c r="H77" s="614">
        <f t="shared" si="14"/>
        <v>0</v>
      </c>
      <c r="I77" s="614">
        <f t="shared" si="13"/>
        <v>0</v>
      </c>
      <c r="J77" s="614">
        <f t="shared" si="14"/>
        <v>8.0999999999999996E-3</v>
      </c>
      <c r="K77" s="614">
        <f t="shared" si="14"/>
        <v>0</v>
      </c>
      <c r="L77" s="614">
        <f t="shared" si="14"/>
        <v>0.1071</v>
      </c>
      <c r="M77" s="614">
        <f t="shared" si="14"/>
        <v>1.77E-2</v>
      </c>
      <c r="N77" s="614">
        <f t="shared" si="14"/>
        <v>1.3299999999999999E-2</v>
      </c>
      <c r="O77" s="614">
        <f t="shared" si="14"/>
        <v>6.2100000000000002E-2</v>
      </c>
      <c r="P77" s="621">
        <f t="shared" ref="P77:P93" si="15">SUM(E77:O77)</f>
        <v>1.0006999999999999</v>
      </c>
      <c r="S77" s="620">
        <f t="shared" si="4"/>
        <v>2064</v>
      </c>
      <c r="T77" s="622">
        <v>0</v>
      </c>
      <c r="U77" s="622">
        <v>5</v>
      </c>
      <c r="V77" s="623">
        <f t="shared" si="5"/>
        <v>0</v>
      </c>
      <c r="W77" s="624">
        <v>1</v>
      </c>
      <c r="X77" s="625">
        <f t="shared" ref="X77:X93" si="16">V77*W77</f>
        <v>0</v>
      </c>
    </row>
    <row r="78" spans="2:24">
      <c r="B78" s="620">
        <f t="shared" ref="B78:B93" si="17">B77+1</f>
        <v>2065</v>
      </c>
      <c r="C78" s="627"/>
      <c r="D78" s="613">
        <v>1</v>
      </c>
      <c r="E78" s="614">
        <f t="shared" si="14"/>
        <v>0.66390000000000005</v>
      </c>
      <c r="F78" s="614">
        <f t="shared" si="14"/>
        <v>0.1285</v>
      </c>
      <c r="G78" s="614">
        <f t="shared" si="13"/>
        <v>0</v>
      </c>
      <c r="H78" s="614">
        <f t="shared" si="14"/>
        <v>0</v>
      </c>
      <c r="I78" s="614">
        <f t="shared" si="13"/>
        <v>0</v>
      </c>
      <c r="J78" s="614">
        <f t="shared" si="14"/>
        <v>8.0999999999999996E-3</v>
      </c>
      <c r="K78" s="614">
        <f t="shared" si="14"/>
        <v>0</v>
      </c>
      <c r="L78" s="614">
        <f t="shared" si="14"/>
        <v>0.1071</v>
      </c>
      <c r="M78" s="614">
        <f t="shared" si="14"/>
        <v>1.77E-2</v>
      </c>
      <c r="N78" s="614">
        <f t="shared" si="14"/>
        <v>1.3299999999999999E-2</v>
      </c>
      <c r="O78" s="614">
        <f t="shared" si="14"/>
        <v>6.2100000000000002E-2</v>
      </c>
      <c r="P78" s="621">
        <f t="shared" si="15"/>
        <v>1.0006999999999999</v>
      </c>
      <c r="S78" s="620">
        <f t="shared" ref="S78:S93" si="18">S77+1</f>
        <v>2065</v>
      </c>
      <c r="T78" s="622">
        <v>0</v>
      </c>
      <c r="U78" s="622">
        <v>5</v>
      </c>
      <c r="V78" s="623">
        <f t="shared" si="5"/>
        <v>0</v>
      </c>
      <c r="W78" s="624">
        <v>1</v>
      </c>
      <c r="X78" s="625">
        <f t="shared" si="16"/>
        <v>0</v>
      </c>
    </row>
    <row r="79" spans="2:24">
      <c r="B79" s="620">
        <f t="shared" si="17"/>
        <v>2066</v>
      </c>
      <c r="C79" s="627"/>
      <c r="D79" s="613">
        <v>1</v>
      </c>
      <c r="E79" s="614">
        <f t="shared" si="14"/>
        <v>0.66390000000000005</v>
      </c>
      <c r="F79" s="614">
        <f t="shared" si="14"/>
        <v>0.1285</v>
      </c>
      <c r="G79" s="614">
        <f t="shared" si="14"/>
        <v>0</v>
      </c>
      <c r="H79" s="614">
        <f t="shared" si="14"/>
        <v>0</v>
      </c>
      <c r="I79" s="614">
        <f t="shared" si="14"/>
        <v>0</v>
      </c>
      <c r="J79" s="614">
        <f t="shared" si="14"/>
        <v>8.0999999999999996E-3</v>
      </c>
      <c r="K79" s="614">
        <f t="shared" si="14"/>
        <v>0</v>
      </c>
      <c r="L79" s="614">
        <f t="shared" si="14"/>
        <v>0.1071</v>
      </c>
      <c r="M79" s="614">
        <f t="shared" si="14"/>
        <v>1.77E-2</v>
      </c>
      <c r="N79" s="614">
        <f t="shared" si="14"/>
        <v>1.3299999999999999E-2</v>
      </c>
      <c r="O79" s="614">
        <f t="shared" si="14"/>
        <v>6.2100000000000002E-2</v>
      </c>
      <c r="P79" s="621">
        <f t="shared" si="15"/>
        <v>1.0006999999999999</v>
      </c>
      <c r="S79" s="620">
        <f t="shared" si="18"/>
        <v>2066</v>
      </c>
      <c r="T79" s="622">
        <v>0</v>
      </c>
      <c r="U79" s="622">
        <v>5</v>
      </c>
      <c r="V79" s="623">
        <f t="shared" ref="V79:V93" si="19">T79*U79</f>
        <v>0</v>
      </c>
      <c r="W79" s="624">
        <v>1</v>
      </c>
      <c r="X79" s="625">
        <f t="shared" si="16"/>
        <v>0</v>
      </c>
    </row>
    <row r="80" spans="2:24">
      <c r="B80" s="620">
        <f t="shared" si="17"/>
        <v>2067</v>
      </c>
      <c r="C80" s="627"/>
      <c r="D80" s="613">
        <v>1</v>
      </c>
      <c r="E80" s="614">
        <f t="shared" si="14"/>
        <v>0.66390000000000005</v>
      </c>
      <c r="F80" s="614">
        <f t="shared" si="14"/>
        <v>0.1285</v>
      </c>
      <c r="G80" s="614">
        <f t="shared" si="14"/>
        <v>0</v>
      </c>
      <c r="H80" s="614">
        <f t="shared" si="14"/>
        <v>0</v>
      </c>
      <c r="I80" s="614">
        <f t="shared" si="14"/>
        <v>0</v>
      </c>
      <c r="J80" s="614">
        <f t="shared" si="14"/>
        <v>8.0999999999999996E-3</v>
      </c>
      <c r="K80" s="614">
        <f t="shared" si="14"/>
        <v>0</v>
      </c>
      <c r="L80" s="614">
        <f t="shared" si="14"/>
        <v>0.1071</v>
      </c>
      <c r="M80" s="614">
        <f t="shared" si="14"/>
        <v>1.77E-2</v>
      </c>
      <c r="N80" s="614">
        <f t="shared" si="14"/>
        <v>1.3299999999999999E-2</v>
      </c>
      <c r="O80" s="614">
        <f t="shared" si="14"/>
        <v>6.2100000000000002E-2</v>
      </c>
      <c r="P80" s="621">
        <f t="shared" si="15"/>
        <v>1.0006999999999999</v>
      </c>
      <c r="S80" s="620">
        <f t="shared" si="18"/>
        <v>2067</v>
      </c>
      <c r="T80" s="622">
        <v>0</v>
      </c>
      <c r="U80" s="622">
        <v>5</v>
      </c>
      <c r="V80" s="623">
        <f t="shared" si="19"/>
        <v>0</v>
      </c>
      <c r="W80" s="624">
        <v>1</v>
      </c>
      <c r="X80" s="625">
        <f t="shared" si="16"/>
        <v>0</v>
      </c>
    </row>
    <row r="81" spans="2:24">
      <c r="B81" s="620">
        <f t="shared" si="17"/>
        <v>2068</v>
      </c>
      <c r="C81" s="627"/>
      <c r="D81" s="613">
        <v>1</v>
      </c>
      <c r="E81" s="614">
        <f t="shared" si="14"/>
        <v>0.66390000000000005</v>
      </c>
      <c r="F81" s="614">
        <f t="shared" si="14"/>
        <v>0.1285</v>
      </c>
      <c r="G81" s="614">
        <f t="shared" si="14"/>
        <v>0</v>
      </c>
      <c r="H81" s="614">
        <f t="shared" si="14"/>
        <v>0</v>
      </c>
      <c r="I81" s="614">
        <f t="shared" si="14"/>
        <v>0</v>
      </c>
      <c r="J81" s="614">
        <f t="shared" si="14"/>
        <v>8.0999999999999996E-3</v>
      </c>
      <c r="K81" s="614">
        <f t="shared" si="14"/>
        <v>0</v>
      </c>
      <c r="L81" s="614">
        <f t="shared" si="14"/>
        <v>0.1071</v>
      </c>
      <c r="M81" s="614">
        <f t="shared" si="14"/>
        <v>1.77E-2</v>
      </c>
      <c r="N81" s="614">
        <f t="shared" si="14"/>
        <v>1.3299999999999999E-2</v>
      </c>
      <c r="O81" s="614">
        <f t="shared" si="14"/>
        <v>6.2100000000000002E-2</v>
      </c>
      <c r="P81" s="621">
        <f t="shared" si="15"/>
        <v>1.0006999999999999</v>
      </c>
      <c r="S81" s="620">
        <f t="shared" si="18"/>
        <v>2068</v>
      </c>
      <c r="T81" s="622">
        <v>0</v>
      </c>
      <c r="U81" s="622">
        <v>5</v>
      </c>
      <c r="V81" s="623">
        <f t="shared" si="19"/>
        <v>0</v>
      </c>
      <c r="W81" s="624">
        <v>1</v>
      </c>
      <c r="X81" s="625">
        <f t="shared" si="16"/>
        <v>0</v>
      </c>
    </row>
    <row r="82" spans="2:24">
      <c r="B82" s="620">
        <f t="shared" si="17"/>
        <v>2069</v>
      </c>
      <c r="C82" s="627"/>
      <c r="D82" s="613">
        <v>1</v>
      </c>
      <c r="E82" s="614">
        <f t="shared" si="14"/>
        <v>0.66390000000000005</v>
      </c>
      <c r="F82" s="614">
        <f t="shared" si="14"/>
        <v>0.1285</v>
      </c>
      <c r="G82" s="614">
        <f t="shared" si="14"/>
        <v>0</v>
      </c>
      <c r="H82" s="614">
        <f t="shared" si="14"/>
        <v>0</v>
      </c>
      <c r="I82" s="614">
        <f t="shared" si="14"/>
        <v>0</v>
      </c>
      <c r="J82" s="614">
        <f t="shared" si="14"/>
        <v>8.0999999999999996E-3</v>
      </c>
      <c r="K82" s="614">
        <f t="shared" si="14"/>
        <v>0</v>
      </c>
      <c r="L82" s="614">
        <f t="shared" si="14"/>
        <v>0.1071</v>
      </c>
      <c r="M82" s="614">
        <f t="shared" si="14"/>
        <v>1.77E-2</v>
      </c>
      <c r="N82" s="614">
        <f t="shared" si="14"/>
        <v>1.3299999999999999E-2</v>
      </c>
      <c r="O82" s="614">
        <f t="shared" si="14"/>
        <v>6.2100000000000002E-2</v>
      </c>
      <c r="P82" s="621">
        <f t="shared" si="15"/>
        <v>1.0006999999999999</v>
      </c>
      <c r="S82" s="620">
        <f t="shared" si="18"/>
        <v>2069</v>
      </c>
      <c r="T82" s="622">
        <v>0</v>
      </c>
      <c r="U82" s="622">
        <v>5</v>
      </c>
      <c r="V82" s="623">
        <f t="shared" si="19"/>
        <v>0</v>
      </c>
      <c r="W82" s="624">
        <v>1</v>
      </c>
      <c r="X82" s="625">
        <f t="shared" si="16"/>
        <v>0</v>
      </c>
    </row>
    <row r="83" spans="2:24">
      <c r="B83" s="620">
        <f t="shared" si="17"/>
        <v>2070</v>
      </c>
      <c r="C83" s="627"/>
      <c r="D83" s="613">
        <v>1</v>
      </c>
      <c r="E83" s="614">
        <f t="shared" ref="E83:O93" si="20">E$8</f>
        <v>0.66390000000000005</v>
      </c>
      <c r="F83" s="614">
        <f t="shared" si="20"/>
        <v>0.1285</v>
      </c>
      <c r="G83" s="614">
        <f t="shared" si="14"/>
        <v>0</v>
      </c>
      <c r="H83" s="614">
        <f t="shared" si="20"/>
        <v>0</v>
      </c>
      <c r="I83" s="614">
        <f t="shared" si="14"/>
        <v>0</v>
      </c>
      <c r="J83" s="614">
        <f t="shared" si="20"/>
        <v>8.0999999999999996E-3</v>
      </c>
      <c r="K83" s="614">
        <f t="shared" si="20"/>
        <v>0</v>
      </c>
      <c r="L83" s="614">
        <f t="shared" si="20"/>
        <v>0.1071</v>
      </c>
      <c r="M83" s="614">
        <f t="shared" si="20"/>
        <v>1.77E-2</v>
      </c>
      <c r="N83" s="614">
        <f t="shared" si="20"/>
        <v>1.3299999999999999E-2</v>
      </c>
      <c r="O83" s="614">
        <f t="shared" si="20"/>
        <v>6.2100000000000002E-2</v>
      </c>
      <c r="P83" s="621">
        <f t="shared" si="15"/>
        <v>1.0006999999999999</v>
      </c>
      <c r="S83" s="620">
        <f t="shared" si="18"/>
        <v>2070</v>
      </c>
      <c r="T83" s="622">
        <v>0</v>
      </c>
      <c r="U83" s="622">
        <v>5</v>
      </c>
      <c r="V83" s="623">
        <f t="shared" si="19"/>
        <v>0</v>
      </c>
      <c r="W83" s="624">
        <v>1</v>
      </c>
      <c r="X83" s="625">
        <f t="shared" si="16"/>
        <v>0</v>
      </c>
    </row>
    <row r="84" spans="2:24">
      <c r="B84" s="620">
        <f t="shared" si="17"/>
        <v>2071</v>
      </c>
      <c r="C84" s="627"/>
      <c r="D84" s="613">
        <v>1</v>
      </c>
      <c r="E84" s="614">
        <f t="shared" si="20"/>
        <v>0.66390000000000005</v>
      </c>
      <c r="F84" s="614">
        <f t="shared" si="20"/>
        <v>0.1285</v>
      </c>
      <c r="G84" s="614">
        <f t="shared" si="14"/>
        <v>0</v>
      </c>
      <c r="H84" s="614">
        <f t="shared" si="20"/>
        <v>0</v>
      </c>
      <c r="I84" s="614">
        <f t="shared" si="14"/>
        <v>0</v>
      </c>
      <c r="J84" s="614">
        <f t="shared" si="20"/>
        <v>8.0999999999999996E-3</v>
      </c>
      <c r="K84" s="614">
        <f t="shared" si="20"/>
        <v>0</v>
      </c>
      <c r="L84" s="614">
        <f t="shared" si="20"/>
        <v>0.1071</v>
      </c>
      <c r="M84" s="614">
        <f t="shared" si="20"/>
        <v>1.77E-2</v>
      </c>
      <c r="N84" s="614">
        <f t="shared" si="20"/>
        <v>1.3299999999999999E-2</v>
      </c>
      <c r="O84" s="614">
        <f t="shared" si="20"/>
        <v>6.2100000000000002E-2</v>
      </c>
      <c r="P84" s="621">
        <f t="shared" si="15"/>
        <v>1.0006999999999999</v>
      </c>
      <c r="S84" s="620">
        <f t="shared" si="18"/>
        <v>2071</v>
      </c>
      <c r="T84" s="622">
        <v>0</v>
      </c>
      <c r="U84" s="622">
        <v>5</v>
      </c>
      <c r="V84" s="623">
        <f t="shared" si="19"/>
        <v>0</v>
      </c>
      <c r="W84" s="624">
        <v>1</v>
      </c>
      <c r="X84" s="625">
        <f t="shared" si="16"/>
        <v>0</v>
      </c>
    </row>
    <row r="85" spans="2:24">
      <c r="B85" s="620">
        <f t="shared" si="17"/>
        <v>2072</v>
      </c>
      <c r="C85" s="627"/>
      <c r="D85" s="613">
        <v>1</v>
      </c>
      <c r="E85" s="614">
        <f t="shared" si="20"/>
        <v>0.66390000000000005</v>
      </c>
      <c r="F85" s="614">
        <f t="shared" si="20"/>
        <v>0.1285</v>
      </c>
      <c r="G85" s="614">
        <f t="shared" si="14"/>
        <v>0</v>
      </c>
      <c r="H85" s="614">
        <f t="shared" si="20"/>
        <v>0</v>
      </c>
      <c r="I85" s="614">
        <f t="shared" si="14"/>
        <v>0</v>
      </c>
      <c r="J85" s="614">
        <f t="shared" si="20"/>
        <v>8.0999999999999996E-3</v>
      </c>
      <c r="K85" s="614">
        <f t="shared" si="20"/>
        <v>0</v>
      </c>
      <c r="L85" s="614">
        <f t="shared" si="20"/>
        <v>0.1071</v>
      </c>
      <c r="M85" s="614">
        <f t="shared" si="20"/>
        <v>1.77E-2</v>
      </c>
      <c r="N85" s="614">
        <f t="shared" si="20"/>
        <v>1.3299999999999999E-2</v>
      </c>
      <c r="O85" s="614">
        <f t="shared" si="20"/>
        <v>6.2100000000000002E-2</v>
      </c>
      <c r="P85" s="621">
        <f t="shared" si="15"/>
        <v>1.0006999999999999</v>
      </c>
      <c r="S85" s="620">
        <f t="shared" si="18"/>
        <v>2072</v>
      </c>
      <c r="T85" s="622">
        <v>0</v>
      </c>
      <c r="U85" s="622">
        <v>5</v>
      </c>
      <c r="V85" s="623">
        <f t="shared" si="19"/>
        <v>0</v>
      </c>
      <c r="W85" s="624">
        <v>1</v>
      </c>
      <c r="X85" s="625">
        <f t="shared" si="16"/>
        <v>0</v>
      </c>
    </row>
    <row r="86" spans="2:24">
      <c r="B86" s="620">
        <f t="shared" si="17"/>
        <v>2073</v>
      </c>
      <c r="C86" s="627"/>
      <c r="D86" s="613">
        <v>1</v>
      </c>
      <c r="E86" s="614">
        <f t="shared" si="20"/>
        <v>0.66390000000000005</v>
      </c>
      <c r="F86" s="614">
        <f t="shared" si="20"/>
        <v>0.1285</v>
      </c>
      <c r="G86" s="614">
        <f t="shared" si="14"/>
        <v>0</v>
      </c>
      <c r="H86" s="614">
        <f t="shared" si="20"/>
        <v>0</v>
      </c>
      <c r="I86" s="614">
        <f t="shared" si="14"/>
        <v>0</v>
      </c>
      <c r="J86" s="614">
        <f t="shared" si="20"/>
        <v>8.0999999999999996E-3</v>
      </c>
      <c r="K86" s="614">
        <f t="shared" si="20"/>
        <v>0</v>
      </c>
      <c r="L86" s="614">
        <f t="shared" si="20"/>
        <v>0.1071</v>
      </c>
      <c r="M86" s="614">
        <f t="shared" si="20"/>
        <v>1.77E-2</v>
      </c>
      <c r="N86" s="614">
        <f t="shared" si="20"/>
        <v>1.3299999999999999E-2</v>
      </c>
      <c r="O86" s="614">
        <f t="shared" si="20"/>
        <v>6.2100000000000002E-2</v>
      </c>
      <c r="P86" s="621">
        <f t="shared" si="15"/>
        <v>1.0006999999999999</v>
      </c>
      <c r="S86" s="620">
        <f t="shared" si="18"/>
        <v>2073</v>
      </c>
      <c r="T86" s="622">
        <v>0</v>
      </c>
      <c r="U86" s="622">
        <v>5</v>
      </c>
      <c r="V86" s="623">
        <f t="shared" si="19"/>
        <v>0</v>
      </c>
      <c r="W86" s="624">
        <v>1</v>
      </c>
      <c r="X86" s="625">
        <f t="shared" si="16"/>
        <v>0</v>
      </c>
    </row>
    <row r="87" spans="2:24">
      <c r="B87" s="620">
        <f t="shared" si="17"/>
        <v>2074</v>
      </c>
      <c r="C87" s="627"/>
      <c r="D87" s="613">
        <v>1</v>
      </c>
      <c r="E87" s="614">
        <f t="shared" si="20"/>
        <v>0.66390000000000005</v>
      </c>
      <c r="F87" s="614">
        <f t="shared" si="20"/>
        <v>0.1285</v>
      </c>
      <c r="G87" s="614">
        <f t="shared" si="14"/>
        <v>0</v>
      </c>
      <c r="H87" s="614">
        <f t="shared" si="20"/>
        <v>0</v>
      </c>
      <c r="I87" s="614">
        <f t="shared" si="14"/>
        <v>0</v>
      </c>
      <c r="J87" s="614">
        <f t="shared" si="20"/>
        <v>8.0999999999999996E-3</v>
      </c>
      <c r="K87" s="614">
        <f t="shared" si="20"/>
        <v>0</v>
      </c>
      <c r="L87" s="614">
        <f t="shared" si="20"/>
        <v>0.1071</v>
      </c>
      <c r="M87" s="614">
        <f t="shared" si="20"/>
        <v>1.77E-2</v>
      </c>
      <c r="N87" s="614">
        <f t="shared" si="20"/>
        <v>1.3299999999999999E-2</v>
      </c>
      <c r="O87" s="614">
        <f t="shared" si="20"/>
        <v>6.2100000000000002E-2</v>
      </c>
      <c r="P87" s="621">
        <f t="shared" si="15"/>
        <v>1.0006999999999999</v>
      </c>
      <c r="S87" s="620">
        <f t="shared" si="18"/>
        <v>2074</v>
      </c>
      <c r="T87" s="622">
        <v>0</v>
      </c>
      <c r="U87" s="622">
        <v>5</v>
      </c>
      <c r="V87" s="623">
        <f t="shared" si="19"/>
        <v>0</v>
      </c>
      <c r="W87" s="624">
        <v>1</v>
      </c>
      <c r="X87" s="625">
        <f t="shared" si="16"/>
        <v>0</v>
      </c>
    </row>
    <row r="88" spans="2:24">
      <c r="B88" s="620">
        <f t="shared" si="17"/>
        <v>2075</v>
      </c>
      <c r="C88" s="627"/>
      <c r="D88" s="613">
        <v>1</v>
      </c>
      <c r="E88" s="614">
        <f t="shared" si="20"/>
        <v>0.66390000000000005</v>
      </c>
      <c r="F88" s="614">
        <f t="shared" si="20"/>
        <v>0.1285</v>
      </c>
      <c r="G88" s="614">
        <f t="shared" si="14"/>
        <v>0</v>
      </c>
      <c r="H88" s="614">
        <f t="shared" si="20"/>
        <v>0</v>
      </c>
      <c r="I88" s="614">
        <f t="shared" si="14"/>
        <v>0</v>
      </c>
      <c r="J88" s="614">
        <f t="shared" si="20"/>
        <v>8.0999999999999996E-3</v>
      </c>
      <c r="K88" s="614">
        <f t="shared" si="20"/>
        <v>0</v>
      </c>
      <c r="L88" s="614">
        <f t="shared" si="20"/>
        <v>0.1071</v>
      </c>
      <c r="M88" s="614">
        <f t="shared" si="20"/>
        <v>1.77E-2</v>
      </c>
      <c r="N88" s="614">
        <f t="shared" si="20"/>
        <v>1.3299999999999999E-2</v>
      </c>
      <c r="O88" s="614">
        <f t="shared" si="20"/>
        <v>6.2100000000000002E-2</v>
      </c>
      <c r="P88" s="621">
        <f t="shared" si="15"/>
        <v>1.0006999999999999</v>
      </c>
      <c r="S88" s="620">
        <f t="shared" si="18"/>
        <v>2075</v>
      </c>
      <c r="T88" s="622">
        <v>0</v>
      </c>
      <c r="U88" s="622">
        <v>5</v>
      </c>
      <c r="V88" s="623">
        <f t="shared" si="19"/>
        <v>0</v>
      </c>
      <c r="W88" s="624">
        <v>1</v>
      </c>
      <c r="X88" s="625">
        <f t="shared" si="16"/>
        <v>0</v>
      </c>
    </row>
    <row r="89" spans="2:24">
      <c r="B89" s="620">
        <f t="shared" si="17"/>
        <v>2076</v>
      </c>
      <c r="C89" s="627"/>
      <c r="D89" s="613">
        <v>1</v>
      </c>
      <c r="E89" s="614">
        <f t="shared" si="20"/>
        <v>0.66390000000000005</v>
      </c>
      <c r="F89" s="614">
        <f t="shared" si="20"/>
        <v>0.1285</v>
      </c>
      <c r="G89" s="614">
        <f t="shared" si="20"/>
        <v>0</v>
      </c>
      <c r="H89" s="614">
        <f t="shared" si="20"/>
        <v>0</v>
      </c>
      <c r="I89" s="614">
        <f t="shared" si="20"/>
        <v>0</v>
      </c>
      <c r="J89" s="614">
        <f t="shared" si="20"/>
        <v>8.0999999999999996E-3</v>
      </c>
      <c r="K89" s="614">
        <f t="shared" si="20"/>
        <v>0</v>
      </c>
      <c r="L89" s="614">
        <f t="shared" si="20"/>
        <v>0.1071</v>
      </c>
      <c r="M89" s="614">
        <f t="shared" si="20"/>
        <v>1.77E-2</v>
      </c>
      <c r="N89" s="614">
        <f t="shared" si="20"/>
        <v>1.3299999999999999E-2</v>
      </c>
      <c r="O89" s="614">
        <f t="shared" si="20"/>
        <v>6.2100000000000002E-2</v>
      </c>
      <c r="P89" s="621">
        <f t="shared" si="15"/>
        <v>1.0006999999999999</v>
      </c>
      <c r="S89" s="620">
        <f t="shared" si="18"/>
        <v>2076</v>
      </c>
      <c r="T89" s="622">
        <v>0</v>
      </c>
      <c r="U89" s="622">
        <v>5</v>
      </c>
      <c r="V89" s="623">
        <f t="shared" si="19"/>
        <v>0</v>
      </c>
      <c r="W89" s="624">
        <v>1</v>
      </c>
      <c r="X89" s="625">
        <f t="shared" si="16"/>
        <v>0</v>
      </c>
    </row>
    <row r="90" spans="2:24">
      <c r="B90" s="620">
        <f t="shared" si="17"/>
        <v>2077</v>
      </c>
      <c r="C90" s="627"/>
      <c r="D90" s="613">
        <v>1</v>
      </c>
      <c r="E90" s="614">
        <f t="shared" si="20"/>
        <v>0.66390000000000005</v>
      </c>
      <c r="F90" s="614">
        <f t="shared" si="20"/>
        <v>0.1285</v>
      </c>
      <c r="G90" s="614">
        <f t="shared" si="20"/>
        <v>0</v>
      </c>
      <c r="H90" s="614">
        <f t="shared" si="20"/>
        <v>0</v>
      </c>
      <c r="I90" s="614">
        <f t="shared" si="20"/>
        <v>0</v>
      </c>
      <c r="J90" s="614">
        <f t="shared" si="20"/>
        <v>8.0999999999999996E-3</v>
      </c>
      <c r="K90" s="614">
        <f t="shared" si="20"/>
        <v>0</v>
      </c>
      <c r="L90" s="614">
        <f t="shared" si="20"/>
        <v>0.1071</v>
      </c>
      <c r="M90" s="614">
        <f t="shared" si="20"/>
        <v>1.77E-2</v>
      </c>
      <c r="N90" s="614">
        <f t="shared" si="20"/>
        <v>1.3299999999999999E-2</v>
      </c>
      <c r="O90" s="614">
        <f t="shared" si="20"/>
        <v>6.2100000000000002E-2</v>
      </c>
      <c r="P90" s="621">
        <f t="shared" si="15"/>
        <v>1.0006999999999999</v>
      </c>
      <c r="S90" s="620">
        <f t="shared" si="18"/>
        <v>2077</v>
      </c>
      <c r="T90" s="622">
        <v>0</v>
      </c>
      <c r="U90" s="622">
        <v>5</v>
      </c>
      <c r="V90" s="623">
        <f t="shared" si="19"/>
        <v>0</v>
      </c>
      <c r="W90" s="624">
        <v>1</v>
      </c>
      <c r="X90" s="625">
        <f t="shared" si="16"/>
        <v>0</v>
      </c>
    </row>
    <row r="91" spans="2:24">
      <c r="B91" s="620">
        <f t="shared" si="17"/>
        <v>2078</v>
      </c>
      <c r="C91" s="627"/>
      <c r="D91" s="613">
        <v>1</v>
      </c>
      <c r="E91" s="614">
        <f t="shared" si="20"/>
        <v>0.66390000000000005</v>
      </c>
      <c r="F91" s="614">
        <f t="shared" si="20"/>
        <v>0.1285</v>
      </c>
      <c r="G91" s="614">
        <f t="shared" si="20"/>
        <v>0</v>
      </c>
      <c r="H91" s="614">
        <f t="shared" si="20"/>
        <v>0</v>
      </c>
      <c r="I91" s="614">
        <f t="shared" si="20"/>
        <v>0</v>
      </c>
      <c r="J91" s="614">
        <f t="shared" si="20"/>
        <v>8.0999999999999996E-3</v>
      </c>
      <c r="K91" s="614">
        <f t="shared" si="20"/>
        <v>0</v>
      </c>
      <c r="L91" s="614">
        <f t="shared" si="20"/>
        <v>0.1071</v>
      </c>
      <c r="M91" s="614">
        <f t="shared" si="20"/>
        <v>1.77E-2</v>
      </c>
      <c r="N91" s="614">
        <f t="shared" si="20"/>
        <v>1.3299999999999999E-2</v>
      </c>
      <c r="O91" s="614">
        <f t="shared" si="20"/>
        <v>6.2100000000000002E-2</v>
      </c>
      <c r="P91" s="621">
        <f t="shared" si="15"/>
        <v>1.0006999999999999</v>
      </c>
      <c r="S91" s="620">
        <f t="shared" si="18"/>
        <v>2078</v>
      </c>
      <c r="T91" s="622">
        <v>0</v>
      </c>
      <c r="U91" s="622">
        <v>5</v>
      </c>
      <c r="V91" s="623">
        <f t="shared" si="19"/>
        <v>0</v>
      </c>
      <c r="W91" s="624">
        <v>1</v>
      </c>
      <c r="X91" s="625">
        <f t="shared" si="16"/>
        <v>0</v>
      </c>
    </row>
    <row r="92" spans="2:24">
      <c r="B92" s="620">
        <f t="shared" si="17"/>
        <v>2079</v>
      </c>
      <c r="C92" s="627"/>
      <c r="D92" s="613">
        <v>1</v>
      </c>
      <c r="E92" s="614">
        <f t="shared" si="20"/>
        <v>0.66390000000000005</v>
      </c>
      <c r="F92" s="614">
        <f t="shared" si="20"/>
        <v>0.1285</v>
      </c>
      <c r="G92" s="614">
        <f t="shared" si="20"/>
        <v>0</v>
      </c>
      <c r="H92" s="614">
        <f t="shared" si="20"/>
        <v>0</v>
      </c>
      <c r="I92" s="614">
        <f t="shared" si="20"/>
        <v>0</v>
      </c>
      <c r="J92" s="614">
        <f t="shared" si="20"/>
        <v>8.0999999999999996E-3</v>
      </c>
      <c r="K92" s="614">
        <f t="shared" si="20"/>
        <v>0</v>
      </c>
      <c r="L92" s="614">
        <f t="shared" si="20"/>
        <v>0.1071</v>
      </c>
      <c r="M92" s="614">
        <f t="shared" si="20"/>
        <v>1.77E-2</v>
      </c>
      <c r="N92" s="614">
        <f t="shared" si="20"/>
        <v>1.3299999999999999E-2</v>
      </c>
      <c r="O92" s="614">
        <f t="shared" si="20"/>
        <v>6.2100000000000002E-2</v>
      </c>
      <c r="P92" s="621">
        <f t="shared" si="15"/>
        <v>1.0006999999999999</v>
      </c>
      <c r="S92" s="620">
        <f t="shared" si="18"/>
        <v>2079</v>
      </c>
      <c r="T92" s="622">
        <v>0</v>
      </c>
      <c r="U92" s="622">
        <v>5</v>
      </c>
      <c r="V92" s="623">
        <f t="shared" si="19"/>
        <v>0</v>
      </c>
      <c r="W92" s="624">
        <v>1</v>
      </c>
      <c r="X92" s="625">
        <f t="shared" si="16"/>
        <v>0</v>
      </c>
    </row>
    <row r="93" spans="2:24" ht="13.5" thickBot="1">
      <c r="B93" s="628">
        <f t="shared" si="17"/>
        <v>2080</v>
      </c>
      <c r="C93" s="629"/>
      <c r="D93" s="613">
        <v>1</v>
      </c>
      <c r="E93" s="630">
        <f t="shared" si="20"/>
        <v>0.66390000000000005</v>
      </c>
      <c r="F93" s="630">
        <f t="shared" si="20"/>
        <v>0.1285</v>
      </c>
      <c r="G93" s="630">
        <f t="shared" si="20"/>
        <v>0</v>
      </c>
      <c r="H93" s="630">
        <f t="shared" si="20"/>
        <v>0</v>
      </c>
      <c r="I93" s="630">
        <f t="shared" si="20"/>
        <v>0</v>
      </c>
      <c r="J93" s="630">
        <f t="shared" si="20"/>
        <v>8.0999999999999996E-3</v>
      </c>
      <c r="K93" s="630">
        <f t="shared" si="20"/>
        <v>0</v>
      </c>
      <c r="L93" s="630">
        <f t="shared" si="20"/>
        <v>0.1071</v>
      </c>
      <c r="M93" s="630">
        <f t="shared" si="20"/>
        <v>1.77E-2</v>
      </c>
      <c r="N93" s="630">
        <f t="shared" si="20"/>
        <v>1.3299999999999999E-2</v>
      </c>
      <c r="O93" s="631">
        <f t="shared" si="20"/>
        <v>6.2100000000000002E-2</v>
      </c>
      <c r="P93" s="632">
        <f t="shared" si="15"/>
        <v>1.0006999999999999</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P6" sqref="P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1" activePane="bottomRight" state="frozen"/>
      <selection activeCell="E19" sqref="E19"/>
      <selection pane="topRight" activeCell="E19" sqref="E19"/>
      <selection pane="bottomLeft" activeCell="E19" sqref="E19"/>
      <selection pane="bottomRight" activeCell="O26" sqref="O2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13" t="str">
        <f>city</f>
        <v>Kutai Timur</v>
      </c>
      <c r="J2" s="914"/>
      <c r="K2" s="914"/>
      <c r="L2" s="914"/>
      <c r="M2" s="914"/>
      <c r="N2" s="914"/>
      <c r="O2" s="914"/>
    </row>
    <row r="3" spans="2:16" ht="16.5" thickBot="1">
      <c r="C3" s="4"/>
      <c r="H3" s="5" t="s">
        <v>276</v>
      </c>
      <c r="I3" s="913" t="str">
        <f>province</f>
        <v>Kalimantan Timur</v>
      </c>
      <c r="J3" s="914"/>
      <c r="K3" s="914"/>
      <c r="L3" s="914"/>
      <c r="M3" s="914"/>
      <c r="N3" s="914"/>
      <c r="O3" s="914"/>
    </row>
    <row r="4" spans="2:16" ht="16.5" thickBot="1">
      <c r="D4" s="4"/>
      <c r="E4" s="4"/>
      <c r="H4" s="5" t="s">
        <v>30</v>
      </c>
      <c r="I4" s="913" t="str">
        <f>country</f>
        <v>Indonesia</v>
      </c>
      <c r="J4" s="914"/>
      <c r="K4" s="914"/>
      <c r="L4" s="914"/>
      <c r="M4" s="914"/>
      <c r="N4" s="914"/>
      <c r="O4" s="914"/>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9" t="s">
        <v>32</v>
      </c>
      <c r="D10" s="920"/>
      <c r="E10" s="920"/>
      <c r="F10" s="920"/>
      <c r="G10" s="920"/>
      <c r="H10" s="920"/>
      <c r="I10" s="920"/>
      <c r="J10" s="920"/>
      <c r="K10" s="920"/>
      <c r="L10" s="920"/>
      <c r="M10" s="920"/>
      <c r="N10" s="920"/>
      <c r="O10" s="920"/>
      <c r="P10" s="921"/>
    </row>
    <row r="11" spans="2:16" ht="13.5" customHeight="1" thickBot="1">
      <c r="C11" s="902" t="s">
        <v>228</v>
      </c>
      <c r="D11" s="902" t="s">
        <v>262</v>
      </c>
      <c r="E11" s="902" t="s">
        <v>267</v>
      </c>
      <c r="F11" s="902" t="s">
        <v>261</v>
      </c>
      <c r="G11" s="902" t="s">
        <v>2</v>
      </c>
      <c r="H11" s="902" t="s">
        <v>16</v>
      </c>
      <c r="I11" s="902" t="s">
        <v>229</v>
      </c>
      <c r="J11" s="915" t="s">
        <v>273</v>
      </c>
      <c r="K11" s="916"/>
      <c r="L11" s="916"/>
      <c r="M11" s="917"/>
      <c r="N11" s="902" t="s">
        <v>146</v>
      </c>
      <c r="O11" s="902" t="s">
        <v>210</v>
      </c>
      <c r="P11" s="901" t="s">
        <v>308</v>
      </c>
    </row>
    <row r="12" spans="2:16" s="1" customFormat="1">
      <c r="B12" s="365" t="s">
        <v>1</v>
      </c>
      <c r="C12" s="918"/>
      <c r="D12" s="918"/>
      <c r="E12" s="918"/>
      <c r="F12" s="918"/>
      <c r="G12" s="918"/>
      <c r="H12" s="918"/>
      <c r="I12" s="918"/>
      <c r="J12" s="369" t="s">
        <v>230</v>
      </c>
      <c r="K12" s="369" t="s">
        <v>231</v>
      </c>
      <c r="L12" s="369" t="s">
        <v>232</v>
      </c>
      <c r="M12" s="365" t="s">
        <v>233</v>
      </c>
      <c r="N12" s="918"/>
      <c r="O12" s="918"/>
      <c r="P12" s="918"/>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6.8108411141760001</v>
      </c>
      <c r="D14" s="549">
        <f>Activity!$C13*Activity!$D13*Activity!F13</f>
        <v>1.31826040544</v>
      </c>
      <c r="E14" s="549">
        <f>Activity!$C13*Activity!$D13*Activity!G13</f>
        <v>0</v>
      </c>
      <c r="F14" s="549">
        <f>Activity!$C13*Activity!$D13*Activity!H13</f>
        <v>0</v>
      </c>
      <c r="G14" s="549">
        <f>Activity!$C13*Activity!$D13*Activity!I13</f>
        <v>0</v>
      </c>
      <c r="H14" s="549">
        <f>Activity!$C13*Activity!$D13*Activity!J13</f>
        <v>8.3096570303999986E-2</v>
      </c>
      <c r="I14" s="549">
        <f>Activity!$C13*Activity!$D13*Activity!K13</f>
        <v>0</v>
      </c>
      <c r="J14" s="549">
        <f>Activity!$C13*Activity!$D13*Activity!L13</f>
        <v>1.0987213184639999</v>
      </c>
      <c r="K14" s="550">
        <f>Activity!$C13*Activity!$D13*Activity!M13</f>
        <v>0.181581394368</v>
      </c>
      <c r="L14" s="550">
        <f>Activity!$C13*Activity!$D13*Activity!N13</f>
        <v>0.136442516672</v>
      </c>
      <c r="M14" s="549">
        <f>Activity!$C13*Activity!$D13*Activity!O13</f>
        <v>0.63707370566400001</v>
      </c>
      <c r="N14" s="412">
        <v>0</v>
      </c>
      <c r="O14" s="807">
        <f>Activity!C13*Activity!D13</f>
        <v>10.25883584</v>
      </c>
      <c r="P14" s="557">
        <f>Activity!X13</f>
        <v>0</v>
      </c>
    </row>
    <row r="15" spans="2:16">
      <c r="B15" s="34">
        <f>B14+1</f>
        <v>2001</v>
      </c>
      <c r="C15" s="551">
        <f>Activity!$C14*Activity!$D14*Activity!E14</f>
        <v>7.0095060363174007</v>
      </c>
      <c r="D15" s="552">
        <f>Activity!$C14*Activity!$D14*Activity!F14</f>
        <v>1.3567126459810002</v>
      </c>
      <c r="E15" s="550">
        <f>Activity!$C14*Activity!$D14*Activity!G14</f>
        <v>0</v>
      </c>
      <c r="F15" s="552">
        <f>Activity!$C14*Activity!$D14*Activity!H14</f>
        <v>0</v>
      </c>
      <c r="G15" s="552">
        <f>Activity!$C14*Activity!$D14*Activity!I14</f>
        <v>0</v>
      </c>
      <c r="H15" s="552">
        <f>Activity!$C14*Activity!$D14*Activity!J14</f>
        <v>8.5520408034599996E-2</v>
      </c>
      <c r="I15" s="552">
        <f>Activity!$C14*Activity!$D14*Activity!K14</f>
        <v>0</v>
      </c>
      <c r="J15" s="553">
        <f>Activity!$C14*Activity!$D14*Activity!L14</f>
        <v>1.1307698395686001</v>
      </c>
      <c r="K15" s="552">
        <f>Activity!$C14*Activity!$D14*Activity!M14</f>
        <v>0.18687792866820002</v>
      </c>
      <c r="L15" s="552">
        <f>Activity!$C14*Activity!$D14*Activity!N14</f>
        <v>0.14042239837779999</v>
      </c>
      <c r="M15" s="550">
        <f>Activity!$C14*Activity!$D14*Activity!O14</f>
        <v>0.65565646159860003</v>
      </c>
      <c r="N15" s="413">
        <v>0</v>
      </c>
      <c r="O15" s="808">
        <f>Activity!C14*Activity!D14</f>
        <v>10.558075066000001</v>
      </c>
      <c r="P15" s="558">
        <f>Activity!X14</f>
        <v>0</v>
      </c>
    </row>
    <row r="16" spans="2:16">
      <c r="B16" s="7">
        <f t="shared" ref="B16:B21" si="0">B15+1</f>
        <v>2002</v>
      </c>
      <c r="C16" s="551">
        <f>Activity!$C15*Activity!$D15*Activity!E15</f>
        <v>7.3214695220040005</v>
      </c>
      <c r="D16" s="552">
        <f>Activity!$C15*Activity!$D15*Activity!F15</f>
        <v>1.4170941912599999</v>
      </c>
      <c r="E16" s="550">
        <f>Activity!$C15*Activity!$D15*Activity!G15</f>
        <v>0</v>
      </c>
      <c r="F16" s="552">
        <f>Activity!$C15*Activity!$D15*Activity!H15</f>
        <v>0</v>
      </c>
      <c r="G16" s="552">
        <f>Activity!$C15*Activity!$D15*Activity!I15</f>
        <v>0</v>
      </c>
      <c r="H16" s="552">
        <f>Activity!$C15*Activity!$D15*Activity!J15</f>
        <v>8.9326559915999984E-2</v>
      </c>
      <c r="I16" s="552">
        <f>Activity!$C15*Activity!$D15*Activity!K15</f>
        <v>0</v>
      </c>
      <c r="J16" s="553">
        <f>Activity!$C15*Activity!$D15*Activity!L15</f>
        <v>1.1810956255559999</v>
      </c>
      <c r="K16" s="552">
        <f>Activity!$C15*Activity!$D15*Activity!M15</f>
        <v>0.19519507537199998</v>
      </c>
      <c r="L16" s="552">
        <f>Activity!$C15*Activity!$D15*Activity!N15</f>
        <v>0.14667200578799999</v>
      </c>
      <c r="M16" s="550">
        <f>Activity!$C15*Activity!$D15*Activity!O15</f>
        <v>0.68483695935599997</v>
      </c>
      <c r="N16" s="413">
        <v>0</v>
      </c>
      <c r="O16" s="808">
        <f>Activity!C15*Activity!D15</f>
        <v>11.027970359999999</v>
      </c>
      <c r="P16" s="558">
        <f>Activity!X15</f>
        <v>0</v>
      </c>
    </row>
    <row r="17" spans="2:16">
      <c r="B17" s="7">
        <f t="shared" si="0"/>
        <v>2003</v>
      </c>
      <c r="C17" s="551">
        <f>Activity!$C16*Activity!$D16*Activity!E16</f>
        <v>7.550882954056199</v>
      </c>
      <c r="D17" s="552">
        <f>Activity!$C16*Activity!$D16*Activity!F16</f>
        <v>1.4614979057029998</v>
      </c>
      <c r="E17" s="550">
        <f>Activity!$C16*Activity!$D16*Activity!G16</f>
        <v>0</v>
      </c>
      <c r="F17" s="552">
        <f>Activity!$C16*Activity!$D16*Activity!H16</f>
        <v>0</v>
      </c>
      <c r="G17" s="552">
        <f>Activity!$C16*Activity!$D16*Activity!I16</f>
        <v>0</v>
      </c>
      <c r="H17" s="552">
        <f>Activity!$C16*Activity!$D16*Activity!J16</f>
        <v>9.2125548919799974E-2</v>
      </c>
      <c r="I17" s="552">
        <f>Activity!$C16*Activity!$D16*Activity!K16</f>
        <v>0</v>
      </c>
      <c r="J17" s="553">
        <f>Activity!$C16*Activity!$D16*Activity!L16</f>
        <v>1.2181044801617997</v>
      </c>
      <c r="K17" s="552">
        <f>Activity!$C16*Activity!$D16*Activity!M16</f>
        <v>0.20131138467659998</v>
      </c>
      <c r="L17" s="552">
        <f>Activity!$C16*Activity!$D16*Activity!N16</f>
        <v>0.15126787662139995</v>
      </c>
      <c r="M17" s="550">
        <f>Activity!$C16*Activity!$D16*Activity!O16</f>
        <v>0.70629587505179992</v>
      </c>
      <c r="N17" s="413">
        <v>0</v>
      </c>
      <c r="O17" s="808">
        <f>Activity!C16*Activity!D16</f>
        <v>11.373524557999998</v>
      </c>
      <c r="P17" s="558">
        <f>Activity!X16</f>
        <v>0</v>
      </c>
    </row>
    <row r="18" spans="2:16">
      <c r="B18" s="7">
        <f t="shared" si="0"/>
        <v>2004</v>
      </c>
      <c r="C18" s="551">
        <f>Activity!$C17*Activity!$D17*Activity!E17</f>
        <v>7.7712011061498014</v>
      </c>
      <c r="D18" s="552">
        <f>Activity!$C17*Activity!$D17*Activity!F17</f>
        <v>1.5041411991870002</v>
      </c>
      <c r="E18" s="550">
        <f>Activity!$C17*Activity!$D17*Activity!G17</f>
        <v>0</v>
      </c>
      <c r="F18" s="552">
        <f>Activity!$C17*Activity!$D17*Activity!H17</f>
        <v>0</v>
      </c>
      <c r="G18" s="552">
        <f>Activity!$C17*Activity!$D17*Activity!I17</f>
        <v>0</v>
      </c>
      <c r="H18" s="552">
        <f>Activity!$C17*Activity!$D17*Activity!J17</f>
        <v>9.4813569754200008E-2</v>
      </c>
      <c r="I18" s="552">
        <f>Activity!$C17*Activity!$D17*Activity!K17</f>
        <v>0</v>
      </c>
      <c r="J18" s="553">
        <f>Activity!$C17*Activity!$D17*Activity!L17</f>
        <v>1.2536460889722001</v>
      </c>
      <c r="K18" s="552">
        <f>Activity!$C17*Activity!$D17*Activity!M17</f>
        <v>0.20718520798140003</v>
      </c>
      <c r="L18" s="552">
        <f>Activity!$C17*Activity!$D17*Activity!N17</f>
        <v>0.15568154046060001</v>
      </c>
      <c r="M18" s="550">
        <f>Activity!$C17*Activity!$D17*Activity!O17</f>
        <v>0.72690403478220011</v>
      </c>
      <c r="N18" s="413">
        <v>0</v>
      </c>
      <c r="O18" s="808">
        <f>Activity!C17*Activity!D17</f>
        <v>11.705378982000001</v>
      </c>
      <c r="P18" s="558">
        <f>Activity!X17</f>
        <v>0</v>
      </c>
    </row>
    <row r="19" spans="2:16">
      <c r="B19" s="7">
        <f t="shared" si="0"/>
        <v>2005</v>
      </c>
      <c r="C19" s="551">
        <f>Activity!$C18*Activity!$D18*Activity!E18</f>
        <v>8.164975942529999</v>
      </c>
      <c r="D19" s="552">
        <f>Activity!$C18*Activity!$D18*Activity!F18</f>
        <v>1.5803575969499999</v>
      </c>
      <c r="E19" s="550">
        <f>Activity!$C18*Activity!$D18*Activity!G18</f>
        <v>0</v>
      </c>
      <c r="F19" s="552">
        <f>Activity!$C18*Activity!$D18*Activity!H18</f>
        <v>0</v>
      </c>
      <c r="G19" s="552">
        <f>Activity!$C18*Activity!$D18*Activity!I18</f>
        <v>0</v>
      </c>
      <c r="H19" s="552">
        <f>Activity!$C18*Activity!$D18*Activity!J18</f>
        <v>9.9617871869999985E-2</v>
      </c>
      <c r="I19" s="552">
        <f>Activity!$C18*Activity!$D18*Activity!K18</f>
        <v>0</v>
      </c>
      <c r="J19" s="553">
        <f>Activity!$C18*Activity!$D18*Activity!L18</f>
        <v>1.3171696391699999</v>
      </c>
      <c r="K19" s="552">
        <f>Activity!$C18*Activity!$D18*Activity!M18</f>
        <v>0.21768349778999999</v>
      </c>
      <c r="L19" s="552">
        <f>Activity!$C18*Activity!$D18*Activity!N18</f>
        <v>0.16357008590999997</v>
      </c>
      <c r="M19" s="550">
        <f>Activity!$C18*Activity!$D18*Activity!O18</f>
        <v>0.76373701766999991</v>
      </c>
      <c r="N19" s="413">
        <v>0</v>
      </c>
      <c r="O19" s="808">
        <f>Activity!C18*Activity!D18</f>
        <v>12.298502699999998</v>
      </c>
      <c r="P19" s="558">
        <f>Activity!X18</f>
        <v>0</v>
      </c>
    </row>
    <row r="20" spans="2:16">
      <c r="B20" s="7">
        <f t="shared" si="0"/>
        <v>2006</v>
      </c>
      <c r="C20" s="551">
        <f>Activity!$C19*Activity!$D19*Activity!E19</f>
        <v>8.3916192385542008</v>
      </c>
      <c r="D20" s="552">
        <f>Activity!$C19*Activity!$D19*Activity!F19</f>
        <v>1.6242251425730001</v>
      </c>
      <c r="E20" s="550">
        <f>Activity!$C19*Activity!$D19*Activity!G19</f>
        <v>0</v>
      </c>
      <c r="F20" s="552">
        <f>Activity!$C19*Activity!$D19*Activity!H19</f>
        <v>0</v>
      </c>
      <c r="G20" s="552">
        <f>Activity!$C19*Activity!$D19*Activity!I19</f>
        <v>0</v>
      </c>
      <c r="H20" s="552">
        <f>Activity!$C19*Activity!$D19*Activity!J19</f>
        <v>0.1023830634618</v>
      </c>
      <c r="I20" s="552">
        <f>Activity!$C19*Activity!$D19*Activity!K19</f>
        <v>0</v>
      </c>
      <c r="J20" s="553">
        <f>Activity!$C19*Activity!$D19*Activity!L19</f>
        <v>1.3537316168838001</v>
      </c>
      <c r="K20" s="552">
        <f>Activity!$C19*Activity!$D19*Activity!M19</f>
        <v>0.22372595349060001</v>
      </c>
      <c r="L20" s="552">
        <f>Activity!$C19*Activity!$D19*Activity!N19</f>
        <v>0.16811046222739998</v>
      </c>
      <c r="M20" s="550">
        <f>Activity!$C19*Activity!$D19*Activity!O19</f>
        <v>0.78493681987380004</v>
      </c>
      <c r="N20" s="413">
        <v>0</v>
      </c>
      <c r="O20" s="808">
        <f>Activity!C19*Activity!D19</f>
        <v>12.639884378</v>
      </c>
      <c r="P20" s="558">
        <f>Activity!X19</f>
        <v>0</v>
      </c>
    </row>
    <row r="21" spans="2:16">
      <c r="B21" s="7">
        <f t="shared" si="0"/>
        <v>2007</v>
      </c>
      <c r="C21" s="551">
        <f>Activity!$C20*Activity!$D20*Activity!E20</f>
        <v>8.620940332738801</v>
      </c>
      <c r="D21" s="552">
        <f>Activity!$C20*Activity!$D20*Activity!F20</f>
        <v>1.6686109847220001</v>
      </c>
      <c r="E21" s="550">
        <f>Activity!$C20*Activity!$D20*Activity!G20</f>
        <v>0</v>
      </c>
      <c r="F21" s="552">
        <f>Activity!$C20*Activity!$D20*Activity!H20</f>
        <v>0</v>
      </c>
      <c r="G21" s="552">
        <f>Activity!$C20*Activity!$D20*Activity!I20</f>
        <v>0</v>
      </c>
      <c r="H21" s="552">
        <f>Activity!$C20*Activity!$D20*Activity!J20</f>
        <v>0.10518092588520001</v>
      </c>
      <c r="I21" s="552">
        <f>Activity!$C20*Activity!$D20*Activity!K20</f>
        <v>0</v>
      </c>
      <c r="J21" s="553">
        <f>Activity!$C20*Activity!$D20*Activity!L20</f>
        <v>1.3907255755932002</v>
      </c>
      <c r="K21" s="552">
        <f>Activity!$C20*Activity!$D20*Activity!M20</f>
        <v>0.22983980100840001</v>
      </c>
      <c r="L21" s="552">
        <f>Activity!$C20*Activity!$D20*Activity!N20</f>
        <v>0.17270448324359999</v>
      </c>
      <c r="M21" s="550">
        <f>Activity!$C20*Activity!$D20*Activity!O20</f>
        <v>0.80638709845320011</v>
      </c>
      <c r="N21" s="413">
        <v>0</v>
      </c>
      <c r="O21" s="808">
        <f>Activity!C20*Activity!D20</f>
        <v>12.985299492000001</v>
      </c>
      <c r="P21" s="558">
        <f>Activity!X20</f>
        <v>0</v>
      </c>
    </row>
    <row r="22" spans="2:16">
      <c r="B22" s="7">
        <f t="shared" ref="B22:B85" si="1">B21+1</f>
        <v>2008</v>
      </c>
      <c r="C22" s="551">
        <f>Activity!$C21*Activity!$D21*Activity!E21</f>
        <v>8.8518773396063999</v>
      </c>
      <c r="D22" s="552">
        <f>Activity!$C21*Activity!$D21*Activity!F21</f>
        <v>1.713309592016</v>
      </c>
      <c r="E22" s="550">
        <f>Activity!$C21*Activity!$D21*Activity!G21</f>
        <v>0</v>
      </c>
      <c r="F22" s="552">
        <f>Activity!$C21*Activity!$D21*Activity!H21</f>
        <v>0</v>
      </c>
      <c r="G22" s="552">
        <f>Activity!$C21*Activity!$D21*Activity!I21</f>
        <v>0</v>
      </c>
      <c r="H22" s="552">
        <f>Activity!$C21*Activity!$D21*Activity!J21</f>
        <v>0.10799850346559998</v>
      </c>
      <c r="I22" s="552">
        <f>Activity!$C21*Activity!$D21*Activity!K21</f>
        <v>0</v>
      </c>
      <c r="J22" s="553">
        <f>Activity!$C21*Activity!$D21*Activity!L21</f>
        <v>1.4279802124895999</v>
      </c>
      <c r="K22" s="552">
        <f>Activity!$C21*Activity!$D21*Activity!M21</f>
        <v>0.23599672979520001</v>
      </c>
      <c r="L22" s="552">
        <f>Activity!$C21*Activity!$D21*Activity!N21</f>
        <v>0.17733087606079997</v>
      </c>
      <c r="M22" s="550">
        <f>Activity!$C21*Activity!$D21*Activity!O21</f>
        <v>0.82798852656959998</v>
      </c>
      <c r="N22" s="413">
        <v>0</v>
      </c>
      <c r="O22" s="808">
        <f>Activity!C21*Activity!D21</f>
        <v>13.333148575999999</v>
      </c>
      <c r="P22" s="558">
        <f>Activity!X21</f>
        <v>0</v>
      </c>
    </row>
    <row r="23" spans="2:16">
      <c r="B23" s="7">
        <f t="shared" si="1"/>
        <v>2009</v>
      </c>
      <c r="C23" s="551">
        <f>Activity!$C22*Activity!$D22*Activity!E22</f>
        <v>9.0831836979443992</v>
      </c>
      <c r="D23" s="552">
        <f>Activity!$C22*Activity!$D22*Activity!F22</f>
        <v>1.7580796884859997</v>
      </c>
      <c r="E23" s="550">
        <f>Activity!$C22*Activity!$D22*Activity!G22</f>
        <v>0</v>
      </c>
      <c r="F23" s="552">
        <f>Activity!$C22*Activity!$D22*Activity!H22</f>
        <v>0</v>
      </c>
      <c r="G23" s="552">
        <f>Activity!$C22*Activity!$D22*Activity!I22</f>
        <v>0</v>
      </c>
      <c r="H23" s="552">
        <f>Activity!$C22*Activity!$D22*Activity!J22</f>
        <v>0.11082058736759998</v>
      </c>
      <c r="I23" s="552">
        <f>Activity!$C22*Activity!$D22*Activity!K22</f>
        <v>0</v>
      </c>
      <c r="J23" s="553">
        <f>Activity!$C22*Activity!$D22*Activity!L22</f>
        <v>1.4652944329715998</v>
      </c>
      <c r="K23" s="552">
        <f>Activity!$C22*Activity!$D22*Activity!M22</f>
        <v>0.24216350572919998</v>
      </c>
      <c r="L23" s="552">
        <f>Activity!$C22*Activity!$D22*Activity!N22</f>
        <v>0.18196466814679996</v>
      </c>
      <c r="M23" s="550">
        <f>Activity!$C22*Activity!$D22*Activity!O22</f>
        <v>0.84962450315159987</v>
      </c>
      <c r="N23" s="413">
        <v>0</v>
      </c>
      <c r="O23" s="808">
        <f>Activity!C22*Activity!D22</f>
        <v>13.681553995999998</v>
      </c>
      <c r="P23" s="558">
        <f>Activity!X22</f>
        <v>0</v>
      </c>
    </row>
    <row r="24" spans="2:16">
      <c r="B24" s="7">
        <f t="shared" si="1"/>
        <v>2010</v>
      </c>
      <c r="C24" s="551">
        <f>Activity!$C23*Activity!$D23*Activity!E23</f>
        <v>11.802487729830599</v>
      </c>
      <c r="D24" s="552">
        <f>Activity!$C23*Activity!$D23*Activity!F23</f>
        <v>2.2844098106389996</v>
      </c>
      <c r="E24" s="550">
        <f>Activity!$C23*Activity!$D23*Activity!G23</f>
        <v>0</v>
      </c>
      <c r="F24" s="552">
        <f>Activity!$C23*Activity!$D23*Activity!H23</f>
        <v>0</v>
      </c>
      <c r="G24" s="552">
        <f>Activity!$C23*Activity!$D23*Activity!I23</f>
        <v>0</v>
      </c>
      <c r="H24" s="552">
        <f>Activity!$C23*Activity!$D23*Activity!J23</f>
        <v>0.14399781685739996</v>
      </c>
      <c r="I24" s="552">
        <f>Activity!$C23*Activity!$D23*Activity!K23</f>
        <v>0</v>
      </c>
      <c r="J24" s="553">
        <f>Activity!$C23*Activity!$D23*Activity!L23</f>
        <v>1.9039711340033998</v>
      </c>
      <c r="K24" s="552">
        <f>Activity!$C23*Activity!$D23*Activity!M23</f>
        <v>0.31466189609579998</v>
      </c>
      <c r="L24" s="552">
        <f>Activity!$C23*Activity!$D23*Activity!N23</f>
        <v>0.23644085977819995</v>
      </c>
      <c r="M24" s="550">
        <f>Activity!$C23*Activity!$D23*Activity!O23</f>
        <v>1.1039832625733998</v>
      </c>
      <c r="N24" s="413">
        <v>0</v>
      </c>
      <c r="O24" s="808">
        <f>Activity!C23*Activity!D23</f>
        <v>17.777508253999997</v>
      </c>
      <c r="P24" s="558">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8">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8">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8">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8">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8">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8">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8">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8">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8">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8">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8">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8">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8">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8">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8">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8">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8">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8">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8">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8">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8">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8">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8">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8">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8">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8">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8">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8">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8">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8">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8">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8">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8">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8">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8">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8">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8">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8">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8">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8">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8">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8">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8">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8">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8">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8">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8">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8">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8">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8">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8">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8">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8">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8">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8">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8">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8">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8">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8">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8">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8">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8">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8">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8">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8">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8">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8">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8">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8">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zoomScale="85" zoomScaleNormal="85" workbookViewId="0">
      <selection activeCell="O18" sqref="O18"/>
    </sheetView>
  </sheetViews>
  <sheetFormatPr defaultColWidth="8.85546875" defaultRowHeight="12.75"/>
  <cols>
    <col min="1" max="1" width="8.85546875" style="643"/>
    <col min="2" max="2" width="7" style="639" customWidth="1"/>
    <col min="3" max="3" width="8.85546875" style="639"/>
    <col min="4" max="4" width="10.85546875" style="639" customWidth="1"/>
    <col min="5" max="10" width="8.85546875" style="639"/>
    <col min="11" max="11" width="10.140625" style="639" customWidth="1"/>
    <col min="12" max="12" width="8.85546875" style="639"/>
    <col min="13" max="13" width="9.42578125" style="639" bestFit="1" customWidth="1"/>
    <col min="14" max="14" width="3" style="639" customWidth="1"/>
    <col min="15" max="15" width="14.85546875" style="640" customWidth="1"/>
    <col min="16" max="16" width="8.28515625" style="639" customWidth="1"/>
    <col min="17" max="17" width="2" style="642" customWidth="1"/>
    <col min="18" max="20" width="8.85546875" style="643"/>
    <col min="21" max="21" width="10.7109375" style="643" customWidth="1"/>
    <col min="22" max="27" width="8.85546875" style="643"/>
    <col min="28" max="28" width="8.85546875" style="639"/>
    <col min="29" max="30" width="8.85546875" style="643"/>
    <col min="31" max="31" width="2.7109375" style="643" customWidth="1"/>
    <col min="32" max="32" width="11.7109375" style="643" bestFit="1" customWidth="1"/>
    <col min="33" max="16384" width="8.85546875" style="643"/>
  </cols>
  <sheetData>
    <row r="1" spans="1:32">
      <c r="A1" s="638"/>
      <c r="P1" s="641"/>
    </row>
    <row r="2" spans="1:32" ht="15.75">
      <c r="A2" s="638"/>
      <c r="B2" s="644" t="s">
        <v>94</v>
      </c>
      <c r="D2" s="644"/>
      <c r="E2" s="644"/>
    </row>
    <row r="3" spans="1:32" ht="15.75">
      <c r="A3" s="638"/>
      <c r="B3" s="644"/>
      <c r="D3" s="644"/>
      <c r="E3" s="644"/>
      <c r="I3" s="645"/>
      <c r="J3" s="646"/>
      <c r="K3" s="646"/>
      <c r="L3" s="646"/>
      <c r="M3" s="646"/>
      <c r="N3" s="646"/>
      <c r="O3" s="647"/>
      <c r="AB3" s="646"/>
    </row>
    <row r="4" spans="1:32" ht="16.5" thickBot="1">
      <c r="A4" s="638"/>
      <c r="B4" s="645" t="s">
        <v>265</v>
      </c>
      <c r="D4" s="644"/>
      <c r="E4" s="645" t="s">
        <v>276</v>
      </c>
      <c r="H4" s="645" t="s">
        <v>30</v>
      </c>
      <c r="I4" s="645"/>
      <c r="J4" s="646"/>
      <c r="K4" s="646"/>
      <c r="L4" s="646"/>
      <c r="M4" s="646"/>
      <c r="N4" s="646"/>
      <c r="O4" s="647"/>
      <c r="AB4" s="646"/>
    </row>
    <row r="5" spans="1:32" ht="13.5" thickBot="1">
      <c r="A5" s="638"/>
      <c r="B5" s="648" t="str">
        <f>city</f>
        <v>Kutai Timur</v>
      </c>
      <c r="C5" s="649"/>
      <c r="D5" s="649"/>
      <c r="E5" s="648" t="str">
        <f>province</f>
        <v>Kalimantan Timur</v>
      </c>
      <c r="F5" s="649"/>
      <c r="G5" s="649"/>
      <c r="H5" s="648" t="str">
        <f>country</f>
        <v>Indonesia</v>
      </c>
      <c r="I5" s="649"/>
      <c r="J5" s="650"/>
      <c r="K5" s="646"/>
      <c r="L5" s="646"/>
      <c r="M5" s="646"/>
      <c r="N5" s="646"/>
      <c r="O5" s="647"/>
      <c r="AB5" s="646"/>
    </row>
    <row r="6" spans="1:32">
      <c r="A6" s="638"/>
      <c r="C6" s="645"/>
      <c r="D6" s="645"/>
      <c r="E6" s="645"/>
    </row>
    <row r="7" spans="1:32">
      <c r="A7" s="638"/>
      <c r="B7" s="639" t="s">
        <v>35</v>
      </c>
      <c r="P7" s="641"/>
    </row>
    <row r="8" spans="1:32">
      <c r="A8" s="638"/>
      <c r="B8" s="639" t="s">
        <v>37</v>
      </c>
      <c r="P8" s="641"/>
    </row>
    <row r="9" spans="1:32">
      <c r="B9" s="651"/>
      <c r="P9" s="641"/>
    </row>
    <row r="10" spans="1:32">
      <c r="P10" s="652"/>
    </row>
    <row r="11" spans="1:32" ht="13.5" thickBot="1">
      <c r="A11" s="653"/>
      <c r="P11" s="653"/>
      <c r="Q11" s="654"/>
    </row>
    <row r="12" spans="1:32" ht="13.5" thickBot="1">
      <c r="A12" s="655"/>
      <c r="B12" s="656"/>
      <c r="C12" s="922" t="s">
        <v>91</v>
      </c>
      <c r="D12" s="923"/>
      <c r="E12" s="923"/>
      <c r="F12" s="923"/>
      <c r="G12" s="923"/>
      <c r="H12" s="923"/>
      <c r="I12" s="923"/>
      <c r="J12" s="923"/>
      <c r="K12" s="923"/>
      <c r="L12" s="923"/>
      <c r="M12" s="924"/>
      <c r="N12" s="657"/>
      <c r="O12" s="658"/>
      <c r="P12" s="655"/>
      <c r="Q12" s="654"/>
      <c r="S12" s="656"/>
      <c r="T12" s="922" t="s">
        <v>91</v>
      </c>
      <c r="U12" s="923"/>
      <c r="V12" s="923"/>
      <c r="W12" s="923"/>
      <c r="X12" s="923"/>
      <c r="Y12" s="923"/>
      <c r="Z12" s="923"/>
      <c r="AA12" s="923"/>
      <c r="AB12" s="923"/>
      <c r="AC12" s="923"/>
      <c r="AD12" s="924"/>
      <c r="AE12" s="657"/>
      <c r="AF12" s="659"/>
    </row>
    <row r="13" spans="1:32" ht="39" thickBot="1">
      <c r="A13" s="660"/>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60"/>
      <c r="Q13" s="654"/>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3.25" thickBot="1">
      <c r="A14" s="660"/>
      <c r="B14" s="661"/>
      <c r="C14" s="662" t="s">
        <v>81</v>
      </c>
      <c r="D14" s="663" t="s">
        <v>87</v>
      </c>
      <c r="E14" s="663" t="s">
        <v>88</v>
      </c>
      <c r="F14" s="663" t="s">
        <v>275</v>
      </c>
      <c r="G14" s="663" t="s">
        <v>89</v>
      </c>
      <c r="H14" s="663" t="s">
        <v>82</v>
      </c>
      <c r="I14" s="664" t="s">
        <v>92</v>
      </c>
      <c r="J14" s="665" t="s">
        <v>93</v>
      </c>
      <c r="K14" s="665" t="s">
        <v>316</v>
      </c>
      <c r="L14" s="666" t="s">
        <v>194</v>
      </c>
      <c r="M14" s="665" t="s">
        <v>162</v>
      </c>
      <c r="N14" s="667"/>
      <c r="O14" s="668" t="s">
        <v>163</v>
      </c>
      <c r="P14" s="660"/>
      <c r="Q14" s="654"/>
      <c r="S14" s="661"/>
      <c r="T14" s="662" t="s">
        <v>81</v>
      </c>
      <c r="U14" s="663" t="s">
        <v>87</v>
      </c>
      <c r="V14" s="663" t="s">
        <v>88</v>
      </c>
      <c r="W14" s="663" t="s">
        <v>275</v>
      </c>
      <c r="X14" s="663" t="s">
        <v>89</v>
      </c>
      <c r="Y14" s="663" t="s">
        <v>82</v>
      </c>
      <c r="Z14" s="664" t="s">
        <v>92</v>
      </c>
      <c r="AA14" s="665" t="s">
        <v>93</v>
      </c>
      <c r="AB14" s="665" t="s">
        <v>316</v>
      </c>
      <c r="AC14" s="666" t="s">
        <v>194</v>
      </c>
      <c r="AD14" s="665" t="s">
        <v>162</v>
      </c>
      <c r="AE14" s="667"/>
      <c r="AF14" s="669" t="s">
        <v>163</v>
      </c>
    </row>
    <row r="15" spans="1:32" ht="13.5" thickBot="1">
      <c r="B15" s="670"/>
      <c r="C15" s="671" t="s">
        <v>15</v>
      </c>
      <c r="D15" s="672" t="s">
        <v>15</v>
      </c>
      <c r="E15" s="672" t="s">
        <v>15</v>
      </c>
      <c r="F15" s="672" t="s">
        <v>15</v>
      </c>
      <c r="G15" s="672" t="s">
        <v>15</v>
      </c>
      <c r="H15" s="672" t="s">
        <v>15</v>
      </c>
      <c r="I15" s="673" t="s">
        <v>15</v>
      </c>
      <c r="J15" s="673" t="s">
        <v>15</v>
      </c>
      <c r="K15" s="673" t="s">
        <v>15</v>
      </c>
      <c r="L15" s="674" t="s">
        <v>15</v>
      </c>
      <c r="M15" s="673" t="s">
        <v>15</v>
      </c>
      <c r="N15" s="675"/>
      <c r="O15" s="676" t="s">
        <v>15</v>
      </c>
      <c r="P15" s="643"/>
      <c r="Q15" s="654"/>
      <c r="S15" s="670"/>
      <c r="T15" s="671" t="s">
        <v>15</v>
      </c>
      <c r="U15" s="672" t="s">
        <v>15</v>
      </c>
      <c r="V15" s="672" t="s">
        <v>15</v>
      </c>
      <c r="W15" s="672" t="s">
        <v>15</v>
      </c>
      <c r="X15" s="672" t="s">
        <v>15</v>
      </c>
      <c r="Y15" s="672" t="s">
        <v>15</v>
      </c>
      <c r="Z15" s="673" t="s">
        <v>15</v>
      </c>
      <c r="AA15" s="673" t="s">
        <v>15</v>
      </c>
      <c r="AB15" s="673" t="s">
        <v>15</v>
      </c>
      <c r="AC15" s="674" t="s">
        <v>15</v>
      </c>
      <c r="AD15" s="673" t="s">
        <v>15</v>
      </c>
      <c r="AE15" s="675"/>
      <c r="AF15" s="677" t="s">
        <v>15</v>
      </c>
    </row>
    <row r="16" spans="1:32" ht="13.5" thickBot="1">
      <c r="B16" s="678"/>
      <c r="C16" s="679"/>
      <c r="D16" s="680"/>
      <c r="E16" s="680"/>
      <c r="F16" s="680"/>
      <c r="G16" s="680"/>
      <c r="H16" s="680"/>
      <c r="I16" s="681"/>
      <c r="J16" s="681"/>
      <c r="K16" s="682"/>
      <c r="L16" s="683"/>
      <c r="M16" s="682"/>
      <c r="N16" s="684"/>
      <c r="O16" s="685"/>
      <c r="P16" s="643"/>
      <c r="Q16" s="654"/>
      <c r="S16" s="678"/>
      <c r="T16" s="679"/>
      <c r="U16" s="680"/>
      <c r="V16" s="680"/>
      <c r="W16" s="680"/>
      <c r="X16" s="680"/>
      <c r="Y16" s="680"/>
      <c r="Z16" s="681"/>
      <c r="AA16" s="681"/>
      <c r="AB16" s="682"/>
      <c r="AC16" s="683"/>
      <c r="AD16" s="682"/>
      <c r="AE16" s="684"/>
      <c r="AF16" s="686"/>
    </row>
    <row r="17" spans="2:34">
      <c r="B17" s="687">
        <f>year</f>
        <v>2000</v>
      </c>
      <c r="C17" s="688">
        <f>IF(Select2=1,Food!$K19,"")</f>
        <v>0</v>
      </c>
      <c r="D17" s="689">
        <f>IF(Select2=1,Paper!$K19,"")</f>
        <v>0</v>
      </c>
      <c r="E17" s="689">
        <f>IF(Select2=1,Nappies!$K19,"")</f>
        <v>0</v>
      </c>
      <c r="F17" s="689">
        <f>IF(Select2=1,Garden!$K19,"")</f>
        <v>0</v>
      </c>
      <c r="G17" s="689">
        <f>IF(Select2=1,Wood!$K19,"")</f>
        <v>0</v>
      </c>
      <c r="H17" s="689">
        <f>IF(Select2=1,Textiles!$K19,"")</f>
        <v>0</v>
      </c>
      <c r="I17" s="690">
        <f>Sludge!K19</f>
        <v>0</v>
      </c>
      <c r="J17" s="691" t="str">
        <f>IF(Select2=2,MSW!$K19,"")</f>
        <v/>
      </c>
      <c r="K17" s="690">
        <f>Industry!$K19</f>
        <v>0</v>
      </c>
      <c r="L17" s="692">
        <f>SUM(C17:K17)</f>
        <v>0</v>
      </c>
      <c r="M17" s="693">
        <f>Recovery_OX!C12</f>
        <v>0</v>
      </c>
      <c r="N17" s="652"/>
      <c r="O17" s="694">
        <f>(L17-M17)*(1-Recovery_OX!F12)</f>
        <v>0</v>
      </c>
      <c r="P17" s="695"/>
      <c r="Q17" s="654"/>
      <c r="S17" s="687">
        <f>year</f>
        <v>2000</v>
      </c>
      <c r="T17" s="688">
        <f>IF(Select2=1,Food!$W19,"")</f>
        <v>0</v>
      </c>
      <c r="U17" s="689">
        <f>IF(Select2=1,Paper!$W19,"")</f>
        <v>0</v>
      </c>
      <c r="V17" s="689">
        <f>IF(Select2=1,Nappies!$W19,"")</f>
        <v>0</v>
      </c>
      <c r="W17" s="689">
        <f>IF(Select2=1,Garden!$W19,"")</f>
        <v>0</v>
      </c>
      <c r="X17" s="689">
        <f>IF(Select2=1,Wood!$W19,"")</f>
        <v>0</v>
      </c>
      <c r="Y17" s="689">
        <f>IF(Select2=1,Textiles!$W19,"")</f>
        <v>0</v>
      </c>
      <c r="Z17" s="690">
        <f>Sludge!W19</f>
        <v>0</v>
      </c>
      <c r="AA17" s="691" t="str">
        <f>IF(Select2=2,MSW!$W19,"")</f>
        <v/>
      </c>
      <c r="AB17" s="690">
        <f>Industry!$W19</f>
        <v>0</v>
      </c>
      <c r="AC17" s="690">
        <f>SUM(T17:AB17)</f>
        <v>0</v>
      </c>
      <c r="AD17" s="693">
        <f>Recovery_OX!R12</f>
        <v>0</v>
      </c>
      <c r="AE17" s="652"/>
      <c r="AF17" s="696">
        <f>(AC17-AD17)*(1-Recovery_OX!U12)</f>
        <v>0</v>
      </c>
      <c r="AH17" s="639"/>
    </row>
    <row r="18" spans="2:34">
      <c r="B18" s="697">
        <f t="shared" ref="B18:B81" si="0">B17+1</f>
        <v>2001</v>
      </c>
      <c r="C18" s="698">
        <f>IF(Select2=1,Food!$K20,"")</f>
        <v>0.16780606113084751</v>
      </c>
      <c r="D18" s="699">
        <f>IF(Select2=1,Paper!$K20,"")</f>
        <v>5.751375251256078E-3</v>
      </c>
      <c r="E18" s="689">
        <f>IF(Select2=1,Nappies!$K20,"")</f>
        <v>1.8135962438720541E-2</v>
      </c>
      <c r="F18" s="699">
        <f>IF(Select2=1,Garden!$K20,"")</f>
        <v>0</v>
      </c>
      <c r="G18" s="689">
        <f>IF(Select2=1,Wood!$K20,"")</f>
        <v>0</v>
      </c>
      <c r="H18" s="699">
        <f>IF(Select2=1,Textiles!$K20,"")</f>
        <v>4.101024438934285E-4</v>
      </c>
      <c r="I18" s="700">
        <f>Sludge!K20</f>
        <v>0</v>
      </c>
      <c r="J18" s="700" t="str">
        <f>IF(Select2=2,MSW!$K20,"")</f>
        <v/>
      </c>
      <c r="K18" s="700">
        <f>Industry!$K20</f>
        <v>0</v>
      </c>
      <c r="L18" s="701">
        <f>SUM(C18:K18)</f>
        <v>0.19210350126471754</v>
      </c>
      <c r="M18" s="702">
        <f>Recovery_OX!C13</f>
        <v>0</v>
      </c>
      <c r="N18" s="652"/>
      <c r="O18" s="703">
        <f>(L18-M18)*(1-Recovery_OX!F13)</f>
        <v>0.19210350126471754</v>
      </c>
      <c r="P18" s="695"/>
      <c r="Q18" s="654"/>
      <c r="S18" s="697">
        <f t="shared" ref="S18:S81" si="1">S17+1</f>
        <v>2001</v>
      </c>
      <c r="T18" s="698">
        <f>IF(Select2=1,Food!$W20,"")</f>
        <v>0.11226988924900591</v>
      </c>
      <c r="U18" s="699">
        <f>IF(Select2=1,Paper!$W20,"")</f>
        <v>1.1883006717471238E-2</v>
      </c>
      <c r="V18" s="689">
        <f>IF(Select2=1,Nappies!$W20,"")</f>
        <v>0</v>
      </c>
      <c r="W18" s="699">
        <f>IF(Select2=1,Garden!$W20,"")</f>
        <v>0</v>
      </c>
      <c r="X18" s="689">
        <f>IF(Select2=1,Wood!$W20,"")</f>
        <v>0</v>
      </c>
      <c r="Y18" s="699">
        <f>IF(Select2=1,Textiles!$W20,"")</f>
        <v>4.4942733577362024E-4</v>
      </c>
      <c r="Z18" s="691">
        <f>Sludge!W20</f>
        <v>0</v>
      </c>
      <c r="AA18" s="691" t="str">
        <f>IF(Select2=2,MSW!$W20,"")</f>
        <v/>
      </c>
      <c r="AB18" s="700">
        <f>Industry!$W20</f>
        <v>0</v>
      </c>
      <c r="AC18" s="700">
        <f t="shared" ref="AC18:AC81" si="2">SUM(T18:AB18)</f>
        <v>0.12460232330225077</v>
      </c>
      <c r="AD18" s="702">
        <f>Recovery_OX!R13</f>
        <v>0</v>
      </c>
      <c r="AE18" s="652"/>
      <c r="AF18" s="704">
        <f>(AC18-AD18)*(1-Recovery_OX!U13)</f>
        <v>0.12460232330225077</v>
      </c>
      <c r="AH18" s="639"/>
    </row>
    <row r="19" spans="2:34">
      <c r="B19" s="697">
        <f t="shared" si="0"/>
        <v>2002</v>
      </c>
      <c r="C19" s="698">
        <f>IF(Select2=1,Food!$K21,"")</f>
        <v>0.28518455037411017</v>
      </c>
      <c r="D19" s="699">
        <f>IF(Select2=1,Paper!$K21,"")</f>
        <v>1.1281683432011637E-2</v>
      </c>
      <c r="E19" s="689">
        <f>IF(Select2=1,Nappies!$K21,"")</f>
        <v>3.3965642414181235E-2</v>
      </c>
      <c r="F19" s="699">
        <f>IF(Select2=1,Garden!$K21,"")</f>
        <v>0</v>
      </c>
      <c r="G19" s="689">
        <f>IF(Select2=1,Wood!$K21,"")</f>
        <v>0</v>
      </c>
      <c r="H19" s="699">
        <f>IF(Select2=1,Textiles!$K21,"")</f>
        <v>8.0444167604774722E-4</v>
      </c>
      <c r="I19" s="700">
        <f>Sludge!K21</f>
        <v>0</v>
      </c>
      <c r="J19" s="700" t="str">
        <f>IF(Select2=2,MSW!$K21,"")</f>
        <v/>
      </c>
      <c r="K19" s="700">
        <f>Industry!$K21</f>
        <v>0</v>
      </c>
      <c r="L19" s="701">
        <f t="shared" ref="L19:L82" si="3">SUM(C19:K19)</f>
        <v>0.33123631789635077</v>
      </c>
      <c r="M19" s="702">
        <f>Recovery_OX!C14</f>
        <v>0</v>
      </c>
      <c r="N19" s="652"/>
      <c r="O19" s="703">
        <f>(L19-M19)*(1-Recovery_OX!F14)</f>
        <v>0.33123631789635077</v>
      </c>
      <c r="P19" s="695"/>
      <c r="Q19" s="654"/>
      <c r="S19" s="697">
        <f t="shared" si="1"/>
        <v>2002</v>
      </c>
      <c r="T19" s="698">
        <f>IF(Select2=1,Food!$W21,"")</f>
        <v>0.1908014386981112</v>
      </c>
      <c r="U19" s="699">
        <f>IF(Select2=1,Paper!$W21,"")</f>
        <v>2.3309263289280242E-2</v>
      </c>
      <c r="V19" s="689">
        <f>IF(Select2=1,Nappies!$W21,"")</f>
        <v>0</v>
      </c>
      <c r="W19" s="699">
        <f>IF(Select2=1,Garden!$W21,"")</f>
        <v>0</v>
      </c>
      <c r="X19" s="689">
        <f>IF(Select2=1,Wood!$W21,"")</f>
        <v>0</v>
      </c>
      <c r="Y19" s="699">
        <f>IF(Select2=1,Textiles!$W21,"")</f>
        <v>8.8157991895643543E-4</v>
      </c>
      <c r="Z19" s="691">
        <f>Sludge!W21</f>
        <v>0</v>
      </c>
      <c r="AA19" s="691" t="str">
        <f>IF(Select2=2,MSW!$W21,"")</f>
        <v/>
      </c>
      <c r="AB19" s="700">
        <f>Industry!$W21</f>
        <v>0</v>
      </c>
      <c r="AC19" s="700">
        <f t="shared" si="2"/>
        <v>0.21499228190634787</v>
      </c>
      <c r="AD19" s="702">
        <f>Recovery_OX!R14</f>
        <v>0</v>
      </c>
      <c r="AE19" s="652"/>
      <c r="AF19" s="704">
        <f>(AC19-AD19)*(1-Recovery_OX!U14)</f>
        <v>0.21499228190634787</v>
      </c>
      <c r="AH19" s="639"/>
    </row>
    <row r="20" spans="2:34">
      <c r="B20" s="697">
        <f t="shared" si="0"/>
        <v>2003</v>
      </c>
      <c r="C20" s="698">
        <f>IF(Select2=1,Food!$K22,"")</f>
        <v>0.37155188659520022</v>
      </c>
      <c r="D20" s="699">
        <f>IF(Select2=1,Paper!$K22,"")</f>
        <v>1.6701544356890464E-2</v>
      </c>
      <c r="E20" s="689">
        <f>IF(Select2=1,Nappies!$K22,"")</f>
        <v>4.8151285343531726E-2</v>
      </c>
      <c r="F20" s="699">
        <f>IF(Select2=1,Garden!$K22,"")</f>
        <v>0</v>
      </c>
      <c r="G20" s="689">
        <f>IF(Select2=1,Wood!$K22,"")</f>
        <v>0</v>
      </c>
      <c r="H20" s="699">
        <f>IF(Select2=1,Textiles!$K22,"")</f>
        <v>1.1909054544927159E-3</v>
      </c>
      <c r="I20" s="700">
        <f>Sludge!K22</f>
        <v>0</v>
      </c>
      <c r="J20" s="700" t="str">
        <f>IF(Select2=2,MSW!$K22,"")</f>
        <v/>
      </c>
      <c r="K20" s="700">
        <f>Industry!$K22</f>
        <v>0</v>
      </c>
      <c r="L20" s="701">
        <f t="shared" si="3"/>
        <v>0.43759562175011518</v>
      </c>
      <c r="M20" s="702">
        <f>Recovery_OX!C15</f>
        <v>0</v>
      </c>
      <c r="N20" s="652"/>
      <c r="O20" s="703">
        <f>(L20-M20)*(1-Recovery_OX!F15)</f>
        <v>0.43759562175011518</v>
      </c>
      <c r="P20" s="695"/>
      <c r="Q20" s="654"/>
      <c r="S20" s="697">
        <f t="shared" si="1"/>
        <v>2003</v>
      </c>
      <c r="T20" s="698">
        <f>IF(Select2=1,Food!$W22,"")</f>
        <v>0.24858511592007154</v>
      </c>
      <c r="U20" s="699">
        <f>IF(Select2=1,Paper!$W22,"")</f>
        <v>3.4507323051426578E-2</v>
      </c>
      <c r="V20" s="689">
        <f>IF(Select2=1,Nappies!$W22,"")</f>
        <v>0</v>
      </c>
      <c r="W20" s="699">
        <f>IF(Select2=1,Garden!$W22,"")</f>
        <v>0</v>
      </c>
      <c r="X20" s="689">
        <f>IF(Select2=1,Wood!$W22,"")</f>
        <v>0</v>
      </c>
      <c r="Y20" s="699">
        <f>IF(Select2=1,Textiles!$W22,"")</f>
        <v>1.3051018679372229E-3</v>
      </c>
      <c r="Z20" s="691">
        <f>Sludge!W22</f>
        <v>0</v>
      </c>
      <c r="AA20" s="691" t="str">
        <f>IF(Select2=2,MSW!$W22,"")</f>
        <v/>
      </c>
      <c r="AB20" s="700">
        <f>Industry!$W22</f>
        <v>0</v>
      </c>
      <c r="AC20" s="700">
        <f t="shared" si="2"/>
        <v>0.2843975408394353</v>
      </c>
      <c r="AD20" s="702">
        <f>Recovery_OX!R15</f>
        <v>0</v>
      </c>
      <c r="AE20" s="652"/>
      <c r="AF20" s="704">
        <f>(AC20-AD20)*(1-Recovery_OX!U15)</f>
        <v>0.2843975408394353</v>
      </c>
      <c r="AH20" s="639"/>
    </row>
    <row r="21" spans="2:34">
      <c r="B21" s="697">
        <f t="shared" si="0"/>
        <v>2004</v>
      </c>
      <c r="C21" s="698">
        <f>IF(Select2=1,Food!$K23,"")</f>
        <v>0.43509795031313853</v>
      </c>
      <c r="D21" s="699">
        <f>IF(Select2=1,Paper!$K23,"")</f>
        <v>2.1948716029262752E-2</v>
      </c>
      <c r="E21" s="689">
        <f>IF(Select2=1,Nappies!$K23,"")</f>
        <v>6.073009711385384E-2</v>
      </c>
      <c r="F21" s="699">
        <f>IF(Select2=1,Garden!$K23,"")</f>
        <v>0</v>
      </c>
      <c r="G21" s="689">
        <f>IF(Select2=1,Wood!$K23,"")</f>
        <v>0</v>
      </c>
      <c r="H21" s="699">
        <f>IF(Select2=1,Textiles!$K23,"")</f>
        <v>1.5650556068233748E-3</v>
      </c>
      <c r="I21" s="700">
        <f>Sludge!K23</f>
        <v>0</v>
      </c>
      <c r="J21" s="700" t="str">
        <f>IF(Select2=2,MSW!$K23,"")</f>
        <v/>
      </c>
      <c r="K21" s="700">
        <f>Industry!$K23</f>
        <v>0</v>
      </c>
      <c r="L21" s="701">
        <f t="shared" si="3"/>
        <v>0.51934181906307852</v>
      </c>
      <c r="M21" s="702">
        <f>Recovery_OX!C16</f>
        <v>0</v>
      </c>
      <c r="N21" s="652"/>
      <c r="O21" s="703">
        <f>(L21-M21)*(1-Recovery_OX!F16)</f>
        <v>0.51934181906307852</v>
      </c>
      <c r="P21" s="695"/>
      <c r="Q21" s="654"/>
      <c r="S21" s="697">
        <f t="shared" si="1"/>
        <v>2004</v>
      </c>
      <c r="T21" s="698">
        <f>IF(Select2=1,Food!$W23,"")</f>
        <v>0.29110032358149329</v>
      </c>
      <c r="U21" s="699">
        <f>IF(Select2=1,Paper!$W23,"")</f>
        <v>4.5348586837319738E-2</v>
      </c>
      <c r="V21" s="689">
        <f>IF(Select2=1,Nappies!$W23,"")</f>
        <v>0</v>
      </c>
      <c r="W21" s="699">
        <f>IF(Select2=1,Garden!$W23,"")</f>
        <v>0</v>
      </c>
      <c r="X21" s="689">
        <f>IF(Select2=1,Wood!$W23,"")</f>
        <v>0</v>
      </c>
      <c r="Y21" s="699">
        <f>IF(Select2=1,Textiles!$W23,"")</f>
        <v>1.7151294321352049E-3</v>
      </c>
      <c r="Z21" s="691">
        <f>Sludge!W23</f>
        <v>0</v>
      </c>
      <c r="AA21" s="691" t="str">
        <f>IF(Select2=2,MSW!$W23,"")</f>
        <v/>
      </c>
      <c r="AB21" s="700">
        <f>Industry!$W23</f>
        <v>0</v>
      </c>
      <c r="AC21" s="700">
        <f t="shared" si="2"/>
        <v>0.33816403985094823</v>
      </c>
      <c r="AD21" s="702">
        <f>Recovery_OX!R16</f>
        <v>0</v>
      </c>
      <c r="AE21" s="652"/>
      <c r="AF21" s="704">
        <f>(AC21-AD21)*(1-Recovery_OX!U16)</f>
        <v>0.33816403985094823</v>
      </c>
    </row>
    <row r="22" spans="2:34">
      <c r="B22" s="697">
        <f t="shared" si="0"/>
        <v>2005</v>
      </c>
      <c r="C22" s="698">
        <f>IF(Select2=1,Food!$K24,"")</f>
        <v>0.48312236734371328</v>
      </c>
      <c r="D22" s="699">
        <f>IF(Select2=1,Paper!$K24,"")</f>
        <v>2.7027192853458382E-2</v>
      </c>
      <c r="E22" s="689">
        <f>IF(Select2=1,Nappies!$K24,"")</f>
        <v>7.1929062984545544E-2</v>
      </c>
      <c r="F22" s="699">
        <f>IF(Select2=1,Garden!$K24,"")</f>
        <v>0</v>
      </c>
      <c r="G22" s="689">
        <f>IF(Select2=1,Wood!$K24,"")</f>
        <v>0</v>
      </c>
      <c r="H22" s="699">
        <f>IF(Select2=1,Textiles!$K24,"")</f>
        <v>1.9271769544791219E-3</v>
      </c>
      <c r="I22" s="700">
        <f>Sludge!K24</f>
        <v>0</v>
      </c>
      <c r="J22" s="700" t="str">
        <f>IF(Select2=2,MSW!$K24,"")</f>
        <v/>
      </c>
      <c r="K22" s="700">
        <f>Industry!$K24</f>
        <v>0</v>
      </c>
      <c r="L22" s="701">
        <f t="shared" si="3"/>
        <v>0.5840058001361963</v>
      </c>
      <c r="M22" s="702">
        <f>Recovery_OX!C17</f>
        <v>0</v>
      </c>
      <c r="N22" s="652"/>
      <c r="O22" s="703">
        <f>(L22-M22)*(1-Recovery_OX!F17)</f>
        <v>0.5840058001361963</v>
      </c>
      <c r="P22" s="643"/>
      <c r="Q22" s="654"/>
      <c r="S22" s="697">
        <f t="shared" si="1"/>
        <v>2005</v>
      </c>
      <c r="T22" s="698">
        <f>IF(Select2=1,Food!$W24,"")</f>
        <v>0.32323084345029879</v>
      </c>
      <c r="U22" s="699">
        <f>IF(Select2=1,Paper!$W24,"")</f>
        <v>5.5841307548467729E-2</v>
      </c>
      <c r="V22" s="689">
        <f>IF(Select2=1,Nappies!$W24,"")</f>
        <v>0</v>
      </c>
      <c r="W22" s="699">
        <f>IF(Select2=1,Garden!$W24,"")</f>
        <v>0</v>
      </c>
      <c r="X22" s="689">
        <f>IF(Select2=1,Wood!$W24,"")</f>
        <v>0</v>
      </c>
      <c r="Y22" s="699">
        <f>IF(Select2=1,Textiles!$W24,"")</f>
        <v>2.1119747446346543E-3</v>
      </c>
      <c r="Z22" s="691">
        <f>Sludge!W24</f>
        <v>0</v>
      </c>
      <c r="AA22" s="691" t="str">
        <f>IF(Select2=2,MSW!$W24,"")</f>
        <v/>
      </c>
      <c r="AB22" s="700">
        <f>Industry!$W24</f>
        <v>0</v>
      </c>
      <c r="AC22" s="700">
        <f t="shared" si="2"/>
        <v>0.38118412574340116</v>
      </c>
      <c r="AD22" s="702">
        <f>Recovery_OX!R17</f>
        <v>0</v>
      </c>
      <c r="AE22" s="652"/>
      <c r="AF22" s="704">
        <f>(AC22-AD22)*(1-Recovery_OX!U17)</f>
        <v>0.38118412574340116</v>
      </c>
    </row>
    <row r="23" spans="2:34">
      <c r="B23" s="697">
        <f t="shared" si="0"/>
        <v>2006</v>
      </c>
      <c r="C23" s="698">
        <f>IF(Select2=1,Food!$K25,"")</f>
        <v>0.52501595344459595</v>
      </c>
      <c r="D23" s="699">
        <f>IF(Select2=1,Paper!$K25,"")</f>
        <v>3.2094854134131309E-2</v>
      </c>
      <c r="E23" s="689">
        <f>IF(Select2=1,Nappies!$K25,"")</f>
        <v>8.2425783269904282E-2</v>
      </c>
      <c r="F23" s="699">
        <f>IF(Select2=1,Garden!$K25,"")</f>
        <v>0</v>
      </c>
      <c r="G23" s="689">
        <f>IF(Select2=1,Wood!$K25,"")</f>
        <v>0</v>
      </c>
      <c r="H23" s="699">
        <f>IF(Select2=1,Textiles!$K25,"")</f>
        <v>2.2885270986162456E-3</v>
      </c>
      <c r="I23" s="700">
        <f>Sludge!K25</f>
        <v>0</v>
      </c>
      <c r="J23" s="700" t="str">
        <f>IF(Select2=2,MSW!$K25,"")</f>
        <v/>
      </c>
      <c r="K23" s="700">
        <f>Industry!$K25</f>
        <v>0</v>
      </c>
      <c r="L23" s="701">
        <f t="shared" si="3"/>
        <v>0.64182511794724773</v>
      </c>
      <c r="M23" s="702">
        <f>Recovery_OX!C18</f>
        <v>0</v>
      </c>
      <c r="N23" s="652"/>
      <c r="O23" s="703">
        <f>(L23-M23)*(1-Recovery_OX!F18)</f>
        <v>0.64182511794724773</v>
      </c>
      <c r="P23" s="643"/>
      <c r="Q23" s="654"/>
      <c r="S23" s="697">
        <f t="shared" si="1"/>
        <v>2006</v>
      </c>
      <c r="T23" s="698">
        <f>IF(Select2=1,Food!$W25,"")</f>
        <v>0.35125955850441293</v>
      </c>
      <c r="U23" s="699">
        <f>IF(Select2=1,Paper!$W25,"")</f>
        <v>6.631168209531263E-2</v>
      </c>
      <c r="V23" s="689">
        <f>IF(Select2=1,Nappies!$W25,"")</f>
        <v>0</v>
      </c>
      <c r="W23" s="699">
        <f>IF(Select2=1,Garden!$W25,"")</f>
        <v>0</v>
      </c>
      <c r="X23" s="689">
        <f>IF(Select2=1,Wood!$W25,"")</f>
        <v>0</v>
      </c>
      <c r="Y23" s="699">
        <f>IF(Select2=1,Textiles!$W25,"")</f>
        <v>2.5079749025931457E-3</v>
      </c>
      <c r="Z23" s="691">
        <f>Sludge!W25</f>
        <v>0</v>
      </c>
      <c r="AA23" s="691" t="str">
        <f>IF(Select2=2,MSW!$W25,"")</f>
        <v/>
      </c>
      <c r="AB23" s="700">
        <f>Industry!$W25</f>
        <v>0</v>
      </c>
      <c r="AC23" s="700">
        <f t="shared" si="2"/>
        <v>0.42007921550231869</v>
      </c>
      <c r="AD23" s="702">
        <f>Recovery_OX!R18</f>
        <v>0</v>
      </c>
      <c r="AE23" s="652"/>
      <c r="AF23" s="704">
        <f>(AC23-AD23)*(1-Recovery_OX!U18)</f>
        <v>0.42007921550231869</v>
      </c>
    </row>
    <row r="24" spans="2:34">
      <c r="B24" s="697">
        <f t="shared" si="0"/>
        <v>2007</v>
      </c>
      <c r="C24" s="698">
        <f>IF(Select2=1,Food!$K26,"")</f>
        <v>0.55868212009626683</v>
      </c>
      <c r="D24" s="699">
        <f>IF(Select2=1,Paper!$K26,"")</f>
        <v>3.7011297809580949E-2</v>
      </c>
      <c r="E24" s="689">
        <f>IF(Select2=1,Nappies!$K26,"")</f>
        <v>9.1885004453873556E-2</v>
      </c>
      <c r="F24" s="699">
        <f>IF(Select2=1,Garden!$K26,"")</f>
        <v>0</v>
      </c>
      <c r="G24" s="689">
        <f>IF(Select2=1,Wood!$K26,"")</f>
        <v>0</v>
      </c>
      <c r="H24" s="699">
        <f>IF(Select2=1,Textiles!$K26,"")</f>
        <v>2.6390946548065582E-3</v>
      </c>
      <c r="I24" s="700">
        <f>Sludge!K26</f>
        <v>0</v>
      </c>
      <c r="J24" s="700" t="str">
        <f>IF(Select2=2,MSW!$K26,"")</f>
        <v/>
      </c>
      <c r="K24" s="700">
        <f>Industry!$K26</f>
        <v>0</v>
      </c>
      <c r="L24" s="701">
        <f t="shared" si="3"/>
        <v>0.69021751701452794</v>
      </c>
      <c r="M24" s="702">
        <f>Recovery_OX!C19</f>
        <v>0</v>
      </c>
      <c r="N24" s="652"/>
      <c r="O24" s="703">
        <f>(L24-M24)*(1-Recovery_OX!F19)</f>
        <v>0.69021751701452794</v>
      </c>
      <c r="P24" s="643"/>
      <c r="Q24" s="654"/>
      <c r="S24" s="697">
        <f t="shared" si="1"/>
        <v>2007</v>
      </c>
      <c r="T24" s="698">
        <f>IF(Select2=1,Food!$W26,"")</f>
        <v>0.37378375563978594</v>
      </c>
      <c r="U24" s="699">
        <f>IF(Select2=1,Paper!$W26,"")</f>
        <v>7.6469623573514361E-2</v>
      </c>
      <c r="V24" s="689">
        <f>IF(Select2=1,Nappies!$W26,"")</f>
        <v>0</v>
      </c>
      <c r="W24" s="699">
        <f>IF(Select2=1,Garden!$W26,"")</f>
        <v>0</v>
      </c>
      <c r="X24" s="689">
        <f>IF(Select2=1,Wood!$W26,"")</f>
        <v>0</v>
      </c>
      <c r="Y24" s="699">
        <f>IF(Select2=1,Textiles!$W26,"")</f>
        <v>2.8921585258154061E-3</v>
      </c>
      <c r="Z24" s="691">
        <f>Sludge!W26</f>
        <v>0</v>
      </c>
      <c r="AA24" s="691" t="str">
        <f>IF(Select2=2,MSW!$W26,"")</f>
        <v/>
      </c>
      <c r="AB24" s="700">
        <f>Industry!$W26</f>
        <v>0</v>
      </c>
      <c r="AC24" s="700">
        <f t="shared" si="2"/>
        <v>0.45314553773911576</v>
      </c>
      <c r="AD24" s="702">
        <f>Recovery_OX!R19</f>
        <v>0</v>
      </c>
      <c r="AE24" s="652"/>
      <c r="AF24" s="704">
        <f>(AC24-AD24)*(1-Recovery_OX!U19)</f>
        <v>0.45314553773911576</v>
      </c>
    </row>
    <row r="25" spans="2:34">
      <c r="B25" s="697">
        <f t="shared" si="0"/>
        <v>2008</v>
      </c>
      <c r="C25" s="698">
        <f>IF(Select2=1,Food!$K27,"")</f>
        <v>0.58689925837435653</v>
      </c>
      <c r="D25" s="699">
        <f>IF(Select2=1,Paper!$K27,"")</f>
        <v>4.1789008375575011E-2</v>
      </c>
      <c r="E25" s="689">
        <f>IF(Select2=1,Nappies!$K27,"")</f>
        <v>0.10047605461120576</v>
      </c>
      <c r="F25" s="699">
        <f>IF(Select2=1,Garden!$K27,"")</f>
        <v>0</v>
      </c>
      <c r="G25" s="689">
        <f>IF(Select2=1,Wood!$K27,"")</f>
        <v>0</v>
      </c>
      <c r="H25" s="699">
        <f>IF(Select2=1,Textiles!$K27,"")</f>
        <v>2.9797698313917933E-3</v>
      </c>
      <c r="I25" s="700">
        <f>Sludge!K27</f>
        <v>0</v>
      </c>
      <c r="J25" s="700" t="str">
        <f>IF(Select2=2,MSW!$K27,"")</f>
        <v/>
      </c>
      <c r="K25" s="700">
        <f>Industry!$K27</f>
        <v>0</v>
      </c>
      <c r="L25" s="701">
        <f t="shared" si="3"/>
        <v>0.7321440911925291</v>
      </c>
      <c r="M25" s="702">
        <f>Recovery_OX!C20</f>
        <v>0</v>
      </c>
      <c r="N25" s="652"/>
      <c r="O25" s="703">
        <f>(L25-M25)*(1-Recovery_OX!F20)</f>
        <v>0.7321440911925291</v>
      </c>
      <c r="P25" s="643"/>
      <c r="Q25" s="654"/>
      <c r="S25" s="697">
        <f t="shared" si="1"/>
        <v>2008</v>
      </c>
      <c r="T25" s="698">
        <f>IF(Select2=1,Food!$W27,"")</f>
        <v>0.39266230488917692</v>
      </c>
      <c r="U25" s="699">
        <f>IF(Select2=1,Paper!$W27,"")</f>
        <v>8.6340926395816142E-2</v>
      </c>
      <c r="V25" s="689">
        <f>IF(Select2=1,Nappies!$W27,"")</f>
        <v>0</v>
      </c>
      <c r="W25" s="699">
        <f>IF(Select2=1,Garden!$W27,"")</f>
        <v>0</v>
      </c>
      <c r="X25" s="689">
        <f>IF(Select2=1,Wood!$W27,"")</f>
        <v>0</v>
      </c>
      <c r="Y25" s="699">
        <f>IF(Select2=1,Textiles!$W27,"")</f>
        <v>3.2655011850868977E-3</v>
      </c>
      <c r="Z25" s="691">
        <f>Sludge!W27</f>
        <v>0</v>
      </c>
      <c r="AA25" s="691" t="str">
        <f>IF(Select2=2,MSW!$W27,"")</f>
        <v/>
      </c>
      <c r="AB25" s="700">
        <f>Industry!$W27</f>
        <v>0</v>
      </c>
      <c r="AC25" s="700">
        <f t="shared" si="2"/>
        <v>0.48226873247007995</v>
      </c>
      <c r="AD25" s="702">
        <f>Recovery_OX!R20</f>
        <v>0</v>
      </c>
      <c r="AE25" s="652"/>
      <c r="AF25" s="704">
        <f>(AC25-AD25)*(1-Recovery_OX!U20)</f>
        <v>0.48226873247007995</v>
      </c>
    </row>
    <row r="26" spans="2:34">
      <c r="B26" s="697">
        <f t="shared" si="0"/>
        <v>2009</v>
      </c>
      <c r="C26" s="698">
        <f>IF(Select2=1,Food!$K28,"")</f>
        <v>0.6115036166912331</v>
      </c>
      <c r="D26" s="699">
        <f>IF(Select2=1,Paper!$K28,"")</f>
        <v>4.6438729595783358E-2</v>
      </c>
      <c r="E26" s="689">
        <f>IF(Select2=1,Nappies!$K28,"")</f>
        <v>0.10833896228385083</v>
      </c>
      <c r="F26" s="699">
        <f>IF(Select2=1,Garden!$K28,"")</f>
        <v>0</v>
      </c>
      <c r="G26" s="689">
        <f>IF(Select2=1,Wood!$K28,"")</f>
        <v>0</v>
      </c>
      <c r="H26" s="699">
        <f>IF(Select2=1,Textiles!$K28,"")</f>
        <v>3.3113187136202876E-3</v>
      </c>
      <c r="I26" s="700">
        <f>Sludge!K28</f>
        <v>0</v>
      </c>
      <c r="J26" s="700" t="str">
        <f>IF(Select2=2,MSW!$K28,"")</f>
        <v/>
      </c>
      <c r="K26" s="700">
        <f>Industry!$K28</f>
        <v>0</v>
      </c>
      <c r="L26" s="701">
        <f t="shared" si="3"/>
        <v>0.76959262728448763</v>
      </c>
      <c r="M26" s="702">
        <f>Recovery_OX!C21</f>
        <v>0</v>
      </c>
      <c r="N26" s="652"/>
      <c r="O26" s="703">
        <f>(L26-M26)*(1-Recovery_OX!F21)</f>
        <v>0.76959262728448763</v>
      </c>
      <c r="P26" s="643"/>
      <c r="Q26" s="654"/>
      <c r="S26" s="697">
        <f t="shared" si="1"/>
        <v>2009</v>
      </c>
      <c r="T26" s="698">
        <f>IF(Select2=1,Food!$W28,"")</f>
        <v>0.40912373998075358</v>
      </c>
      <c r="U26" s="699">
        <f>IF(Select2=1,Paper!$W28,"")</f>
        <v>9.5947788421039987E-2</v>
      </c>
      <c r="V26" s="689">
        <f>IF(Select2=1,Nappies!$W28,"")</f>
        <v>0</v>
      </c>
      <c r="W26" s="699">
        <f>IF(Select2=1,Garden!$W28,"")</f>
        <v>0</v>
      </c>
      <c r="X26" s="689">
        <f>IF(Select2=1,Wood!$W28,"")</f>
        <v>0</v>
      </c>
      <c r="Y26" s="699">
        <f>IF(Select2=1,Textiles!$W28,"")</f>
        <v>3.6288424258852478E-3</v>
      </c>
      <c r="Z26" s="691">
        <f>Sludge!W28</f>
        <v>0</v>
      </c>
      <c r="AA26" s="691" t="str">
        <f>IF(Select2=2,MSW!$W28,"")</f>
        <v/>
      </c>
      <c r="AB26" s="700">
        <f>Industry!$W28</f>
        <v>0</v>
      </c>
      <c r="AC26" s="700">
        <f t="shared" si="2"/>
        <v>0.50870037082767883</v>
      </c>
      <c r="AD26" s="702">
        <f>Recovery_OX!R21</f>
        <v>0</v>
      </c>
      <c r="AE26" s="652"/>
      <c r="AF26" s="704">
        <f>(AC26-AD26)*(1-Recovery_OX!U21)</f>
        <v>0.50870037082767883</v>
      </c>
    </row>
    <row r="27" spans="2:34">
      <c r="B27" s="697">
        <f t="shared" si="0"/>
        <v>2010</v>
      </c>
      <c r="C27" s="698">
        <f>IF(Select2=1,Food!$K29,"")</f>
        <v>0.63369535628996765</v>
      </c>
      <c r="D27" s="699">
        <f>IF(Select2=1,Paper!$K29,"")</f>
        <v>5.09694262376729E-2</v>
      </c>
      <c r="E27" s="689">
        <f>IF(Select2=1,Nappies!$K29,"")</f>
        <v>0.11558854527275909</v>
      </c>
      <c r="F27" s="699">
        <f>IF(Select2=1,Garden!$K29,"")</f>
        <v>0</v>
      </c>
      <c r="G27" s="689">
        <f>IF(Select2=1,Wood!$K29,"")</f>
        <v>0</v>
      </c>
      <c r="H27" s="699">
        <f>IF(Select2=1,Textiles!$K29,"")</f>
        <v>3.634380535220757E-3</v>
      </c>
      <c r="I27" s="700">
        <f>Sludge!K29</f>
        <v>0</v>
      </c>
      <c r="J27" s="700" t="str">
        <f>IF(Select2=2,MSW!$K29,"")</f>
        <v/>
      </c>
      <c r="K27" s="700">
        <f>Industry!$K29</f>
        <v>0</v>
      </c>
      <c r="L27" s="701">
        <f t="shared" si="3"/>
        <v>0.8038877083356204</v>
      </c>
      <c r="M27" s="702">
        <f>Recovery_OX!C22</f>
        <v>0</v>
      </c>
      <c r="N27" s="652"/>
      <c r="O27" s="703">
        <f>(L27-M27)*(1-Recovery_OX!F22)</f>
        <v>0.8038877083356204</v>
      </c>
      <c r="P27" s="643"/>
      <c r="Q27" s="654"/>
      <c r="S27" s="697">
        <f t="shared" si="1"/>
        <v>2010</v>
      </c>
      <c r="T27" s="698">
        <f>IF(Select2=1,Food!$W29,"")</f>
        <v>0.42397102338757869</v>
      </c>
      <c r="U27" s="699">
        <f>IF(Select2=1,Paper!$W29,"")</f>
        <v>0.10530873189601837</v>
      </c>
      <c r="V27" s="689">
        <f>IF(Select2=1,Nappies!$W29,"")</f>
        <v>0</v>
      </c>
      <c r="W27" s="699">
        <f>IF(Select2=1,Garden!$W29,"")</f>
        <v>0</v>
      </c>
      <c r="X27" s="689">
        <f>IF(Select2=1,Wood!$W29,"")</f>
        <v>0</v>
      </c>
      <c r="Y27" s="699">
        <f>IF(Select2=1,Textiles!$W29,"")</f>
        <v>3.9828827783241188E-3</v>
      </c>
      <c r="Z27" s="691">
        <f>Sludge!W29</f>
        <v>0</v>
      </c>
      <c r="AA27" s="691" t="str">
        <f>IF(Select2=2,MSW!$W29,"")</f>
        <v/>
      </c>
      <c r="AB27" s="700">
        <f>Industry!$W29</f>
        <v>0</v>
      </c>
      <c r="AC27" s="700">
        <f t="shared" si="2"/>
        <v>0.5332626380619212</v>
      </c>
      <c r="AD27" s="702">
        <f>Recovery_OX!R22</f>
        <v>0</v>
      </c>
      <c r="AE27" s="652"/>
      <c r="AF27" s="704">
        <f>(AC27-AD27)*(1-Recovery_OX!U22)</f>
        <v>0.5332626380619212</v>
      </c>
    </row>
    <row r="28" spans="2:34">
      <c r="B28" s="697">
        <f t="shared" si="0"/>
        <v>2011</v>
      </c>
      <c r="C28" s="698">
        <f>IF(Select2=1,Food!$K30,"")</f>
        <v>0.71556935962880719</v>
      </c>
      <c r="D28" s="699">
        <f>IF(Select2=1,Paper!$K30,"")</f>
        <v>5.749012029432797E-2</v>
      </c>
      <c r="E28" s="689">
        <f>IF(Select2=1,Nappies!$K30,"")</f>
        <v>0.12894574799912872</v>
      </c>
      <c r="F28" s="699">
        <f>IF(Select2=1,Garden!$K30,"")</f>
        <v>0</v>
      </c>
      <c r="G28" s="689">
        <f>IF(Select2=1,Wood!$K30,"")</f>
        <v>0</v>
      </c>
      <c r="H28" s="699">
        <f>IF(Select2=1,Textiles!$K30,"")</f>
        <v>4.0993393410179574E-3</v>
      </c>
      <c r="I28" s="700">
        <f>Sludge!K30</f>
        <v>0</v>
      </c>
      <c r="J28" s="700" t="str">
        <f>IF(Select2=2,MSW!$K30,"")</f>
        <v/>
      </c>
      <c r="K28" s="700">
        <f>Industry!$K30</f>
        <v>0</v>
      </c>
      <c r="L28" s="701">
        <f t="shared" si="3"/>
        <v>0.90610456726328181</v>
      </c>
      <c r="M28" s="702">
        <f>Recovery_OX!C23</f>
        <v>0</v>
      </c>
      <c r="N28" s="652"/>
      <c r="O28" s="703">
        <f>(L28-M28)*(1-Recovery_OX!F23)</f>
        <v>0.90610456726328181</v>
      </c>
      <c r="P28" s="643"/>
      <c r="Q28" s="654"/>
      <c r="S28" s="697">
        <f t="shared" si="1"/>
        <v>2011</v>
      </c>
      <c r="T28" s="698">
        <f>IF(Select2=1,Food!$W30,"")</f>
        <v>0.47874845648671305</v>
      </c>
      <c r="U28" s="699">
        <f>IF(Select2=1,Paper!$W30,"")</f>
        <v>0.11878124027753711</v>
      </c>
      <c r="V28" s="689">
        <f>IF(Select2=1,Nappies!$W30,"")</f>
        <v>0</v>
      </c>
      <c r="W28" s="699">
        <f>IF(Select2=1,Garden!$W30,"")</f>
        <v>0</v>
      </c>
      <c r="X28" s="689">
        <f>IF(Select2=1,Wood!$W30,"")</f>
        <v>0</v>
      </c>
      <c r="Y28" s="699">
        <f>IF(Select2=1,Textiles!$W30,"")</f>
        <v>4.4924266750881736E-3</v>
      </c>
      <c r="Z28" s="691">
        <f>Sludge!W30</f>
        <v>0</v>
      </c>
      <c r="AA28" s="691" t="str">
        <f>IF(Select2=2,MSW!$W30,"")</f>
        <v/>
      </c>
      <c r="AB28" s="700">
        <f>Industry!$W30</f>
        <v>0</v>
      </c>
      <c r="AC28" s="700">
        <f t="shared" si="2"/>
        <v>0.60202212343933836</v>
      </c>
      <c r="AD28" s="702">
        <f>Recovery_OX!R23</f>
        <v>0</v>
      </c>
      <c r="AE28" s="652"/>
      <c r="AF28" s="704">
        <f>(AC28-AD28)*(1-Recovery_OX!U23)</f>
        <v>0.60202212343933836</v>
      </c>
    </row>
    <row r="29" spans="2:34">
      <c r="B29" s="697">
        <f t="shared" si="0"/>
        <v>2012</v>
      </c>
      <c r="C29" s="698">
        <f>IF(Select2=1,Food!$K31,"")</f>
        <v>0.47966048608807499</v>
      </c>
      <c r="D29" s="699">
        <f>IF(Select2=1,Paper!$K31,"")</f>
        <v>5.3603432868080933E-2</v>
      </c>
      <c r="E29" s="689">
        <f>IF(Select2=1,Nappies!$K31,"")</f>
        <v>0.10878699083656845</v>
      </c>
      <c r="F29" s="699">
        <f>IF(Select2=1,Garden!$K31,"")</f>
        <v>0</v>
      </c>
      <c r="G29" s="689">
        <f>IF(Select2=1,Wood!$K31,"")</f>
        <v>0</v>
      </c>
      <c r="H29" s="699">
        <f>IF(Select2=1,Textiles!$K31,"")</f>
        <v>3.8221986672624655E-3</v>
      </c>
      <c r="I29" s="700">
        <f>Sludge!K31</f>
        <v>0</v>
      </c>
      <c r="J29" s="700" t="str">
        <f>IF(Select2=2,MSW!$K31,"")</f>
        <v/>
      </c>
      <c r="K29" s="700">
        <f>Industry!$K31</f>
        <v>0</v>
      </c>
      <c r="L29" s="701">
        <f>SUM(C29:K29)</f>
        <v>0.64587310845998669</v>
      </c>
      <c r="M29" s="702">
        <f>Recovery_OX!C24</f>
        <v>0</v>
      </c>
      <c r="N29" s="652"/>
      <c r="O29" s="703">
        <f>(L29-M29)*(1-Recovery_OX!F24)</f>
        <v>0.64587310845998669</v>
      </c>
      <c r="P29" s="643"/>
      <c r="Q29" s="654"/>
      <c r="S29" s="697">
        <f t="shared" si="1"/>
        <v>2012</v>
      </c>
      <c r="T29" s="698">
        <f>IF(Select2=1,Food!$W31,"")</f>
        <v>0.32091468739166473</v>
      </c>
      <c r="U29" s="699">
        <f>IF(Select2=1,Paper!$W31,"")</f>
        <v>0.11075089435553911</v>
      </c>
      <c r="V29" s="689">
        <f>IF(Select2=1,Nappies!$W31,"")</f>
        <v>0</v>
      </c>
      <c r="W29" s="699">
        <f>IF(Select2=1,Garden!$W31,"")</f>
        <v>0</v>
      </c>
      <c r="X29" s="689">
        <f>IF(Select2=1,Wood!$W31,"")</f>
        <v>0</v>
      </c>
      <c r="Y29" s="699">
        <f>IF(Select2=1,Textiles!$W31,"")</f>
        <v>4.1887108682328407E-3</v>
      </c>
      <c r="Z29" s="691">
        <f>Sludge!W31</f>
        <v>0</v>
      </c>
      <c r="AA29" s="691" t="str">
        <f>IF(Select2=2,MSW!$W31,"")</f>
        <v/>
      </c>
      <c r="AB29" s="700">
        <f>Industry!$W31</f>
        <v>0</v>
      </c>
      <c r="AC29" s="700">
        <f t="shared" si="2"/>
        <v>0.43585429261543668</v>
      </c>
      <c r="AD29" s="702">
        <f>Recovery_OX!R24</f>
        <v>0</v>
      </c>
      <c r="AE29" s="652"/>
      <c r="AF29" s="704">
        <f>(AC29-AD29)*(1-Recovery_OX!U24)</f>
        <v>0.43585429261543668</v>
      </c>
    </row>
    <row r="30" spans="2:34">
      <c r="B30" s="697">
        <f t="shared" si="0"/>
        <v>2013</v>
      </c>
      <c r="C30" s="698">
        <f>IF(Select2=1,Food!$K32,"")</f>
        <v>0.32152603911603561</v>
      </c>
      <c r="D30" s="699">
        <f>IF(Select2=1,Paper!$K32,"")</f>
        <v>4.9979509531942051E-2</v>
      </c>
      <c r="E30" s="689">
        <f>IF(Select2=1,Nappies!$K32,"")</f>
        <v>9.1779756672206003E-2</v>
      </c>
      <c r="F30" s="699">
        <f>IF(Select2=1,Garden!$K32,"")</f>
        <v>0</v>
      </c>
      <c r="G30" s="689">
        <f>IF(Select2=1,Wood!$K32,"")</f>
        <v>0</v>
      </c>
      <c r="H30" s="699">
        <f>IF(Select2=1,Textiles!$K32,"")</f>
        <v>3.5637944158082753E-3</v>
      </c>
      <c r="I30" s="700">
        <f>Sludge!K32</f>
        <v>0</v>
      </c>
      <c r="J30" s="700" t="str">
        <f>IF(Select2=2,MSW!$K32,"")</f>
        <v/>
      </c>
      <c r="K30" s="700">
        <f>Industry!$K32</f>
        <v>0</v>
      </c>
      <c r="L30" s="701">
        <f t="shared" si="3"/>
        <v>0.46684909973599198</v>
      </c>
      <c r="M30" s="702">
        <f>Recovery_OX!C25</f>
        <v>0</v>
      </c>
      <c r="N30" s="652"/>
      <c r="O30" s="703">
        <f>(L30-M30)*(1-Recovery_OX!F25)</f>
        <v>0.46684909973599198</v>
      </c>
      <c r="P30" s="643"/>
      <c r="Q30" s="654"/>
      <c r="S30" s="697">
        <f t="shared" si="1"/>
        <v>2013</v>
      </c>
      <c r="T30" s="698">
        <f>IF(Select2=1,Food!$W32,"")</f>
        <v>0.2151155480258935</v>
      </c>
      <c r="U30" s="699">
        <f>IF(Select2=1,Paper!$W32,"")</f>
        <v>0.10326344944616124</v>
      </c>
      <c r="V30" s="689">
        <f>IF(Select2=1,Nappies!$W32,"")</f>
        <v>0</v>
      </c>
      <c r="W30" s="699">
        <f>IF(Select2=1,Garden!$W32,"")</f>
        <v>0</v>
      </c>
      <c r="X30" s="689">
        <f>IF(Select2=1,Wood!$W32,"")</f>
        <v>0</v>
      </c>
      <c r="Y30" s="699">
        <f>IF(Select2=1,Textiles!$W32,"")</f>
        <v>3.9055281269131797E-3</v>
      </c>
      <c r="Z30" s="691">
        <f>Sludge!W32</f>
        <v>0</v>
      </c>
      <c r="AA30" s="691" t="str">
        <f>IF(Select2=2,MSW!$W32,"")</f>
        <v/>
      </c>
      <c r="AB30" s="700">
        <f>Industry!$W32</f>
        <v>0</v>
      </c>
      <c r="AC30" s="700">
        <f t="shared" si="2"/>
        <v>0.32228452559896792</v>
      </c>
      <c r="AD30" s="702">
        <f>Recovery_OX!R25</f>
        <v>0</v>
      </c>
      <c r="AE30" s="652"/>
      <c r="AF30" s="704">
        <f>(AC30-AD30)*(1-Recovery_OX!U25)</f>
        <v>0.32228452559896792</v>
      </c>
    </row>
    <row r="31" spans="2:34">
      <c r="B31" s="697">
        <f t="shared" si="0"/>
        <v>2014</v>
      </c>
      <c r="C31" s="698">
        <f>IF(Select2=1,Food!$K33,"")</f>
        <v>0.21552534934191775</v>
      </c>
      <c r="D31" s="699">
        <f>IF(Select2=1,Paper!$K33,"")</f>
        <v>4.6600585809513193E-2</v>
      </c>
      <c r="E31" s="689">
        <f>IF(Select2=1,Nappies!$K33,"")</f>
        <v>7.7431351580117394E-2</v>
      </c>
      <c r="F31" s="699">
        <f>IF(Select2=1,Garden!$K33,"")</f>
        <v>0</v>
      </c>
      <c r="G31" s="689">
        <f>IF(Select2=1,Wood!$K33,"")</f>
        <v>0</v>
      </c>
      <c r="H31" s="699">
        <f>IF(Select2=1,Textiles!$K33,"")</f>
        <v>3.3228598887149645E-3</v>
      </c>
      <c r="I31" s="700">
        <f>Sludge!K33</f>
        <v>0</v>
      </c>
      <c r="J31" s="700" t="str">
        <f>IF(Select2=2,MSW!$K33,"")</f>
        <v/>
      </c>
      <c r="K31" s="700">
        <f>Industry!$K33</f>
        <v>0</v>
      </c>
      <c r="L31" s="701">
        <f t="shared" si="3"/>
        <v>0.34288014662026328</v>
      </c>
      <c r="M31" s="702">
        <f>Recovery_OX!C26</f>
        <v>0</v>
      </c>
      <c r="N31" s="652"/>
      <c r="O31" s="703">
        <f>(L31-M31)*(1-Recovery_OX!F26)</f>
        <v>0.34288014662026328</v>
      </c>
      <c r="P31" s="643"/>
      <c r="Q31" s="654"/>
      <c r="S31" s="697">
        <f t="shared" si="1"/>
        <v>2014</v>
      </c>
      <c r="T31" s="698">
        <f>IF(Select2=1,Food!$W33,"")</f>
        <v>0.14419626405569871</v>
      </c>
      <c r="U31" s="699">
        <f>IF(Select2=1,Paper!$W33,"")</f>
        <v>9.6282202085771054E-2</v>
      </c>
      <c r="V31" s="689">
        <f>IF(Select2=1,Nappies!$W33,"")</f>
        <v>0</v>
      </c>
      <c r="W31" s="699">
        <f>IF(Select2=1,Garden!$W33,"")</f>
        <v>0</v>
      </c>
      <c r="X31" s="689">
        <f>IF(Select2=1,Wood!$W33,"")</f>
        <v>0</v>
      </c>
      <c r="Y31" s="699">
        <f>IF(Select2=1,Textiles!$W33,"")</f>
        <v>3.6414902890027027E-3</v>
      </c>
      <c r="Z31" s="691">
        <f>Sludge!W33</f>
        <v>0</v>
      </c>
      <c r="AA31" s="691" t="str">
        <f>IF(Select2=2,MSW!$W33,"")</f>
        <v/>
      </c>
      <c r="AB31" s="700">
        <f>Industry!$W33</f>
        <v>0</v>
      </c>
      <c r="AC31" s="700">
        <f t="shared" si="2"/>
        <v>0.24411995643047249</v>
      </c>
      <c r="AD31" s="702">
        <f>Recovery_OX!R26</f>
        <v>0</v>
      </c>
      <c r="AE31" s="652"/>
      <c r="AF31" s="704">
        <f>(AC31-AD31)*(1-Recovery_OX!U26)</f>
        <v>0.24411995643047249</v>
      </c>
    </row>
    <row r="32" spans="2:34">
      <c r="B32" s="697">
        <f t="shared" si="0"/>
        <v>2015</v>
      </c>
      <c r="C32" s="698">
        <f>IF(Select2=1,Food!$K34,"")</f>
        <v>0.14447096209272156</v>
      </c>
      <c r="D32" s="699">
        <f>IF(Select2=1,Paper!$K34,"")</f>
        <v>4.3450098212786933E-2</v>
      </c>
      <c r="E32" s="689">
        <f>IF(Select2=1,Nappies!$K34,"")</f>
        <v>6.5326107029649833E-2</v>
      </c>
      <c r="F32" s="699">
        <f>IF(Select2=1,Garden!$K34,"")</f>
        <v>0</v>
      </c>
      <c r="G32" s="689">
        <f>IF(Select2=1,Wood!$K34,"")</f>
        <v>0</v>
      </c>
      <c r="H32" s="699">
        <f>IF(Select2=1,Textiles!$K34,"")</f>
        <v>3.0982140246512001E-3</v>
      </c>
      <c r="I32" s="700">
        <f>Sludge!K34</f>
        <v>0</v>
      </c>
      <c r="J32" s="700" t="str">
        <f>IF(Select2=2,MSW!$K34,"")</f>
        <v/>
      </c>
      <c r="K32" s="700">
        <f>Industry!$K34</f>
        <v>0</v>
      </c>
      <c r="L32" s="701">
        <f t="shared" si="3"/>
        <v>0.2563453813598095</v>
      </c>
      <c r="M32" s="702">
        <f>Recovery_OX!C27</f>
        <v>0</v>
      </c>
      <c r="N32" s="652"/>
      <c r="O32" s="703">
        <f>(L32-M32)*(1-Recovery_OX!F27)</f>
        <v>0.2563453813598095</v>
      </c>
      <c r="P32" s="643"/>
      <c r="Q32" s="654"/>
      <c r="S32" s="697">
        <f t="shared" si="1"/>
        <v>2015</v>
      </c>
      <c r="T32" s="698">
        <f>IF(Select2=1,Food!$W34,"")</f>
        <v>9.6657646359983168E-2</v>
      </c>
      <c r="U32" s="699">
        <f>IF(Select2=1,Paper!$W34,"")</f>
        <v>8.9772930191708539E-2</v>
      </c>
      <c r="V32" s="689">
        <f>IF(Select2=1,Nappies!$W34,"")</f>
        <v>0</v>
      </c>
      <c r="W32" s="699">
        <f>IF(Select2=1,Garden!$W34,"")</f>
        <v>0</v>
      </c>
      <c r="X32" s="689">
        <f>IF(Select2=1,Wood!$W34,"")</f>
        <v>0</v>
      </c>
      <c r="Y32" s="699">
        <f>IF(Select2=1,Textiles!$W34,"")</f>
        <v>3.3953030407136457E-3</v>
      </c>
      <c r="Z32" s="691">
        <f>Sludge!W34</f>
        <v>0</v>
      </c>
      <c r="AA32" s="691" t="str">
        <f>IF(Select2=2,MSW!$W34,"")</f>
        <v/>
      </c>
      <c r="AB32" s="700">
        <f>Industry!$W34</f>
        <v>0</v>
      </c>
      <c r="AC32" s="700">
        <f t="shared" si="2"/>
        <v>0.18982587959240535</v>
      </c>
      <c r="AD32" s="702">
        <f>Recovery_OX!R27</f>
        <v>0</v>
      </c>
      <c r="AE32" s="652"/>
      <c r="AF32" s="704">
        <f>(AC32-AD32)*(1-Recovery_OX!U27)</f>
        <v>0.18982587959240535</v>
      </c>
    </row>
    <row r="33" spans="2:32">
      <c r="B33" s="697">
        <f t="shared" si="0"/>
        <v>2016</v>
      </c>
      <c r="C33" s="698">
        <f>IF(Select2=1,Food!$K35,"")</f>
        <v>9.6841781960806228E-2</v>
      </c>
      <c r="D33" s="699">
        <f>IF(Select2=1,Paper!$K35,"")</f>
        <v>4.0512603047909025E-2</v>
      </c>
      <c r="E33" s="689">
        <f>IF(Select2=1,Nappies!$K35,"")</f>
        <v>5.5113338106125259E-2</v>
      </c>
      <c r="F33" s="699">
        <f>IF(Select2=1,Garden!$K35,"")</f>
        <v>0</v>
      </c>
      <c r="G33" s="689">
        <f>IF(Select2=1,Wood!$K35,"")</f>
        <v>0</v>
      </c>
      <c r="H33" s="699">
        <f>IF(Select2=1,Textiles!$K35,"")</f>
        <v>2.8887556093307142E-3</v>
      </c>
      <c r="I33" s="700">
        <f>Sludge!K35</f>
        <v>0</v>
      </c>
      <c r="J33" s="700" t="str">
        <f>IF(Select2=2,MSW!$K35,"")</f>
        <v/>
      </c>
      <c r="K33" s="700">
        <f>Industry!$K35</f>
        <v>0</v>
      </c>
      <c r="L33" s="701">
        <f t="shared" si="3"/>
        <v>0.19535647872417122</v>
      </c>
      <c r="M33" s="702">
        <f>Recovery_OX!C28</f>
        <v>0</v>
      </c>
      <c r="N33" s="652"/>
      <c r="O33" s="703">
        <f>(L33-M33)*(1-Recovery_OX!F28)</f>
        <v>0.19535647872417122</v>
      </c>
      <c r="P33" s="643"/>
      <c r="Q33" s="654"/>
      <c r="S33" s="697">
        <f t="shared" si="1"/>
        <v>2016</v>
      </c>
      <c r="T33" s="698">
        <f>IF(Select2=1,Food!$W35,"")</f>
        <v>6.4791557957720458E-2</v>
      </c>
      <c r="U33" s="699">
        <f>IF(Select2=1,Paper!$W35,"")</f>
        <v>8.3703725305597165E-2</v>
      </c>
      <c r="V33" s="689">
        <f>IF(Select2=1,Nappies!$W35,"")</f>
        <v>0</v>
      </c>
      <c r="W33" s="699">
        <f>IF(Select2=1,Garden!$W35,"")</f>
        <v>0</v>
      </c>
      <c r="X33" s="689">
        <f>IF(Select2=1,Wood!$W35,"")</f>
        <v>0</v>
      </c>
      <c r="Y33" s="699">
        <f>IF(Select2=1,Textiles!$W35,"")</f>
        <v>3.1657595718692774E-3</v>
      </c>
      <c r="Z33" s="691">
        <f>Sludge!W35</f>
        <v>0</v>
      </c>
      <c r="AA33" s="691" t="str">
        <f>IF(Select2=2,MSW!$W35,"")</f>
        <v/>
      </c>
      <c r="AB33" s="700">
        <f>Industry!$W35</f>
        <v>0</v>
      </c>
      <c r="AC33" s="700">
        <f t="shared" si="2"/>
        <v>0.15166104283518689</v>
      </c>
      <c r="AD33" s="702">
        <f>Recovery_OX!R28</f>
        <v>0</v>
      </c>
      <c r="AE33" s="652"/>
      <c r="AF33" s="704">
        <f>(AC33-AD33)*(1-Recovery_OX!U28)</f>
        <v>0.15166104283518689</v>
      </c>
    </row>
    <row r="34" spans="2:32">
      <c r="B34" s="697">
        <f t="shared" si="0"/>
        <v>2017</v>
      </c>
      <c r="C34" s="698">
        <f>IF(Select2=1,Food!$K36,"")</f>
        <v>6.4914987742140967E-2</v>
      </c>
      <c r="D34" s="699">
        <f>IF(Select2=1,Paper!$K36,"")</f>
        <v>3.7773700710173261E-2</v>
      </c>
      <c r="E34" s="689">
        <f>IF(Select2=1,Nappies!$K36,"")</f>
        <v>4.6497184285318655E-2</v>
      </c>
      <c r="F34" s="699">
        <f>IF(Select2=1,Garden!$K36,"")</f>
        <v>0</v>
      </c>
      <c r="G34" s="689">
        <f>IF(Select2=1,Wood!$K36,"")</f>
        <v>0</v>
      </c>
      <c r="H34" s="699">
        <f>IF(Select2=1,Textiles!$K36,"")</f>
        <v>2.6934578773585996E-3</v>
      </c>
      <c r="I34" s="700">
        <f>Sludge!K36</f>
        <v>0</v>
      </c>
      <c r="J34" s="700" t="str">
        <f>IF(Select2=2,MSW!$K36,"")</f>
        <v/>
      </c>
      <c r="K34" s="700">
        <f>Industry!$K36</f>
        <v>0</v>
      </c>
      <c r="L34" s="701">
        <f t="shared" si="3"/>
        <v>0.15187933061499151</v>
      </c>
      <c r="M34" s="702">
        <f>Recovery_OX!C29</f>
        <v>0</v>
      </c>
      <c r="N34" s="652"/>
      <c r="O34" s="703">
        <f>(L34-M34)*(1-Recovery_OX!F29)</f>
        <v>0.15187933061499151</v>
      </c>
      <c r="P34" s="643"/>
      <c r="Q34" s="654"/>
      <c r="S34" s="697">
        <f t="shared" si="1"/>
        <v>2017</v>
      </c>
      <c r="T34" s="698">
        <f>IF(Select2=1,Food!$W36,"")</f>
        <v>4.3431080112939974E-2</v>
      </c>
      <c r="U34" s="699">
        <f>IF(Select2=1,Paper!$W36,"")</f>
        <v>7.8044836178043919E-2</v>
      </c>
      <c r="V34" s="689">
        <f>IF(Select2=1,Nappies!$W36,"")</f>
        <v>0</v>
      </c>
      <c r="W34" s="699">
        <f>IF(Select2=1,Garden!$W36,"")</f>
        <v>0</v>
      </c>
      <c r="X34" s="689">
        <f>IF(Select2=1,Wood!$W36,"")</f>
        <v>0</v>
      </c>
      <c r="Y34" s="699">
        <f>IF(Select2=1,Textiles!$W36,"")</f>
        <v>2.9517346601190151E-3</v>
      </c>
      <c r="Z34" s="691">
        <f>Sludge!W36</f>
        <v>0</v>
      </c>
      <c r="AA34" s="691" t="str">
        <f>IF(Select2=2,MSW!$W36,"")</f>
        <v/>
      </c>
      <c r="AB34" s="700">
        <f>Industry!$W36</f>
        <v>0</v>
      </c>
      <c r="AC34" s="700">
        <f t="shared" si="2"/>
        <v>0.12442765095110291</v>
      </c>
      <c r="AD34" s="702">
        <f>Recovery_OX!R29</f>
        <v>0</v>
      </c>
      <c r="AE34" s="652"/>
      <c r="AF34" s="704">
        <f>(AC34-AD34)*(1-Recovery_OX!U29)</f>
        <v>0.12442765095110291</v>
      </c>
    </row>
    <row r="35" spans="2:32">
      <c r="B35" s="697">
        <f t="shared" si="0"/>
        <v>2018</v>
      </c>
      <c r="C35" s="698">
        <f>IF(Select2=1,Food!$K37,"")</f>
        <v>4.3513817571714908E-2</v>
      </c>
      <c r="D35" s="699">
        <f>IF(Select2=1,Paper!$K37,"")</f>
        <v>3.5219965097142474E-2</v>
      </c>
      <c r="E35" s="689">
        <f>IF(Select2=1,Nappies!$K37,"")</f>
        <v>3.9228038452321617E-2</v>
      </c>
      <c r="F35" s="699">
        <f>IF(Select2=1,Garden!$K37,"")</f>
        <v>0</v>
      </c>
      <c r="G35" s="689">
        <f>IF(Select2=1,Wood!$K37,"")</f>
        <v>0</v>
      </c>
      <c r="H35" s="699">
        <f>IF(Select2=1,Textiles!$K37,"")</f>
        <v>2.511363479026152E-3</v>
      </c>
      <c r="I35" s="700">
        <f>Sludge!K37</f>
        <v>0</v>
      </c>
      <c r="J35" s="700" t="str">
        <f>IF(Select2=2,MSW!$K37,"")</f>
        <v/>
      </c>
      <c r="K35" s="700">
        <f>Industry!$K37</f>
        <v>0</v>
      </c>
      <c r="L35" s="701">
        <f t="shared" si="3"/>
        <v>0.12047318460020516</v>
      </c>
      <c r="M35" s="702">
        <f>Recovery_OX!C30</f>
        <v>0</v>
      </c>
      <c r="N35" s="652"/>
      <c r="O35" s="703">
        <f>(L35-M35)*(1-Recovery_OX!F30)</f>
        <v>0.12047318460020516</v>
      </c>
      <c r="P35" s="643"/>
      <c r="Q35" s="654"/>
      <c r="S35" s="697">
        <f t="shared" si="1"/>
        <v>2018</v>
      </c>
      <c r="T35" s="698">
        <f>IF(Select2=1,Food!$W37,"")</f>
        <v>2.911272362068346E-2</v>
      </c>
      <c r="U35" s="699">
        <f>IF(Select2=1,Paper!$W37,"")</f>
        <v>7.276852292798032E-2</v>
      </c>
      <c r="V35" s="689">
        <f>IF(Select2=1,Nappies!$W37,"")</f>
        <v>0</v>
      </c>
      <c r="W35" s="699">
        <f>IF(Select2=1,Garden!$W37,"")</f>
        <v>0</v>
      </c>
      <c r="X35" s="689">
        <f>IF(Select2=1,Wood!$W37,"")</f>
        <v>0</v>
      </c>
      <c r="Y35" s="699">
        <f>IF(Select2=1,Textiles!$W37,"")</f>
        <v>2.7521791550971547E-3</v>
      </c>
      <c r="Z35" s="691">
        <f>Sludge!W37</f>
        <v>0</v>
      </c>
      <c r="AA35" s="691" t="str">
        <f>IF(Select2=2,MSW!$W37,"")</f>
        <v/>
      </c>
      <c r="AB35" s="700">
        <f>Industry!$W37</f>
        <v>0</v>
      </c>
      <c r="AC35" s="700">
        <f t="shared" si="2"/>
        <v>0.10463342570376093</v>
      </c>
      <c r="AD35" s="702">
        <f>Recovery_OX!R30</f>
        <v>0</v>
      </c>
      <c r="AE35" s="652"/>
      <c r="AF35" s="704">
        <f>(AC35-AD35)*(1-Recovery_OX!U30)</f>
        <v>0.10463342570376093</v>
      </c>
    </row>
    <row r="36" spans="2:32">
      <c r="B36" s="697">
        <f t="shared" si="0"/>
        <v>2019</v>
      </c>
      <c r="C36" s="698">
        <f>IF(Select2=1,Food!$K38,"")</f>
        <v>2.9168184197858344E-2</v>
      </c>
      <c r="D36" s="699">
        <f>IF(Select2=1,Paper!$K38,"")</f>
        <v>3.283887779387884E-2</v>
      </c>
      <c r="E36" s="689">
        <f>IF(Select2=1,Nappies!$K38,"")</f>
        <v>3.3095315866313806E-2</v>
      </c>
      <c r="F36" s="699">
        <f>IF(Select2=1,Garden!$K38,"")</f>
        <v>0</v>
      </c>
      <c r="G36" s="689">
        <f>IF(Select2=1,Wood!$K38,"")</f>
        <v>0</v>
      </c>
      <c r="H36" s="699">
        <f>IF(Select2=1,Textiles!$K38,"")</f>
        <v>2.3415797873814858E-3</v>
      </c>
      <c r="I36" s="700">
        <f>Sludge!K38</f>
        <v>0</v>
      </c>
      <c r="J36" s="700" t="str">
        <f>IF(Select2=2,MSW!$K38,"")</f>
        <v/>
      </c>
      <c r="K36" s="700">
        <f>Industry!$K38</f>
        <v>0</v>
      </c>
      <c r="L36" s="701">
        <f t="shared" si="3"/>
        <v>9.7443957645432469E-2</v>
      </c>
      <c r="M36" s="702">
        <f>Recovery_OX!C31</f>
        <v>0</v>
      </c>
      <c r="N36" s="652"/>
      <c r="O36" s="703">
        <f>(L36-M36)*(1-Recovery_OX!F31)</f>
        <v>9.7443957645432469E-2</v>
      </c>
      <c r="P36" s="643"/>
      <c r="Q36" s="654"/>
      <c r="S36" s="697">
        <f t="shared" si="1"/>
        <v>2019</v>
      </c>
      <c r="T36" s="698">
        <f>IF(Select2=1,Food!$W38,"")</f>
        <v>1.9514842237639381E-2</v>
      </c>
      <c r="U36" s="699">
        <f>IF(Select2=1,Paper!$W38,"")</f>
        <v>6.7848921061733153E-2</v>
      </c>
      <c r="V36" s="689">
        <f>IF(Select2=1,Nappies!$W38,"")</f>
        <v>0</v>
      </c>
      <c r="W36" s="699">
        <f>IF(Select2=1,Garden!$W38,"")</f>
        <v>0</v>
      </c>
      <c r="X36" s="689">
        <f>IF(Select2=1,Wood!$W38,"")</f>
        <v>0</v>
      </c>
      <c r="Y36" s="699">
        <f>IF(Select2=1,Textiles!$W38,"")</f>
        <v>2.5661148354865614E-3</v>
      </c>
      <c r="Z36" s="691">
        <f>Sludge!W38</f>
        <v>0</v>
      </c>
      <c r="AA36" s="691" t="str">
        <f>IF(Select2=2,MSW!$W38,"")</f>
        <v/>
      </c>
      <c r="AB36" s="700">
        <f>Industry!$W38</f>
        <v>0</v>
      </c>
      <c r="AC36" s="700">
        <f t="shared" si="2"/>
        <v>8.9929878134859101E-2</v>
      </c>
      <c r="AD36" s="702">
        <f>Recovery_OX!R31</f>
        <v>0</v>
      </c>
      <c r="AE36" s="652"/>
      <c r="AF36" s="704">
        <f>(AC36-AD36)*(1-Recovery_OX!U31)</f>
        <v>8.9929878134859101E-2</v>
      </c>
    </row>
    <row r="37" spans="2:32">
      <c r="B37" s="697">
        <f t="shared" si="0"/>
        <v>2020</v>
      </c>
      <c r="C37" s="698">
        <f>IF(Select2=1,Food!$K39,"")</f>
        <v>1.9552018574284416E-2</v>
      </c>
      <c r="D37" s="699">
        <f>IF(Select2=1,Paper!$K39,"")</f>
        <v>3.0618766707659315E-2</v>
      </c>
      <c r="E37" s="689">
        <f>IF(Select2=1,Nappies!$K39,"")</f>
        <v>2.7921353590553026E-2</v>
      </c>
      <c r="F37" s="699">
        <f>IF(Select2=1,Garden!$K39,"")</f>
        <v>0</v>
      </c>
      <c r="G37" s="689">
        <f>IF(Select2=1,Wood!$K39,"")</f>
        <v>0</v>
      </c>
      <c r="H37" s="699">
        <f>IF(Select2=1,Textiles!$K39,"")</f>
        <v>2.1832745225711819E-3</v>
      </c>
      <c r="I37" s="700">
        <f>Sludge!K39</f>
        <v>0</v>
      </c>
      <c r="J37" s="700" t="str">
        <f>IF(Select2=2,MSW!$K39,"")</f>
        <v/>
      </c>
      <c r="K37" s="700">
        <f>Industry!$K39</f>
        <v>0</v>
      </c>
      <c r="L37" s="701">
        <f t="shared" si="3"/>
        <v>8.0275413395067927E-2</v>
      </c>
      <c r="M37" s="702">
        <f>Recovery_OX!C32</f>
        <v>0</v>
      </c>
      <c r="N37" s="652"/>
      <c r="O37" s="703">
        <f>(L37-M37)*(1-Recovery_OX!F32)</f>
        <v>8.0275413395067927E-2</v>
      </c>
      <c r="P37" s="643"/>
      <c r="Q37" s="654"/>
      <c r="S37" s="697">
        <f t="shared" si="1"/>
        <v>2020</v>
      </c>
      <c r="T37" s="698">
        <f>IF(Select2=1,Food!$W39,"")</f>
        <v>1.3081189947112668E-2</v>
      </c>
      <c r="U37" s="699">
        <f>IF(Select2=1,Paper!$W39,"")</f>
        <v>6.3261914685246529E-2</v>
      </c>
      <c r="V37" s="689">
        <f>IF(Select2=1,Nappies!$W39,"")</f>
        <v>0</v>
      </c>
      <c r="W37" s="699">
        <f>IF(Select2=1,Garden!$W39,"")</f>
        <v>0</v>
      </c>
      <c r="X37" s="689">
        <f>IF(Select2=1,Wood!$W39,"")</f>
        <v>0</v>
      </c>
      <c r="Y37" s="699">
        <f>IF(Select2=1,Textiles!$W39,"")</f>
        <v>2.3926296137766387E-3</v>
      </c>
      <c r="Z37" s="691">
        <f>Sludge!W39</f>
        <v>0</v>
      </c>
      <c r="AA37" s="691" t="str">
        <f>IF(Select2=2,MSW!$W39,"")</f>
        <v/>
      </c>
      <c r="AB37" s="700">
        <f>Industry!$W39</f>
        <v>0</v>
      </c>
      <c r="AC37" s="700">
        <f t="shared" si="2"/>
        <v>7.8735734246135836E-2</v>
      </c>
      <c r="AD37" s="702">
        <f>Recovery_OX!R32</f>
        <v>0</v>
      </c>
      <c r="AE37" s="652"/>
      <c r="AF37" s="704">
        <f>(AC37-AD37)*(1-Recovery_OX!U32)</f>
        <v>7.8735734246135836E-2</v>
      </c>
    </row>
    <row r="38" spans="2:32">
      <c r="B38" s="697">
        <f t="shared" si="0"/>
        <v>2021</v>
      </c>
      <c r="C38" s="698">
        <f>IF(Select2=1,Food!$K40,"")</f>
        <v>1.3106109990804003E-2</v>
      </c>
      <c r="D38" s="699">
        <f>IF(Select2=1,Paper!$K40,"")</f>
        <v>2.8548748851363548E-2</v>
      </c>
      <c r="E38" s="689">
        <f>IF(Select2=1,Nappies!$K40,"")</f>
        <v>2.3556263656096699E-2</v>
      </c>
      <c r="F38" s="699">
        <f>IF(Select2=1,Garden!$K40,"")</f>
        <v>0</v>
      </c>
      <c r="G38" s="689">
        <f>IF(Select2=1,Wood!$K40,"")</f>
        <v>0</v>
      </c>
      <c r="H38" s="699">
        <f>IF(Select2=1,Textiles!$K40,"")</f>
        <v>2.03567167200348E-3</v>
      </c>
      <c r="I38" s="700">
        <f>Sludge!K40</f>
        <v>0</v>
      </c>
      <c r="J38" s="700" t="str">
        <f>IF(Select2=2,MSW!$K40,"")</f>
        <v/>
      </c>
      <c r="K38" s="700">
        <f>Industry!$K40</f>
        <v>0</v>
      </c>
      <c r="L38" s="701">
        <f t="shared" si="3"/>
        <v>6.7246794170267729E-2</v>
      </c>
      <c r="M38" s="702">
        <f>Recovery_OX!C33</f>
        <v>0</v>
      </c>
      <c r="N38" s="652"/>
      <c r="O38" s="703">
        <f>(L38-M38)*(1-Recovery_OX!F33)</f>
        <v>6.7246794170267729E-2</v>
      </c>
      <c r="P38" s="643"/>
      <c r="Q38" s="654"/>
      <c r="S38" s="697">
        <f t="shared" si="1"/>
        <v>2021</v>
      </c>
      <c r="T38" s="698">
        <f>IF(Select2=1,Food!$W40,"")</f>
        <v>8.7685838475495062E-3</v>
      </c>
      <c r="U38" s="699">
        <f>IF(Select2=1,Paper!$W40,"")</f>
        <v>5.8985018287941213E-2</v>
      </c>
      <c r="V38" s="689">
        <f>IF(Select2=1,Nappies!$W40,"")</f>
        <v>0</v>
      </c>
      <c r="W38" s="699">
        <f>IF(Select2=1,Garden!$W40,"")</f>
        <v>0</v>
      </c>
      <c r="X38" s="689">
        <f>IF(Select2=1,Wood!$W40,"")</f>
        <v>0</v>
      </c>
      <c r="Y38" s="699">
        <f>IF(Select2=1,Textiles!$W40,"")</f>
        <v>2.2308730652092937E-3</v>
      </c>
      <c r="Z38" s="691">
        <f>Sludge!W40</f>
        <v>0</v>
      </c>
      <c r="AA38" s="691" t="str">
        <f>IF(Select2=2,MSW!$W40,"")</f>
        <v/>
      </c>
      <c r="AB38" s="700">
        <f>Industry!$W40</f>
        <v>0</v>
      </c>
      <c r="AC38" s="700">
        <f t="shared" si="2"/>
        <v>6.9984475200700016E-2</v>
      </c>
      <c r="AD38" s="702">
        <f>Recovery_OX!R33</f>
        <v>0</v>
      </c>
      <c r="AE38" s="652"/>
      <c r="AF38" s="704">
        <f>(AC38-AD38)*(1-Recovery_OX!U33)</f>
        <v>6.9984475200700016E-2</v>
      </c>
    </row>
    <row r="39" spans="2:32">
      <c r="B39" s="697">
        <f t="shared" si="0"/>
        <v>2022</v>
      </c>
      <c r="C39" s="698">
        <f>IF(Select2=1,Food!$K41,"")</f>
        <v>8.785288252383892E-3</v>
      </c>
      <c r="D39" s="699">
        <f>IF(Select2=1,Paper!$K41,"")</f>
        <v>2.6618676995058408E-2</v>
      </c>
      <c r="E39" s="689">
        <f>IF(Select2=1,Nappies!$K41,"")</f>
        <v>1.9873590857116881E-2</v>
      </c>
      <c r="F39" s="699">
        <f>IF(Select2=1,Garden!$K41,"")</f>
        <v>0</v>
      </c>
      <c r="G39" s="689">
        <f>IF(Select2=1,Wood!$K41,"")</f>
        <v>0</v>
      </c>
      <c r="H39" s="699">
        <f>IF(Select2=1,Textiles!$K41,"")</f>
        <v>1.8980476863336533E-3</v>
      </c>
      <c r="I39" s="700">
        <f>Sludge!K41</f>
        <v>0</v>
      </c>
      <c r="J39" s="700" t="str">
        <f>IF(Select2=2,MSW!$K41,"")</f>
        <v/>
      </c>
      <c r="K39" s="700">
        <f>Industry!$K41</f>
        <v>0</v>
      </c>
      <c r="L39" s="701">
        <f t="shared" si="3"/>
        <v>5.7175603790892836E-2</v>
      </c>
      <c r="M39" s="702">
        <f>Recovery_OX!C34</f>
        <v>0</v>
      </c>
      <c r="N39" s="652"/>
      <c r="O39" s="703">
        <f>(L39-M39)*(1-Recovery_OX!F34)</f>
        <v>5.7175603790892836E-2</v>
      </c>
      <c r="P39" s="643"/>
      <c r="Q39" s="654"/>
      <c r="S39" s="697">
        <f t="shared" si="1"/>
        <v>2022</v>
      </c>
      <c r="T39" s="698">
        <f>IF(Select2=1,Food!$W41,"")</f>
        <v>5.8777575283567489E-3</v>
      </c>
      <c r="U39" s="699">
        <f>IF(Select2=1,Paper!$W41,"")</f>
        <v>5.4997266518715726E-2</v>
      </c>
      <c r="V39" s="689">
        <f>IF(Select2=1,Nappies!$W41,"")</f>
        <v>0</v>
      </c>
      <c r="W39" s="699">
        <f>IF(Select2=1,Garden!$W41,"")</f>
        <v>0</v>
      </c>
      <c r="X39" s="689">
        <f>IF(Select2=1,Wood!$W41,"")</f>
        <v>0</v>
      </c>
      <c r="Y39" s="699">
        <f>IF(Select2=1,Textiles!$W41,"")</f>
        <v>2.0800522589957851E-3</v>
      </c>
      <c r="Z39" s="691">
        <f>Sludge!W41</f>
        <v>0</v>
      </c>
      <c r="AA39" s="691" t="str">
        <f>IF(Select2=2,MSW!$W41,"")</f>
        <v/>
      </c>
      <c r="AB39" s="700">
        <f>Industry!$W41</f>
        <v>0</v>
      </c>
      <c r="AC39" s="700">
        <f t="shared" si="2"/>
        <v>6.2955076306068267E-2</v>
      </c>
      <c r="AD39" s="702">
        <f>Recovery_OX!R34</f>
        <v>0</v>
      </c>
      <c r="AE39" s="652"/>
      <c r="AF39" s="704">
        <f>(AC39-AD39)*(1-Recovery_OX!U34)</f>
        <v>6.2955076306068267E-2</v>
      </c>
    </row>
    <row r="40" spans="2:32">
      <c r="B40" s="697">
        <f t="shared" si="0"/>
        <v>2023</v>
      </c>
      <c r="C40" s="698">
        <f>IF(Select2=1,Food!$K42,"")</f>
        <v>5.8889548257743327E-3</v>
      </c>
      <c r="D40" s="699">
        <f>IF(Select2=1,Paper!$K42,"")</f>
        <v>2.4819089924265101E-2</v>
      </c>
      <c r="E40" s="689">
        <f>IF(Select2=1,Nappies!$K42,"")</f>
        <v>1.6766649385581082E-2</v>
      </c>
      <c r="F40" s="699">
        <f>IF(Select2=1,Garden!$K42,"")</f>
        <v>0</v>
      </c>
      <c r="G40" s="689">
        <f>IF(Select2=1,Wood!$K42,"")</f>
        <v>0</v>
      </c>
      <c r="H40" s="699">
        <f>IF(Select2=1,Textiles!$K42,"")</f>
        <v>1.7697279326242823E-3</v>
      </c>
      <c r="I40" s="700">
        <f>Sludge!K42</f>
        <v>0</v>
      </c>
      <c r="J40" s="700" t="str">
        <f>IF(Select2=2,MSW!$K42,"")</f>
        <v/>
      </c>
      <c r="K40" s="700">
        <f>Industry!$K42</f>
        <v>0</v>
      </c>
      <c r="L40" s="701">
        <f t="shared" si="3"/>
        <v>4.9244422068244795E-2</v>
      </c>
      <c r="M40" s="702">
        <f>Recovery_OX!C35</f>
        <v>0</v>
      </c>
      <c r="N40" s="652"/>
      <c r="O40" s="703">
        <f>(L40-M40)*(1-Recovery_OX!F35)</f>
        <v>4.9244422068244795E-2</v>
      </c>
      <c r="P40" s="643"/>
      <c r="Q40" s="654"/>
      <c r="S40" s="697">
        <f t="shared" si="1"/>
        <v>2023</v>
      </c>
      <c r="T40" s="698">
        <f>IF(Select2=1,Food!$W42,"")</f>
        <v>3.9399786969944216E-3</v>
      </c>
      <c r="U40" s="699">
        <f>IF(Select2=1,Paper!$W42,"")</f>
        <v>5.1279111413770867E-2</v>
      </c>
      <c r="V40" s="689">
        <f>IF(Select2=1,Nappies!$W42,"")</f>
        <v>0</v>
      </c>
      <c r="W40" s="699">
        <f>IF(Select2=1,Garden!$W42,"")</f>
        <v>0</v>
      </c>
      <c r="X40" s="689">
        <f>IF(Select2=1,Wood!$W42,"")</f>
        <v>0</v>
      </c>
      <c r="Y40" s="699">
        <f>IF(Select2=1,Textiles!$W42,"")</f>
        <v>1.9394278713690768E-3</v>
      </c>
      <c r="Z40" s="691">
        <f>Sludge!W42</f>
        <v>0</v>
      </c>
      <c r="AA40" s="691" t="str">
        <f>IF(Select2=2,MSW!$W42,"")</f>
        <v/>
      </c>
      <c r="AB40" s="700">
        <f>Industry!$W42</f>
        <v>0</v>
      </c>
      <c r="AC40" s="700">
        <f t="shared" si="2"/>
        <v>5.7158517982134366E-2</v>
      </c>
      <c r="AD40" s="702">
        <f>Recovery_OX!R35</f>
        <v>0</v>
      </c>
      <c r="AE40" s="652"/>
      <c r="AF40" s="704">
        <f>(AC40-AD40)*(1-Recovery_OX!U35)</f>
        <v>5.7158517982134366E-2</v>
      </c>
    </row>
    <row r="41" spans="2:32">
      <c r="B41" s="697">
        <f t="shared" si="0"/>
        <v>2024</v>
      </c>
      <c r="C41" s="698">
        <f>IF(Select2=1,Food!$K43,"")</f>
        <v>3.9474844699148512E-3</v>
      </c>
      <c r="D41" s="699">
        <f>IF(Select2=1,Paper!$K43,"")</f>
        <v>2.3141166061074768E-2</v>
      </c>
      <c r="E41" s="689">
        <f>IF(Select2=1,Nappies!$K43,"")</f>
        <v>1.4145432178822132E-2</v>
      </c>
      <c r="F41" s="699">
        <f>IF(Select2=1,Garden!$K43,"")</f>
        <v>0</v>
      </c>
      <c r="G41" s="689">
        <f>IF(Select2=1,Wood!$K43,"")</f>
        <v>0</v>
      </c>
      <c r="H41" s="699">
        <f>IF(Select2=1,Textiles!$K43,"")</f>
        <v>1.6500833872938111E-3</v>
      </c>
      <c r="I41" s="700">
        <f>Sludge!K43</f>
        <v>0</v>
      </c>
      <c r="J41" s="700" t="str">
        <f>IF(Select2=2,MSW!$K43,"")</f>
        <v/>
      </c>
      <c r="K41" s="700">
        <f>Industry!$K43</f>
        <v>0</v>
      </c>
      <c r="L41" s="701">
        <f t="shared" si="3"/>
        <v>4.2884166097105561E-2</v>
      </c>
      <c r="M41" s="702">
        <f>Recovery_OX!C36</f>
        <v>0</v>
      </c>
      <c r="N41" s="652"/>
      <c r="O41" s="703">
        <f>(L41-M41)*(1-Recovery_OX!F36)</f>
        <v>4.2884166097105561E-2</v>
      </c>
      <c r="P41" s="643"/>
      <c r="Q41" s="654"/>
      <c r="S41" s="697">
        <f t="shared" si="1"/>
        <v>2024</v>
      </c>
      <c r="T41" s="698">
        <f>IF(Select2=1,Food!$W43,"")</f>
        <v>2.641046701548739E-3</v>
      </c>
      <c r="U41" s="699">
        <f>IF(Select2=1,Paper!$W43,"")</f>
        <v>4.7812326572468533E-2</v>
      </c>
      <c r="V41" s="689">
        <f>IF(Select2=1,Nappies!$W43,"")</f>
        <v>0</v>
      </c>
      <c r="W41" s="699">
        <f>IF(Select2=1,Garden!$W43,"")</f>
        <v>0</v>
      </c>
      <c r="X41" s="689">
        <f>IF(Select2=1,Wood!$W43,"")</f>
        <v>0</v>
      </c>
      <c r="Y41" s="699">
        <f>IF(Select2=1,Textiles!$W43,"")</f>
        <v>1.8083105614178756E-3</v>
      </c>
      <c r="Z41" s="691">
        <f>Sludge!W43</f>
        <v>0</v>
      </c>
      <c r="AA41" s="691" t="str">
        <f>IF(Select2=2,MSW!$W43,"")</f>
        <v/>
      </c>
      <c r="AB41" s="700">
        <f>Industry!$W43</f>
        <v>0</v>
      </c>
      <c r="AC41" s="700">
        <f t="shared" si="2"/>
        <v>5.2261683835435148E-2</v>
      </c>
      <c r="AD41" s="702">
        <f>Recovery_OX!R36</f>
        <v>0</v>
      </c>
      <c r="AE41" s="652"/>
      <c r="AF41" s="704">
        <f>(AC41-AD41)*(1-Recovery_OX!U36)</f>
        <v>5.2261683835435148E-2</v>
      </c>
    </row>
    <row r="42" spans="2:32">
      <c r="B42" s="697">
        <f t="shared" si="0"/>
        <v>2025</v>
      </c>
      <c r="C42" s="698">
        <f>IF(Select2=1,Food!$K44,"")</f>
        <v>2.6460779715982942E-3</v>
      </c>
      <c r="D42" s="699">
        <f>IF(Select2=1,Paper!$K44,"")</f>
        <v>2.1576680220763388E-2</v>
      </c>
      <c r="E42" s="689">
        <f>IF(Select2=1,Nappies!$K44,"")</f>
        <v>1.1934003444822559E-2</v>
      </c>
      <c r="F42" s="699">
        <f>IF(Select2=1,Garden!$K44,"")</f>
        <v>0</v>
      </c>
      <c r="G42" s="689">
        <f>IF(Select2=1,Wood!$K44,"")</f>
        <v>0</v>
      </c>
      <c r="H42" s="699">
        <f>IF(Select2=1,Textiles!$K44,"")</f>
        <v>1.5385275526422228E-3</v>
      </c>
      <c r="I42" s="700">
        <f>Sludge!K44</f>
        <v>0</v>
      </c>
      <c r="J42" s="700" t="str">
        <f>IF(Select2=2,MSW!$K44,"")</f>
        <v/>
      </c>
      <c r="K42" s="700">
        <f>Industry!$K44</f>
        <v>0</v>
      </c>
      <c r="L42" s="701">
        <f t="shared" si="3"/>
        <v>3.7695289189826467E-2</v>
      </c>
      <c r="M42" s="702">
        <f>Recovery_OX!C37</f>
        <v>0</v>
      </c>
      <c r="N42" s="652"/>
      <c r="O42" s="703">
        <f>(L42-M42)*(1-Recovery_OX!F37)</f>
        <v>3.7695289189826467E-2</v>
      </c>
      <c r="P42" s="643"/>
      <c r="Q42" s="654"/>
      <c r="S42" s="697">
        <f t="shared" si="1"/>
        <v>2025</v>
      </c>
      <c r="T42" s="698">
        <f>IF(Select2=1,Food!$W44,"")</f>
        <v>1.7703465465644243E-3</v>
      </c>
      <c r="U42" s="699">
        <f>IF(Select2=1,Paper!$W44,"")</f>
        <v>4.4579917811494604E-2</v>
      </c>
      <c r="V42" s="689">
        <f>IF(Select2=1,Nappies!$W44,"")</f>
        <v>0</v>
      </c>
      <c r="W42" s="699">
        <f>IF(Select2=1,Garden!$W44,"")</f>
        <v>0</v>
      </c>
      <c r="X42" s="689">
        <f>IF(Select2=1,Wood!$W44,"")</f>
        <v>0</v>
      </c>
      <c r="Y42" s="699">
        <f>IF(Select2=1,Textiles!$W44,"")</f>
        <v>1.6860575919366828E-3</v>
      </c>
      <c r="Z42" s="691">
        <f>Sludge!W44</f>
        <v>0</v>
      </c>
      <c r="AA42" s="691" t="str">
        <f>IF(Select2=2,MSW!$W44,"")</f>
        <v/>
      </c>
      <c r="AB42" s="700">
        <f>Industry!$W44</f>
        <v>0</v>
      </c>
      <c r="AC42" s="700">
        <f t="shared" si="2"/>
        <v>4.8036321949995714E-2</v>
      </c>
      <c r="AD42" s="702">
        <f>Recovery_OX!R37</f>
        <v>0</v>
      </c>
      <c r="AE42" s="652"/>
      <c r="AF42" s="704">
        <f>(AC42-AD42)*(1-Recovery_OX!U37)</f>
        <v>4.8036321949995714E-2</v>
      </c>
    </row>
    <row r="43" spans="2:32">
      <c r="B43" s="697">
        <f t="shared" si="0"/>
        <v>2026</v>
      </c>
      <c r="C43" s="698">
        <f>IF(Select2=1,Food!$K45,"")</f>
        <v>1.7737191077356598E-3</v>
      </c>
      <c r="D43" s="699">
        <f>IF(Select2=1,Paper!$K45,"")</f>
        <v>2.0117963291926697E-2</v>
      </c>
      <c r="E43" s="689">
        <f>IF(Select2=1,Nappies!$K45,"")</f>
        <v>1.0068298827536836E-2</v>
      </c>
      <c r="F43" s="699">
        <f>IF(Select2=1,Garden!$K45,"")</f>
        <v>0</v>
      </c>
      <c r="G43" s="689">
        <f>IF(Select2=1,Wood!$K45,"")</f>
        <v>0</v>
      </c>
      <c r="H43" s="699">
        <f>IF(Select2=1,Textiles!$K45,"")</f>
        <v>1.4345135818386323E-3</v>
      </c>
      <c r="I43" s="700">
        <f>Sludge!K45</f>
        <v>0</v>
      </c>
      <c r="J43" s="700" t="str">
        <f>IF(Select2=2,MSW!$K45,"")</f>
        <v/>
      </c>
      <c r="K43" s="700">
        <f>Industry!$K45</f>
        <v>0</v>
      </c>
      <c r="L43" s="701">
        <f t="shared" si="3"/>
        <v>3.3394494809037827E-2</v>
      </c>
      <c r="M43" s="702">
        <f>Recovery_OX!C38</f>
        <v>0</v>
      </c>
      <c r="N43" s="652"/>
      <c r="O43" s="703">
        <f>(L43-M43)*(1-Recovery_OX!F38)</f>
        <v>3.3394494809037827E-2</v>
      </c>
      <c r="P43" s="643"/>
      <c r="Q43" s="654"/>
      <c r="S43" s="697">
        <f t="shared" si="1"/>
        <v>2026</v>
      </c>
      <c r="T43" s="698">
        <f>IF(Select2=1,Food!$W45,"")</f>
        <v>1.1866987785921E-3</v>
      </c>
      <c r="U43" s="699">
        <f>IF(Select2=1,Paper!$W45,"")</f>
        <v>4.1566039859352685E-2</v>
      </c>
      <c r="V43" s="689">
        <f>IF(Select2=1,Nappies!$W45,"")</f>
        <v>0</v>
      </c>
      <c r="W43" s="699">
        <f>IF(Select2=1,Garden!$W45,"")</f>
        <v>0</v>
      </c>
      <c r="X43" s="689">
        <f>IF(Select2=1,Wood!$W45,"")</f>
        <v>0</v>
      </c>
      <c r="Y43" s="699">
        <f>IF(Select2=1,Textiles!$W45,"")</f>
        <v>1.5720696787272679E-3</v>
      </c>
      <c r="Z43" s="691">
        <f>Sludge!W45</f>
        <v>0</v>
      </c>
      <c r="AA43" s="691" t="str">
        <f>IF(Select2=2,MSW!$W45,"")</f>
        <v/>
      </c>
      <c r="AB43" s="700">
        <f>Industry!$W45</f>
        <v>0</v>
      </c>
      <c r="AC43" s="700">
        <f t="shared" si="2"/>
        <v>4.4324808316672057E-2</v>
      </c>
      <c r="AD43" s="702">
        <f>Recovery_OX!R38</f>
        <v>0</v>
      </c>
      <c r="AE43" s="652"/>
      <c r="AF43" s="704">
        <f>(AC43-AD43)*(1-Recovery_OX!U38)</f>
        <v>4.4324808316672057E-2</v>
      </c>
    </row>
    <row r="44" spans="2:32">
      <c r="B44" s="697">
        <f t="shared" si="0"/>
        <v>2027</v>
      </c>
      <c r="C44" s="698">
        <f>IF(Select2=1,Food!$K46,"")</f>
        <v>1.1889594739516603E-3</v>
      </c>
      <c r="D44" s="699">
        <f>IF(Select2=1,Paper!$K46,"")</f>
        <v>1.8757864642487181E-2</v>
      </c>
      <c r="E44" s="689">
        <f>IF(Select2=1,Nappies!$K46,"")</f>
        <v>8.4942694837714487E-3</v>
      </c>
      <c r="F44" s="699">
        <f>IF(Select2=1,Garden!$K46,"")</f>
        <v>0</v>
      </c>
      <c r="G44" s="689">
        <f>IF(Select2=1,Wood!$K46,"")</f>
        <v>0</v>
      </c>
      <c r="H44" s="699">
        <f>IF(Select2=1,Textiles!$K46,"")</f>
        <v>1.3375315982774865E-3</v>
      </c>
      <c r="I44" s="700">
        <f>Sludge!K46</f>
        <v>0</v>
      </c>
      <c r="J44" s="700" t="str">
        <f>IF(Select2=2,MSW!$K46,"")</f>
        <v/>
      </c>
      <c r="K44" s="700">
        <f>Industry!$K46</f>
        <v>0</v>
      </c>
      <c r="L44" s="701">
        <f t="shared" si="3"/>
        <v>2.9778625198487774E-2</v>
      </c>
      <c r="M44" s="702">
        <f>Recovery_OX!C39</f>
        <v>0</v>
      </c>
      <c r="N44" s="652"/>
      <c r="O44" s="703">
        <f>(L44-M44)*(1-Recovery_OX!F39)</f>
        <v>2.9778625198487774E-2</v>
      </c>
      <c r="P44" s="643"/>
      <c r="Q44" s="654"/>
      <c r="S44" s="697">
        <f t="shared" si="1"/>
        <v>2027</v>
      </c>
      <c r="T44" s="698">
        <f>IF(Select2=1,Food!$W46,"")</f>
        <v>7.9546797989629334E-4</v>
      </c>
      <c r="U44" s="699">
        <f>IF(Select2=1,Paper!$W46,"")</f>
        <v>3.8755918682824755E-2</v>
      </c>
      <c r="V44" s="689">
        <f>IF(Select2=1,Nappies!$W46,"")</f>
        <v>0</v>
      </c>
      <c r="W44" s="699">
        <f>IF(Select2=1,Garden!$W46,"")</f>
        <v>0</v>
      </c>
      <c r="X44" s="689">
        <f>IF(Select2=1,Wood!$W46,"")</f>
        <v>0</v>
      </c>
      <c r="Y44" s="699">
        <f>IF(Select2=1,Textiles!$W46,"")</f>
        <v>1.4657880529068343E-3</v>
      </c>
      <c r="Z44" s="691">
        <f>Sludge!W46</f>
        <v>0</v>
      </c>
      <c r="AA44" s="691" t="str">
        <f>IF(Select2=2,MSW!$W46,"")</f>
        <v/>
      </c>
      <c r="AB44" s="700">
        <f>Industry!$W46</f>
        <v>0</v>
      </c>
      <c r="AC44" s="700">
        <f t="shared" si="2"/>
        <v>4.101717471562788E-2</v>
      </c>
      <c r="AD44" s="702">
        <f>Recovery_OX!R39</f>
        <v>0</v>
      </c>
      <c r="AE44" s="652"/>
      <c r="AF44" s="704">
        <f>(AC44-AD44)*(1-Recovery_OX!U39)</f>
        <v>4.101717471562788E-2</v>
      </c>
    </row>
    <row r="45" spans="2:32">
      <c r="B45" s="697">
        <f t="shared" si="0"/>
        <v>2028</v>
      </c>
      <c r="C45" s="698">
        <f>IF(Select2=1,Food!$K47,"")</f>
        <v>7.969833693137865E-4</v>
      </c>
      <c r="D45" s="699">
        <f>IF(Select2=1,Paper!$K47,"")</f>
        <v>1.7489717067287344E-2</v>
      </c>
      <c r="E45" s="689">
        <f>IF(Select2=1,Nappies!$K47,"")</f>
        <v>7.1663163061462991E-3</v>
      </c>
      <c r="F45" s="699">
        <f>IF(Select2=1,Garden!$K47,"")</f>
        <v>0</v>
      </c>
      <c r="G45" s="689">
        <f>IF(Select2=1,Wood!$K47,"")</f>
        <v>0</v>
      </c>
      <c r="H45" s="699">
        <f>IF(Select2=1,Textiles!$K47,"")</f>
        <v>1.2471061961628538E-3</v>
      </c>
      <c r="I45" s="700">
        <f>Sludge!K47</f>
        <v>0</v>
      </c>
      <c r="J45" s="700" t="str">
        <f>IF(Select2=2,MSW!$K47,"")</f>
        <v/>
      </c>
      <c r="K45" s="700">
        <f>Industry!$K47</f>
        <v>0</v>
      </c>
      <c r="L45" s="701">
        <f t="shared" si="3"/>
        <v>2.6700122938910283E-2</v>
      </c>
      <c r="M45" s="702">
        <f>Recovery_OX!C40</f>
        <v>0</v>
      </c>
      <c r="N45" s="652"/>
      <c r="O45" s="703">
        <f>(L45-M45)*(1-Recovery_OX!F40)</f>
        <v>2.6700122938910283E-2</v>
      </c>
      <c r="P45" s="643"/>
      <c r="Q45" s="654"/>
      <c r="S45" s="697">
        <f t="shared" si="1"/>
        <v>2028</v>
      </c>
      <c r="T45" s="698">
        <f>IF(Select2=1,Food!$W47,"")</f>
        <v>5.3321813290396042E-4</v>
      </c>
      <c r="U45" s="699">
        <f>IF(Select2=1,Paper!$W47,"")</f>
        <v>3.6135779064643284E-2</v>
      </c>
      <c r="V45" s="689">
        <f>IF(Select2=1,Nappies!$W47,"")</f>
        <v>0</v>
      </c>
      <c r="W45" s="699">
        <f>IF(Select2=1,Garden!$W47,"")</f>
        <v>0</v>
      </c>
      <c r="X45" s="689">
        <f>IF(Select2=1,Wood!$W47,"")</f>
        <v>0</v>
      </c>
      <c r="Y45" s="699">
        <f>IF(Select2=1,Textiles!$W47,"")</f>
        <v>1.3666917218223052E-3</v>
      </c>
      <c r="Z45" s="691">
        <f>Sludge!W47</f>
        <v>0</v>
      </c>
      <c r="AA45" s="691" t="str">
        <f>IF(Select2=2,MSW!$W47,"")</f>
        <v/>
      </c>
      <c r="AB45" s="700">
        <f>Industry!$W47</f>
        <v>0</v>
      </c>
      <c r="AC45" s="700">
        <f t="shared" si="2"/>
        <v>3.8035688919369551E-2</v>
      </c>
      <c r="AD45" s="702">
        <f>Recovery_OX!R40</f>
        <v>0</v>
      </c>
      <c r="AE45" s="652"/>
      <c r="AF45" s="704">
        <f>(AC45-AD45)*(1-Recovery_OX!U40)</f>
        <v>3.8035688919369551E-2</v>
      </c>
    </row>
    <row r="46" spans="2:32">
      <c r="B46" s="697">
        <f t="shared" si="0"/>
        <v>2029</v>
      </c>
      <c r="C46" s="698">
        <f>IF(Select2=1,Food!$K48,"")</f>
        <v>5.3423392880805635E-4</v>
      </c>
      <c r="D46" s="699">
        <f>IF(Select2=1,Paper!$K48,"")</f>
        <v>1.6307304105442309E-2</v>
      </c>
      <c r="E46" s="689">
        <f>IF(Select2=1,Nappies!$K48,"")</f>
        <v>6.0459689320965905E-3</v>
      </c>
      <c r="F46" s="699">
        <f>IF(Select2=1,Garden!$K48,"")</f>
        <v>0</v>
      </c>
      <c r="G46" s="689">
        <f>IF(Select2=1,Wood!$K48,"")</f>
        <v>0</v>
      </c>
      <c r="H46" s="699">
        <f>IF(Select2=1,Textiles!$K48,"")</f>
        <v>1.1627941100686601E-3</v>
      </c>
      <c r="I46" s="700">
        <f>Sludge!K48</f>
        <v>0</v>
      </c>
      <c r="J46" s="700" t="str">
        <f>IF(Select2=2,MSW!$K48,"")</f>
        <v/>
      </c>
      <c r="K46" s="700">
        <f>Industry!$K48</f>
        <v>0</v>
      </c>
      <c r="L46" s="701">
        <f t="shared" si="3"/>
        <v>2.4050301076415617E-2</v>
      </c>
      <c r="M46" s="702">
        <f>Recovery_OX!C41</f>
        <v>0</v>
      </c>
      <c r="N46" s="652"/>
      <c r="O46" s="703">
        <f>(L46-M46)*(1-Recovery_OX!F41)</f>
        <v>2.4050301076415617E-2</v>
      </c>
      <c r="P46" s="643"/>
      <c r="Q46" s="654"/>
      <c r="S46" s="697">
        <f t="shared" si="1"/>
        <v>2029</v>
      </c>
      <c r="T46" s="698">
        <f>IF(Select2=1,Food!$W48,"")</f>
        <v>3.5742680339522035E-4</v>
      </c>
      <c r="U46" s="699">
        <f>IF(Select2=1,Paper!$W48,"")</f>
        <v>3.3692777077360139E-2</v>
      </c>
      <c r="V46" s="689">
        <f>IF(Select2=1,Nappies!$W48,"")</f>
        <v>0</v>
      </c>
      <c r="W46" s="699">
        <f>IF(Select2=1,Garden!$W48,"")</f>
        <v>0</v>
      </c>
      <c r="X46" s="689">
        <f>IF(Select2=1,Wood!$W48,"")</f>
        <v>0</v>
      </c>
      <c r="Y46" s="699">
        <f>IF(Select2=1,Textiles!$W48,"")</f>
        <v>1.2742949151437369E-3</v>
      </c>
      <c r="Z46" s="691">
        <f>Sludge!W48</f>
        <v>0</v>
      </c>
      <c r="AA46" s="691" t="str">
        <f>IF(Select2=2,MSW!$W48,"")</f>
        <v/>
      </c>
      <c r="AB46" s="700">
        <f>Industry!$W48</f>
        <v>0</v>
      </c>
      <c r="AC46" s="700">
        <f t="shared" si="2"/>
        <v>3.5324498795899092E-2</v>
      </c>
      <c r="AD46" s="702">
        <f>Recovery_OX!R41</f>
        <v>0</v>
      </c>
      <c r="AE46" s="652"/>
      <c r="AF46" s="704">
        <f>(AC46-AD46)*(1-Recovery_OX!U41)</f>
        <v>3.5324498795899092E-2</v>
      </c>
    </row>
    <row r="47" spans="2:32">
      <c r="B47" s="697">
        <f t="shared" si="0"/>
        <v>2030</v>
      </c>
      <c r="C47" s="698">
        <f>IF(Select2=1,Food!$K49,"")</f>
        <v>3.5810771175241675E-4</v>
      </c>
      <c r="D47" s="699">
        <f>IF(Select2=1,Paper!$K49,"")</f>
        <v>1.5204829567241307E-2</v>
      </c>
      <c r="E47" s="689">
        <f>IF(Select2=1,Nappies!$K49,"")</f>
        <v>5.1007712702447038E-3</v>
      </c>
      <c r="F47" s="699">
        <f>IF(Select2=1,Garden!$K49,"")</f>
        <v>0</v>
      </c>
      <c r="G47" s="689">
        <f>IF(Select2=1,Wood!$K49,"")</f>
        <v>0</v>
      </c>
      <c r="H47" s="699">
        <f>IF(Select2=1,Textiles!$K49,"")</f>
        <v>1.0841820420510557E-3</v>
      </c>
      <c r="I47" s="700">
        <f>Sludge!K49</f>
        <v>0</v>
      </c>
      <c r="J47" s="700" t="str">
        <f>IF(Select2=2,MSW!$K49,"")</f>
        <v/>
      </c>
      <c r="K47" s="700">
        <f>Industry!$K49</f>
        <v>0</v>
      </c>
      <c r="L47" s="701">
        <f t="shared" si="3"/>
        <v>2.1747890591289485E-2</v>
      </c>
      <c r="M47" s="702">
        <f>Recovery_OX!C42</f>
        <v>0</v>
      </c>
      <c r="N47" s="652"/>
      <c r="O47" s="703">
        <f>(L47-M47)*(1-Recovery_OX!F42)</f>
        <v>2.1747890591289485E-2</v>
      </c>
      <c r="P47" s="643"/>
      <c r="Q47" s="654"/>
      <c r="S47" s="697">
        <f t="shared" si="1"/>
        <v>2030</v>
      </c>
      <c r="T47" s="698">
        <f>IF(Select2=1,Food!$W49,"")</f>
        <v>2.3959035130625554E-4</v>
      </c>
      <c r="U47" s="699">
        <f>IF(Select2=1,Paper!$W49,"")</f>
        <v>3.1414937122399393E-2</v>
      </c>
      <c r="V47" s="689">
        <f>IF(Select2=1,Nappies!$W49,"")</f>
        <v>0</v>
      </c>
      <c r="W47" s="699">
        <f>IF(Select2=1,Garden!$W49,"")</f>
        <v>0</v>
      </c>
      <c r="X47" s="689">
        <f>IF(Select2=1,Wood!$W49,"")</f>
        <v>0</v>
      </c>
      <c r="Y47" s="699">
        <f>IF(Select2=1,Textiles!$W49,"")</f>
        <v>1.1881447036175951E-3</v>
      </c>
      <c r="Z47" s="691">
        <f>Sludge!W49</f>
        <v>0</v>
      </c>
      <c r="AA47" s="691" t="str">
        <f>IF(Select2=2,MSW!$W49,"")</f>
        <v/>
      </c>
      <c r="AB47" s="700">
        <f>Industry!$W49</f>
        <v>0</v>
      </c>
      <c r="AC47" s="700">
        <f t="shared" si="2"/>
        <v>3.2842672177323243E-2</v>
      </c>
      <c r="AD47" s="702">
        <f>Recovery_OX!R42</f>
        <v>0</v>
      </c>
      <c r="AE47" s="652"/>
      <c r="AF47" s="704">
        <f>(AC47-AD47)*(1-Recovery_OX!U42)</f>
        <v>3.2842672177323243E-2</v>
      </c>
    </row>
    <row r="48" spans="2:32">
      <c r="B48" s="697">
        <f t="shared" si="0"/>
        <v>2031</v>
      </c>
      <c r="C48" s="698">
        <f>IF(Select2=1,Food!$K50,"")</f>
        <v>2.4004677782759744E-4</v>
      </c>
      <c r="D48" s="699">
        <f>IF(Select2=1,Paper!$K50,"")</f>
        <v>1.4176889121219029E-2</v>
      </c>
      <c r="E48" s="689">
        <f>IF(Select2=1,Nappies!$K50,"")</f>
        <v>4.3033412582111005E-3</v>
      </c>
      <c r="F48" s="699">
        <f>IF(Select2=1,Garden!$K50,"")</f>
        <v>0</v>
      </c>
      <c r="G48" s="689">
        <f>IF(Select2=1,Wood!$K50,"")</f>
        <v>0</v>
      </c>
      <c r="H48" s="699">
        <f>IF(Select2=1,Textiles!$K50,"")</f>
        <v>1.0108846356614153E-3</v>
      </c>
      <c r="I48" s="700">
        <f>Sludge!K50</f>
        <v>0</v>
      </c>
      <c r="J48" s="700" t="str">
        <f>IF(Select2=2,MSW!$K50,"")</f>
        <v/>
      </c>
      <c r="K48" s="700">
        <f>Industry!$K50</f>
        <v>0</v>
      </c>
      <c r="L48" s="701">
        <f t="shared" si="3"/>
        <v>1.9731161792919144E-2</v>
      </c>
      <c r="M48" s="702">
        <f>Recovery_OX!C43</f>
        <v>0</v>
      </c>
      <c r="N48" s="652"/>
      <c r="O48" s="703">
        <f>(L48-M48)*(1-Recovery_OX!F43)</f>
        <v>1.9731161792919144E-2</v>
      </c>
      <c r="P48" s="643"/>
      <c r="Q48" s="654"/>
      <c r="S48" s="697">
        <f t="shared" si="1"/>
        <v>2031</v>
      </c>
      <c r="T48" s="698">
        <f>IF(Select2=1,Food!$W50,"")</f>
        <v>1.6060221531730422E-4</v>
      </c>
      <c r="U48" s="699">
        <f>IF(Select2=1,Paper!$W50,"")</f>
        <v>2.9291093225659152E-2</v>
      </c>
      <c r="V48" s="689">
        <f>IF(Select2=1,Nappies!$W50,"")</f>
        <v>0</v>
      </c>
      <c r="W48" s="699">
        <f>IF(Select2=1,Garden!$W50,"")</f>
        <v>0</v>
      </c>
      <c r="X48" s="689">
        <f>IF(Select2=1,Wood!$W50,"")</f>
        <v>0</v>
      </c>
      <c r="Y48" s="699">
        <f>IF(Select2=1,Textiles!$W50,"")</f>
        <v>1.1078187788070301E-3</v>
      </c>
      <c r="Z48" s="691">
        <f>Sludge!W50</f>
        <v>0</v>
      </c>
      <c r="AA48" s="691" t="str">
        <f>IF(Select2=2,MSW!$W50,"")</f>
        <v/>
      </c>
      <c r="AB48" s="700">
        <f>Industry!$W50</f>
        <v>0</v>
      </c>
      <c r="AC48" s="700">
        <f t="shared" si="2"/>
        <v>3.0559514219783486E-2</v>
      </c>
      <c r="AD48" s="702">
        <f>Recovery_OX!R43</f>
        <v>0</v>
      </c>
      <c r="AE48" s="652"/>
      <c r="AF48" s="704">
        <f>(AC48-AD48)*(1-Recovery_OX!U43)</f>
        <v>3.0559514219783486E-2</v>
      </c>
    </row>
    <row r="49" spans="2:32">
      <c r="B49" s="697">
        <f t="shared" si="0"/>
        <v>2032</v>
      </c>
      <c r="C49" s="698">
        <f>IF(Select2=1,Food!$K51,"")</f>
        <v>1.6090816716410203E-4</v>
      </c>
      <c r="D49" s="699">
        <f>IF(Select2=1,Paper!$K51,"")</f>
        <v>1.3218443802116491E-2</v>
      </c>
      <c r="E49" s="689">
        <f>IF(Select2=1,Nappies!$K51,"")</f>
        <v>3.6305776133603194E-3</v>
      </c>
      <c r="F49" s="699">
        <f>IF(Select2=1,Garden!$K51,"")</f>
        <v>0</v>
      </c>
      <c r="G49" s="689">
        <f>IF(Select2=1,Wood!$K51,"")</f>
        <v>0</v>
      </c>
      <c r="H49" s="699">
        <f>IF(Select2=1,Textiles!$K51,"")</f>
        <v>9.4254258692857984E-4</v>
      </c>
      <c r="I49" s="700">
        <f>Sludge!K51</f>
        <v>0</v>
      </c>
      <c r="J49" s="700" t="str">
        <f>IF(Select2=2,MSW!$K51,"")</f>
        <v/>
      </c>
      <c r="K49" s="700">
        <f>Industry!$K51</f>
        <v>0</v>
      </c>
      <c r="L49" s="701">
        <f t="shared" si="3"/>
        <v>1.7952472169569491E-2</v>
      </c>
      <c r="M49" s="702">
        <f>Recovery_OX!C44</f>
        <v>0</v>
      </c>
      <c r="N49" s="652"/>
      <c r="O49" s="703">
        <f>(L49-M49)*(1-Recovery_OX!F44)</f>
        <v>1.7952472169569491E-2</v>
      </c>
      <c r="P49" s="643"/>
      <c r="Q49" s="654"/>
      <c r="S49" s="697">
        <f t="shared" si="1"/>
        <v>2032</v>
      </c>
      <c r="T49" s="698">
        <f>IF(Select2=1,Food!$W51,"")</f>
        <v>1.0765488436492103E-4</v>
      </c>
      <c r="U49" s="699">
        <f>IF(Select2=1,Paper!$W51,"")</f>
        <v>2.7310834301893586E-2</v>
      </c>
      <c r="V49" s="689">
        <f>IF(Select2=1,Nappies!$W51,"")</f>
        <v>0</v>
      </c>
      <c r="W49" s="699">
        <f>IF(Select2=1,Garden!$W51,"")</f>
        <v>0</v>
      </c>
      <c r="X49" s="689">
        <f>IF(Select2=1,Wood!$W51,"")</f>
        <v>0</v>
      </c>
      <c r="Y49" s="699">
        <f>IF(Select2=1,Textiles!$W51,"")</f>
        <v>1.0329233829354297E-3</v>
      </c>
      <c r="Z49" s="691">
        <f>Sludge!W51</f>
        <v>0</v>
      </c>
      <c r="AA49" s="691" t="str">
        <f>IF(Select2=2,MSW!$W51,"")</f>
        <v/>
      </c>
      <c r="AB49" s="700">
        <f>Industry!$W51</f>
        <v>0</v>
      </c>
      <c r="AC49" s="700">
        <f t="shared" si="2"/>
        <v>2.8451412569193937E-2</v>
      </c>
      <c r="AD49" s="702">
        <f>Recovery_OX!R44</f>
        <v>0</v>
      </c>
      <c r="AE49" s="652"/>
      <c r="AF49" s="704">
        <f>(AC49-AD49)*(1-Recovery_OX!U44)</f>
        <v>2.8451412569193937E-2</v>
      </c>
    </row>
    <row r="50" spans="2:32">
      <c r="B50" s="697">
        <f t="shared" si="0"/>
        <v>2033</v>
      </c>
      <c r="C50" s="698">
        <f>IF(Select2=1,Food!$K52,"")</f>
        <v>1.078599700209512E-4</v>
      </c>
      <c r="D50" s="699">
        <f>IF(Select2=1,Paper!$K52,"")</f>
        <v>1.2324795309867503E-2</v>
      </c>
      <c r="E50" s="689">
        <f>IF(Select2=1,Nappies!$K52,"")</f>
        <v>3.0629905963145704E-3</v>
      </c>
      <c r="F50" s="699">
        <f>IF(Select2=1,Garden!$K52,"")</f>
        <v>0</v>
      </c>
      <c r="G50" s="689">
        <f>IF(Select2=1,Wood!$K52,"")</f>
        <v>0</v>
      </c>
      <c r="H50" s="699">
        <f>IF(Select2=1,Textiles!$K52,"")</f>
        <v>8.7882088305037283E-4</v>
      </c>
      <c r="I50" s="700">
        <f>Sludge!K52</f>
        <v>0</v>
      </c>
      <c r="J50" s="700" t="str">
        <f>IF(Select2=2,MSW!$K52,"")</f>
        <v/>
      </c>
      <c r="K50" s="700">
        <f>Industry!$K52</f>
        <v>0</v>
      </c>
      <c r="L50" s="701">
        <f t="shared" si="3"/>
        <v>1.6374466759253397E-2</v>
      </c>
      <c r="M50" s="702">
        <f>Recovery_OX!C45</f>
        <v>0</v>
      </c>
      <c r="N50" s="652"/>
      <c r="O50" s="703">
        <f>(L50-M50)*(1-Recovery_OX!F45)</f>
        <v>1.6374466759253397E-2</v>
      </c>
      <c r="P50" s="643"/>
      <c r="Q50" s="654"/>
      <c r="S50" s="697">
        <f t="shared" si="1"/>
        <v>2033</v>
      </c>
      <c r="T50" s="698">
        <f>IF(Select2=1,Food!$W52,"")</f>
        <v>7.2163227043455278E-5</v>
      </c>
      <c r="U50" s="699">
        <f>IF(Select2=1,Paper!$W52,"")</f>
        <v>2.546445311956096E-2</v>
      </c>
      <c r="V50" s="689">
        <f>IF(Select2=1,Nappies!$W52,"")</f>
        <v>0</v>
      </c>
      <c r="W50" s="699">
        <f>IF(Select2=1,Garden!$W52,"")</f>
        <v>0</v>
      </c>
      <c r="X50" s="689">
        <f>IF(Select2=1,Wood!$W52,"")</f>
        <v>0</v>
      </c>
      <c r="Y50" s="699">
        <f>IF(Select2=1,Textiles!$W52,"")</f>
        <v>9.6309137868534015E-4</v>
      </c>
      <c r="Z50" s="691">
        <f>Sludge!W52</f>
        <v>0</v>
      </c>
      <c r="AA50" s="691" t="str">
        <f>IF(Select2=2,MSW!$W52,"")</f>
        <v/>
      </c>
      <c r="AB50" s="700">
        <f>Industry!$W52</f>
        <v>0</v>
      </c>
      <c r="AC50" s="700">
        <f t="shared" si="2"/>
        <v>2.6499707725289753E-2</v>
      </c>
      <c r="AD50" s="702">
        <f>Recovery_OX!R45</f>
        <v>0</v>
      </c>
      <c r="AE50" s="652"/>
      <c r="AF50" s="704">
        <f>(AC50-AD50)*(1-Recovery_OX!U45)</f>
        <v>2.6499707725289753E-2</v>
      </c>
    </row>
    <row r="51" spans="2:32">
      <c r="B51" s="697">
        <f t="shared" si="0"/>
        <v>2034</v>
      </c>
      <c r="C51" s="698">
        <f>IF(Select2=1,Food!$K53,"")</f>
        <v>7.2300700069846693E-5</v>
      </c>
      <c r="D51" s="699">
        <f>IF(Select2=1,Paper!$K53,"")</f>
        <v>1.1491562978526278E-2</v>
      </c>
      <c r="E51" s="689">
        <f>IF(Select2=1,Nappies!$K53,"")</f>
        <v>2.5841373996761795E-3</v>
      </c>
      <c r="F51" s="699">
        <f>IF(Select2=1,Garden!$K53,"")</f>
        <v>0</v>
      </c>
      <c r="G51" s="689">
        <f>IF(Select2=1,Wood!$K53,"")</f>
        <v>0</v>
      </c>
      <c r="H51" s="699">
        <f>IF(Select2=1,Textiles!$K53,"")</f>
        <v>8.1940716016045572E-4</v>
      </c>
      <c r="I51" s="700">
        <f>Sludge!K53</f>
        <v>0</v>
      </c>
      <c r="J51" s="700" t="str">
        <f>IF(Select2=2,MSW!$K53,"")</f>
        <v/>
      </c>
      <c r="K51" s="700">
        <f>Industry!$K53</f>
        <v>0</v>
      </c>
      <c r="L51" s="701">
        <f t="shared" si="3"/>
        <v>1.4967408238432759E-2</v>
      </c>
      <c r="M51" s="702">
        <f>Recovery_OX!C46</f>
        <v>0</v>
      </c>
      <c r="N51" s="652"/>
      <c r="O51" s="703">
        <f>(L51-M51)*(1-Recovery_OX!F46)</f>
        <v>1.4967408238432759E-2</v>
      </c>
      <c r="P51" s="643"/>
      <c r="Q51" s="654"/>
      <c r="S51" s="697">
        <f t="shared" si="1"/>
        <v>2034</v>
      </c>
      <c r="T51" s="698">
        <f>IF(Select2=1,Food!$W53,"")</f>
        <v>4.8372457673849242E-5</v>
      </c>
      <c r="U51" s="699">
        <f>IF(Select2=1,Paper!$W53,"")</f>
        <v>2.3742898715963384E-2</v>
      </c>
      <c r="V51" s="689">
        <f>IF(Select2=1,Nappies!$W53,"")</f>
        <v>0</v>
      </c>
      <c r="W51" s="699">
        <f>IF(Select2=1,Garden!$W53,"")</f>
        <v>0</v>
      </c>
      <c r="X51" s="689">
        <f>IF(Select2=1,Wood!$W53,"")</f>
        <v>0</v>
      </c>
      <c r="Y51" s="699">
        <f>IF(Select2=1,Textiles!$W53,"")</f>
        <v>8.9798044949091047E-4</v>
      </c>
      <c r="Z51" s="691">
        <f>Sludge!W53</f>
        <v>0</v>
      </c>
      <c r="AA51" s="691" t="str">
        <f>IF(Select2=2,MSW!$W53,"")</f>
        <v/>
      </c>
      <c r="AB51" s="700">
        <f>Industry!$W53</f>
        <v>0</v>
      </c>
      <c r="AC51" s="700">
        <f t="shared" si="2"/>
        <v>2.4689251623128142E-2</v>
      </c>
      <c r="AD51" s="702">
        <f>Recovery_OX!R46</f>
        <v>0</v>
      </c>
      <c r="AE51" s="652"/>
      <c r="AF51" s="704">
        <f>(AC51-AD51)*(1-Recovery_OX!U46)</f>
        <v>2.4689251623128142E-2</v>
      </c>
    </row>
    <row r="52" spans="2:32">
      <c r="B52" s="697">
        <f t="shared" si="0"/>
        <v>2035</v>
      </c>
      <c r="C52" s="698">
        <f>IF(Select2=1,Food!$K54,"")</f>
        <v>4.8464608599228592E-5</v>
      </c>
      <c r="D52" s="699">
        <f>IF(Select2=1,Paper!$K54,"")</f>
        <v>1.0714662302237891E-2</v>
      </c>
      <c r="E52" s="689">
        <f>IF(Select2=1,Nappies!$K54,"")</f>
        <v>2.1801458053576604E-3</v>
      </c>
      <c r="F52" s="699">
        <f>IF(Select2=1,Garden!$K54,"")</f>
        <v>0</v>
      </c>
      <c r="G52" s="689">
        <f>IF(Select2=1,Wood!$K54,"")</f>
        <v>0</v>
      </c>
      <c r="H52" s="699">
        <f>IF(Select2=1,Textiles!$K54,"")</f>
        <v>7.6401017212029249E-4</v>
      </c>
      <c r="I52" s="700">
        <f>Sludge!K54</f>
        <v>0</v>
      </c>
      <c r="J52" s="700" t="str">
        <f>IF(Select2=2,MSW!$K54,"")</f>
        <v/>
      </c>
      <c r="K52" s="700">
        <f>Industry!$K54</f>
        <v>0</v>
      </c>
      <c r="L52" s="701">
        <f t="shared" si="3"/>
        <v>1.3707282888315072E-2</v>
      </c>
      <c r="M52" s="702">
        <f>Recovery_OX!C47</f>
        <v>0</v>
      </c>
      <c r="N52" s="652"/>
      <c r="O52" s="703">
        <f>(L52-M52)*(1-Recovery_OX!F47)</f>
        <v>1.3707282888315072E-2</v>
      </c>
      <c r="P52" s="643"/>
      <c r="Q52" s="654"/>
      <c r="S52" s="697">
        <f t="shared" si="1"/>
        <v>2035</v>
      </c>
      <c r="T52" s="698">
        <f>IF(Select2=1,Food!$W54,"")</f>
        <v>3.2425028054791639E-5</v>
      </c>
      <c r="U52" s="699">
        <f>IF(Select2=1,Paper!$W54,"")</f>
        <v>2.2137732029417132E-2</v>
      </c>
      <c r="V52" s="689">
        <f>IF(Select2=1,Nappies!$W54,"")</f>
        <v>0</v>
      </c>
      <c r="W52" s="699">
        <f>IF(Select2=1,Garden!$W54,"")</f>
        <v>0</v>
      </c>
      <c r="X52" s="689">
        <f>IF(Select2=1,Wood!$W54,"")</f>
        <v>0</v>
      </c>
      <c r="Y52" s="699">
        <f>IF(Select2=1,Textiles!$W54,"")</f>
        <v>8.3727142150169054E-4</v>
      </c>
      <c r="Z52" s="691">
        <f>Sludge!W54</f>
        <v>0</v>
      </c>
      <c r="AA52" s="691" t="str">
        <f>IF(Select2=2,MSW!$W54,"")</f>
        <v/>
      </c>
      <c r="AB52" s="700">
        <f>Industry!$W54</f>
        <v>0</v>
      </c>
      <c r="AC52" s="700">
        <f t="shared" si="2"/>
        <v>2.3007428478973614E-2</v>
      </c>
      <c r="AD52" s="702">
        <f>Recovery_OX!R47</f>
        <v>0</v>
      </c>
      <c r="AE52" s="652"/>
      <c r="AF52" s="704">
        <f>(AC52-AD52)*(1-Recovery_OX!U47)</f>
        <v>2.3007428478973614E-2</v>
      </c>
    </row>
    <row r="53" spans="2:32">
      <c r="B53" s="697">
        <f t="shared" si="0"/>
        <v>2036</v>
      </c>
      <c r="C53" s="698">
        <f>IF(Select2=1,Food!$K55,"")</f>
        <v>3.2486798667334145E-5</v>
      </c>
      <c r="D53" s="699">
        <f>IF(Select2=1,Paper!$K55,"")</f>
        <v>9.9902849129858504E-3</v>
      </c>
      <c r="E53" s="689">
        <f>IF(Select2=1,Nappies!$K55,"")</f>
        <v>1.8393123110304456E-3</v>
      </c>
      <c r="F53" s="699">
        <f>IF(Select2=1,Garden!$K55,"")</f>
        <v>0</v>
      </c>
      <c r="G53" s="689">
        <f>IF(Select2=1,Wood!$K55,"")</f>
        <v>0</v>
      </c>
      <c r="H53" s="699">
        <f>IF(Select2=1,Textiles!$K55,"")</f>
        <v>7.1235836283024053E-4</v>
      </c>
      <c r="I53" s="700">
        <f>Sludge!K55</f>
        <v>0</v>
      </c>
      <c r="J53" s="700" t="str">
        <f>IF(Select2=2,MSW!$K55,"")</f>
        <v/>
      </c>
      <c r="K53" s="700">
        <f>Industry!$K55</f>
        <v>0</v>
      </c>
      <c r="L53" s="701">
        <f t="shared" si="3"/>
        <v>1.2574442385513871E-2</v>
      </c>
      <c r="M53" s="702">
        <f>Recovery_OX!C48</f>
        <v>0</v>
      </c>
      <c r="N53" s="652"/>
      <c r="O53" s="703">
        <f>(L53-M53)*(1-Recovery_OX!F48)</f>
        <v>1.2574442385513871E-2</v>
      </c>
      <c r="P53" s="643"/>
      <c r="Q53" s="654"/>
      <c r="S53" s="697">
        <f t="shared" si="1"/>
        <v>2036</v>
      </c>
      <c r="T53" s="698">
        <f>IF(Select2=1,Food!$W55,"")</f>
        <v>2.1735146298394827E-5</v>
      </c>
      <c r="U53" s="699">
        <f>IF(Select2=1,Paper!$W55,"")</f>
        <v>2.06410845309625E-2</v>
      </c>
      <c r="V53" s="689">
        <f>IF(Select2=1,Nappies!$W55,"")</f>
        <v>0</v>
      </c>
      <c r="W53" s="699">
        <f>IF(Select2=1,Garden!$W55,"")</f>
        <v>0</v>
      </c>
      <c r="X53" s="689">
        <f>IF(Select2=1,Wood!$W55,"")</f>
        <v>0</v>
      </c>
      <c r="Y53" s="699">
        <f>IF(Select2=1,Textiles!$W55,"")</f>
        <v>7.8066669899204454E-4</v>
      </c>
      <c r="Z53" s="691">
        <f>Sludge!W55</f>
        <v>0</v>
      </c>
      <c r="AA53" s="691" t="str">
        <f>IF(Select2=2,MSW!$W55,"")</f>
        <v/>
      </c>
      <c r="AB53" s="700">
        <f>Industry!$W55</f>
        <v>0</v>
      </c>
      <c r="AC53" s="700">
        <f t="shared" si="2"/>
        <v>2.144348637625294E-2</v>
      </c>
      <c r="AD53" s="702">
        <f>Recovery_OX!R48</f>
        <v>0</v>
      </c>
      <c r="AE53" s="652"/>
      <c r="AF53" s="704">
        <f>(AC53-AD53)*(1-Recovery_OX!U48)</f>
        <v>2.144348637625294E-2</v>
      </c>
    </row>
    <row r="54" spans="2:32">
      <c r="B54" s="697">
        <f t="shared" si="0"/>
        <v>2037</v>
      </c>
      <c r="C54" s="698">
        <f>IF(Select2=1,Food!$K56,"")</f>
        <v>2.1776552378237975E-5</v>
      </c>
      <c r="D54" s="699">
        <f>IF(Select2=1,Paper!$K56,"")</f>
        <v>9.3148799119676402E-3</v>
      </c>
      <c r="E54" s="689">
        <f>IF(Select2=1,Nappies!$K56,"")</f>
        <v>1.5517630835489714E-3</v>
      </c>
      <c r="F54" s="699">
        <f>IF(Select2=1,Garden!$K56,"")</f>
        <v>0</v>
      </c>
      <c r="G54" s="689">
        <f>IF(Select2=1,Wood!$K56,"")</f>
        <v>0</v>
      </c>
      <c r="H54" s="699">
        <f>IF(Select2=1,Textiles!$K56,"")</f>
        <v>6.641985350612354E-4</v>
      </c>
      <c r="I54" s="700">
        <f>Sludge!K56</f>
        <v>0</v>
      </c>
      <c r="J54" s="700" t="str">
        <f>IF(Select2=2,MSW!$K56,"")</f>
        <v/>
      </c>
      <c r="K54" s="700">
        <f>Industry!$K56</f>
        <v>0</v>
      </c>
      <c r="L54" s="701">
        <f t="shared" si="3"/>
        <v>1.1552618082956085E-2</v>
      </c>
      <c r="M54" s="702">
        <f>Recovery_OX!C49</f>
        <v>0</v>
      </c>
      <c r="N54" s="652"/>
      <c r="O54" s="703">
        <f>(L54-M54)*(1-Recovery_OX!F49)</f>
        <v>1.1552618082956085E-2</v>
      </c>
      <c r="P54" s="643"/>
      <c r="Q54" s="654"/>
      <c r="S54" s="697">
        <f t="shared" si="1"/>
        <v>2037</v>
      </c>
      <c r="T54" s="698">
        <f>IF(Select2=1,Food!$W56,"")</f>
        <v>1.4569504267331378E-5</v>
      </c>
      <c r="U54" s="699">
        <f>IF(Select2=1,Paper!$W56,"")</f>
        <v>1.9245619652825702E-2</v>
      </c>
      <c r="V54" s="689">
        <f>IF(Select2=1,Nappies!$W56,"")</f>
        <v>0</v>
      </c>
      <c r="W54" s="699">
        <f>IF(Select2=1,Garden!$W56,"")</f>
        <v>0</v>
      </c>
      <c r="X54" s="689">
        <f>IF(Select2=1,Wood!$W56,"")</f>
        <v>0</v>
      </c>
      <c r="Y54" s="699">
        <f>IF(Select2=1,Textiles!$W56,"")</f>
        <v>7.2788880554655957E-4</v>
      </c>
      <c r="Z54" s="691">
        <f>Sludge!W56</f>
        <v>0</v>
      </c>
      <c r="AA54" s="691" t="str">
        <f>IF(Select2=2,MSW!$W56,"")</f>
        <v/>
      </c>
      <c r="AB54" s="700">
        <f>Industry!$W56</f>
        <v>0</v>
      </c>
      <c r="AC54" s="700">
        <f t="shared" si="2"/>
        <v>1.9988077962639593E-2</v>
      </c>
      <c r="AD54" s="702">
        <f>Recovery_OX!R49</f>
        <v>0</v>
      </c>
      <c r="AE54" s="652"/>
      <c r="AF54" s="704">
        <f>(AC54-AD54)*(1-Recovery_OX!U49)</f>
        <v>1.9988077962639593E-2</v>
      </c>
    </row>
    <row r="55" spans="2:32">
      <c r="B55" s="697">
        <f t="shared" si="0"/>
        <v>2038</v>
      </c>
      <c r="C55" s="698">
        <f>IF(Select2=1,Food!$K57,"")</f>
        <v>1.4597259592677991E-5</v>
      </c>
      <c r="D55" s="699">
        <f>IF(Select2=1,Paper!$K57,"")</f>
        <v>8.6851364630846917E-3</v>
      </c>
      <c r="E55" s="689">
        <f>IF(Select2=1,Nappies!$K57,"")</f>
        <v>1.309167917283382E-3</v>
      </c>
      <c r="F55" s="699">
        <f>IF(Select2=1,Garden!$K57,"")</f>
        <v>0</v>
      </c>
      <c r="G55" s="689">
        <f>IF(Select2=1,Wood!$K57,"")</f>
        <v>0</v>
      </c>
      <c r="H55" s="699">
        <f>IF(Select2=1,Textiles!$K57,"")</f>
        <v>6.1929460928168028E-4</v>
      </c>
      <c r="I55" s="700">
        <f>Sludge!K57</f>
        <v>0</v>
      </c>
      <c r="J55" s="700" t="str">
        <f>IF(Select2=2,MSW!$K57,"")</f>
        <v/>
      </c>
      <c r="K55" s="700">
        <f>Industry!$K57</f>
        <v>0</v>
      </c>
      <c r="L55" s="701">
        <f t="shared" si="3"/>
        <v>1.0628196249242432E-2</v>
      </c>
      <c r="M55" s="702">
        <f>Recovery_OX!C50</f>
        <v>0</v>
      </c>
      <c r="N55" s="652"/>
      <c r="O55" s="703">
        <f>(L55-M55)*(1-Recovery_OX!F50)</f>
        <v>1.0628196249242432E-2</v>
      </c>
      <c r="P55" s="643"/>
      <c r="Q55" s="654"/>
      <c r="S55" s="697">
        <f t="shared" si="1"/>
        <v>2038</v>
      </c>
      <c r="T55" s="698">
        <f>IF(Select2=1,Food!$W57,"")</f>
        <v>9.7662307711940134E-6</v>
      </c>
      <c r="U55" s="699">
        <f>IF(Select2=1,Paper!$W57,"")</f>
        <v>1.7944496824555147E-2</v>
      </c>
      <c r="V55" s="689">
        <f>IF(Select2=1,Nappies!$W57,"")</f>
        <v>0</v>
      </c>
      <c r="W55" s="699">
        <f>IF(Select2=1,Garden!$W57,"")</f>
        <v>0</v>
      </c>
      <c r="X55" s="689">
        <f>IF(Select2=1,Wood!$W57,"")</f>
        <v>0</v>
      </c>
      <c r="Y55" s="699">
        <f>IF(Select2=1,Textiles!$W57,"")</f>
        <v>6.786790238703347E-4</v>
      </c>
      <c r="Z55" s="691">
        <f>Sludge!W57</f>
        <v>0</v>
      </c>
      <c r="AA55" s="691" t="str">
        <f>IF(Select2=2,MSW!$W57,"")</f>
        <v/>
      </c>
      <c r="AB55" s="700">
        <f>Industry!$W57</f>
        <v>0</v>
      </c>
      <c r="AC55" s="700">
        <f t="shared" si="2"/>
        <v>1.8632942079196677E-2</v>
      </c>
      <c r="AD55" s="702">
        <f>Recovery_OX!R50</f>
        <v>0</v>
      </c>
      <c r="AE55" s="652"/>
      <c r="AF55" s="704">
        <f>(AC55-AD55)*(1-Recovery_OX!U50)</f>
        <v>1.8632942079196677E-2</v>
      </c>
    </row>
    <row r="56" spans="2:32">
      <c r="B56" s="697">
        <f t="shared" si="0"/>
        <v>2039</v>
      </c>
      <c r="C56" s="698">
        <f>IF(Select2=1,Food!$K58,"")</f>
        <v>9.7848357221580874E-6</v>
      </c>
      <c r="D56" s="699">
        <f>IF(Select2=1,Paper!$K58,"")</f>
        <v>8.0979675632199717E-3</v>
      </c>
      <c r="E56" s="689">
        <f>IF(Select2=1,Nappies!$K58,"")</f>
        <v>1.104498910828754E-3</v>
      </c>
      <c r="F56" s="699">
        <f>IF(Select2=1,Garden!$K58,"")</f>
        <v>0</v>
      </c>
      <c r="G56" s="689">
        <f>IF(Select2=1,Wood!$K58,"")</f>
        <v>0</v>
      </c>
      <c r="H56" s="699">
        <f>IF(Select2=1,Textiles!$K58,"")</f>
        <v>5.774264663953076E-4</v>
      </c>
      <c r="I56" s="700">
        <f>Sludge!K58</f>
        <v>0</v>
      </c>
      <c r="J56" s="700" t="str">
        <f>IF(Select2=2,MSW!$K58,"")</f>
        <v/>
      </c>
      <c r="K56" s="700">
        <f>Industry!$K58</f>
        <v>0</v>
      </c>
      <c r="L56" s="701">
        <f t="shared" si="3"/>
        <v>9.7896777761661904E-3</v>
      </c>
      <c r="M56" s="702">
        <f>Recovery_OX!C51</f>
        <v>0</v>
      </c>
      <c r="N56" s="652"/>
      <c r="O56" s="703">
        <f>(L56-M56)*(1-Recovery_OX!F51)</f>
        <v>9.7896777761661904E-3</v>
      </c>
      <c r="P56" s="643"/>
      <c r="Q56" s="654"/>
      <c r="S56" s="697">
        <f t="shared" si="1"/>
        <v>2039</v>
      </c>
      <c r="T56" s="698">
        <f>IF(Select2=1,Food!$W58,"")</f>
        <v>6.5465002601414473E-6</v>
      </c>
      <c r="U56" s="699">
        <f>IF(Select2=1,Paper!$W58,"")</f>
        <v>1.6731337940537133E-2</v>
      </c>
      <c r="V56" s="689">
        <f>IF(Select2=1,Nappies!$W58,"")</f>
        <v>0</v>
      </c>
      <c r="W56" s="699">
        <f>IF(Select2=1,Garden!$W58,"")</f>
        <v>0</v>
      </c>
      <c r="X56" s="689">
        <f>IF(Select2=1,Wood!$W58,"")</f>
        <v>0</v>
      </c>
      <c r="Y56" s="699">
        <f>IF(Select2=1,Textiles!$W58,"")</f>
        <v>6.3279612755650153E-4</v>
      </c>
      <c r="Z56" s="691">
        <f>Sludge!W58</f>
        <v>0</v>
      </c>
      <c r="AA56" s="691" t="str">
        <f>IF(Select2=2,MSW!$W58,"")</f>
        <v/>
      </c>
      <c r="AB56" s="700">
        <f>Industry!$W58</f>
        <v>0</v>
      </c>
      <c r="AC56" s="700">
        <f t="shared" si="2"/>
        <v>1.7370680568353777E-2</v>
      </c>
      <c r="AD56" s="702">
        <f>Recovery_OX!R51</f>
        <v>0</v>
      </c>
      <c r="AE56" s="652"/>
      <c r="AF56" s="704">
        <f>(AC56-AD56)*(1-Recovery_OX!U51)</f>
        <v>1.7370680568353777E-2</v>
      </c>
    </row>
    <row r="57" spans="2:32">
      <c r="B57" s="697">
        <f t="shared" si="0"/>
        <v>2040</v>
      </c>
      <c r="C57" s="698">
        <f>IF(Select2=1,Food!$K59,"")</f>
        <v>6.5589715317281768E-6</v>
      </c>
      <c r="D57" s="699">
        <f>IF(Select2=1,Paper!$K59,"")</f>
        <v>7.550494909745133E-3</v>
      </c>
      <c r="E57" s="689">
        <f>IF(Select2=1,Nappies!$K59,"")</f>
        <v>9.3182687103524639E-4</v>
      </c>
      <c r="F57" s="699">
        <f>IF(Select2=1,Garden!$K59,"")</f>
        <v>0</v>
      </c>
      <c r="G57" s="689">
        <f>IF(Select2=1,Wood!$K59,"")</f>
        <v>0</v>
      </c>
      <c r="H57" s="699">
        <f>IF(Select2=1,Textiles!$K59,"")</f>
        <v>5.3838886871711452E-4</v>
      </c>
      <c r="I57" s="700">
        <f>Sludge!K59</f>
        <v>0</v>
      </c>
      <c r="J57" s="700" t="str">
        <f>IF(Select2=2,MSW!$K59,"")</f>
        <v/>
      </c>
      <c r="K57" s="700">
        <f>Industry!$K59</f>
        <v>0</v>
      </c>
      <c r="L57" s="701">
        <f t="shared" si="3"/>
        <v>9.0272696210292221E-3</v>
      </c>
      <c r="M57" s="702">
        <f>Recovery_OX!C52</f>
        <v>0</v>
      </c>
      <c r="N57" s="652"/>
      <c r="O57" s="703">
        <f>(L57-M57)*(1-Recovery_OX!F52)</f>
        <v>9.0272696210292221E-3</v>
      </c>
      <c r="P57" s="643"/>
      <c r="Q57" s="654"/>
      <c r="S57" s="697">
        <f t="shared" si="1"/>
        <v>2040</v>
      </c>
      <c r="T57" s="698">
        <f>IF(Select2=1,Food!$W59,"")</f>
        <v>4.3882503557503403E-6</v>
      </c>
      <c r="U57" s="699">
        <f>IF(Select2=1,Paper!$W59,"")</f>
        <v>1.560019609451474E-2</v>
      </c>
      <c r="V57" s="689">
        <f>IF(Select2=1,Nappies!$W59,"")</f>
        <v>0</v>
      </c>
      <c r="W57" s="699">
        <f>IF(Select2=1,Garden!$W59,"")</f>
        <v>0</v>
      </c>
      <c r="X57" s="689">
        <f>IF(Select2=1,Wood!$W59,"")</f>
        <v>0</v>
      </c>
      <c r="Y57" s="699">
        <f>IF(Select2=1,Textiles!$W59,"")</f>
        <v>5.9001519859409825E-4</v>
      </c>
      <c r="Z57" s="691">
        <f>Sludge!W59</f>
        <v>0</v>
      </c>
      <c r="AA57" s="691" t="str">
        <f>IF(Select2=2,MSW!$W59,"")</f>
        <v/>
      </c>
      <c r="AB57" s="700">
        <f>Industry!$W59</f>
        <v>0</v>
      </c>
      <c r="AC57" s="700">
        <f t="shared" si="2"/>
        <v>1.619459954346459E-2</v>
      </c>
      <c r="AD57" s="702">
        <f>Recovery_OX!R52</f>
        <v>0</v>
      </c>
      <c r="AE57" s="652"/>
      <c r="AF57" s="704">
        <f>(AC57-AD57)*(1-Recovery_OX!U52)</f>
        <v>1.619459954346459E-2</v>
      </c>
    </row>
    <row r="58" spans="2:32">
      <c r="B58" s="697">
        <f t="shared" si="0"/>
        <v>2041</v>
      </c>
      <c r="C58" s="698">
        <f>IF(Select2=1,Food!$K60,"")</f>
        <v>4.3966100990944796E-6</v>
      </c>
      <c r="D58" s="699">
        <f>IF(Select2=1,Paper!$K60,"")</f>
        <v>7.0400347910776831E-3</v>
      </c>
      <c r="E58" s="689">
        <f>IF(Select2=1,Nappies!$K60,"")</f>
        <v>7.8614954625153314E-4</v>
      </c>
      <c r="F58" s="699">
        <f>IF(Select2=1,Garden!$K60,"")</f>
        <v>0</v>
      </c>
      <c r="G58" s="689">
        <f>IF(Select2=1,Wood!$K60,"")</f>
        <v>0</v>
      </c>
      <c r="H58" s="699">
        <f>IF(Select2=1,Textiles!$K60,"")</f>
        <v>5.0199045389799255E-4</v>
      </c>
      <c r="I58" s="700">
        <f>Sludge!K60</f>
        <v>0</v>
      </c>
      <c r="J58" s="700" t="str">
        <f>IF(Select2=2,MSW!$K60,"")</f>
        <v/>
      </c>
      <c r="K58" s="700">
        <f>Industry!$K60</f>
        <v>0</v>
      </c>
      <c r="L58" s="701">
        <f t="shared" si="3"/>
        <v>8.3325714013263042E-3</v>
      </c>
      <c r="M58" s="702">
        <f>Recovery_OX!C53</f>
        <v>0</v>
      </c>
      <c r="N58" s="652"/>
      <c r="O58" s="703">
        <f>(L58-M58)*(1-Recovery_OX!F53)</f>
        <v>8.3325714013263042E-3</v>
      </c>
      <c r="P58" s="643"/>
      <c r="Q58" s="654"/>
      <c r="S58" s="697">
        <f t="shared" si="1"/>
        <v>2041</v>
      </c>
      <c r="T58" s="698">
        <f>IF(Select2=1,Food!$W60,"")</f>
        <v>2.9415321804824788E-6</v>
      </c>
      <c r="U58" s="699">
        <f>IF(Select2=1,Paper!$W60,"")</f>
        <v>1.4545526427846452E-2</v>
      </c>
      <c r="V58" s="689">
        <f>IF(Select2=1,Nappies!$W60,"")</f>
        <v>0</v>
      </c>
      <c r="W58" s="699">
        <f>IF(Select2=1,Garden!$W60,"")</f>
        <v>0</v>
      </c>
      <c r="X58" s="689">
        <f>IF(Select2=1,Wood!$W60,"")</f>
        <v>0</v>
      </c>
      <c r="Y58" s="699">
        <f>IF(Select2=1,Textiles!$W60,"")</f>
        <v>5.5012652481971781E-4</v>
      </c>
      <c r="Z58" s="691">
        <f>Sludge!W60</f>
        <v>0</v>
      </c>
      <c r="AA58" s="691" t="str">
        <f>IF(Select2=2,MSW!$W60,"")</f>
        <v/>
      </c>
      <c r="AB58" s="700">
        <f>Industry!$W60</f>
        <v>0</v>
      </c>
      <c r="AC58" s="700">
        <f t="shared" si="2"/>
        <v>1.5098594484846652E-2</v>
      </c>
      <c r="AD58" s="702">
        <f>Recovery_OX!R53</f>
        <v>0</v>
      </c>
      <c r="AE58" s="652"/>
      <c r="AF58" s="704">
        <f>(AC58-AD58)*(1-Recovery_OX!U53)</f>
        <v>1.5098594484846652E-2</v>
      </c>
    </row>
    <row r="59" spans="2:32">
      <c r="B59" s="697">
        <f t="shared" si="0"/>
        <v>2042</v>
      </c>
      <c r="C59" s="698">
        <f>IF(Select2=1,Food!$K61,"")</f>
        <v>2.9471358840257683E-6</v>
      </c>
      <c r="D59" s="699">
        <f>IF(Select2=1,Paper!$K61,"")</f>
        <v>6.5640849311236951E-3</v>
      </c>
      <c r="E59" s="689">
        <f>IF(Select2=1,Nappies!$K61,"")</f>
        <v>6.6324671275562995E-4</v>
      </c>
      <c r="F59" s="699">
        <f>IF(Select2=1,Garden!$K61,"")</f>
        <v>0</v>
      </c>
      <c r="G59" s="689">
        <f>IF(Select2=1,Wood!$K61,"")</f>
        <v>0</v>
      </c>
      <c r="H59" s="699">
        <f>IF(Select2=1,Textiles!$K61,"")</f>
        <v>4.6805279686627007E-4</v>
      </c>
      <c r="I59" s="700">
        <f>Sludge!K61</f>
        <v>0</v>
      </c>
      <c r="J59" s="700" t="str">
        <f>IF(Select2=2,MSW!$K61,"")</f>
        <v/>
      </c>
      <c r="K59" s="700">
        <f>Industry!$K61</f>
        <v>0</v>
      </c>
      <c r="L59" s="701">
        <f t="shared" si="3"/>
        <v>7.6983315766296209E-3</v>
      </c>
      <c r="M59" s="702">
        <f>Recovery_OX!C54</f>
        <v>0</v>
      </c>
      <c r="N59" s="652"/>
      <c r="O59" s="703">
        <f>(L59-M59)*(1-Recovery_OX!F54)</f>
        <v>7.6983315766296209E-3</v>
      </c>
      <c r="P59" s="643"/>
      <c r="Q59" s="654"/>
      <c r="S59" s="697">
        <f t="shared" si="1"/>
        <v>2042</v>
      </c>
      <c r="T59" s="698">
        <f>IF(Select2=1,Food!$W61,"")</f>
        <v>1.9717679866363297E-6</v>
      </c>
      <c r="U59" s="699">
        <f>IF(Select2=1,Paper!$W61,"")</f>
        <v>1.3562158948602677E-2</v>
      </c>
      <c r="V59" s="689">
        <f>IF(Select2=1,Nappies!$W61,"")</f>
        <v>0</v>
      </c>
      <c r="W59" s="699">
        <f>IF(Select2=1,Garden!$W61,"")</f>
        <v>0</v>
      </c>
      <c r="X59" s="689">
        <f>IF(Select2=1,Wood!$W61,"")</f>
        <v>0</v>
      </c>
      <c r="Y59" s="699">
        <f>IF(Select2=1,Textiles!$W61,"")</f>
        <v>5.1293457190824119E-4</v>
      </c>
      <c r="Z59" s="691">
        <f>Sludge!W61</f>
        <v>0</v>
      </c>
      <c r="AA59" s="691" t="str">
        <f>IF(Select2=2,MSW!$W61,"")</f>
        <v/>
      </c>
      <c r="AB59" s="700">
        <f>Industry!$W61</f>
        <v>0</v>
      </c>
      <c r="AC59" s="700">
        <f t="shared" si="2"/>
        <v>1.4077065288497554E-2</v>
      </c>
      <c r="AD59" s="702">
        <f>Recovery_OX!R54</f>
        <v>0</v>
      </c>
      <c r="AE59" s="652"/>
      <c r="AF59" s="704">
        <f>(AC59-AD59)*(1-Recovery_OX!U54)</f>
        <v>1.4077065288497554E-2</v>
      </c>
    </row>
    <row r="60" spans="2:32">
      <c r="B60" s="697">
        <f t="shared" si="0"/>
        <v>2043</v>
      </c>
      <c r="C60" s="698">
        <f>IF(Select2=1,Food!$K62,"")</f>
        <v>1.9755242614534377E-6</v>
      </c>
      <c r="D60" s="699">
        <f>IF(Select2=1,Paper!$K62,"")</f>
        <v>6.120312223117496E-3</v>
      </c>
      <c r="E60" s="689">
        <f>IF(Select2=1,Nappies!$K62,"")</f>
        <v>5.5955791627513294E-4</v>
      </c>
      <c r="F60" s="699">
        <f>IF(Select2=1,Garden!$K62,"")</f>
        <v>0</v>
      </c>
      <c r="G60" s="689">
        <f>IF(Select2=1,Wood!$K62,"")</f>
        <v>0</v>
      </c>
      <c r="H60" s="699">
        <f>IF(Select2=1,Textiles!$K62,"")</f>
        <v>4.3640953518780446E-4</v>
      </c>
      <c r="I60" s="700">
        <f>Sludge!K62</f>
        <v>0</v>
      </c>
      <c r="J60" s="700" t="str">
        <f>IF(Select2=2,MSW!$K62,"")</f>
        <v/>
      </c>
      <c r="K60" s="700">
        <f>Industry!$K62</f>
        <v>0</v>
      </c>
      <c r="L60" s="701">
        <f t="shared" si="3"/>
        <v>7.1182551988418861E-3</v>
      </c>
      <c r="M60" s="702">
        <f>Recovery_OX!C55</f>
        <v>0</v>
      </c>
      <c r="N60" s="652"/>
      <c r="O60" s="703">
        <f>(L60-M60)*(1-Recovery_OX!F55)</f>
        <v>7.1182551988418861E-3</v>
      </c>
      <c r="P60" s="643"/>
      <c r="Q60" s="654"/>
      <c r="S60" s="697">
        <f t="shared" si="1"/>
        <v>2043</v>
      </c>
      <c r="T60" s="698">
        <f>IF(Select2=1,Food!$W62,"")</f>
        <v>1.3217156075736645E-6</v>
      </c>
      <c r="U60" s="699">
        <f>IF(Select2=1,Paper!$W62,"")</f>
        <v>1.2645273188259289E-2</v>
      </c>
      <c r="V60" s="689">
        <f>IF(Select2=1,Nappies!$W62,"")</f>
        <v>0</v>
      </c>
      <c r="W60" s="699">
        <f>IF(Select2=1,Garden!$W62,"")</f>
        <v>0</v>
      </c>
      <c r="X60" s="689">
        <f>IF(Select2=1,Wood!$W62,"")</f>
        <v>0</v>
      </c>
      <c r="Y60" s="699">
        <f>IF(Select2=1,Textiles!$W62,"")</f>
        <v>4.7825702486334733E-4</v>
      </c>
      <c r="Z60" s="691">
        <f>Sludge!W62</f>
        <v>0</v>
      </c>
      <c r="AA60" s="691" t="str">
        <f>IF(Select2=2,MSW!$W62,"")</f>
        <v/>
      </c>
      <c r="AB60" s="700">
        <f>Industry!$W62</f>
        <v>0</v>
      </c>
      <c r="AC60" s="700">
        <f t="shared" si="2"/>
        <v>1.3124851928730209E-2</v>
      </c>
      <c r="AD60" s="702">
        <f>Recovery_OX!R55</f>
        <v>0</v>
      </c>
      <c r="AE60" s="652"/>
      <c r="AF60" s="704">
        <f>(AC60-AD60)*(1-Recovery_OX!U55)</f>
        <v>1.3124851928730209E-2</v>
      </c>
    </row>
    <row r="61" spans="2:32">
      <c r="B61" s="697">
        <f t="shared" si="0"/>
        <v>2044</v>
      </c>
      <c r="C61" s="698">
        <f>IF(Select2=1,Food!$K63,"")</f>
        <v>1.3242335138819907E-6</v>
      </c>
      <c r="D61" s="699">
        <f>IF(Select2=1,Paper!$K63,"")</f>
        <v>5.706541292729587E-3</v>
      </c>
      <c r="E61" s="689">
        <f>IF(Select2=1,Nappies!$K63,"")</f>
        <v>4.7207932680931467E-4</v>
      </c>
      <c r="F61" s="699">
        <f>IF(Select2=1,Garden!$K63,"")</f>
        <v>0</v>
      </c>
      <c r="G61" s="689">
        <f>IF(Select2=1,Wood!$K63,"")</f>
        <v>0</v>
      </c>
      <c r="H61" s="699">
        <f>IF(Select2=1,Textiles!$K63,"")</f>
        <v>4.0690555355713627E-4</v>
      </c>
      <c r="I61" s="700">
        <f>Sludge!K63</f>
        <v>0</v>
      </c>
      <c r="J61" s="700" t="str">
        <f>IF(Select2=2,MSW!$K63,"")</f>
        <v/>
      </c>
      <c r="K61" s="700">
        <f>Industry!$K63</f>
        <v>0</v>
      </c>
      <c r="L61" s="701">
        <f t="shared" si="3"/>
        <v>6.5868504066099211E-3</v>
      </c>
      <c r="M61" s="702">
        <f>Recovery_OX!C56</f>
        <v>0</v>
      </c>
      <c r="N61" s="652"/>
      <c r="O61" s="703">
        <f>(L61-M61)*(1-Recovery_OX!F56)</f>
        <v>6.5868504066099211E-3</v>
      </c>
      <c r="P61" s="643"/>
      <c r="Q61" s="654"/>
      <c r="S61" s="697">
        <f t="shared" si="1"/>
        <v>2044</v>
      </c>
      <c r="T61" s="698">
        <f>IF(Select2=1,Food!$W63,"")</f>
        <v>8.8597246691480187E-7</v>
      </c>
      <c r="U61" s="699">
        <f>IF(Select2=1,Paper!$W63,"")</f>
        <v>1.1790374571755347E-2</v>
      </c>
      <c r="V61" s="689">
        <f>IF(Select2=1,Nappies!$W63,"")</f>
        <v>0</v>
      </c>
      <c r="W61" s="699">
        <f>IF(Select2=1,Garden!$W63,"")</f>
        <v>0</v>
      </c>
      <c r="X61" s="689">
        <f>IF(Select2=1,Wood!$W63,"")</f>
        <v>0</v>
      </c>
      <c r="Y61" s="699">
        <f>IF(Select2=1,Textiles!$W63,"")</f>
        <v>4.4592389430919054E-4</v>
      </c>
      <c r="Z61" s="691">
        <f>Sludge!W63</f>
        <v>0</v>
      </c>
      <c r="AA61" s="691" t="str">
        <f>IF(Select2=2,MSW!$W63,"")</f>
        <v/>
      </c>
      <c r="AB61" s="700">
        <f>Industry!$W63</f>
        <v>0</v>
      </c>
      <c r="AC61" s="700">
        <f t="shared" si="2"/>
        <v>1.2237184438531452E-2</v>
      </c>
      <c r="AD61" s="702">
        <f>Recovery_OX!R56</f>
        <v>0</v>
      </c>
      <c r="AE61" s="652"/>
      <c r="AF61" s="704">
        <f>(AC61-AD61)*(1-Recovery_OX!U56)</f>
        <v>1.2237184438531452E-2</v>
      </c>
    </row>
    <row r="62" spans="2:32">
      <c r="B62" s="697">
        <f t="shared" si="0"/>
        <v>2045</v>
      </c>
      <c r="C62" s="698">
        <f>IF(Select2=1,Food!$K64,"")</f>
        <v>8.8766026998731247E-7</v>
      </c>
      <c r="D62" s="699">
        <f>IF(Select2=1,Paper!$K64,"")</f>
        <v>5.3207438343791675E-3</v>
      </c>
      <c r="E62" s="689">
        <f>IF(Select2=1,Nappies!$K64,"")</f>
        <v>3.9827671867152467E-4</v>
      </c>
      <c r="F62" s="699">
        <f>IF(Select2=1,Garden!$K64,"")</f>
        <v>0</v>
      </c>
      <c r="G62" s="689">
        <f>IF(Select2=1,Wood!$K64,"")</f>
        <v>0</v>
      </c>
      <c r="H62" s="699">
        <f>IF(Select2=1,Textiles!$K64,"")</f>
        <v>3.793962234220827E-4</v>
      </c>
      <c r="I62" s="700">
        <f>Sludge!K64</f>
        <v>0</v>
      </c>
      <c r="J62" s="700" t="str">
        <f>IF(Select2=2,MSW!$K64,"")</f>
        <v/>
      </c>
      <c r="K62" s="700">
        <f>Industry!$K64</f>
        <v>0</v>
      </c>
      <c r="L62" s="701">
        <f t="shared" si="3"/>
        <v>6.0993044367427616E-3</v>
      </c>
      <c r="M62" s="702">
        <f>Recovery_OX!C57</f>
        <v>0</v>
      </c>
      <c r="N62" s="652"/>
      <c r="O62" s="703">
        <f>(L62-M62)*(1-Recovery_OX!F57)</f>
        <v>6.0993044367427616E-3</v>
      </c>
      <c r="P62" s="643"/>
      <c r="Q62" s="654"/>
      <c r="S62" s="697">
        <f t="shared" si="1"/>
        <v>2045</v>
      </c>
      <c r="T62" s="698">
        <f>IF(Select2=1,Food!$W64,"")</f>
        <v>5.9388510480863886E-7</v>
      </c>
      <c r="U62" s="699">
        <f>IF(Select2=1,Paper!$W64,"")</f>
        <v>1.0993272385080927E-2</v>
      </c>
      <c r="V62" s="689">
        <f>IF(Select2=1,Nappies!$W64,"")</f>
        <v>0</v>
      </c>
      <c r="W62" s="699">
        <f>IF(Select2=1,Garden!$W64,"")</f>
        <v>0</v>
      </c>
      <c r="X62" s="689">
        <f>IF(Select2=1,Wood!$W64,"")</f>
        <v>0</v>
      </c>
      <c r="Y62" s="699">
        <f>IF(Select2=1,Textiles!$W64,"")</f>
        <v>4.1577668320228248E-4</v>
      </c>
      <c r="Z62" s="691">
        <f>Sludge!W64</f>
        <v>0</v>
      </c>
      <c r="AA62" s="691" t="str">
        <f>IF(Select2=2,MSW!$W64,"")</f>
        <v/>
      </c>
      <c r="AB62" s="700">
        <f>Industry!$W64</f>
        <v>0</v>
      </c>
      <c r="AC62" s="700">
        <f t="shared" si="2"/>
        <v>1.1409642953388019E-2</v>
      </c>
      <c r="AD62" s="702">
        <f>Recovery_OX!R57</f>
        <v>0</v>
      </c>
      <c r="AE62" s="652"/>
      <c r="AF62" s="704">
        <f>(AC62-AD62)*(1-Recovery_OX!U57)</f>
        <v>1.1409642953388019E-2</v>
      </c>
    </row>
    <row r="63" spans="2:32">
      <c r="B63" s="697">
        <f t="shared" si="0"/>
        <v>2046</v>
      </c>
      <c r="C63" s="698">
        <f>IF(Select2=1,Food!$K65,"")</f>
        <v>5.9501647304190331E-7</v>
      </c>
      <c r="D63" s="699">
        <f>IF(Select2=1,Paper!$K65,"")</f>
        <v>4.9610286684778149E-3</v>
      </c>
      <c r="E63" s="689">
        <f>IF(Select2=1,Nappies!$K65,"")</f>
        <v>3.3601205481262141E-4</v>
      </c>
      <c r="F63" s="699">
        <f>IF(Select2=1,Garden!$K65,"")</f>
        <v>0</v>
      </c>
      <c r="G63" s="689">
        <f>IF(Select2=1,Wood!$K65,"")</f>
        <v>0</v>
      </c>
      <c r="H63" s="699">
        <f>IF(Select2=1,Textiles!$K65,"")</f>
        <v>3.5374669401440633E-4</v>
      </c>
      <c r="I63" s="700">
        <f>Sludge!K65</f>
        <v>0</v>
      </c>
      <c r="J63" s="700" t="str">
        <f>IF(Select2=2,MSW!$K65,"")</f>
        <v/>
      </c>
      <c r="K63" s="700">
        <f>Industry!$K65</f>
        <v>0</v>
      </c>
      <c r="L63" s="701">
        <f t="shared" si="3"/>
        <v>5.6513824337778842E-3</v>
      </c>
      <c r="M63" s="702">
        <f>Recovery_OX!C58</f>
        <v>0</v>
      </c>
      <c r="N63" s="652"/>
      <c r="O63" s="703">
        <f>(L63-M63)*(1-Recovery_OX!F58)</f>
        <v>5.6513824337778842E-3</v>
      </c>
      <c r="P63" s="643"/>
      <c r="Q63" s="654"/>
      <c r="S63" s="697">
        <f t="shared" si="1"/>
        <v>2046</v>
      </c>
      <c r="T63" s="698">
        <f>IF(Select2=1,Food!$W65,"")</f>
        <v>3.9809309079520726E-7</v>
      </c>
      <c r="U63" s="699">
        <f>IF(Select2=1,Paper!$W65,"")</f>
        <v>1.0250059232392181E-2</v>
      </c>
      <c r="V63" s="689">
        <f>IF(Select2=1,Nappies!$W65,"")</f>
        <v>0</v>
      </c>
      <c r="W63" s="699">
        <f>IF(Select2=1,Garden!$W65,"")</f>
        <v>0</v>
      </c>
      <c r="X63" s="689">
        <f>IF(Select2=1,Wood!$W65,"")</f>
        <v>0</v>
      </c>
      <c r="Y63" s="699">
        <f>IF(Select2=1,Textiles!$W65,"")</f>
        <v>3.8766760987880155E-4</v>
      </c>
      <c r="Z63" s="691">
        <f>Sludge!W65</f>
        <v>0</v>
      </c>
      <c r="AA63" s="691" t="str">
        <f>IF(Select2=2,MSW!$W65,"")</f>
        <v/>
      </c>
      <c r="AB63" s="700">
        <f>Industry!$W65</f>
        <v>0</v>
      </c>
      <c r="AC63" s="700">
        <f t="shared" si="2"/>
        <v>1.0638124935361778E-2</v>
      </c>
      <c r="AD63" s="702">
        <f>Recovery_OX!R58</f>
        <v>0</v>
      </c>
      <c r="AE63" s="652"/>
      <c r="AF63" s="704">
        <f>(AC63-AD63)*(1-Recovery_OX!U58)</f>
        <v>1.0638124935361778E-2</v>
      </c>
    </row>
    <row r="64" spans="2:32">
      <c r="B64" s="697">
        <f t="shared" si="0"/>
        <v>2047</v>
      </c>
      <c r="C64" s="698">
        <f>IF(Select2=1,Food!$K66,"")</f>
        <v>3.9885146960141243E-7</v>
      </c>
      <c r="D64" s="699">
        <f>IF(Select2=1,Paper!$K66,"")</f>
        <v>4.6256324708649496E-3</v>
      </c>
      <c r="E64" s="689">
        <f>IF(Select2=1,Nappies!$K66,"")</f>
        <v>2.8348154859766429E-4</v>
      </c>
      <c r="F64" s="699">
        <f>IF(Select2=1,Garden!$K66,"")</f>
        <v>0</v>
      </c>
      <c r="G64" s="689">
        <f>IF(Select2=1,Wood!$K66,"")</f>
        <v>0</v>
      </c>
      <c r="H64" s="699">
        <f>IF(Select2=1,Textiles!$K66,"")</f>
        <v>3.2983123131119296E-4</v>
      </c>
      <c r="I64" s="700">
        <f>Sludge!K66</f>
        <v>0</v>
      </c>
      <c r="J64" s="700" t="str">
        <f>IF(Select2=2,MSW!$K66,"")</f>
        <v/>
      </c>
      <c r="K64" s="700">
        <f>Industry!$K66</f>
        <v>0</v>
      </c>
      <c r="L64" s="701">
        <f t="shared" si="3"/>
        <v>5.239344102243409E-3</v>
      </c>
      <c r="M64" s="702">
        <f>Recovery_OX!C59</f>
        <v>0</v>
      </c>
      <c r="N64" s="652"/>
      <c r="O64" s="703">
        <f>(L64-M64)*(1-Recovery_OX!F59)</f>
        <v>5.239344102243409E-3</v>
      </c>
      <c r="P64" s="643"/>
      <c r="Q64" s="654"/>
      <c r="S64" s="697">
        <f t="shared" si="1"/>
        <v>2047</v>
      </c>
      <c r="T64" s="698">
        <f>IF(Select2=1,Food!$W66,"")</f>
        <v>2.6684977894831328E-7</v>
      </c>
      <c r="U64" s="699">
        <f>IF(Select2=1,Paper!$W66,"")</f>
        <v>9.5570918819523794E-3</v>
      </c>
      <c r="V64" s="689">
        <f>IF(Select2=1,Nappies!$W66,"")</f>
        <v>0</v>
      </c>
      <c r="W64" s="699">
        <f>IF(Select2=1,Garden!$W66,"")</f>
        <v>0</v>
      </c>
      <c r="X64" s="689">
        <f>IF(Select2=1,Wood!$W66,"")</f>
        <v>0</v>
      </c>
      <c r="Y64" s="699">
        <f>IF(Select2=1,Textiles!$W66,"")</f>
        <v>3.6145888362870465E-4</v>
      </c>
      <c r="Z64" s="691">
        <f>Sludge!W66</f>
        <v>0</v>
      </c>
      <c r="AA64" s="691" t="str">
        <f>IF(Select2=2,MSW!$W66,"")</f>
        <v/>
      </c>
      <c r="AB64" s="700">
        <f>Industry!$W66</f>
        <v>0</v>
      </c>
      <c r="AC64" s="700">
        <f t="shared" si="2"/>
        <v>9.9188176153600337E-3</v>
      </c>
      <c r="AD64" s="702">
        <f>Recovery_OX!R59</f>
        <v>0</v>
      </c>
      <c r="AE64" s="652"/>
      <c r="AF64" s="704">
        <f>(AC64-AD64)*(1-Recovery_OX!U59)</f>
        <v>9.9188176153600337E-3</v>
      </c>
    </row>
    <row r="65" spans="2:32">
      <c r="B65" s="697">
        <f t="shared" si="0"/>
        <v>2048</v>
      </c>
      <c r="C65" s="698">
        <f>IF(Select2=1,Food!$K67,"")</f>
        <v>2.6735813546460116E-7</v>
      </c>
      <c r="D65" s="699">
        <f>IF(Select2=1,Paper!$K67,"")</f>
        <v>4.3129111289907608E-3</v>
      </c>
      <c r="E65" s="689">
        <f>IF(Select2=1,Nappies!$K67,"")</f>
        <v>2.3916340870610729E-4</v>
      </c>
      <c r="F65" s="699">
        <f>IF(Select2=1,Garden!$K67,"")</f>
        <v>0</v>
      </c>
      <c r="G65" s="689">
        <f>IF(Select2=1,Wood!$K67,"")</f>
        <v>0</v>
      </c>
      <c r="H65" s="699">
        <f>IF(Select2=1,Textiles!$K67,"")</f>
        <v>3.0753260168652559E-4</v>
      </c>
      <c r="I65" s="700">
        <f>Sludge!K67</f>
        <v>0</v>
      </c>
      <c r="J65" s="700" t="str">
        <f>IF(Select2=2,MSW!$K67,"")</f>
        <v/>
      </c>
      <c r="K65" s="700">
        <f>Industry!$K67</f>
        <v>0</v>
      </c>
      <c r="L65" s="701">
        <f t="shared" si="3"/>
        <v>4.8598744975188587E-3</v>
      </c>
      <c r="M65" s="702">
        <f>Recovery_OX!C60</f>
        <v>0</v>
      </c>
      <c r="N65" s="652"/>
      <c r="O65" s="703">
        <f>(L65-M65)*(1-Recovery_OX!F60)</f>
        <v>4.8598744975188587E-3</v>
      </c>
      <c r="P65" s="643"/>
      <c r="Q65" s="654"/>
      <c r="S65" s="697">
        <f t="shared" si="1"/>
        <v>2048</v>
      </c>
      <c r="T65" s="698">
        <f>IF(Select2=1,Food!$W67,"")</f>
        <v>1.7887475610923351E-7</v>
      </c>
      <c r="U65" s="699">
        <f>IF(Select2=1,Paper!$W67,"")</f>
        <v>8.910973407005706E-3</v>
      </c>
      <c r="V65" s="689">
        <f>IF(Select2=1,Nappies!$W67,"")</f>
        <v>0</v>
      </c>
      <c r="W65" s="699">
        <f>IF(Select2=1,Garden!$W67,"")</f>
        <v>0</v>
      </c>
      <c r="X65" s="689">
        <f>IF(Select2=1,Wood!$W67,"")</f>
        <v>0</v>
      </c>
      <c r="Y65" s="699">
        <f>IF(Select2=1,Textiles!$W67,"")</f>
        <v>3.3702202924550757E-4</v>
      </c>
      <c r="Z65" s="691">
        <f>Sludge!W67</f>
        <v>0</v>
      </c>
      <c r="AA65" s="691" t="str">
        <f>IF(Select2=2,MSW!$W67,"")</f>
        <v/>
      </c>
      <c r="AB65" s="700">
        <f>Industry!$W67</f>
        <v>0</v>
      </c>
      <c r="AC65" s="700">
        <f t="shared" si="2"/>
        <v>9.2481743110073237E-3</v>
      </c>
      <c r="AD65" s="702">
        <f>Recovery_OX!R60</f>
        <v>0</v>
      </c>
      <c r="AE65" s="652"/>
      <c r="AF65" s="704">
        <f>(AC65-AD65)*(1-Recovery_OX!U60)</f>
        <v>9.2481743110073237E-3</v>
      </c>
    </row>
    <row r="66" spans="2:32">
      <c r="B66" s="697">
        <f t="shared" si="0"/>
        <v>2049</v>
      </c>
      <c r="C66" s="698">
        <f>IF(Select2=1,Food!$K68,"")</f>
        <v>1.7921551767263416E-7</v>
      </c>
      <c r="D66" s="699">
        <f>IF(Select2=1,Paper!$K68,"")</f>
        <v>4.0213316824745712E-3</v>
      </c>
      <c r="E66" s="689">
        <f>IF(Select2=1,Nappies!$K68,"")</f>
        <v>2.0177375334260396E-4</v>
      </c>
      <c r="F66" s="699">
        <f>IF(Select2=1,Garden!$K68,"")</f>
        <v>0</v>
      </c>
      <c r="G66" s="689">
        <f>IF(Select2=1,Wood!$K68,"")</f>
        <v>0</v>
      </c>
      <c r="H66" s="699">
        <f>IF(Select2=1,Textiles!$K68,"")</f>
        <v>2.8674149723211407E-4</v>
      </c>
      <c r="I66" s="700">
        <f>Sludge!K68</f>
        <v>0</v>
      </c>
      <c r="J66" s="700" t="str">
        <f>IF(Select2=2,MSW!$K68,"")</f>
        <v/>
      </c>
      <c r="K66" s="700">
        <f>Industry!$K68</f>
        <v>0</v>
      </c>
      <c r="L66" s="701">
        <f t="shared" si="3"/>
        <v>4.510026148566962E-3</v>
      </c>
      <c r="M66" s="702">
        <f>Recovery_OX!C61</f>
        <v>0</v>
      </c>
      <c r="N66" s="652"/>
      <c r="O66" s="703">
        <f>(L66-M66)*(1-Recovery_OX!F61)</f>
        <v>4.510026148566962E-3</v>
      </c>
      <c r="P66" s="643"/>
      <c r="Q66" s="654"/>
      <c r="S66" s="697">
        <f t="shared" si="1"/>
        <v>2049</v>
      </c>
      <c r="T66" s="698">
        <f>IF(Select2=1,Food!$W68,"")</f>
        <v>1.1990333474975516E-7</v>
      </c>
      <c r="U66" s="699">
        <f>IF(Select2=1,Paper!$W68,"")</f>
        <v>8.3085365340383709E-3</v>
      </c>
      <c r="V66" s="689">
        <f>IF(Select2=1,Nappies!$W68,"")</f>
        <v>0</v>
      </c>
      <c r="W66" s="699">
        <f>IF(Select2=1,Garden!$W68,"")</f>
        <v>0</v>
      </c>
      <c r="X66" s="689">
        <f>IF(Select2=1,Wood!$W68,"")</f>
        <v>0</v>
      </c>
      <c r="Y66" s="699">
        <f>IF(Select2=1,Textiles!$W68,"")</f>
        <v>3.1423725724067302E-4</v>
      </c>
      <c r="Z66" s="691">
        <f>Sludge!W68</f>
        <v>0</v>
      </c>
      <c r="AA66" s="691" t="str">
        <f>IF(Select2=2,MSW!$W68,"")</f>
        <v/>
      </c>
      <c r="AB66" s="700">
        <f>Industry!$W68</f>
        <v>0</v>
      </c>
      <c r="AC66" s="700">
        <f t="shared" si="2"/>
        <v>8.6228936946137948E-3</v>
      </c>
      <c r="AD66" s="702">
        <f>Recovery_OX!R61</f>
        <v>0</v>
      </c>
      <c r="AE66" s="652"/>
      <c r="AF66" s="704">
        <f>(AC66-AD66)*(1-Recovery_OX!U61)</f>
        <v>8.6228936946137948E-3</v>
      </c>
    </row>
    <row r="67" spans="2:32">
      <c r="B67" s="697">
        <f t="shared" si="0"/>
        <v>2050</v>
      </c>
      <c r="C67" s="698">
        <f>IF(Select2=1,Food!$K69,"")</f>
        <v>1.2013175405662104E-7</v>
      </c>
      <c r="D67" s="699">
        <f>IF(Select2=1,Paper!$K69,"")</f>
        <v>3.7494648085312785E-3</v>
      </c>
      <c r="E67" s="689">
        <f>IF(Select2=1,Nappies!$K69,"")</f>
        <v>1.7022941660775192E-4</v>
      </c>
      <c r="F67" s="699">
        <f>IF(Select2=1,Garden!$K69,"")</f>
        <v>0</v>
      </c>
      <c r="G67" s="689">
        <f>IF(Select2=1,Wood!$K69,"")</f>
        <v>0</v>
      </c>
      <c r="H67" s="699">
        <f>IF(Select2=1,Textiles!$K69,"")</f>
        <v>2.6735599992980171E-4</v>
      </c>
      <c r="I67" s="700">
        <f>Sludge!K69</f>
        <v>0</v>
      </c>
      <c r="J67" s="700" t="str">
        <f>IF(Select2=2,MSW!$K69,"")</f>
        <v/>
      </c>
      <c r="K67" s="700">
        <f>Industry!$K69</f>
        <v>0</v>
      </c>
      <c r="L67" s="701">
        <f t="shared" si="3"/>
        <v>4.1871703568228886E-3</v>
      </c>
      <c r="M67" s="702">
        <f>Recovery_OX!C62</f>
        <v>0</v>
      </c>
      <c r="N67" s="652"/>
      <c r="O67" s="703">
        <f>(L67-M67)*(1-Recovery_OX!F62)</f>
        <v>4.1871703568228886E-3</v>
      </c>
      <c r="P67" s="643"/>
      <c r="Q67" s="654"/>
      <c r="S67" s="697">
        <f t="shared" si="1"/>
        <v>2050</v>
      </c>
      <c r="T67" s="698">
        <f>IF(Select2=1,Food!$W69,"")</f>
        <v>8.0373608869282554E-8</v>
      </c>
      <c r="U67" s="699">
        <f>IF(Select2=1,Paper!$W69,"")</f>
        <v>7.7468281168001658E-3</v>
      </c>
      <c r="V67" s="689">
        <f>IF(Select2=1,Nappies!$W69,"")</f>
        <v>0</v>
      </c>
      <c r="W67" s="699">
        <f>IF(Select2=1,Garden!$W69,"")</f>
        <v>0</v>
      </c>
      <c r="X67" s="689">
        <f>IF(Select2=1,Wood!$W69,"")</f>
        <v>0</v>
      </c>
      <c r="Y67" s="699">
        <f>IF(Select2=1,Textiles!$W69,"")</f>
        <v>2.9299287663539926E-4</v>
      </c>
      <c r="Z67" s="691">
        <f>Sludge!W69</f>
        <v>0</v>
      </c>
      <c r="AA67" s="691" t="str">
        <f>IF(Select2=2,MSW!$W69,"")</f>
        <v/>
      </c>
      <c r="AB67" s="700">
        <f>Industry!$W69</f>
        <v>0</v>
      </c>
      <c r="AC67" s="700">
        <f t="shared" si="2"/>
        <v>8.0399013670444334E-3</v>
      </c>
      <c r="AD67" s="702">
        <f>Recovery_OX!R62</f>
        <v>0</v>
      </c>
      <c r="AE67" s="652"/>
      <c r="AF67" s="704">
        <f>(AC67-AD67)*(1-Recovery_OX!U62)</f>
        <v>8.0399013670444334E-3</v>
      </c>
    </row>
    <row r="68" spans="2:32">
      <c r="B68" s="697">
        <f t="shared" si="0"/>
        <v>2051</v>
      </c>
      <c r="C68" s="698">
        <f>IF(Select2=1,Food!$K70,"")</f>
        <v>8.0526722909576339E-8</v>
      </c>
      <c r="D68" s="699">
        <f>IF(Select2=1,Paper!$K70,"")</f>
        <v>3.4959778154294041E-3</v>
      </c>
      <c r="E68" s="689">
        <f>IF(Select2=1,Nappies!$K70,"")</f>
        <v>1.4361656954168842E-4</v>
      </c>
      <c r="F68" s="699">
        <f>IF(Select2=1,Garden!$K70,"")</f>
        <v>0</v>
      </c>
      <c r="G68" s="689">
        <f>IF(Select2=1,Wood!$K70,"")</f>
        <v>0</v>
      </c>
      <c r="H68" s="699">
        <f>IF(Select2=1,Textiles!$K70,"")</f>
        <v>2.4928108204932227E-4</v>
      </c>
      <c r="I68" s="700">
        <f>Sludge!K70</f>
        <v>0</v>
      </c>
      <c r="J68" s="700" t="str">
        <f>IF(Select2=2,MSW!$K70,"")</f>
        <v/>
      </c>
      <c r="K68" s="700">
        <f>Industry!$K70</f>
        <v>0</v>
      </c>
      <c r="L68" s="701">
        <f t="shared" si="3"/>
        <v>3.8889559937433245E-3</v>
      </c>
      <c r="M68" s="702">
        <f>Recovery_OX!C63</f>
        <v>0</v>
      </c>
      <c r="N68" s="652"/>
      <c r="O68" s="703">
        <f>(L68-M68)*(1-Recovery_OX!F63)</f>
        <v>3.8889559937433245E-3</v>
      </c>
      <c r="P68" s="643"/>
      <c r="Q68" s="654"/>
      <c r="S68" s="697">
        <f t="shared" si="1"/>
        <v>2051</v>
      </c>
      <c r="T68" s="698">
        <f>IF(Select2=1,Food!$W70,"")</f>
        <v>5.3876041197307949E-8</v>
      </c>
      <c r="U68" s="699">
        <f>IF(Select2=1,Paper!$W70,"")</f>
        <v>7.2230946599781106E-3</v>
      </c>
      <c r="V68" s="689">
        <f>IF(Select2=1,Nappies!$W70,"")</f>
        <v>0</v>
      </c>
      <c r="W68" s="699">
        <f>IF(Select2=1,Garden!$W70,"")</f>
        <v>0</v>
      </c>
      <c r="X68" s="689">
        <f>IF(Select2=1,Wood!$W70,"")</f>
        <v>0</v>
      </c>
      <c r="Y68" s="699">
        <f>IF(Select2=1,Textiles!$W70,"")</f>
        <v>2.7318474745131221E-4</v>
      </c>
      <c r="Z68" s="691">
        <f>Sludge!W70</f>
        <v>0</v>
      </c>
      <c r="AA68" s="691" t="str">
        <f>IF(Select2=2,MSW!$W70,"")</f>
        <v/>
      </c>
      <c r="AB68" s="700">
        <f>Industry!$W70</f>
        <v>0</v>
      </c>
      <c r="AC68" s="700">
        <f t="shared" si="2"/>
        <v>7.4963332834706194E-3</v>
      </c>
      <c r="AD68" s="702">
        <f>Recovery_OX!R63</f>
        <v>0</v>
      </c>
      <c r="AE68" s="652"/>
      <c r="AF68" s="704">
        <f>(AC68-AD68)*(1-Recovery_OX!U63)</f>
        <v>7.4963332834706194E-3</v>
      </c>
    </row>
    <row r="69" spans="2:32">
      <c r="B69" s="697">
        <f t="shared" si="0"/>
        <v>2052</v>
      </c>
      <c r="C69" s="698">
        <f>IF(Select2=1,Food!$K71,"")</f>
        <v>5.397867660784638E-8</v>
      </c>
      <c r="D69" s="699">
        <f>IF(Select2=1,Paper!$K71,"")</f>
        <v>3.2596281096346743E-3</v>
      </c>
      <c r="E69" s="689">
        <f>IF(Select2=1,Nappies!$K71,"")</f>
        <v>1.2116424680259035E-4</v>
      </c>
      <c r="F69" s="699">
        <f>IF(Select2=1,Garden!$K71,"")</f>
        <v>0</v>
      </c>
      <c r="G69" s="689">
        <f>IF(Select2=1,Wood!$K71,"")</f>
        <v>0</v>
      </c>
      <c r="H69" s="699">
        <f>IF(Select2=1,Textiles!$K71,"")</f>
        <v>2.3242814032225571E-4</v>
      </c>
      <c r="I69" s="700">
        <f>Sludge!K71</f>
        <v>0</v>
      </c>
      <c r="J69" s="700" t="str">
        <f>IF(Select2=2,MSW!$K71,"")</f>
        <v/>
      </c>
      <c r="K69" s="700">
        <f>Industry!$K71</f>
        <v>0</v>
      </c>
      <c r="L69" s="701">
        <f t="shared" si="3"/>
        <v>3.6132744754361285E-3</v>
      </c>
      <c r="M69" s="702">
        <f>Recovery_OX!C64</f>
        <v>0</v>
      </c>
      <c r="N69" s="652"/>
      <c r="O69" s="703">
        <f>(L69-M69)*(1-Recovery_OX!F64)</f>
        <v>3.6132744754361285E-3</v>
      </c>
      <c r="P69" s="643"/>
      <c r="Q69" s="654"/>
      <c r="S69" s="697">
        <f t="shared" si="1"/>
        <v>2052</v>
      </c>
      <c r="T69" s="698">
        <f>IF(Select2=1,Food!$W71,"")</f>
        <v>3.6114190415597466E-8</v>
      </c>
      <c r="U69" s="699">
        <f>IF(Select2=1,Paper!$W71,"")</f>
        <v>6.7347688215592472E-3</v>
      </c>
      <c r="V69" s="689">
        <f>IF(Select2=1,Nappies!$W71,"")</f>
        <v>0</v>
      </c>
      <c r="W69" s="699">
        <f>IF(Select2=1,Garden!$W71,"")</f>
        <v>0</v>
      </c>
      <c r="X69" s="689">
        <f>IF(Select2=1,Wood!$W71,"")</f>
        <v>0</v>
      </c>
      <c r="Y69" s="699">
        <f>IF(Select2=1,Textiles!$W71,"")</f>
        <v>2.5471577021617071E-4</v>
      </c>
      <c r="Z69" s="691">
        <f>Sludge!W71</f>
        <v>0</v>
      </c>
      <c r="AA69" s="691" t="str">
        <f>IF(Select2=2,MSW!$W71,"")</f>
        <v/>
      </c>
      <c r="AB69" s="700">
        <f>Industry!$W71</f>
        <v>0</v>
      </c>
      <c r="AC69" s="700">
        <f t="shared" si="2"/>
        <v>6.9895207059658335E-3</v>
      </c>
      <c r="AD69" s="702">
        <f>Recovery_OX!R64</f>
        <v>0</v>
      </c>
      <c r="AE69" s="652"/>
      <c r="AF69" s="704">
        <f>(AC69-AD69)*(1-Recovery_OX!U64)</f>
        <v>6.9895207059658335E-3</v>
      </c>
    </row>
    <row r="70" spans="2:32">
      <c r="B70" s="697">
        <f t="shared" si="0"/>
        <v>2053</v>
      </c>
      <c r="C70" s="698">
        <f>IF(Select2=1,Food!$K72,"")</f>
        <v>3.6182988988714477E-8</v>
      </c>
      <c r="D70" s="699">
        <f>IF(Select2=1,Paper!$K72,"")</f>
        <v>3.0392571046150793E-3</v>
      </c>
      <c r="E70" s="689">
        <f>IF(Select2=1,Nappies!$K72,"")</f>
        <v>1.0222201205674635E-4</v>
      </c>
      <c r="F70" s="699">
        <f>IF(Select2=1,Garden!$K72,"")</f>
        <v>0</v>
      </c>
      <c r="G70" s="689">
        <f>IF(Select2=1,Wood!$K72,"")</f>
        <v>0</v>
      </c>
      <c r="H70" s="699">
        <f>IF(Select2=1,Textiles!$K72,"")</f>
        <v>2.1671456160870373E-4</v>
      </c>
      <c r="I70" s="700">
        <f>Sludge!K72</f>
        <v>0</v>
      </c>
      <c r="J70" s="700" t="str">
        <f>IF(Select2=2,MSW!$K72,"")</f>
        <v/>
      </c>
      <c r="K70" s="700">
        <f>Industry!$K72</f>
        <v>0</v>
      </c>
      <c r="L70" s="701">
        <f t="shared" si="3"/>
        <v>3.3582298612695183E-3</v>
      </c>
      <c r="M70" s="702">
        <f>Recovery_OX!C65</f>
        <v>0</v>
      </c>
      <c r="N70" s="652"/>
      <c r="O70" s="703">
        <f>(L70-M70)*(1-Recovery_OX!F65)</f>
        <v>3.3582298612695183E-3</v>
      </c>
      <c r="P70" s="643"/>
      <c r="Q70" s="654"/>
      <c r="S70" s="697">
        <f t="shared" si="1"/>
        <v>2053</v>
      </c>
      <c r="T70" s="698">
        <f>IF(Select2=1,Food!$W72,"")</f>
        <v>2.4208065781923138E-8</v>
      </c>
      <c r="U70" s="699">
        <f>IF(Select2=1,Paper!$W72,"")</f>
        <v>6.2794568277171076E-3</v>
      </c>
      <c r="V70" s="689">
        <f>IF(Select2=1,Nappies!$W72,"")</f>
        <v>0</v>
      </c>
      <c r="W70" s="699">
        <f>IF(Select2=1,Garden!$W72,"")</f>
        <v>0</v>
      </c>
      <c r="X70" s="689">
        <f>IF(Select2=1,Wood!$W72,"")</f>
        <v>0</v>
      </c>
      <c r="Y70" s="699">
        <f>IF(Select2=1,Textiles!$W72,"")</f>
        <v>2.3749540998214117E-4</v>
      </c>
      <c r="Z70" s="691">
        <f>Sludge!W72</f>
        <v>0</v>
      </c>
      <c r="AA70" s="691" t="str">
        <f>IF(Select2=2,MSW!$W72,"")</f>
        <v/>
      </c>
      <c r="AB70" s="700">
        <f>Industry!$W72</f>
        <v>0</v>
      </c>
      <c r="AC70" s="700">
        <f t="shared" si="2"/>
        <v>6.5169764457650306E-3</v>
      </c>
      <c r="AD70" s="702">
        <f>Recovery_OX!R65</f>
        <v>0</v>
      </c>
      <c r="AE70" s="652"/>
      <c r="AF70" s="704">
        <f>(AC70-AD70)*(1-Recovery_OX!U65)</f>
        <v>6.5169764457650306E-3</v>
      </c>
    </row>
    <row r="71" spans="2:32">
      <c r="B71" s="697">
        <f t="shared" si="0"/>
        <v>2054</v>
      </c>
      <c r="C71" s="698">
        <f>IF(Select2=1,Food!$K73,"")</f>
        <v>2.4254182844622121E-8</v>
      </c>
      <c r="D71" s="699">
        <f>IF(Select2=1,Paper!$K73,"")</f>
        <v>2.833784541448346E-3</v>
      </c>
      <c r="E71" s="689">
        <f>IF(Select2=1,Nappies!$K73,"")</f>
        <v>8.6241115053968228E-5</v>
      </c>
      <c r="F71" s="699">
        <f>IF(Select2=1,Garden!$K73,"")</f>
        <v>0</v>
      </c>
      <c r="G71" s="689">
        <f>IF(Select2=1,Wood!$K73,"")</f>
        <v>0</v>
      </c>
      <c r="H71" s="699">
        <f>IF(Select2=1,Textiles!$K73,"")</f>
        <v>2.0206331792758223E-4</v>
      </c>
      <c r="I71" s="700">
        <f>Sludge!K73</f>
        <v>0</v>
      </c>
      <c r="J71" s="700" t="str">
        <f>IF(Select2=2,MSW!$K73,"")</f>
        <v/>
      </c>
      <c r="K71" s="700">
        <f>Industry!$K73</f>
        <v>0</v>
      </c>
      <c r="L71" s="701">
        <f t="shared" si="3"/>
        <v>3.1221132286127409E-3</v>
      </c>
      <c r="M71" s="702">
        <f>Recovery_OX!C66</f>
        <v>0</v>
      </c>
      <c r="N71" s="652"/>
      <c r="O71" s="703">
        <f>(L71-M71)*(1-Recovery_OX!F66)</f>
        <v>3.1221132286127409E-3</v>
      </c>
      <c r="P71" s="643"/>
      <c r="Q71" s="654"/>
      <c r="S71" s="697">
        <f t="shared" si="1"/>
        <v>2054</v>
      </c>
      <c r="T71" s="698">
        <f>IF(Select2=1,Food!$W73,"")</f>
        <v>1.6227151769372502E-8</v>
      </c>
      <c r="U71" s="699">
        <f>IF(Select2=1,Paper!$W73,"")</f>
        <v>5.8549267385296418E-3</v>
      </c>
      <c r="V71" s="689">
        <f>IF(Select2=1,Nappies!$W73,"")</f>
        <v>0</v>
      </c>
      <c r="W71" s="699">
        <f>IF(Select2=1,Garden!$W73,"")</f>
        <v>0</v>
      </c>
      <c r="X71" s="689">
        <f>IF(Select2=1,Wood!$W73,"")</f>
        <v>0</v>
      </c>
      <c r="Y71" s="699">
        <f>IF(Select2=1,Textiles!$W73,"")</f>
        <v>2.2143925252337792E-4</v>
      </c>
      <c r="Z71" s="691">
        <f>Sludge!W73</f>
        <v>0</v>
      </c>
      <c r="AA71" s="691" t="str">
        <f>IF(Select2=2,MSW!$W73,"")</f>
        <v/>
      </c>
      <c r="AB71" s="700">
        <f>Industry!$W73</f>
        <v>0</v>
      </c>
      <c r="AC71" s="700">
        <f t="shared" si="2"/>
        <v>6.0763822182047884E-3</v>
      </c>
      <c r="AD71" s="702">
        <f>Recovery_OX!R66</f>
        <v>0</v>
      </c>
      <c r="AE71" s="652"/>
      <c r="AF71" s="704">
        <f>(AC71-AD71)*(1-Recovery_OX!U66)</f>
        <v>6.0763822182047884E-3</v>
      </c>
    </row>
    <row r="72" spans="2:32">
      <c r="B72" s="697">
        <f t="shared" si="0"/>
        <v>2055</v>
      </c>
      <c r="C72" s="698">
        <f>IF(Select2=1,Food!$K74,"")</f>
        <v>1.6258064960963911E-8</v>
      </c>
      <c r="D72" s="699">
        <f>IF(Select2=1,Paper!$K74,"")</f>
        <v>2.6422031933914496E-3</v>
      </c>
      <c r="E72" s="689">
        <f>IF(Select2=1,Nappies!$K74,"")</f>
        <v>7.2758594515073724E-5</v>
      </c>
      <c r="F72" s="699">
        <f>IF(Select2=1,Garden!$K74,"")</f>
        <v>0</v>
      </c>
      <c r="G72" s="689">
        <f>IF(Select2=1,Wood!$K74,"")</f>
        <v>0</v>
      </c>
      <c r="H72" s="699">
        <f>IF(Select2=1,Textiles!$K74,"")</f>
        <v>1.8840258886536847E-4</v>
      </c>
      <c r="I72" s="700">
        <f>Sludge!K74</f>
        <v>0</v>
      </c>
      <c r="J72" s="700" t="str">
        <f>IF(Select2=2,MSW!$K74,"")</f>
        <v/>
      </c>
      <c r="K72" s="700">
        <f>Industry!$K74</f>
        <v>0</v>
      </c>
      <c r="L72" s="701">
        <f t="shared" si="3"/>
        <v>2.9033806348368533E-3</v>
      </c>
      <c r="M72" s="702">
        <f>Recovery_OX!C67</f>
        <v>0</v>
      </c>
      <c r="N72" s="652"/>
      <c r="O72" s="703">
        <f>(L72-M72)*(1-Recovery_OX!F67)</f>
        <v>2.9033806348368533E-3</v>
      </c>
      <c r="P72" s="643"/>
      <c r="Q72" s="654"/>
      <c r="S72" s="697">
        <f t="shared" si="1"/>
        <v>2055</v>
      </c>
      <c r="T72" s="698">
        <f>IF(Select2=1,Food!$W74,"")</f>
        <v>1.0877385121073084E-8</v>
      </c>
      <c r="U72" s="699">
        <f>IF(Select2=1,Paper!$W74,"")</f>
        <v>5.4590975070071277E-3</v>
      </c>
      <c r="V72" s="689">
        <f>IF(Select2=1,Nappies!$W74,"")</f>
        <v>0</v>
      </c>
      <c r="W72" s="699">
        <f>IF(Select2=1,Garden!$W74,"")</f>
        <v>0</v>
      </c>
      <c r="X72" s="689">
        <f>IF(Select2=1,Wood!$W74,"")</f>
        <v>0</v>
      </c>
      <c r="Y72" s="699">
        <f>IF(Select2=1,Textiles!$W74,"")</f>
        <v>2.0646859053739022E-4</v>
      </c>
      <c r="Z72" s="691">
        <f>Sludge!W74</f>
        <v>0</v>
      </c>
      <c r="AA72" s="691" t="str">
        <f>IF(Select2=2,MSW!$W74,"")</f>
        <v/>
      </c>
      <c r="AB72" s="700">
        <f>Industry!$W74</f>
        <v>0</v>
      </c>
      <c r="AC72" s="700">
        <f t="shared" si="2"/>
        <v>5.665576974929639E-3</v>
      </c>
      <c r="AD72" s="702">
        <f>Recovery_OX!R67</f>
        <v>0</v>
      </c>
      <c r="AE72" s="652"/>
      <c r="AF72" s="704">
        <f>(AC72-AD72)*(1-Recovery_OX!U67)</f>
        <v>5.665576974929639E-3</v>
      </c>
    </row>
    <row r="73" spans="2:32">
      <c r="B73" s="697">
        <f t="shared" si="0"/>
        <v>2056</v>
      </c>
      <c r="C73" s="698">
        <f>IF(Select2=1,Food!$K75,"")</f>
        <v>1.0898106853083744E-8</v>
      </c>
      <c r="D73" s="699">
        <f>IF(Select2=1,Paper!$K75,"")</f>
        <v>2.4635739284539484E-3</v>
      </c>
      <c r="E73" s="689">
        <f>IF(Select2=1,Nappies!$K75,"")</f>
        <v>6.1383866297370324E-5</v>
      </c>
      <c r="F73" s="699">
        <f>IF(Select2=1,Garden!$K75,"")</f>
        <v>0</v>
      </c>
      <c r="G73" s="689">
        <f>IF(Select2=1,Wood!$K75,"")</f>
        <v>0</v>
      </c>
      <c r="H73" s="699">
        <f>IF(Select2=1,Textiles!$K75,"")</f>
        <v>1.7566540951235079E-4</v>
      </c>
      <c r="I73" s="700">
        <f>Sludge!K75</f>
        <v>0</v>
      </c>
      <c r="J73" s="700" t="str">
        <f>IF(Select2=2,MSW!$K75,"")</f>
        <v/>
      </c>
      <c r="K73" s="700">
        <f>Industry!$K75</f>
        <v>0</v>
      </c>
      <c r="L73" s="701">
        <f t="shared" si="3"/>
        <v>2.7006341023705226E-3</v>
      </c>
      <c r="M73" s="702">
        <f>Recovery_OX!C68</f>
        <v>0</v>
      </c>
      <c r="N73" s="652"/>
      <c r="O73" s="703">
        <f>(L73-M73)*(1-Recovery_OX!F68)</f>
        <v>2.7006341023705226E-3</v>
      </c>
      <c r="P73" s="643"/>
      <c r="Q73" s="654"/>
      <c r="S73" s="697">
        <f t="shared" si="1"/>
        <v>2056</v>
      </c>
      <c r="T73" s="698">
        <f>IF(Select2=1,Food!$W75,"")</f>
        <v>7.2913292951050872E-9</v>
      </c>
      <c r="U73" s="699">
        <f>IF(Select2=1,Paper!$W75,"")</f>
        <v>5.0900287777974149E-3</v>
      </c>
      <c r="V73" s="689">
        <f>IF(Select2=1,Nappies!$W75,"")</f>
        <v>0</v>
      </c>
      <c r="W73" s="699">
        <f>IF(Select2=1,Garden!$W75,"")</f>
        <v>0</v>
      </c>
      <c r="X73" s="689">
        <f>IF(Select2=1,Wood!$W75,"")</f>
        <v>0</v>
      </c>
      <c r="Y73" s="699">
        <f>IF(Select2=1,Textiles!$W75,"")</f>
        <v>1.9251003782175442E-4</v>
      </c>
      <c r="Z73" s="691">
        <f>Sludge!W75</f>
        <v>0</v>
      </c>
      <c r="AA73" s="691" t="str">
        <f>IF(Select2=2,MSW!$W75,"")</f>
        <v/>
      </c>
      <c r="AB73" s="700">
        <f>Industry!$W75</f>
        <v>0</v>
      </c>
      <c r="AC73" s="700">
        <f t="shared" si="2"/>
        <v>5.2825461069484639E-3</v>
      </c>
      <c r="AD73" s="702">
        <f>Recovery_OX!R68</f>
        <v>0</v>
      </c>
      <c r="AE73" s="652"/>
      <c r="AF73" s="704">
        <f>(AC73-AD73)*(1-Recovery_OX!U68)</f>
        <v>5.2825461069484639E-3</v>
      </c>
    </row>
    <row r="74" spans="2:32">
      <c r="B74" s="697">
        <f t="shared" si="0"/>
        <v>2057</v>
      </c>
      <c r="C74" s="698">
        <f>IF(Select2=1,Food!$K76,"")</f>
        <v>7.3052194874604105E-9</v>
      </c>
      <c r="D74" s="699">
        <f>IF(Select2=1,Paper!$K76,"")</f>
        <v>2.2970211057718802E-3</v>
      </c>
      <c r="E74" s="689">
        <f>IF(Select2=1,Nappies!$K76,"")</f>
        <v>5.1787408301747864E-5</v>
      </c>
      <c r="F74" s="699">
        <f>IF(Select2=1,Garden!$K76,"")</f>
        <v>0</v>
      </c>
      <c r="G74" s="689">
        <f>IF(Select2=1,Wood!$K76,"")</f>
        <v>0</v>
      </c>
      <c r="H74" s="699">
        <f>IF(Select2=1,Textiles!$K76,"")</f>
        <v>1.6378934220056347E-4</v>
      </c>
      <c r="I74" s="700">
        <f>Sludge!K76</f>
        <v>0</v>
      </c>
      <c r="J74" s="700" t="str">
        <f>IF(Select2=2,MSW!$K76,"")</f>
        <v/>
      </c>
      <c r="K74" s="700">
        <f>Industry!$K76</f>
        <v>0</v>
      </c>
      <c r="L74" s="701">
        <f t="shared" si="3"/>
        <v>2.5126051614936793E-3</v>
      </c>
      <c r="M74" s="702">
        <f>Recovery_OX!C69</f>
        <v>0</v>
      </c>
      <c r="N74" s="652"/>
      <c r="O74" s="703">
        <f>(L74-M74)*(1-Recovery_OX!F69)</f>
        <v>2.5126051614936793E-3</v>
      </c>
      <c r="P74" s="643"/>
      <c r="Q74" s="654"/>
      <c r="S74" s="697">
        <f t="shared" si="1"/>
        <v>2057</v>
      </c>
      <c r="T74" s="698">
        <f>IF(Select2=1,Food!$W76,"")</f>
        <v>4.8875241887558479E-9</v>
      </c>
      <c r="U74" s="699">
        <f>IF(Select2=1,Paper!$W76,"")</f>
        <v>4.7459113755617373E-3</v>
      </c>
      <c r="V74" s="689">
        <f>IF(Select2=1,Nappies!$W76,"")</f>
        <v>0</v>
      </c>
      <c r="W74" s="699">
        <f>IF(Select2=1,Garden!$W76,"")</f>
        <v>0</v>
      </c>
      <c r="X74" s="689">
        <f>IF(Select2=1,Wood!$W76,"")</f>
        <v>0</v>
      </c>
      <c r="Y74" s="699">
        <f>IF(Select2=1,Textiles!$W76,"")</f>
        <v>1.7949516953486418E-4</v>
      </c>
      <c r="Z74" s="691">
        <f>Sludge!W76</f>
        <v>0</v>
      </c>
      <c r="AA74" s="691" t="str">
        <f>IF(Select2=2,MSW!$W76,"")</f>
        <v/>
      </c>
      <c r="AB74" s="700">
        <f>Industry!$W76</f>
        <v>0</v>
      </c>
      <c r="AC74" s="700">
        <f t="shared" si="2"/>
        <v>4.925411432620791E-3</v>
      </c>
      <c r="AD74" s="702">
        <f>Recovery_OX!R69</f>
        <v>0</v>
      </c>
      <c r="AE74" s="652"/>
      <c r="AF74" s="704">
        <f>(AC74-AD74)*(1-Recovery_OX!U69)</f>
        <v>4.925411432620791E-3</v>
      </c>
    </row>
    <row r="75" spans="2:32">
      <c r="B75" s="697">
        <f t="shared" si="0"/>
        <v>2058</v>
      </c>
      <c r="C75" s="698">
        <f>IF(Select2=1,Food!$K77,"")</f>
        <v>4.8968350631349121E-9</v>
      </c>
      <c r="D75" s="699">
        <f>IF(Select2=1,Paper!$K77,"")</f>
        <v>2.1417282832152289E-3</v>
      </c>
      <c r="E75" s="689">
        <f>IF(Select2=1,Nappies!$K77,"")</f>
        <v>4.3691214326896155E-5</v>
      </c>
      <c r="F75" s="699">
        <f>IF(Select2=1,Garden!$K77,"")</f>
        <v>0</v>
      </c>
      <c r="G75" s="689">
        <f>IF(Select2=1,Wood!$K77,"")</f>
        <v>0</v>
      </c>
      <c r="H75" s="699">
        <f>IF(Select2=1,Textiles!$K77,"")</f>
        <v>1.5271617043426591E-4</v>
      </c>
      <c r="I75" s="700">
        <f>Sludge!K77</f>
        <v>0</v>
      </c>
      <c r="J75" s="700" t="str">
        <f>IF(Select2=2,MSW!$K77,"")</f>
        <v/>
      </c>
      <c r="K75" s="700">
        <f>Industry!$K77</f>
        <v>0</v>
      </c>
      <c r="L75" s="701">
        <f t="shared" si="3"/>
        <v>2.3381405648114544E-3</v>
      </c>
      <c r="M75" s="702">
        <f>Recovery_OX!C70</f>
        <v>0</v>
      </c>
      <c r="N75" s="652"/>
      <c r="O75" s="703">
        <f>(L75-M75)*(1-Recovery_OX!F70)</f>
        <v>2.3381405648114544E-3</v>
      </c>
      <c r="P75" s="643"/>
      <c r="Q75" s="654"/>
      <c r="S75" s="697">
        <f t="shared" si="1"/>
        <v>2058</v>
      </c>
      <c r="T75" s="698">
        <f>IF(Select2=1,Food!$W77,"")</f>
        <v>3.2762054392071207E-9</v>
      </c>
      <c r="U75" s="699">
        <f>IF(Select2=1,Paper!$W77,"")</f>
        <v>4.4250584363951014E-3</v>
      </c>
      <c r="V75" s="689">
        <f>IF(Select2=1,Nappies!$W77,"")</f>
        <v>0</v>
      </c>
      <c r="W75" s="699">
        <f>IF(Select2=1,Garden!$W77,"")</f>
        <v>0</v>
      </c>
      <c r="X75" s="689">
        <f>IF(Select2=1,Wood!$W77,"")</f>
        <v>0</v>
      </c>
      <c r="Y75" s="699">
        <f>IF(Select2=1,Textiles!$W77,"")</f>
        <v>1.673601867772778E-4</v>
      </c>
      <c r="Z75" s="691">
        <f>Sludge!W77</f>
        <v>0</v>
      </c>
      <c r="AA75" s="691" t="str">
        <f>IF(Select2=2,MSW!$W77,"")</f>
        <v/>
      </c>
      <c r="AB75" s="700">
        <f>Industry!$W77</f>
        <v>0</v>
      </c>
      <c r="AC75" s="700">
        <f t="shared" si="2"/>
        <v>4.5924218993778181E-3</v>
      </c>
      <c r="AD75" s="702">
        <f>Recovery_OX!R70</f>
        <v>0</v>
      </c>
      <c r="AE75" s="652"/>
      <c r="AF75" s="704">
        <f>(AC75-AD75)*(1-Recovery_OX!U70)</f>
        <v>4.5924218993778181E-3</v>
      </c>
    </row>
    <row r="76" spans="2:32">
      <c r="B76" s="697">
        <f t="shared" si="0"/>
        <v>2059</v>
      </c>
      <c r="C76" s="698">
        <f>IF(Select2=1,Food!$K78,"")</f>
        <v>3.2824467049495272E-9</v>
      </c>
      <c r="D76" s="699">
        <f>IF(Select2=1,Paper!$K78,"")</f>
        <v>1.9969342151876556E-3</v>
      </c>
      <c r="E76" s="689">
        <f>IF(Select2=1,Nappies!$K78,"")</f>
        <v>3.6860740321974137E-5</v>
      </c>
      <c r="F76" s="699">
        <f>IF(Select2=1,Garden!$K78,"")</f>
        <v>0</v>
      </c>
      <c r="G76" s="689">
        <f>IF(Select2=1,Wood!$K78,"")</f>
        <v>0</v>
      </c>
      <c r="H76" s="699">
        <f>IF(Select2=1,Textiles!$K78,"")</f>
        <v>1.4239161351261301E-4</v>
      </c>
      <c r="I76" s="700">
        <f>Sludge!K78</f>
        <v>0</v>
      </c>
      <c r="J76" s="700" t="str">
        <f>IF(Select2=2,MSW!$K78,"")</f>
        <v/>
      </c>
      <c r="K76" s="700">
        <f>Industry!$K78</f>
        <v>0</v>
      </c>
      <c r="L76" s="701">
        <f t="shared" si="3"/>
        <v>2.1761898514689477E-3</v>
      </c>
      <c r="M76" s="702">
        <f>Recovery_OX!C71</f>
        <v>0</v>
      </c>
      <c r="N76" s="652"/>
      <c r="O76" s="703">
        <f>(L76-M76)*(1-Recovery_OX!F71)</f>
        <v>2.1761898514689477E-3</v>
      </c>
      <c r="P76" s="643"/>
      <c r="Q76" s="654"/>
      <c r="S76" s="697">
        <f t="shared" si="1"/>
        <v>2059</v>
      </c>
      <c r="T76" s="698">
        <f>IF(Select2=1,Food!$W78,"")</f>
        <v>2.1961061808315292E-9</v>
      </c>
      <c r="U76" s="699">
        <f>IF(Select2=1,Paper!$W78,"")</f>
        <v>4.1258971388174713E-3</v>
      </c>
      <c r="V76" s="689">
        <f>IF(Select2=1,Nappies!$W78,"")</f>
        <v>0</v>
      </c>
      <c r="W76" s="699">
        <f>IF(Select2=1,Garden!$W78,"")</f>
        <v>0</v>
      </c>
      <c r="X76" s="689">
        <f>IF(Select2=1,Wood!$W78,"")</f>
        <v>0</v>
      </c>
      <c r="Y76" s="699">
        <f>IF(Select2=1,Textiles!$W78,"")</f>
        <v>1.5604560384943904E-4</v>
      </c>
      <c r="Z76" s="691">
        <f>Sludge!W78</f>
        <v>0</v>
      </c>
      <c r="AA76" s="691" t="str">
        <f>IF(Select2=2,MSW!$W78,"")</f>
        <v/>
      </c>
      <c r="AB76" s="700">
        <f>Industry!$W78</f>
        <v>0</v>
      </c>
      <c r="AC76" s="700">
        <f t="shared" si="2"/>
        <v>4.2819449387730907E-3</v>
      </c>
      <c r="AD76" s="702">
        <f>Recovery_OX!R71</f>
        <v>0</v>
      </c>
      <c r="AE76" s="652"/>
      <c r="AF76" s="704">
        <f>(AC76-AD76)*(1-Recovery_OX!U71)</f>
        <v>4.2819449387730907E-3</v>
      </c>
    </row>
    <row r="77" spans="2:32">
      <c r="B77" s="697">
        <f t="shared" si="0"/>
        <v>2060</v>
      </c>
      <c r="C77" s="698">
        <f>IF(Select2=1,Food!$K79,"")</f>
        <v>2.2002898263712996E-9</v>
      </c>
      <c r="D77" s="699">
        <f>IF(Select2=1,Paper!$K79,"")</f>
        <v>1.8619291209997053E-3</v>
      </c>
      <c r="E77" s="689">
        <f>IF(Select2=1,Nappies!$K79,"")</f>
        <v>3.109810972334523E-5</v>
      </c>
      <c r="F77" s="699">
        <f>IF(Select2=1,Garden!$K79,"")</f>
        <v>0</v>
      </c>
      <c r="G77" s="689">
        <f>IF(Select2=1,Wood!$K79,"")</f>
        <v>0</v>
      </c>
      <c r="H77" s="699">
        <f>IF(Select2=1,Textiles!$K79,"")</f>
        <v>1.3276506044559668E-4</v>
      </c>
      <c r="I77" s="700">
        <f>Sludge!K79</f>
        <v>0</v>
      </c>
      <c r="J77" s="700" t="str">
        <f>IF(Select2=2,MSW!$K79,"")</f>
        <v/>
      </c>
      <c r="K77" s="700">
        <f>Industry!$K79</f>
        <v>0</v>
      </c>
      <c r="L77" s="701">
        <f t="shared" si="3"/>
        <v>2.0257944914584738E-3</v>
      </c>
      <c r="M77" s="702">
        <f>Recovery_OX!C72</f>
        <v>0</v>
      </c>
      <c r="N77" s="652"/>
      <c r="O77" s="703">
        <f>(L77-M77)*(1-Recovery_OX!F72)</f>
        <v>2.0257944914584738E-3</v>
      </c>
      <c r="P77" s="643"/>
      <c r="Q77" s="654"/>
      <c r="S77" s="697">
        <f t="shared" si="1"/>
        <v>2060</v>
      </c>
      <c r="T77" s="698">
        <f>IF(Select2=1,Food!$W79,"")</f>
        <v>1.4720939962341429E-9</v>
      </c>
      <c r="U77" s="699">
        <f>IF(Select2=1,Paper!$W79,"")</f>
        <v>3.846960993801044E-3</v>
      </c>
      <c r="V77" s="689">
        <f>IF(Select2=1,Nappies!$W79,"")</f>
        <v>0</v>
      </c>
      <c r="W77" s="699">
        <f>IF(Select2=1,Garden!$W79,"")</f>
        <v>0</v>
      </c>
      <c r="X77" s="689">
        <f>IF(Select2=1,Wood!$W79,"")</f>
        <v>0</v>
      </c>
      <c r="Y77" s="699">
        <f>IF(Select2=1,Textiles!$W79,"")</f>
        <v>1.4549595665270881E-4</v>
      </c>
      <c r="Z77" s="691">
        <f>Sludge!W79</f>
        <v>0</v>
      </c>
      <c r="AA77" s="691" t="str">
        <f>IF(Select2=2,MSW!$W79,"")</f>
        <v/>
      </c>
      <c r="AB77" s="700">
        <f>Industry!$W79</f>
        <v>0</v>
      </c>
      <c r="AC77" s="700">
        <f t="shared" si="2"/>
        <v>3.9924584225477493E-3</v>
      </c>
      <c r="AD77" s="702">
        <f>Recovery_OX!R72</f>
        <v>0</v>
      </c>
      <c r="AE77" s="652"/>
      <c r="AF77" s="704">
        <f>(AC77-AD77)*(1-Recovery_OX!U72)</f>
        <v>3.9924584225477493E-3</v>
      </c>
    </row>
    <row r="78" spans="2:32">
      <c r="B78" s="697">
        <f t="shared" si="0"/>
        <v>2061</v>
      </c>
      <c r="C78" s="698">
        <f>IF(Select2=1,Food!$K80,"")</f>
        <v>1.4748983777049586E-9</v>
      </c>
      <c r="D78" s="699">
        <f>IF(Select2=1,Paper!$K80,"")</f>
        <v>1.7360512055230402E-3</v>
      </c>
      <c r="E78" s="689">
        <f>IF(Select2=1,Nappies!$K80,"")</f>
        <v>2.6236381036240277E-5</v>
      </c>
      <c r="F78" s="699">
        <f>IF(Select2=1,Garden!$K80,"")</f>
        <v>0</v>
      </c>
      <c r="G78" s="689">
        <f>IF(Select2=1,Wood!$K80,"")</f>
        <v>0</v>
      </c>
      <c r="H78" s="699">
        <f>IF(Select2=1,Textiles!$K80,"")</f>
        <v>1.2378932185891402E-4</v>
      </c>
      <c r="I78" s="700">
        <f>Sludge!K80</f>
        <v>0</v>
      </c>
      <c r="J78" s="700" t="str">
        <f>IF(Select2=2,MSW!$K80,"")</f>
        <v/>
      </c>
      <c r="K78" s="700">
        <f>Industry!$K80</f>
        <v>0</v>
      </c>
      <c r="L78" s="701">
        <f t="shared" si="3"/>
        <v>1.8860783833165723E-3</v>
      </c>
      <c r="M78" s="702">
        <f>Recovery_OX!C73</f>
        <v>0</v>
      </c>
      <c r="N78" s="652"/>
      <c r="O78" s="703">
        <f>(L78-M78)*(1-Recovery_OX!F73)</f>
        <v>1.8860783833165723E-3</v>
      </c>
      <c r="P78" s="643"/>
      <c r="Q78" s="654"/>
      <c r="S78" s="697">
        <f t="shared" si="1"/>
        <v>2061</v>
      </c>
      <c r="T78" s="698">
        <f>IF(Select2=1,Food!$W80,"")</f>
        <v>9.8677411532445883E-10</v>
      </c>
      <c r="U78" s="699">
        <f>IF(Select2=1,Paper!$W80,"")</f>
        <v>3.5868826560393387E-3</v>
      </c>
      <c r="V78" s="689">
        <f>IF(Select2=1,Nappies!$W80,"")</f>
        <v>0</v>
      </c>
      <c r="W78" s="699">
        <f>IF(Select2=1,Garden!$W80,"")</f>
        <v>0</v>
      </c>
      <c r="X78" s="689">
        <f>IF(Select2=1,Wood!$W80,"")</f>
        <v>0</v>
      </c>
      <c r="Y78" s="699">
        <f>IF(Select2=1,Textiles!$W80,"")</f>
        <v>1.3565953080428941E-4</v>
      </c>
      <c r="Z78" s="691">
        <f>Sludge!W80</f>
        <v>0</v>
      </c>
      <c r="AA78" s="691" t="str">
        <f>IF(Select2=2,MSW!$W80,"")</f>
        <v/>
      </c>
      <c r="AB78" s="700">
        <f>Industry!$W80</f>
        <v>0</v>
      </c>
      <c r="AC78" s="700">
        <f t="shared" si="2"/>
        <v>3.7225431736177435E-3</v>
      </c>
      <c r="AD78" s="702">
        <f>Recovery_OX!R73</f>
        <v>0</v>
      </c>
      <c r="AE78" s="652"/>
      <c r="AF78" s="704">
        <f>(AC78-AD78)*(1-Recovery_OX!U73)</f>
        <v>3.7225431736177435E-3</v>
      </c>
    </row>
    <row r="79" spans="2:32">
      <c r="B79" s="697">
        <f t="shared" si="0"/>
        <v>2062</v>
      </c>
      <c r="C79" s="698">
        <f>IF(Select2=1,Food!$K81,"")</f>
        <v>9.8865394844107754E-10</v>
      </c>
      <c r="D79" s="699">
        <f>IF(Select2=1,Paper!$K81,"")</f>
        <v>1.6186834150699536E-3</v>
      </c>
      <c r="E79" s="689">
        <f>IF(Select2=1,Nappies!$K81,"")</f>
        <v>2.2134711595092491E-5</v>
      </c>
      <c r="F79" s="699">
        <f>IF(Select2=1,Garden!$K81,"")</f>
        <v>0</v>
      </c>
      <c r="G79" s="689">
        <f>IF(Select2=1,Wood!$K81,"")</f>
        <v>0</v>
      </c>
      <c r="H79" s="699">
        <f>IF(Select2=1,Textiles!$K81,"")</f>
        <v>1.1542039867159975E-4</v>
      </c>
      <c r="I79" s="700">
        <f>Sludge!K81</f>
        <v>0</v>
      </c>
      <c r="J79" s="700" t="str">
        <f>IF(Select2=2,MSW!$K81,"")</f>
        <v/>
      </c>
      <c r="K79" s="700">
        <f>Industry!$K81</f>
        <v>0</v>
      </c>
      <c r="L79" s="701">
        <f t="shared" si="3"/>
        <v>1.7562395139905944E-3</v>
      </c>
      <c r="M79" s="702">
        <f>Recovery_OX!C74</f>
        <v>0</v>
      </c>
      <c r="N79" s="652"/>
      <c r="O79" s="703">
        <f>(L79-M79)*(1-Recovery_OX!F74)</f>
        <v>1.7562395139905944E-3</v>
      </c>
      <c r="P79" s="643"/>
      <c r="Q79" s="654"/>
      <c r="S79" s="697">
        <f t="shared" si="1"/>
        <v>2062</v>
      </c>
      <c r="T79" s="698">
        <f>IF(Select2=1,Food!$W81,"")</f>
        <v>6.6145447041106863E-10</v>
      </c>
      <c r="U79" s="699">
        <f>IF(Select2=1,Paper!$W81,"")</f>
        <v>3.3443872212189124E-3</v>
      </c>
      <c r="V79" s="689">
        <f>IF(Select2=1,Nappies!$W81,"")</f>
        <v>0</v>
      </c>
      <c r="W79" s="699">
        <f>IF(Select2=1,Garden!$W81,"")</f>
        <v>0</v>
      </c>
      <c r="X79" s="689">
        <f>IF(Select2=1,Wood!$W81,"")</f>
        <v>0</v>
      </c>
      <c r="Y79" s="699">
        <f>IF(Select2=1,Textiles!$W81,"")</f>
        <v>1.2648810813326006E-4</v>
      </c>
      <c r="Z79" s="691">
        <f>Sludge!W81</f>
        <v>0</v>
      </c>
      <c r="AA79" s="691" t="str">
        <f>IF(Select2=2,MSW!$W81,"")</f>
        <v/>
      </c>
      <c r="AB79" s="700">
        <f>Industry!$W81</f>
        <v>0</v>
      </c>
      <c r="AC79" s="700">
        <f t="shared" si="2"/>
        <v>3.4708759908066433E-3</v>
      </c>
      <c r="AD79" s="702">
        <f>Recovery_OX!R74</f>
        <v>0</v>
      </c>
      <c r="AE79" s="652"/>
      <c r="AF79" s="704">
        <f>(AC79-AD79)*(1-Recovery_OX!U74)</f>
        <v>3.4708759908066433E-3</v>
      </c>
    </row>
    <row r="80" spans="2:32">
      <c r="B80" s="697">
        <f t="shared" si="0"/>
        <v>2063</v>
      </c>
      <c r="C80" s="698">
        <f>IF(Select2=1,Food!$K82,"")</f>
        <v>6.6271456023233965E-10</v>
      </c>
      <c r="D80" s="699">
        <f>IF(Select2=1,Paper!$K82,"")</f>
        <v>1.5092504125954797E-3</v>
      </c>
      <c r="E80" s="689">
        <f>IF(Select2=1,Nappies!$K82,"")</f>
        <v>1.8674277398287552E-5</v>
      </c>
      <c r="F80" s="699">
        <f>IF(Select2=1,Garden!$K82,"")</f>
        <v>0</v>
      </c>
      <c r="G80" s="689">
        <f>IF(Select2=1,Wood!$K82,"")</f>
        <v>0</v>
      </c>
      <c r="H80" s="699">
        <f>IF(Select2=1,Textiles!$K82,"")</f>
        <v>1.0761726641248033E-4</v>
      </c>
      <c r="I80" s="700">
        <f>Sludge!K82</f>
        <v>0</v>
      </c>
      <c r="J80" s="700" t="str">
        <f>IF(Select2=2,MSW!$K82,"")</f>
        <v/>
      </c>
      <c r="K80" s="700">
        <f>Industry!$K82</f>
        <v>0</v>
      </c>
      <c r="L80" s="701">
        <f t="shared" si="3"/>
        <v>1.6355426191208078E-3</v>
      </c>
      <c r="M80" s="702">
        <f>Recovery_OX!C75</f>
        <v>0</v>
      </c>
      <c r="N80" s="652"/>
      <c r="O80" s="703">
        <f>(L80-M80)*(1-Recovery_OX!F75)</f>
        <v>1.6355426191208078E-3</v>
      </c>
      <c r="P80" s="643"/>
      <c r="Q80" s="654"/>
      <c r="S80" s="697">
        <f t="shared" si="1"/>
        <v>2063</v>
      </c>
      <c r="T80" s="698">
        <f>IF(Select2=1,Food!$W82,"")</f>
        <v>4.4338619105642694E-10</v>
      </c>
      <c r="U80" s="699">
        <f>IF(Select2=1,Paper!$W82,"")</f>
        <v>3.1182859764369419E-3</v>
      </c>
      <c r="V80" s="689">
        <f>IF(Select2=1,Nappies!$W82,"")</f>
        <v>0</v>
      </c>
      <c r="W80" s="699">
        <f>IF(Select2=1,Garden!$W82,"")</f>
        <v>0</v>
      </c>
      <c r="X80" s="689">
        <f>IF(Select2=1,Wood!$W82,"")</f>
        <v>0</v>
      </c>
      <c r="Y80" s="699">
        <f>IF(Select2=1,Textiles!$W82,"")</f>
        <v>1.1793673031504701E-4</v>
      </c>
      <c r="Z80" s="691">
        <f>Sludge!W82</f>
        <v>0</v>
      </c>
      <c r="AA80" s="691" t="str">
        <f>IF(Select2=2,MSW!$W82,"")</f>
        <v/>
      </c>
      <c r="AB80" s="700">
        <f>Industry!$W82</f>
        <v>0</v>
      </c>
      <c r="AC80" s="700">
        <f t="shared" si="2"/>
        <v>3.23622315013818E-3</v>
      </c>
      <c r="AD80" s="702">
        <f>Recovery_OX!R75</f>
        <v>0</v>
      </c>
      <c r="AE80" s="652"/>
      <c r="AF80" s="704">
        <f>(AC80-AD80)*(1-Recovery_OX!U75)</f>
        <v>3.23622315013818E-3</v>
      </c>
    </row>
    <row r="81" spans="2:32">
      <c r="B81" s="697">
        <f t="shared" si="0"/>
        <v>2064</v>
      </c>
      <c r="C81" s="698">
        <f>IF(Select2=1,Food!$K83,"")</f>
        <v>4.4423085452343045E-10</v>
      </c>
      <c r="D81" s="699">
        <f>IF(Select2=1,Paper!$K83,"")</f>
        <v>1.4072157573945276E-3</v>
      </c>
      <c r="E81" s="689">
        <f>IF(Select2=1,Nappies!$K83,"")</f>
        <v>1.5754830816296262E-5</v>
      </c>
      <c r="F81" s="699">
        <f>IF(Select2=1,Garden!$K83,"")</f>
        <v>0</v>
      </c>
      <c r="G81" s="689">
        <f>IF(Select2=1,Wood!$K83,"")</f>
        <v>0</v>
      </c>
      <c r="H81" s="699">
        <f>IF(Select2=1,Textiles!$K83,"")</f>
        <v>1.0034167411816864E-4</v>
      </c>
      <c r="I81" s="700">
        <f>Sludge!K83</f>
        <v>0</v>
      </c>
      <c r="J81" s="700" t="str">
        <f>IF(Select2=2,MSW!$K83,"")</f>
        <v/>
      </c>
      <c r="K81" s="700">
        <f>Industry!$K83</f>
        <v>0</v>
      </c>
      <c r="L81" s="701">
        <f t="shared" si="3"/>
        <v>1.5233127065598471E-3</v>
      </c>
      <c r="M81" s="702">
        <f>Recovery_OX!C76</f>
        <v>0</v>
      </c>
      <c r="N81" s="652"/>
      <c r="O81" s="703">
        <f>(L81-M81)*(1-Recovery_OX!F76)</f>
        <v>1.5233127065598471E-3</v>
      </c>
      <c r="P81" s="643"/>
      <c r="Q81" s="654"/>
      <c r="S81" s="697">
        <f t="shared" si="1"/>
        <v>2064</v>
      </c>
      <c r="T81" s="698">
        <f>IF(Select2=1,Food!$W83,"")</f>
        <v>2.9721065200051082E-10</v>
      </c>
      <c r="U81" s="699">
        <f>IF(Select2=1,Paper!$W83,"")</f>
        <v>2.9074705731291905E-3</v>
      </c>
      <c r="V81" s="689">
        <f>IF(Select2=1,Nappies!$W83,"")</f>
        <v>0</v>
      </c>
      <c r="W81" s="699">
        <f>IF(Select2=1,Garden!$W83,"")</f>
        <v>0</v>
      </c>
      <c r="X81" s="689">
        <f>IF(Select2=1,Wood!$W83,"")</f>
        <v>0</v>
      </c>
      <c r="Y81" s="699">
        <f>IF(Select2=1,Textiles!$W83,"")</f>
        <v>1.0996347848566433E-4</v>
      </c>
      <c r="Z81" s="691">
        <f>Sludge!W83</f>
        <v>0</v>
      </c>
      <c r="AA81" s="691" t="str">
        <f>IF(Select2=2,MSW!$W83,"")</f>
        <v/>
      </c>
      <c r="AB81" s="700">
        <f>Industry!$W83</f>
        <v>0</v>
      </c>
      <c r="AC81" s="700">
        <f t="shared" si="2"/>
        <v>3.0174343488255069E-3</v>
      </c>
      <c r="AD81" s="702">
        <f>Recovery_OX!R76</f>
        <v>0</v>
      </c>
      <c r="AE81" s="652"/>
      <c r="AF81" s="704">
        <f>(AC81-AD81)*(1-Recovery_OX!U76)</f>
        <v>3.0174343488255069E-3</v>
      </c>
    </row>
    <row r="82" spans="2:32">
      <c r="B82" s="697">
        <f t="shared" ref="B82:B97" si="4">B81+1</f>
        <v>2065</v>
      </c>
      <c r="C82" s="698">
        <f>IF(Select2=1,Food!$K84,"")</f>
        <v>2.9777684685459729E-10</v>
      </c>
      <c r="D82" s="699">
        <f>IF(Select2=1,Paper!$K84,"")</f>
        <v>1.3120792754689257E-3</v>
      </c>
      <c r="E82" s="689">
        <f>IF(Select2=1,Nappies!$K84,"")</f>
        <v>1.329179645113764E-5</v>
      </c>
      <c r="F82" s="699">
        <f>IF(Select2=1,Garden!$K84,"")</f>
        <v>0</v>
      </c>
      <c r="G82" s="689">
        <f>IF(Select2=1,Wood!$K84,"")</f>
        <v>0</v>
      </c>
      <c r="H82" s="699">
        <f>IF(Select2=1,Textiles!$K84,"")</f>
        <v>9.3557956826797087E-5</v>
      </c>
      <c r="I82" s="700">
        <f>Sludge!K84</f>
        <v>0</v>
      </c>
      <c r="J82" s="700" t="str">
        <f>IF(Select2=2,MSW!$K84,"")</f>
        <v/>
      </c>
      <c r="K82" s="700">
        <f>Industry!$K84</f>
        <v>0</v>
      </c>
      <c r="L82" s="701">
        <f t="shared" si="3"/>
        <v>1.4189293265237071E-3</v>
      </c>
      <c r="M82" s="702">
        <f>Recovery_OX!C77</f>
        <v>0</v>
      </c>
      <c r="N82" s="652"/>
      <c r="O82" s="703">
        <f>(L82-M82)*(1-Recovery_OX!F77)</f>
        <v>1.4189293265237071E-3</v>
      </c>
      <c r="P82" s="643"/>
      <c r="Q82" s="654"/>
      <c r="S82" s="697">
        <f t="shared" ref="S82:S97" si="5">S81+1</f>
        <v>2065</v>
      </c>
      <c r="T82" s="698">
        <f>IF(Select2=1,Food!$W84,"")</f>
        <v>1.992262579312648E-10</v>
      </c>
      <c r="U82" s="699">
        <f>IF(Select2=1,Paper!$W84,"")</f>
        <v>2.7109075939440626E-3</v>
      </c>
      <c r="V82" s="689">
        <f>IF(Select2=1,Nappies!$W84,"")</f>
        <v>0</v>
      </c>
      <c r="W82" s="699">
        <f>IF(Select2=1,Garden!$W84,"")</f>
        <v>0</v>
      </c>
      <c r="X82" s="689">
        <f>IF(Select2=1,Wood!$W84,"")</f>
        <v>0</v>
      </c>
      <c r="Y82" s="699">
        <f>IF(Select2=1,Textiles!$W84,"")</f>
        <v>1.0252926775539412E-4</v>
      </c>
      <c r="Z82" s="691">
        <f>Sludge!W84</f>
        <v>0</v>
      </c>
      <c r="AA82" s="691" t="str">
        <f>IF(Select2=2,MSW!$W84,"")</f>
        <v/>
      </c>
      <c r="AB82" s="700">
        <f>Industry!$W84</f>
        <v>0</v>
      </c>
      <c r="AC82" s="700">
        <f t="shared" ref="AC82:AC97" si="6">SUM(T82:AB82)</f>
        <v>2.8134370609257148E-3</v>
      </c>
      <c r="AD82" s="702">
        <f>Recovery_OX!R77</f>
        <v>0</v>
      </c>
      <c r="AE82" s="652"/>
      <c r="AF82" s="704">
        <f>(AC82-AD82)*(1-Recovery_OX!U77)</f>
        <v>2.8134370609257148E-3</v>
      </c>
    </row>
    <row r="83" spans="2:32">
      <c r="B83" s="697">
        <f t="shared" si="4"/>
        <v>2066</v>
      </c>
      <c r="C83" s="698">
        <f>IF(Select2=1,Food!$K85,"")</f>
        <v>1.9960578969192119E-10</v>
      </c>
      <c r="D83" s="699">
        <f>IF(Select2=1,Paper!$K85,"")</f>
        <v>1.2233746076739007E-3</v>
      </c>
      <c r="E83" s="689">
        <f>IF(Select2=1,Nappies!$K85,"")</f>
        <v>1.12138210151855E-5</v>
      </c>
      <c r="F83" s="699">
        <f>IF(Select2=1,Garden!$K85,"")</f>
        <v>0</v>
      </c>
      <c r="G83" s="689">
        <f>IF(Select2=1,Wood!$K85,"")</f>
        <v>0</v>
      </c>
      <c r="H83" s="699">
        <f>IF(Select2=1,Textiles!$K85,"")</f>
        <v>8.7232860748333118E-5</v>
      </c>
      <c r="I83" s="700">
        <f>Sludge!K85</f>
        <v>0</v>
      </c>
      <c r="J83" s="700" t="str">
        <f>IF(Select2=2,MSW!$K85,"")</f>
        <v/>
      </c>
      <c r="K83" s="700">
        <f>Industry!$K85</f>
        <v>0</v>
      </c>
      <c r="L83" s="701">
        <f t="shared" ref="L83:L97" si="7">SUM(C83:K83)</f>
        <v>1.3218214890432091E-3</v>
      </c>
      <c r="M83" s="702">
        <f>Recovery_OX!C78</f>
        <v>0</v>
      </c>
      <c r="N83" s="652"/>
      <c r="O83" s="703">
        <f>(L83-M83)*(1-Recovery_OX!F78)</f>
        <v>1.3218214890432091E-3</v>
      </c>
      <c r="P83" s="643"/>
      <c r="Q83" s="654"/>
      <c r="S83" s="697">
        <f t="shared" si="5"/>
        <v>2066</v>
      </c>
      <c r="T83" s="698">
        <f>IF(Select2=1,Food!$W85,"")</f>
        <v>1.3354535438799358E-10</v>
      </c>
      <c r="U83" s="699">
        <f>IF(Select2=1,Paper!$W85,"")</f>
        <v>2.5276334869295475E-3</v>
      </c>
      <c r="V83" s="689">
        <f>IF(Select2=1,Nappies!$W85,"")</f>
        <v>0</v>
      </c>
      <c r="W83" s="699">
        <f>IF(Select2=1,Garden!$W85,"")</f>
        <v>0</v>
      </c>
      <c r="X83" s="689">
        <f>IF(Select2=1,Wood!$W85,"")</f>
        <v>0</v>
      </c>
      <c r="Y83" s="699">
        <f>IF(Select2=1,Textiles!$W85,"")</f>
        <v>9.5597655614611699E-5</v>
      </c>
      <c r="Z83" s="691">
        <f>Sludge!W85</f>
        <v>0</v>
      </c>
      <c r="AA83" s="691" t="str">
        <f>IF(Select2=2,MSW!$W85,"")</f>
        <v/>
      </c>
      <c r="AB83" s="700">
        <f>Industry!$W85</f>
        <v>0</v>
      </c>
      <c r="AC83" s="700">
        <f t="shared" si="6"/>
        <v>2.6232312760895138E-3</v>
      </c>
      <c r="AD83" s="702">
        <f>Recovery_OX!R78</f>
        <v>0</v>
      </c>
      <c r="AE83" s="652"/>
      <c r="AF83" s="704">
        <f>(AC83-AD83)*(1-Recovery_OX!U78)</f>
        <v>2.6232312760895138E-3</v>
      </c>
    </row>
    <row r="84" spans="2:32">
      <c r="B84" s="697">
        <f t="shared" si="4"/>
        <v>2067</v>
      </c>
      <c r="C84" s="698">
        <f>IF(Select2=1,Food!$K86,"")</f>
        <v>1.3379976213526877E-10</v>
      </c>
      <c r="D84" s="699">
        <f>IF(Select2=1,Paper!$K86,"")</f>
        <v>1.1406669236250092E-3</v>
      </c>
      <c r="E84" s="689">
        <f>IF(Select2=1,Nappies!$K86,"")</f>
        <v>9.4607062501211472E-6</v>
      </c>
      <c r="F84" s="699">
        <f>IF(Select2=1,Garden!$K86,"")</f>
        <v>0</v>
      </c>
      <c r="G84" s="689">
        <f>IF(Select2=1,Wood!$K86,"")</f>
        <v>0</v>
      </c>
      <c r="H84" s="699">
        <f>IF(Select2=1,Textiles!$K86,"")</f>
        <v>8.1335380254461971E-5</v>
      </c>
      <c r="I84" s="700">
        <f>Sludge!K86</f>
        <v>0</v>
      </c>
      <c r="J84" s="700" t="str">
        <f>IF(Select2=2,MSW!$K86,"")</f>
        <v/>
      </c>
      <c r="K84" s="700">
        <f>Industry!$K86</f>
        <v>0</v>
      </c>
      <c r="L84" s="701">
        <f t="shared" si="7"/>
        <v>1.2314631439293542E-3</v>
      </c>
      <c r="M84" s="702">
        <f>Recovery_OX!C79</f>
        <v>0</v>
      </c>
      <c r="N84" s="652"/>
      <c r="O84" s="703">
        <f>(L84-M84)*(1-Recovery_OX!F79)</f>
        <v>1.2314631439293542E-3</v>
      </c>
      <c r="P84" s="643"/>
      <c r="Q84" s="654"/>
      <c r="S84" s="697">
        <f t="shared" si="5"/>
        <v>2067</v>
      </c>
      <c r="T84" s="698">
        <f>IF(Select2=1,Food!$W86,"")</f>
        <v>8.9518128101205635E-11</v>
      </c>
      <c r="U84" s="699">
        <f>IF(Select2=1,Paper!$W86,"")</f>
        <v>2.3567498422004327E-3</v>
      </c>
      <c r="V84" s="689">
        <f>IF(Select2=1,Nappies!$W86,"")</f>
        <v>0</v>
      </c>
      <c r="W84" s="699">
        <f>IF(Select2=1,Garden!$W86,"")</f>
        <v>0</v>
      </c>
      <c r="X84" s="689">
        <f>IF(Select2=1,Wood!$W86,"")</f>
        <v>0</v>
      </c>
      <c r="Y84" s="699">
        <f>IF(Select2=1,Textiles!$W86,"")</f>
        <v>8.9134663292561125E-5</v>
      </c>
      <c r="Z84" s="691">
        <f>Sludge!W86</f>
        <v>0</v>
      </c>
      <c r="AA84" s="691" t="str">
        <f>IF(Select2=2,MSW!$W86,"")</f>
        <v/>
      </c>
      <c r="AB84" s="700">
        <f>Industry!$W86</f>
        <v>0</v>
      </c>
      <c r="AC84" s="700">
        <f t="shared" si="6"/>
        <v>2.4458845950111221E-3</v>
      </c>
      <c r="AD84" s="702">
        <f>Recovery_OX!R79</f>
        <v>0</v>
      </c>
      <c r="AE84" s="652"/>
      <c r="AF84" s="704">
        <f>(AC84-AD84)*(1-Recovery_OX!U79)</f>
        <v>2.4458845950111221E-3</v>
      </c>
    </row>
    <row r="85" spans="2:32">
      <c r="B85" s="697">
        <f t="shared" si="4"/>
        <v>2068</v>
      </c>
      <c r="C85" s="698">
        <f>IF(Select2=1,Food!$K87,"")</f>
        <v>8.9688662714070946E-11</v>
      </c>
      <c r="D85" s="699">
        <f>IF(Select2=1,Paper!$K87,"")</f>
        <v>1.0635507901590887E-3</v>
      </c>
      <c r="E85" s="689">
        <f>IF(Select2=1,Nappies!$K87,"")</f>
        <v>7.9816650033807197E-6</v>
      </c>
      <c r="F85" s="699">
        <f>IF(Select2=1,Garden!$K87,"")</f>
        <v>0</v>
      </c>
      <c r="G85" s="689">
        <f>IF(Select2=1,Wood!$K87,"")</f>
        <v>0</v>
      </c>
      <c r="H85" s="699">
        <f>IF(Select2=1,Textiles!$K87,"")</f>
        <v>7.5836605888960636E-5</v>
      </c>
      <c r="I85" s="700">
        <f>Sludge!K87</f>
        <v>0</v>
      </c>
      <c r="J85" s="700" t="str">
        <f>IF(Select2=2,MSW!$K87,"")</f>
        <v/>
      </c>
      <c r="K85" s="700">
        <f>Industry!$K87</f>
        <v>0</v>
      </c>
      <c r="L85" s="701">
        <f t="shared" si="7"/>
        <v>1.1473691507400928E-3</v>
      </c>
      <c r="M85" s="702">
        <f>Recovery_OX!C80</f>
        <v>0</v>
      </c>
      <c r="N85" s="652"/>
      <c r="O85" s="703">
        <f>(L85-M85)*(1-Recovery_OX!F80)</f>
        <v>1.1473691507400928E-3</v>
      </c>
      <c r="P85" s="643"/>
      <c r="Q85" s="654"/>
      <c r="S85" s="697">
        <f t="shared" si="5"/>
        <v>2068</v>
      </c>
      <c r="T85" s="698">
        <f>IF(Select2=1,Food!$W87,"")</f>
        <v>6.000579574982443E-11</v>
      </c>
      <c r="U85" s="699">
        <f>IF(Select2=1,Paper!$W87,"")</f>
        <v>2.1974189879320023E-3</v>
      </c>
      <c r="V85" s="689">
        <f>IF(Select2=1,Nappies!$W87,"")</f>
        <v>0</v>
      </c>
      <c r="W85" s="699">
        <f>IF(Select2=1,Garden!$W87,"")</f>
        <v>0</v>
      </c>
      <c r="X85" s="689">
        <f>IF(Select2=1,Wood!$W87,"")</f>
        <v>0</v>
      </c>
      <c r="Y85" s="699">
        <f>IF(Select2=1,Textiles!$W87,"")</f>
        <v>8.3108609193381563E-5</v>
      </c>
      <c r="Z85" s="691">
        <f>Sludge!W87</f>
        <v>0</v>
      </c>
      <c r="AA85" s="691" t="str">
        <f>IF(Select2=2,MSW!$W87,"")</f>
        <v/>
      </c>
      <c r="AB85" s="700">
        <f>Industry!$W87</f>
        <v>0</v>
      </c>
      <c r="AC85" s="700">
        <f t="shared" si="6"/>
        <v>2.2805276571311798E-3</v>
      </c>
      <c r="AD85" s="702">
        <f>Recovery_OX!R80</f>
        <v>0</v>
      </c>
      <c r="AE85" s="652"/>
      <c r="AF85" s="704">
        <f>(AC85-AD85)*(1-Recovery_OX!U80)</f>
        <v>2.2805276571311798E-3</v>
      </c>
    </row>
    <row r="86" spans="2:32">
      <c r="B86" s="697">
        <f t="shared" si="4"/>
        <v>2069</v>
      </c>
      <c r="C86" s="698">
        <f>IF(Select2=1,Food!$K88,"")</f>
        <v>6.012010851937097E-11</v>
      </c>
      <c r="D86" s="699">
        <f>IF(Select2=1,Paper!$K88,"")</f>
        <v>9.9164818390042237E-4</v>
      </c>
      <c r="E86" s="689">
        <f>IF(Select2=1,Nappies!$K88,"")</f>
        <v>6.7338499412109701E-6</v>
      </c>
      <c r="F86" s="699">
        <f>IF(Select2=1,Garden!$K88,"")</f>
        <v>0</v>
      </c>
      <c r="G86" s="689">
        <f>IF(Select2=1,Wood!$K88,"")</f>
        <v>0</v>
      </c>
      <c r="H86" s="699">
        <f>IF(Select2=1,Textiles!$K88,"")</f>
        <v>7.0709582653509929E-5</v>
      </c>
      <c r="I86" s="700">
        <f>Sludge!K88</f>
        <v>0</v>
      </c>
      <c r="J86" s="700" t="str">
        <f>IF(Select2=2,MSW!$K88,"")</f>
        <v/>
      </c>
      <c r="K86" s="700">
        <f>Industry!$K88</f>
        <v>0</v>
      </c>
      <c r="L86" s="701">
        <f t="shared" si="7"/>
        <v>1.069091676615252E-3</v>
      </c>
      <c r="M86" s="702">
        <f>Recovery_OX!C81</f>
        <v>0</v>
      </c>
      <c r="N86" s="652"/>
      <c r="O86" s="703">
        <f>(L86-M86)*(1-Recovery_OX!F81)</f>
        <v>1.069091676615252E-3</v>
      </c>
      <c r="P86" s="643"/>
      <c r="Q86" s="654"/>
      <c r="S86" s="697">
        <f t="shared" si="5"/>
        <v>2069</v>
      </c>
      <c r="T86" s="698">
        <f>IF(Select2=1,Food!$W88,"")</f>
        <v>4.0223087769427479E-11</v>
      </c>
      <c r="U86" s="699">
        <f>IF(Select2=1,Paper!$W88,"")</f>
        <v>2.0488598840917825E-3</v>
      </c>
      <c r="V86" s="689">
        <f>IF(Select2=1,Nappies!$W88,"")</f>
        <v>0</v>
      </c>
      <c r="W86" s="699">
        <f>IF(Select2=1,Garden!$W88,"")</f>
        <v>0</v>
      </c>
      <c r="X86" s="689">
        <f>IF(Select2=1,Wood!$W88,"")</f>
        <v>0</v>
      </c>
      <c r="Y86" s="699">
        <f>IF(Select2=1,Textiles!$W88,"")</f>
        <v>7.7489953592887654E-5</v>
      </c>
      <c r="Z86" s="691">
        <f>Sludge!W88</f>
        <v>0</v>
      </c>
      <c r="AA86" s="691" t="str">
        <f>IF(Select2=2,MSW!$W88,"")</f>
        <v/>
      </c>
      <c r="AB86" s="700">
        <f>Industry!$W88</f>
        <v>0</v>
      </c>
      <c r="AC86" s="700">
        <f t="shared" si="6"/>
        <v>2.1263498779077582E-3</v>
      </c>
      <c r="AD86" s="702">
        <f>Recovery_OX!R81</f>
        <v>0</v>
      </c>
      <c r="AE86" s="652"/>
      <c r="AF86" s="704">
        <f>(AC86-AD86)*(1-Recovery_OX!U81)</f>
        <v>2.1263498779077582E-3</v>
      </c>
    </row>
    <row r="87" spans="2:32">
      <c r="B87" s="697">
        <f t="shared" si="4"/>
        <v>2070</v>
      </c>
      <c r="C87" s="698">
        <f>IF(Select2=1,Food!$K89,"")</f>
        <v>4.0299713910372385E-11</v>
      </c>
      <c r="D87" s="699">
        <f>IF(Select2=1,Paper!$K89,"")</f>
        <v>9.2460663818971106E-4</v>
      </c>
      <c r="E87" s="689">
        <f>IF(Select2=1,Nappies!$K89,"")</f>
        <v>5.6811122756393221E-6</v>
      </c>
      <c r="F87" s="699">
        <f>IF(Select2=1,Garden!$K89,"")</f>
        <v>0</v>
      </c>
      <c r="G87" s="689">
        <f>IF(Select2=1,Wood!$K89,"")</f>
        <v>0</v>
      </c>
      <c r="H87" s="699">
        <f>IF(Select2=1,Textiles!$K89,"")</f>
        <v>6.5929177874261515E-5</v>
      </c>
      <c r="I87" s="700">
        <f>Sludge!K89</f>
        <v>0</v>
      </c>
      <c r="J87" s="700" t="str">
        <f>IF(Select2=2,MSW!$K89,"")</f>
        <v/>
      </c>
      <c r="K87" s="700">
        <f>Industry!$K89</f>
        <v>0</v>
      </c>
      <c r="L87" s="701">
        <f t="shared" si="7"/>
        <v>9.9621696863932572E-4</v>
      </c>
      <c r="M87" s="702">
        <f>Recovery_OX!C82</f>
        <v>0</v>
      </c>
      <c r="N87" s="652"/>
      <c r="O87" s="703">
        <f>(L87-M87)*(1-Recovery_OX!F82)</f>
        <v>9.9621696863932572E-4</v>
      </c>
      <c r="P87" s="643"/>
      <c r="Q87" s="654"/>
      <c r="S87" s="697">
        <f t="shared" si="5"/>
        <v>2070</v>
      </c>
      <c r="T87" s="698">
        <f>IF(Select2=1,Food!$W89,"")</f>
        <v>2.6962342045298185E-11</v>
      </c>
      <c r="U87" s="699">
        <f>IF(Select2=1,Paper!$W89,"")</f>
        <v>1.9103442937803954E-3</v>
      </c>
      <c r="V87" s="689">
        <f>IF(Select2=1,Nappies!$W89,"")</f>
        <v>0</v>
      </c>
      <c r="W87" s="699">
        <f>IF(Select2=1,Garden!$W89,"")</f>
        <v>0</v>
      </c>
      <c r="X87" s="689">
        <f>IF(Select2=1,Wood!$W89,"")</f>
        <v>0</v>
      </c>
      <c r="Y87" s="699">
        <f>IF(Select2=1,Textiles!$W89,"")</f>
        <v>7.225115383480718E-5</v>
      </c>
      <c r="Z87" s="691">
        <f>Sludge!W89</f>
        <v>0</v>
      </c>
      <c r="AA87" s="691" t="str">
        <f>IF(Select2=2,MSW!$W89,"")</f>
        <v/>
      </c>
      <c r="AB87" s="700">
        <f>Industry!$W89</f>
        <v>0</v>
      </c>
      <c r="AC87" s="700">
        <f t="shared" si="6"/>
        <v>1.9825954745775446E-3</v>
      </c>
      <c r="AD87" s="702">
        <f>Recovery_OX!R82</f>
        <v>0</v>
      </c>
      <c r="AE87" s="652"/>
      <c r="AF87" s="704">
        <f>(AC87-AD87)*(1-Recovery_OX!U82)</f>
        <v>1.9825954745775446E-3</v>
      </c>
    </row>
    <row r="88" spans="2:32">
      <c r="B88" s="697">
        <f t="shared" si="4"/>
        <v>2071</v>
      </c>
      <c r="C88" s="698">
        <f>IF(Select2=1,Food!$K90,"")</f>
        <v>2.7013706083623914E-11</v>
      </c>
      <c r="D88" s="699">
        <f>IF(Select2=1,Paper!$K90,"")</f>
        <v>8.6209751529210178E-4</v>
      </c>
      <c r="E88" s="689">
        <f>IF(Select2=1,Nappies!$K90,"")</f>
        <v>4.7929545460907127E-6</v>
      </c>
      <c r="F88" s="699">
        <f>IF(Select2=1,Garden!$K90,"")</f>
        <v>0</v>
      </c>
      <c r="G88" s="689">
        <f>IF(Select2=1,Wood!$K90,"")</f>
        <v>0</v>
      </c>
      <c r="H88" s="699">
        <f>IF(Select2=1,Textiles!$K90,"")</f>
        <v>6.1471958001441422E-5</v>
      </c>
      <c r="I88" s="700">
        <f>Sludge!K90</f>
        <v>0</v>
      </c>
      <c r="J88" s="700" t="str">
        <f>IF(Select2=2,MSW!$K90,"")</f>
        <v/>
      </c>
      <c r="K88" s="700">
        <f>Industry!$K90</f>
        <v>0</v>
      </c>
      <c r="L88" s="701">
        <f t="shared" si="7"/>
        <v>9.2836245485333996E-4</v>
      </c>
      <c r="M88" s="702">
        <f>Recovery_OX!C83</f>
        <v>0</v>
      </c>
      <c r="N88" s="652"/>
      <c r="O88" s="703">
        <f>(L88-M88)*(1-Recovery_OX!F83)</f>
        <v>9.2836245485333996E-4</v>
      </c>
      <c r="P88" s="643"/>
      <c r="Q88" s="654"/>
      <c r="S88" s="697">
        <f t="shared" si="5"/>
        <v>2071</v>
      </c>
      <c r="T88" s="698">
        <f>IF(Select2=1,Food!$W90,"")</f>
        <v>1.8073398361032936E-11</v>
      </c>
      <c r="U88" s="699">
        <f>IF(Select2=1,Paper!$W90,"")</f>
        <v>1.781193213413434E-3</v>
      </c>
      <c r="V88" s="689">
        <f>IF(Select2=1,Nappies!$W90,"")</f>
        <v>0</v>
      </c>
      <c r="W88" s="699">
        <f>IF(Select2=1,Garden!$W90,"")</f>
        <v>0</v>
      </c>
      <c r="X88" s="689">
        <f>IF(Select2=1,Wood!$W90,"")</f>
        <v>0</v>
      </c>
      <c r="Y88" s="699">
        <f>IF(Select2=1,Textiles!$W90,"")</f>
        <v>6.7366529316648162E-5</v>
      </c>
      <c r="Z88" s="691">
        <f>Sludge!W90</f>
        <v>0</v>
      </c>
      <c r="AA88" s="691" t="str">
        <f>IF(Select2=2,MSW!$W90,"")</f>
        <v/>
      </c>
      <c r="AB88" s="700">
        <f>Industry!$W90</f>
        <v>0</v>
      </c>
      <c r="AC88" s="700">
        <f t="shared" si="6"/>
        <v>1.8485597608034806E-3</v>
      </c>
      <c r="AD88" s="702">
        <f>Recovery_OX!R83</f>
        <v>0</v>
      </c>
      <c r="AE88" s="652"/>
      <c r="AF88" s="704">
        <f>(AC88-AD88)*(1-Recovery_OX!U83)</f>
        <v>1.8485597608034806E-3</v>
      </c>
    </row>
    <row r="89" spans="2:32">
      <c r="B89" s="697">
        <f t="shared" si="4"/>
        <v>2072</v>
      </c>
      <c r="C89" s="698">
        <f>IF(Select2=1,Food!$K91,"")</f>
        <v>1.8107828705568011E-11</v>
      </c>
      <c r="D89" s="699">
        <f>IF(Select2=1,Paper!$K91,"")</f>
        <v>8.0381439541462945E-4</v>
      </c>
      <c r="E89" s="689">
        <f>IF(Select2=1,Nappies!$K91,"")</f>
        <v>4.0436471180824254E-6</v>
      </c>
      <c r="F89" s="699">
        <f>IF(Select2=1,Garden!$K91,"")</f>
        <v>0</v>
      </c>
      <c r="G89" s="689">
        <f>IF(Select2=1,Wood!$K91,"")</f>
        <v>0</v>
      </c>
      <c r="H89" s="699">
        <f>IF(Select2=1,Textiles!$K91,"")</f>
        <v>5.7316073738061987E-5</v>
      </c>
      <c r="I89" s="700">
        <f>Sludge!K91</f>
        <v>0</v>
      </c>
      <c r="J89" s="700" t="str">
        <f>IF(Select2=2,MSW!$K91,"")</f>
        <v/>
      </c>
      <c r="K89" s="700">
        <f>Industry!$K91</f>
        <v>0</v>
      </c>
      <c r="L89" s="701">
        <f t="shared" si="7"/>
        <v>8.6517413437860256E-4</v>
      </c>
      <c r="M89" s="702">
        <f>Recovery_OX!C84</f>
        <v>0</v>
      </c>
      <c r="N89" s="652"/>
      <c r="O89" s="703">
        <f>(L89-M89)*(1-Recovery_OX!F84)</f>
        <v>8.6517413437860256E-4</v>
      </c>
      <c r="P89" s="643"/>
      <c r="Q89" s="654"/>
      <c r="S89" s="697">
        <f t="shared" si="5"/>
        <v>2072</v>
      </c>
      <c r="T89" s="698">
        <f>IF(Select2=1,Food!$W91,"")</f>
        <v>1.2114961221388046E-11</v>
      </c>
      <c r="U89" s="699">
        <f>IF(Select2=1,Paper!$W91,"")</f>
        <v>1.6607735442451025E-3</v>
      </c>
      <c r="V89" s="689">
        <f>IF(Select2=1,Nappies!$W91,"")</f>
        <v>0</v>
      </c>
      <c r="W89" s="699">
        <f>IF(Select2=1,Garden!$W91,"")</f>
        <v>0</v>
      </c>
      <c r="X89" s="689">
        <f>IF(Select2=1,Wood!$W91,"")</f>
        <v>0</v>
      </c>
      <c r="Y89" s="699">
        <f>IF(Select2=1,Textiles!$W91,"")</f>
        <v>6.2812135603355633E-5</v>
      </c>
      <c r="Z89" s="691">
        <f>Sludge!W91</f>
        <v>0</v>
      </c>
      <c r="AA89" s="691" t="str">
        <f>IF(Select2=2,MSW!$W91,"")</f>
        <v/>
      </c>
      <c r="AB89" s="700">
        <f>Industry!$W91</f>
        <v>0</v>
      </c>
      <c r="AC89" s="700">
        <f t="shared" si="6"/>
        <v>1.7235856919634192E-3</v>
      </c>
      <c r="AD89" s="702">
        <f>Recovery_OX!R84</f>
        <v>0</v>
      </c>
      <c r="AE89" s="652"/>
      <c r="AF89" s="704">
        <f>(AC89-AD89)*(1-Recovery_OX!U84)</f>
        <v>1.7235856919634192E-3</v>
      </c>
    </row>
    <row r="90" spans="2:32">
      <c r="B90" s="697">
        <f t="shared" si="4"/>
        <v>2073</v>
      </c>
      <c r="C90" s="698">
        <f>IF(Select2=1,Food!$K92,"")</f>
        <v>1.2138040571521819E-11</v>
      </c>
      <c r="D90" s="699">
        <f>IF(Select2=1,Paper!$K92,"")</f>
        <v>7.4947157463603671E-4</v>
      </c>
      <c r="E90" s="689">
        <f>IF(Select2=1,Nappies!$K92,"")</f>
        <v>3.411482804257505E-6</v>
      </c>
      <c r="F90" s="699">
        <f>IF(Select2=1,Garden!$K92,"")</f>
        <v>0</v>
      </c>
      <c r="G90" s="689">
        <f>IF(Select2=1,Wood!$K92,"")</f>
        <v>0</v>
      </c>
      <c r="H90" s="699">
        <f>IF(Select2=1,Textiles!$K92,"")</f>
        <v>5.3441152934642623E-5</v>
      </c>
      <c r="I90" s="700">
        <f>Sludge!K92</f>
        <v>0</v>
      </c>
      <c r="J90" s="700" t="str">
        <f>IF(Select2=2,MSW!$K92,"")</f>
        <v/>
      </c>
      <c r="K90" s="700">
        <f>Industry!$K92</f>
        <v>0</v>
      </c>
      <c r="L90" s="701">
        <f t="shared" si="7"/>
        <v>8.0632422251297742E-4</v>
      </c>
      <c r="M90" s="702">
        <f>Recovery_OX!C85</f>
        <v>0</v>
      </c>
      <c r="N90" s="652"/>
      <c r="O90" s="703">
        <f>(L90-M90)*(1-Recovery_OX!F85)</f>
        <v>8.0632422251297742E-4</v>
      </c>
      <c r="P90" s="643"/>
      <c r="Q90" s="654"/>
      <c r="S90" s="697">
        <f t="shared" si="5"/>
        <v>2073</v>
      </c>
      <c r="T90" s="698">
        <f>IF(Select2=1,Food!$W92,"")</f>
        <v>8.1209013636408192E-12</v>
      </c>
      <c r="U90" s="699">
        <f>IF(Select2=1,Paper!$W92,"")</f>
        <v>1.5484949889174315E-3</v>
      </c>
      <c r="V90" s="689">
        <f>IF(Select2=1,Nappies!$W92,"")</f>
        <v>0</v>
      </c>
      <c r="W90" s="699">
        <f>IF(Select2=1,Garden!$W92,"")</f>
        <v>0</v>
      </c>
      <c r="X90" s="689">
        <f>IF(Select2=1,Wood!$W92,"")</f>
        <v>0</v>
      </c>
      <c r="Y90" s="699">
        <f>IF(Select2=1,Textiles!$W92,"")</f>
        <v>5.8565647051663178E-5</v>
      </c>
      <c r="Z90" s="691">
        <f>Sludge!W92</f>
        <v>0</v>
      </c>
      <c r="AA90" s="691" t="str">
        <f>IF(Select2=2,MSW!$W92,"")</f>
        <v/>
      </c>
      <c r="AB90" s="700">
        <f>Industry!$W92</f>
        <v>0</v>
      </c>
      <c r="AC90" s="700">
        <f t="shared" si="6"/>
        <v>1.607060644089996E-3</v>
      </c>
      <c r="AD90" s="702">
        <f>Recovery_OX!R85</f>
        <v>0</v>
      </c>
      <c r="AE90" s="652"/>
      <c r="AF90" s="704">
        <f>(AC90-AD90)*(1-Recovery_OX!U85)</f>
        <v>1.607060644089996E-3</v>
      </c>
    </row>
    <row r="91" spans="2:32">
      <c r="B91" s="697">
        <f t="shared" si="4"/>
        <v>2074</v>
      </c>
      <c r="C91" s="698">
        <f>IF(Select2=1,Food!$K93,"")</f>
        <v>8.1363719146849631E-12</v>
      </c>
      <c r="D91" s="699">
        <f>IF(Select2=1,Paper!$K93,"")</f>
        <v>6.9880266438582033E-4</v>
      </c>
      <c r="E91" s="689">
        <f>IF(Select2=1,Nappies!$K93,"")</f>
        <v>2.8781480143756247E-6</v>
      </c>
      <c r="F91" s="699">
        <f>IF(Select2=1,Garden!$K93,"")</f>
        <v>0</v>
      </c>
      <c r="G91" s="689">
        <f>IF(Select2=1,Wood!$K93,"")</f>
        <v>0</v>
      </c>
      <c r="H91" s="699">
        <f>IF(Select2=1,Textiles!$K93,"")</f>
        <v>4.9828200724909409E-5</v>
      </c>
      <c r="I91" s="700">
        <f>Sludge!K93</f>
        <v>0</v>
      </c>
      <c r="J91" s="700" t="str">
        <f>IF(Select2=2,MSW!$K93,"")</f>
        <v/>
      </c>
      <c r="K91" s="700">
        <f>Industry!$K93</f>
        <v>0</v>
      </c>
      <c r="L91" s="701">
        <f t="shared" si="7"/>
        <v>7.515090212614772E-4</v>
      </c>
      <c r="M91" s="702">
        <f>Recovery_OX!C86</f>
        <v>0</v>
      </c>
      <c r="N91" s="652"/>
      <c r="O91" s="703">
        <f>(L91-M91)*(1-Recovery_OX!F86)</f>
        <v>7.515090212614772E-4</v>
      </c>
      <c r="P91" s="643"/>
      <c r="Q91" s="654"/>
      <c r="S91" s="697">
        <f t="shared" si="5"/>
        <v>2074</v>
      </c>
      <c r="T91" s="698">
        <f>IF(Select2=1,Food!$W93,"")</f>
        <v>5.4436029759265999E-12</v>
      </c>
      <c r="U91" s="699">
        <f>IF(Select2=1,Paper!$W93,"")</f>
        <v>1.4438071578219431E-3</v>
      </c>
      <c r="V91" s="689">
        <f>IF(Select2=1,Nappies!$W93,"")</f>
        <v>0</v>
      </c>
      <c r="W91" s="699">
        <f>IF(Select2=1,Garden!$W93,"")</f>
        <v>0</v>
      </c>
      <c r="X91" s="689">
        <f>IF(Select2=1,Wood!$W93,"")</f>
        <v>0</v>
      </c>
      <c r="Y91" s="699">
        <f>IF(Select2=1,Textiles!$W93,"")</f>
        <v>5.4606247369763771E-5</v>
      </c>
      <c r="Z91" s="691">
        <f>Sludge!W93</f>
        <v>0</v>
      </c>
      <c r="AA91" s="691" t="str">
        <f>IF(Select2=2,MSW!$W93,"")</f>
        <v/>
      </c>
      <c r="AB91" s="700">
        <f>Industry!$W93</f>
        <v>0</v>
      </c>
      <c r="AC91" s="700">
        <f t="shared" si="6"/>
        <v>1.4984134106353099E-3</v>
      </c>
      <c r="AD91" s="702">
        <f>Recovery_OX!R86</f>
        <v>0</v>
      </c>
      <c r="AE91" s="652"/>
      <c r="AF91" s="704">
        <f>(AC91-AD91)*(1-Recovery_OX!U86)</f>
        <v>1.4984134106353099E-3</v>
      </c>
    </row>
    <row r="92" spans="2:32">
      <c r="B92" s="697">
        <f t="shared" si="4"/>
        <v>2075</v>
      </c>
      <c r="C92" s="698">
        <f>IF(Select2=1,Food!$K94,"")</f>
        <v>5.4539731964147075E-12</v>
      </c>
      <c r="D92" s="699">
        <f>IF(Select2=1,Paper!$K94,"")</f>
        <v>6.5155928560714938E-4</v>
      </c>
      <c r="E92" s="689">
        <f>IF(Select2=1,Nappies!$K94,"")</f>
        <v>2.4281922166854576E-6</v>
      </c>
      <c r="F92" s="699">
        <f>IF(Select2=1,Garden!$K94,"")</f>
        <v>0</v>
      </c>
      <c r="G92" s="689">
        <f>IF(Select2=1,Wood!$K94,"")</f>
        <v>0</v>
      </c>
      <c r="H92" s="699">
        <f>IF(Select2=1,Textiles!$K94,"")</f>
        <v>4.6459506412938626E-5</v>
      </c>
      <c r="I92" s="700">
        <f>Sludge!K94</f>
        <v>0</v>
      </c>
      <c r="J92" s="700" t="str">
        <f>IF(Select2=2,MSW!$K94,"")</f>
        <v/>
      </c>
      <c r="K92" s="700">
        <f>Industry!$K94</f>
        <v>0</v>
      </c>
      <c r="L92" s="701">
        <f t="shared" si="7"/>
        <v>7.0044698969074664E-4</v>
      </c>
      <c r="M92" s="702">
        <f>Recovery_OX!C87</f>
        <v>0</v>
      </c>
      <c r="N92" s="652"/>
      <c r="O92" s="703">
        <f>(L92-M92)*(1-Recovery_OX!F87)</f>
        <v>7.0044698969074664E-4</v>
      </c>
      <c r="P92" s="643"/>
      <c r="Q92" s="654"/>
      <c r="S92" s="697">
        <f t="shared" si="5"/>
        <v>2075</v>
      </c>
      <c r="T92" s="698">
        <f>IF(Select2=1,Food!$W94,"")</f>
        <v>3.6489561974228615E-12</v>
      </c>
      <c r="U92" s="699">
        <f>IF(Select2=1,Paper!$W94,"")</f>
        <v>1.3461968710891516E-3</v>
      </c>
      <c r="V92" s="689">
        <f>IF(Select2=1,Nappies!$W94,"")</f>
        <v>0</v>
      </c>
      <c r="W92" s="699">
        <f>IF(Select2=1,Garden!$W94,"")</f>
        <v>0</v>
      </c>
      <c r="X92" s="689">
        <f>IF(Select2=1,Wood!$W94,"")</f>
        <v>0</v>
      </c>
      <c r="Y92" s="699">
        <f>IF(Select2=1,Textiles!$W94,"")</f>
        <v>5.0914527575823191E-5</v>
      </c>
      <c r="Z92" s="691">
        <f>Sludge!W94</f>
        <v>0</v>
      </c>
      <c r="AA92" s="691" t="str">
        <f>IF(Select2=2,MSW!$W94,"")</f>
        <v/>
      </c>
      <c r="AB92" s="700">
        <f>Industry!$W94</f>
        <v>0</v>
      </c>
      <c r="AC92" s="700">
        <f t="shared" si="6"/>
        <v>1.3971114023139308E-3</v>
      </c>
      <c r="AD92" s="702">
        <f>Recovery_OX!R87</f>
        <v>0</v>
      </c>
      <c r="AE92" s="652"/>
      <c r="AF92" s="704">
        <f>(AC92-AD92)*(1-Recovery_OX!U87)</f>
        <v>1.3971114023139308E-3</v>
      </c>
    </row>
    <row r="93" spans="2:32">
      <c r="B93" s="697">
        <f t="shared" si="4"/>
        <v>2076</v>
      </c>
      <c r="C93" s="698">
        <f>IF(Select2=1,Food!$K95,"")</f>
        <v>3.6559075640978497E-12</v>
      </c>
      <c r="D93" s="699">
        <f>IF(Select2=1,Paper!$K95,"")</f>
        <v>6.0750985120244067E-4</v>
      </c>
      <c r="E93" s="689">
        <f>IF(Select2=1,Nappies!$K95,"")</f>
        <v>2.0485803411507027E-6</v>
      </c>
      <c r="F93" s="699">
        <f>IF(Select2=1,Garden!$K95,"")</f>
        <v>0</v>
      </c>
      <c r="G93" s="689">
        <f>IF(Select2=1,Wood!$K95,"")</f>
        <v>0</v>
      </c>
      <c r="H93" s="699">
        <f>IF(Select2=1,Textiles!$K95,"")</f>
        <v>4.3318556655304744E-5</v>
      </c>
      <c r="I93" s="700">
        <f>Sludge!K95</f>
        <v>0</v>
      </c>
      <c r="J93" s="700" t="str">
        <f>IF(Select2=2,MSW!$K95,"")</f>
        <v/>
      </c>
      <c r="K93" s="700">
        <f>Industry!$K95</f>
        <v>0</v>
      </c>
      <c r="L93" s="701">
        <f t="shared" si="7"/>
        <v>6.5287699185480374E-4</v>
      </c>
      <c r="M93" s="702">
        <f>Recovery_OX!C88</f>
        <v>0</v>
      </c>
      <c r="N93" s="652"/>
      <c r="O93" s="703">
        <f>(L93-M93)*(1-Recovery_OX!F88)</f>
        <v>6.5287699185480374E-4</v>
      </c>
      <c r="P93" s="643"/>
      <c r="Q93" s="654"/>
      <c r="S93" s="697">
        <f t="shared" si="5"/>
        <v>2076</v>
      </c>
      <c r="T93" s="698">
        <f>IF(Select2=1,Food!$W95,"")</f>
        <v>2.445968486238524E-12</v>
      </c>
      <c r="U93" s="699">
        <f>IF(Select2=1,Paper!$W95,"")</f>
        <v>1.2551856429802496E-3</v>
      </c>
      <c r="V93" s="689">
        <f>IF(Select2=1,Nappies!$W95,"")</f>
        <v>0</v>
      </c>
      <c r="W93" s="699">
        <f>IF(Select2=1,Garden!$W95,"")</f>
        <v>0</v>
      </c>
      <c r="X93" s="689">
        <f>IF(Select2=1,Wood!$W95,"")</f>
        <v>0</v>
      </c>
      <c r="Y93" s="699">
        <f>IF(Select2=1,Textiles!$W95,"")</f>
        <v>4.7472390855128525E-5</v>
      </c>
      <c r="Z93" s="691">
        <f>Sludge!W95</f>
        <v>0</v>
      </c>
      <c r="AA93" s="691" t="str">
        <f>IF(Select2=2,MSW!$W95,"")</f>
        <v/>
      </c>
      <c r="AB93" s="700">
        <f>Industry!$W95</f>
        <v>0</v>
      </c>
      <c r="AC93" s="700">
        <f t="shared" si="6"/>
        <v>1.3026580362813466E-3</v>
      </c>
      <c r="AD93" s="702">
        <f>Recovery_OX!R88</f>
        <v>0</v>
      </c>
      <c r="AE93" s="652"/>
      <c r="AF93" s="704">
        <f>(AC93-AD93)*(1-Recovery_OX!U88)</f>
        <v>1.3026580362813466E-3</v>
      </c>
    </row>
    <row r="94" spans="2:32">
      <c r="B94" s="697">
        <f t="shared" si="4"/>
        <v>2077</v>
      </c>
      <c r="C94" s="698">
        <f>IF(Select2=1,Food!$K96,"")</f>
        <v>2.4506281266681125E-12</v>
      </c>
      <c r="D94" s="699">
        <f>IF(Select2=1,Paper!$K96,"")</f>
        <v>5.6643843079313787E-4</v>
      </c>
      <c r="E94" s="689">
        <f>IF(Select2=1,Nappies!$K96,"")</f>
        <v>1.7283151577998649E-6</v>
      </c>
      <c r="F94" s="699">
        <f>IF(Select2=1,Garden!$K96,"")</f>
        <v>0</v>
      </c>
      <c r="G94" s="689">
        <f>IF(Select2=1,Wood!$K96,"")</f>
        <v>0</v>
      </c>
      <c r="H94" s="699">
        <f>IF(Select2=1,Textiles!$K96,"")</f>
        <v>4.038995451265183E-5</v>
      </c>
      <c r="I94" s="700">
        <f>Sludge!K96</f>
        <v>0</v>
      </c>
      <c r="J94" s="700" t="str">
        <f>IF(Select2=2,MSW!$K96,"")</f>
        <v/>
      </c>
      <c r="K94" s="700">
        <f>Industry!$K96</f>
        <v>0</v>
      </c>
      <c r="L94" s="701">
        <f t="shared" si="7"/>
        <v>6.0855670291421772E-4</v>
      </c>
      <c r="M94" s="702">
        <f>Recovery_OX!C89</f>
        <v>0</v>
      </c>
      <c r="N94" s="652"/>
      <c r="O94" s="703">
        <f>(L94-M94)*(1-Recovery_OX!F89)</f>
        <v>6.0855670291421772E-4</v>
      </c>
      <c r="P94" s="643"/>
      <c r="Q94" s="654"/>
      <c r="S94" s="697">
        <f t="shared" si="5"/>
        <v>2077</v>
      </c>
      <c r="T94" s="698">
        <f>IF(Select2=1,Food!$W96,"")</f>
        <v>1.6395817082971302E-12</v>
      </c>
      <c r="U94" s="699">
        <f>IF(Select2=1,Paper!$W96,"")</f>
        <v>1.1703273363494588E-3</v>
      </c>
      <c r="V94" s="689">
        <f>IF(Select2=1,Nappies!$W96,"")</f>
        <v>0</v>
      </c>
      <c r="W94" s="699">
        <f>IF(Select2=1,Garden!$W96,"")</f>
        <v>0</v>
      </c>
      <c r="X94" s="689">
        <f>IF(Select2=1,Wood!$W96,"")</f>
        <v>0</v>
      </c>
      <c r="Y94" s="699">
        <f>IF(Select2=1,Textiles!$W96,"")</f>
        <v>4.4262963849481487E-5</v>
      </c>
      <c r="Z94" s="691">
        <f>Sludge!W96</f>
        <v>0</v>
      </c>
      <c r="AA94" s="691" t="str">
        <f>IF(Select2=2,MSW!$W96,"")</f>
        <v/>
      </c>
      <c r="AB94" s="700">
        <f>Industry!$W96</f>
        <v>0</v>
      </c>
      <c r="AC94" s="700">
        <f t="shared" si="6"/>
        <v>1.214590301838522E-3</v>
      </c>
      <c r="AD94" s="702">
        <f>Recovery_OX!R89</f>
        <v>0</v>
      </c>
      <c r="AE94" s="652"/>
      <c r="AF94" s="704">
        <f>(AC94-AD94)*(1-Recovery_OX!U89)</f>
        <v>1.214590301838522E-3</v>
      </c>
    </row>
    <row r="95" spans="2:32">
      <c r="B95" s="697">
        <f t="shared" si="4"/>
        <v>2078</v>
      </c>
      <c r="C95" s="698">
        <f>IF(Select2=1,Food!$K97,"")</f>
        <v>1.642705158684402E-12</v>
      </c>
      <c r="D95" s="699">
        <f>IF(Select2=1,Paper!$K97,"")</f>
        <v>5.2814369222874493E-4</v>
      </c>
      <c r="E95" s="689">
        <f>IF(Select2=1,Nappies!$K97,"")</f>
        <v>1.4581186906259729E-6</v>
      </c>
      <c r="F95" s="699">
        <f>IF(Select2=1,Garden!$K97,"")</f>
        <v>0</v>
      </c>
      <c r="G95" s="689">
        <f>IF(Select2=1,Wood!$K97,"")</f>
        <v>0</v>
      </c>
      <c r="H95" s="699">
        <f>IF(Select2=1,Textiles!$K97,"")</f>
        <v>3.7659343973878934E-5</v>
      </c>
      <c r="I95" s="700">
        <f>Sludge!K97</f>
        <v>0</v>
      </c>
      <c r="J95" s="700" t="str">
        <f>IF(Select2=2,MSW!$K97,"")</f>
        <v/>
      </c>
      <c r="K95" s="700">
        <f>Industry!$K97</f>
        <v>0</v>
      </c>
      <c r="L95" s="701">
        <f t="shared" si="7"/>
        <v>5.6726115653595499E-4</v>
      </c>
      <c r="M95" s="702">
        <f>Recovery_OX!C90</f>
        <v>0</v>
      </c>
      <c r="N95" s="652"/>
      <c r="O95" s="703">
        <f>(L95-M95)*(1-Recovery_OX!F90)</f>
        <v>5.6726115653595499E-4</v>
      </c>
      <c r="P95" s="643"/>
      <c r="Q95" s="654"/>
      <c r="S95" s="697">
        <f t="shared" si="5"/>
        <v>2078</v>
      </c>
      <c r="T95" s="698">
        <f>IF(Select2=1,Food!$W97,"")</f>
        <v>1.0990444861849245E-12</v>
      </c>
      <c r="U95" s="699">
        <f>IF(Select2=1,Paper!$W97,"")</f>
        <v>1.0912059756792254E-3</v>
      </c>
      <c r="V95" s="689">
        <f>IF(Select2=1,Nappies!$W97,"")</f>
        <v>0</v>
      </c>
      <c r="W95" s="699">
        <f>IF(Select2=1,Garden!$W97,"")</f>
        <v>0</v>
      </c>
      <c r="X95" s="689">
        <f>IF(Select2=1,Wood!$W97,"")</f>
        <v>0</v>
      </c>
      <c r="Y95" s="699">
        <f>IF(Select2=1,Textiles!$W97,"")</f>
        <v>4.1270513943976945E-5</v>
      </c>
      <c r="Z95" s="691">
        <f>Sludge!W97</f>
        <v>0</v>
      </c>
      <c r="AA95" s="691" t="str">
        <f>IF(Select2=2,MSW!$W97,"")</f>
        <v/>
      </c>
      <c r="AB95" s="700">
        <f>Industry!$W97</f>
        <v>0</v>
      </c>
      <c r="AC95" s="700">
        <f t="shared" si="6"/>
        <v>1.1324764907222468E-3</v>
      </c>
      <c r="AD95" s="702">
        <f>Recovery_OX!R90</f>
        <v>0</v>
      </c>
      <c r="AE95" s="652"/>
      <c r="AF95" s="704">
        <f>(AC95-AD95)*(1-Recovery_OX!U90)</f>
        <v>1.1324764907222468E-3</v>
      </c>
    </row>
    <row r="96" spans="2:32">
      <c r="B96" s="697">
        <f t="shared" si="4"/>
        <v>2079</v>
      </c>
      <c r="C96" s="698">
        <f>IF(Select2=1,Food!$K98,"")</f>
        <v>1.1011381975923108E-12</v>
      </c>
      <c r="D96" s="699">
        <f>IF(Select2=1,Paper!$K98,"")</f>
        <v>4.9243791465639107E-4</v>
      </c>
      <c r="E96" s="689">
        <f>IF(Select2=1,Nappies!$K98,"")</f>
        <v>1.2301634377027207E-6</v>
      </c>
      <c r="F96" s="699">
        <f>IF(Select2=1,Garden!$K98,"")</f>
        <v>0</v>
      </c>
      <c r="G96" s="689">
        <f>IF(Select2=1,Wood!$K98,"")</f>
        <v>0</v>
      </c>
      <c r="H96" s="699">
        <f>IF(Select2=1,Textiles!$K98,"")</f>
        <v>3.5113339582957031E-5</v>
      </c>
      <c r="I96" s="700">
        <f>Sludge!K98</f>
        <v>0</v>
      </c>
      <c r="J96" s="700" t="str">
        <f>IF(Select2=2,MSW!$K98,"")</f>
        <v/>
      </c>
      <c r="K96" s="700">
        <f>Industry!$K98</f>
        <v>0</v>
      </c>
      <c r="L96" s="701">
        <f t="shared" si="7"/>
        <v>5.2878141877818897E-4</v>
      </c>
      <c r="M96" s="702">
        <f>Recovery_OX!C91</f>
        <v>0</v>
      </c>
      <c r="N96" s="652"/>
      <c r="O96" s="703">
        <f>(L96-M96)*(1-Recovery_OX!F91)</f>
        <v>5.2878141877818897E-4</v>
      </c>
      <c r="P96" s="641"/>
      <c r="S96" s="697">
        <f t="shared" si="5"/>
        <v>2079</v>
      </c>
      <c r="T96" s="698">
        <f>IF(Select2=1,Food!$W98,"")</f>
        <v>7.3671155057469412E-13</v>
      </c>
      <c r="U96" s="699">
        <f>IF(Select2=1,Paper!$W98,"")</f>
        <v>1.0174337079677503E-3</v>
      </c>
      <c r="V96" s="689">
        <f>IF(Select2=1,Nappies!$W98,"")</f>
        <v>0</v>
      </c>
      <c r="W96" s="699">
        <f>IF(Select2=1,Garden!$W98,"")</f>
        <v>0</v>
      </c>
      <c r="X96" s="689">
        <f>IF(Select2=1,Wood!$W98,"")</f>
        <v>0</v>
      </c>
      <c r="Y96" s="699">
        <f>IF(Select2=1,Textiles!$W98,"")</f>
        <v>3.8480372145706365E-5</v>
      </c>
      <c r="Z96" s="691">
        <f>Sludge!W98</f>
        <v>0</v>
      </c>
      <c r="AA96" s="691" t="str">
        <f>IF(Select2=2,MSW!$W98,"")</f>
        <v/>
      </c>
      <c r="AB96" s="700">
        <f>Industry!$W98</f>
        <v>0</v>
      </c>
      <c r="AC96" s="700">
        <f t="shared" si="6"/>
        <v>1.0559140808501682E-3</v>
      </c>
      <c r="AD96" s="702">
        <f>Recovery_OX!R91</f>
        <v>0</v>
      </c>
      <c r="AE96" s="652"/>
      <c r="AF96" s="704">
        <f>(AC96-AD96)*(1-Recovery_OX!U91)</f>
        <v>1.0559140808501682E-3</v>
      </c>
    </row>
    <row r="97" spans="2:32" ht="13.5" thickBot="1">
      <c r="B97" s="705">
        <f t="shared" si="4"/>
        <v>2080</v>
      </c>
      <c r="C97" s="706">
        <f>IF(Select2=1,Food!$K99,"")</f>
        <v>7.381150073016786E-13</v>
      </c>
      <c r="D97" s="707">
        <f>IF(Select2=1,Paper!$K99,"")</f>
        <v>4.5914606831299178E-4</v>
      </c>
      <c r="E97" s="707">
        <f>IF(Select2=1,Nappies!$K99,"")</f>
        <v>1.0378456110530427E-6</v>
      </c>
      <c r="F97" s="707">
        <f>IF(Select2=1,Garden!$K99,"")</f>
        <v>0</v>
      </c>
      <c r="G97" s="707">
        <f>IF(Select2=1,Wood!$K99,"")</f>
        <v>0</v>
      </c>
      <c r="H97" s="707">
        <f>IF(Select2=1,Textiles!$K99,"")</f>
        <v>3.2739460823408037E-5</v>
      </c>
      <c r="I97" s="708">
        <f>Sludge!K99</f>
        <v>0</v>
      </c>
      <c r="J97" s="708" t="str">
        <f>IF(Select2=2,MSW!$K99,"")</f>
        <v/>
      </c>
      <c r="K97" s="700">
        <f>Industry!$K99</f>
        <v>0</v>
      </c>
      <c r="L97" s="701">
        <f t="shared" si="7"/>
        <v>4.9292337548556791E-4</v>
      </c>
      <c r="M97" s="709">
        <f>Recovery_OX!C92</f>
        <v>0</v>
      </c>
      <c r="N97" s="652"/>
      <c r="O97" s="710">
        <f>(L97-M97)*(1-Recovery_OX!F92)</f>
        <v>4.9292337548556791E-4</v>
      </c>
      <c r="S97" s="705">
        <f t="shared" si="5"/>
        <v>2080</v>
      </c>
      <c r="T97" s="706">
        <f>IF(Select2=1,Food!$W99,"")</f>
        <v>4.9383252049621621E-13</v>
      </c>
      <c r="U97" s="707">
        <f>IF(Select2=1,Paper!$W99,"")</f>
        <v>9.4864890147312387E-4</v>
      </c>
      <c r="V97" s="707">
        <f>IF(Select2=1,Nappies!$W99,"")</f>
        <v>0</v>
      </c>
      <c r="W97" s="707">
        <f>IF(Select2=1,Garden!$W99,"")</f>
        <v>0</v>
      </c>
      <c r="X97" s="707">
        <f>IF(Select2=1,Wood!$W99,"")</f>
        <v>0</v>
      </c>
      <c r="Y97" s="707">
        <f>IF(Select2=1,Textiles!$W99,"")</f>
        <v>3.5878861176337609E-5</v>
      </c>
      <c r="Z97" s="708">
        <f>Sludge!W99</f>
        <v>0</v>
      </c>
      <c r="AA97" s="708" t="str">
        <f>IF(Select2=2,MSW!$W99,"")</f>
        <v/>
      </c>
      <c r="AB97" s="700">
        <f>Industry!$W99</f>
        <v>0</v>
      </c>
      <c r="AC97" s="700">
        <f t="shared" si="6"/>
        <v>9.8452776314329402E-4</v>
      </c>
      <c r="AD97" s="709">
        <f>Recovery_OX!R92</f>
        <v>0</v>
      </c>
      <c r="AE97" s="652"/>
      <c r="AF97" s="711">
        <f>(AC97-AD97)*(1-Recovery_OX!U92)</f>
        <v>9.8452776314329402E-4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pageSetup paperSize="9" orientation="portrait" r:id="rId1"/>
  <headerFooter alignWithMargins="0"/>
  <drawing r:id="rId2"/>
  <legacyDrawing r:id="rId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5" t="s">
        <v>284</v>
      </c>
      <c r="D8" s="926"/>
      <c r="E8" s="927"/>
      <c r="F8" s="925" t="s">
        <v>285</v>
      </c>
      <c r="G8" s="926"/>
      <c r="H8" s="928"/>
      <c r="I8" s="435"/>
      <c r="J8" s="925" t="s">
        <v>286</v>
      </c>
      <c r="K8" s="926"/>
      <c r="L8" s="928"/>
      <c r="M8" s="929" t="s">
        <v>287</v>
      </c>
      <c r="N8" s="930"/>
      <c r="O8" s="931"/>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0.26365208108800003</v>
      </c>
      <c r="E12" s="464">
        <f>Stored_C!G18+Stored_C!M18</f>
        <v>0</v>
      </c>
      <c r="F12" s="465">
        <f>F11+HWP!C12</f>
        <v>0</v>
      </c>
      <c r="G12" s="463">
        <f>G11+HWP!D12</f>
        <v>0.26365208108800003</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0.27134252919620006</v>
      </c>
      <c r="E13" s="473">
        <f>Stored_C!G19+Stored_C!M19</f>
        <v>0</v>
      </c>
      <c r="F13" s="474">
        <f>F12+HWP!C13</f>
        <v>0</v>
      </c>
      <c r="G13" s="472">
        <f>G12+HWP!D13</f>
        <v>0.53499461028420003</v>
      </c>
      <c r="H13" s="473">
        <f>H12+HWP!E13</f>
        <v>0</v>
      </c>
      <c r="I13" s="456"/>
      <c r="J13" s="475">
        <f>Garden!J20</f>
        <v>0</v>
      </c>
      <c r="K13" s="476">
        <f>Paper!J20</f>
        <v>8.627062876884117E-3</v>
      </c>
      <c r="L13" s="477">
        <f>Wood!J20</f>
        <v>0</v>
      </c>
      <c r="M13" s="478">
        <f>J13*(1-Recovery_OX!E13)*(1-Recovery_OX!F13)</f>
        <v>0</v>
      </c>
      <c r="N13" s="476">
        <f>K13*(1-Recovery_OX!E13)*(1-Recovery_OX!F13)</f>
        <v>8.627062876884117E-3</v>
      </c>
      <c r="O13" s="477">
        <f>L13*(1-Recovery_OX!E13)*(1-Recovery_OX!F13)</f>
        <v>0</v>
      </c>
    </row>
    <row r="14" spans="2:15">
      <c r="B14" s="470">
        <f t="shared" ref="B14:B77" si="0">B13+1</f>
        <v>1952</v>
      </c>
      <c r="C14" s="471">
        <f>Stored_C!E20</f>
        <v>0</v>
      </c>
      <c r="D14" s="472">
        <f>Stored_C!F20+Stored_C!L20</f>
        <v>0.28341883825199998</v>
      </c>
      <c r="E14" s="473">
        <f>Stored_C!G20+Stored_C!M20</f>
        <v>0</v>
      </c>
      <c r="F14" s="474">
        <f>F13+HWP!C14</f>
        <v>0</v>
      </c>
      <c r="G14" s="472">
        <f>G13+HWP!D14</f>
        <v>0.81841344853620002</v>
      </c>
      <c r="H14" s="473">
        <f>H13+HWP!E14</f>
        <v>0</v>
      </c>
      <c r="I14" s="456"/>
      <c r="J14" s="475">
        <f>Garden!J21</f>
        <v>0</v>
      </c>
      <c r="K14" s="476">
        <f>Paper!J21</f>
        <v>1.6922525148017457E-2</v>
      </c>
      <c r="L14" s="477">
        <f>Wood!J21</f>
        <v>0</v>
      </c>
      <c r="M14" s="478">
        <f>J14*(1-Recovery_OX!E14)*(1-Recovery_OX!F14)</f>
        <v>0</v>
      </c>
      <c r="N14" s="476">
        <f>K14*(1-Recovery_OX!E14)*(1-Recovery_OX!F14)</f>
        <v>1.6922525148017457E-2</v>
      </c>
      <c r="O14" s="477">
        <f>L14*(1-Recovery_OX!E14)*(1-Recovery_OX!F14)</f>
        <v>0</v>
      </c>
    </row>
    <row r="15" spans="2:15">
      <c r="B15" s="470">
        <f t="shared" si="0"/>
        <v>1953</v>
      </c>
      <c r="C15" s="471">
        <f>Stored_C!E21</f>
        <v>0</v>
      </c>
      <c r="D15" s="472">
        <f>Stored_C!F21+Stored_C!L21</f>
        <v>0.29229958114059995</v>
      </c>
      <c r="E15" s="473">
        <f>Stored_C!G21+Stored_C!M21</f>
        <v>0</v>
      </c>
      <c r="F15" s="474">
        <f>F14+HWP!C15</f>
        <v>0</v>
      </c>
      <c r="G15" s="472">
        <f>G14+HWP!D15</f>
        <v>1.1107130296768</v>
      </c>
      <c r="H15" s="473">
        <f>H14+HWP!E15</f>
        <v>0</v>
      </c>
      <c r="I15" s="456"/>
      <c r="J15" s="475">
        <f>Garden!J22</f>
        <v>0</v>
      </c>
      <c r="K15" s="476">
        <f>Paper!J22</f>
        <v>2.5052316535335697E-2</v>
      </c>
      <c r="L15" s="477">
        <f>Wood!J22</f>
        <v>0</v>
      </c>
      <c r="M15" s="478">
        <f>J15*(1-Recovery_OX!E15)*(1-Recovery_OX!F15)</f>
        <v>0</v>
      </c>
      <c r="N15" s="476">
        <f>K15*(1-Recovery_OX!E15)*(1-Recovery_OX!F15)</f>
        <v>2.5052316535335697E-2</v>
      </c>
      <c r="O15" s="477">
        <f>L15*(1-Recovery_OX!E15)*(1-Recovery_OX!F15)</f>
        <v>0</v>
      </c>
    </row>
    <row r="16" spans="2:15">
      <c r="B16" s="470">
        <f t="shared" si="0"/>
        <v>1954</v>
      </c>
      <c r="C16" s="471">
        <f>Stored_C!E22</f>
        <v>0</v>
      </c>
      <c r="D16" s="472">
        <f>Stored_C!F22+Stored_C!L22</f>
        <v>0.30082823983740004</v>
      </c>
      <c r="E16" s="473">
        <f>Stored_C!G22+Stored_C!M22</f>
        <v>0</v>
      </c>
      <c r="F16" s="474">
        <f>F15+HWP!C16</f>
        <v>0</v>
      </c>
      <c r="G16" s="472">
        <f>G15+HWP!D16</f>
        <v>1.4115412695142</v>
      </c>
      <c r="H16" s="473">
        <f>H15+HWP!E16</f>
        <v>0</v>
      </c>
      <c r="I16" s="456"/>
      <c r="J16" s="475">
        <f>Garden!J23</f>
        <v>0</v>
      </c>
      <c r="K16" s="476">
        <f>Paper!J23</f>
        <v>3.2923074043894128E-2</v>
      </c>
      <c r="L16" s="477">
        <f>Wood!J23</f>
        <v>0</v>
      </c>
      <c r="M16" s="478">
        <f>J16*(1-Recovery_OX!E16)*(1-Recovery_OX!F16)</f>
        <v>0</v>
      </c>
      <c r="N16" s="476">
        <f>K16*(1-Recovery_OX!E16)*(1-Recovery_OX!F16)</f>
        <v>3.2923074043894128E-2</v>
      </c>
      <c r="O16" s="477">
        <f>L16*(1-Recovery_OX!E16)*(1-Recovery_OX!F16)</f>
        <v>0</v>
      </c>
    </row>
    <row r="17" spans="2:15">
      <c r="B17" s="470">
        <f t="shared" si="0"/>
        <v>1955</v>
      </c>
      <c r="C17" s="471">
        <f>Stored_C!E23</f>
        <v>0</v>
      </c>
      <c r="D17" s="472">
        <f>Stored_C!F23+Stored_C!L23</f>
        <v>0.31607151939</v>
      </c>
      <c r="E17" s="473">
        <f>Stored_C!G23+Stored_C!M23</f>
        <v>0</v>
      </c>
      <c r="F17" s="474">
        <f>F16+HWP!C17</f>
        <v>0</v>
      </c>
      <c r="G17" s="472">
        <f>G16+HWP!D17</f>
        <v>1.7276127889041999</v>
      </c>
      <c r="H17" s="473">
        <f>H16+HWP!E17</f>
        <v>0</v>
      </c>
      <c r="I17" s="456"/>
      <c r="J17" s="475">
        <f>Garden!J24</f>
        <v>0</v>
      </c>
      <c r="K17" s="476">
        <f>Paper!J24</f>
        <v>4.0540789280187575E-2</v>
      </c>
      <c r="L17" s="477">
        <f>Wood!J24</f>
        <v>0</v>
      </c>
      <c r="M17" s="478">
        <f>J17*(1-Recovery_OX!E17)*(1-Recovery_OX!F17)</f>
        <v>0</v>
      </c>
      <c r="N17" s="476">
        <f>K17*(1-Recovery_OX!E17)*(1-Recovery_OX!F17)</f>
        <v>4.0540789280187575E-2</v>
      </c>
      <c r="O17" s="477">
        <f>L17*(1-Recovery_OX!E17)*(1-Recovery_OX!F17)</f>
        <v>0</v>
      </c>
    </row>
    <row r="18" spans="2:15">
      <c r="B18" s="470">
        <f t="shared" si="0"/>
        <v>1956</v>
      </c>
      <c r="C18" s="471">
        <f>Stored_C!E24</f>
        <v>0</v>
      </c>
      <c r="D18" s="472">
        <f>Stored_C!F24+Stored_C!L24</f>
        <v>0.32484502851460006</v>
      </c>
      <c r="E18" s="473">
        <f>Stored_C!G24+Stored_C!M24</f>
        <v>0</v>
      </c>
      <c r="F18" s="474">
        <f>F17+HWP!C18</f>
        <v>0</v>
      </c>
      <c r="G18" s="472">
        <f>G17+HWP!D18</f>
        <v>2.0524578174187997</v>
      </c>
      <c r="H18" s="473">
        <f>H17+HWP!E18</f>
        <v>0</v>
      </c>
      <c r="I18" s="456"/>
      <c r="J18" s="475">
        <f>Garden!J25</f>
        <v>0</v>
      </c>
      <c r="K18" s="476">
        <f>Paper!J25</f>
        <v>4.8142281201196971E-2</v>
      </c>
      <c r="L18" s="477">
        <f>Wood!J25</f>
        <v>0</v>
      </c>
      <c r="M18" s="478">
        <f>J18*(1-Recovery_OX!E18)*(1-Recovery_OX!F18)</f>
        <v>0</v>
      </c>
      <c r="N18" s="476">
        <f>K18*(1-Recovery_OX!E18)*(1-Recovery_OX!F18)</f>
        <v>4.8142281201196971E-2</v>
      </c>
      <c r="O18" s="477">
        <f>L18*(1-Recovery_OX!E18)*(1-Recovery_OX!F18)</f>
        <v>0</v>
      </c>
    </row>
    <row r="19" spans="2:15">
      <c r="B19" s="470">
        <f t="shared" si="0"/>
        <v>1957</v>
      </c>
      <c r="C19" s="471">
        <f>Stored_C!E25</f>
        <v>0</v>
      </c>
      <c r="D19" s="472">
        <f>Stored_C!F25+Stored_C!L25</f>
        <v>0.33372219694440003</v>
      </c>
      <c r="E19" s="473">
        <f>Stored_C!G25+Stored_C!M25</f>
        <v>0</v>
      </c>
      <c r="F19" s="474">
        <f>F18+HWP!C19</f>
        <v>0</v>
      </c>
      <c r="G19" s="472">
        <f>G18+HWP!D19</f>
        <v>2.3861800143631999</v>
      </c>
      <c r="H19" s="473">
        <f>H18+HWP!E19</f>
        <v>0</v>
      </c>
      <c r="I19" s="456"/>
      <c r="J19" s="475">
        <f>Garden!J26</f>
        <v>0</v>
      </c>
      <c r="K19" s="476">
        <f>Paper!J26</f>
        <v>5.5516946714371428E-2</v>
      </c>
      <c r="L19" s="477">
        <f>Wood!J26</f>
        <v>0</v>
      </c>
      <c r="M19" s="478">
        <f>J19*(1-Recovery_OX!E19)*(1-Recovery_OX!F19)</f>
        <v>0</v>
      </c>
      <c r="N19" s="476">
        <f>K19*(1-Recovery_OX!E19)*(1-Recovery_OX!F19)</f>
        <v>5.5516946714371428E-2</v>
      </c>
      <c r="O19" s="477">
        <f>L19*(1-Recovery_OX!E19)*(1-Recovery_OX!F19)</f>
        <v>0</v>
      </c>
    </row>
    <row r="20" spans="2:15">
      <c r="B20" s="470">
        <f t="shared" si="0"/>
        <v>1958</v>
      </c>
      <c r="C20" s="471">
        <f>Stored_C!E26</f>
        <v>0</v>
      </c>
      <c r="D20" s="472">
        <f>Stored_C!F26+Stored_C!L26</f>
        <v>0.34266191840320004</v>
      </c>
      <c r="E20" s="473">
        <f>Stored_C!G26+Stored_C!M26</f>
        <v>0</v>
      </c>
      <c r="F20" s="474">
        <f>F19+HWP!C20</f>
        <v>0</v>
      </c>
      <c r="G20" s="472">
        <f>G19+HWP!D20</f>
        <v>2.7288419327664002</v>
      </c>
      <c r="H20" s="473">
        <f>H19+HWP!E20</f>
        <v>0</v>
      </c>
      <c r="I20" s="456"/>
      <c r="J20" s="475">
        <f>Garden!J27</f>
        <v>0</v>
      </c>
      <c r="K20" s="476">
        <f>Paper!J27</f>
        <v>6.268351256336252E-2</v>
      </c>
      <c r="L20" s="477">
        <f>Wood!J27</f>
        <v>0</v>
      </c>
      <c r="M20" s="478">
        <f>J20*(1-Recovery_OX!E20)*(1-Recovery_OX!F20)</f>
        <v>0</v>
      </c>
      <c r="N20" s="476">
        <f>K20*(1-Recovery_OX!E20)*(1-Recovery_OX!F20)</f>
        <v>6.268351256336252E-2</v>
      </c>
      <c r="O20" s="477">
        <f>L20*(1-Recovery_OX!E20)*(1-Recovery_OX!F20)</f>
        <v>0</v>
      </c>
    </row>
    <row r="21" spans="2:15">
      <c r="B21" s="470">
        <f t="shared" si="0"/>
        <v>1959</v>
      </c>
      <c r="C21" s="471">
        <f>Stored_C!E27</f>
        <v>0</v>
      </c>
      <c r="D21" s="472">
        <f>Stored_C!F27+Stored_C!L27</f>
        <v>0.35161593769719995</v>
      </c>
      <c r="E21" s="473">
        <f>Stored_C!G27+Stored_C!M27</f>
        <v>0</v>
      </c>
      <c r="F21" s="474">
        <f>F20+HWP!C21</f>
        <v>0</v>
      </c>
      <c r="G21" s="472">
        <f>G20+HWP!D21</f>
        <v>3.0804578704636003</v>
      </c>
      <c r="H21" s="473">
        <f>H20+HWP!E21</f>
        <v>0</v>
      </c>
      <c r="I21" s="456"/>
      <c r="J21" s="475">
        <f>Garden!J28</f>
        <v>0</v>
      </c>
      <c r="K21" s="476">
        <f>Paper!J28</f>
        <v>6.9658094393675041E-2</v>
      </c>
      <c r="L21" s="477">
        <f>Wood!J28</f>
        <v>0</v>
      </c>
      <c r="M21" s="478">
        <f>J21*(1-Recovery_OX!E21)*(1-Recovery_OX!F21)</f>
        <v>0</v>
      </c>
      <c r="N21" s="476">
        <f>K21*(1-Recovery_OX!E21)*(1-Recovery_OX!F21)</f>
        <v>6.9658094393675041E-2</v>
      </c>
      <c r="O21" s="477">
        <f>L21*(1-Recovery_OX!E21)*(1-Recovery_OX!F21)</f>
        <v>0</v>
      </c>
    </row>
    <row r="22" spans="2:15">
      <c r="B22" s="470">
        <f t="shared" si="0"/>
        <v>1960</v>
      </c>
      <c r="C22" s="471">
        <f>Stored_C!E28</f>
        <v>0</v>
      </c>
      <c r="D22" s="472">
        <f>Stored_C!F28+Stored_C!L28</f>
        <v>0.45688196212779997</v>
      </c>
      <c r="E22" s="473">
        <f>Stored_C!G28+Stored_C!M28</f>
        <v>0</v>
      </c>
      <c r="F22" s="474">
        <f>F21+HWP!C22</f>
        <v>0</v>
      </c>
      <c r="G22" s="472">
        <f>G21+HWP!D22</f>
        <v>3.5373398325914005</v>
      </c>
      <c r="H22" s="473">
        <f>H21+HWP!E22</f>
        <v>0</v>
      </c>
      <c r="I22" s="456"/>
      <c r="J22" s="475">
        <f>Garden!J29</f>
        <v>0</v>
      </c>
      <c r="K22" s="476">
        <f>Paper!J29</f>
        <v>7.6454139356509354E-2</v>
      </c>
      <c r="L22" s="477">
        <f>Wood!J29</f>
        <v>0</v>
      </c>
      <c r="M22" s="478">
        <f>J22*(1-Recovery_OX!E22)*(1-Recovery_OX!F22)</f>
        <v>0</v>
      </c>
      <c r="N22" s="476">
        <f>K22*(1-Recovery_OX!E22)*(1-Recovery_OX!F22)</f>
        <v>7.6454139356509354E-2</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3.5373398325914005</v>
      </c>
      <c r="H23" s="473">
        <f>H22+HWP!E23</f>
        <v>0</v>
      </c>
      <c r="I23" s="456"/>
      <c r="J23" s="475">
        <f>Garden!J30</f>
        <v>0</v>
      </c>
      <c r="K23" s="476">
        <f>Paper!J30</f>
        <v>8.6235180441491963E-2</v>
      </c>
      <c r="L23" s="477">
        <f>Wood!J30</f>
        <v>0</v>
      </c>
      <c r="M23" s="478">
        <f>J23*(1-Recovery_OX!E23)*(1-Recovery_OX!F23)</f>
        <v>0</v>
      </c>
      <c r="N23" s="476">
        <f>K23*(1-Recovery_OX!E23)*(1-Recovery_OX!F23)</f>
        <v>8.6235180441491963E-2</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3.5373398325914005</v>
      </c>
      <c r="H24" s="473">
        <f>H23+HWP!E24</f>
        <v>0</v>
      </c>
      <c r="I24" s="456"/>
      <c r="J24" s="475">
        <f>Garden!J31</f>
        <v>0</v>
      </c>
      <c r="K24" s="476">
        <f>Paper!J31</f>
        <v>8.0405149302121406E-2</v>
      </c>
      <c r="L24" s="477">
        <f>Wood!J31</f>
        <v>0</v>
      </c>
      <c r="M24" s="478">
        <f>J24*(1-Recovery_OX!E24)*(1-Recovery_OX!F24)</f>
        <v>0</v>
      </c>
      <c r="N24" s="476">
        <f>K24*(1-Recovery_OX!E24)*(1-Recovery_OX!F24)</f>
        <v>8.0405149302121406E-2</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3.5373398325914005</v>
      </c>
      <c r="H25" s="473">
        <f>H24+HWP!E25</f>
        <v>0</v>
      </c>
      <c r="I25" s="456"/>
      <c r="J25" s="475">
        <f>Garden!J32</f>
        <v>0</v>
      </c>
      <c r="K25" s="476">
        <f>Paper!J32</f>
        <v>7.4969264297913077E-2</v>
      </c>
      <c r="L25" s="477">
        <f>Wood!J32</f>
        <v>0</v>
      </c>
      <c r="M25" s="478">
        <f>J25*(1-Recovery_OX!E25)*(1-Recovery_OX!F25)</f>
        <v>0</v>
      </c>
      <c r="N25" s="476">
        <f>K25*(1-Recovery_OX!E25)*(1-Recovery_OX!F25)</f>
        <v>7.4969264297913077E-2</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3.5373398325914005</v>
      </c>
      <c r="H26" s="473">
        <f>H25+HWP!E26</f>
        <v>0</v>
      </c>
      <c r="I26" s="456"/>
      <c r="J26" s="475">
        <f>Garden!J33</f>
        <v>0</v>
      </c>
      <c r="K26" s="476">
        <f>Paper!J33</f>
        <v>6.9900878714269796E-2</v>
      </c>
      <c r="L26" s="477">
        <f>Wood!J33</f>
        <v>0</v>
      </c>
      <c r="M26" s="478">
        <f>J26*(1-Recovery_OX!E26)*(1-Recovery_OX!F26)</f>
        <v>0</v>
      </c>
      <c r="N26" s="476">
        <f>K26*(1-Recovery_OX!E26)*(1-Recovery_OX!F26)</f>
        <v>6.9900878714269796E-2</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3.5373398325914005</v>
      </c>
      <c r="H27" s="473">
        <f>H26+HWP!E27</f>
        <v>0</v>
      </c>
      <c r="I27" s="456"/>
      <c r="J27" s="475">
        <f>Garden!J34</f>
        <v>0</v>
      </c>
      <c r="K27" s="476">
        <f>Paper!J34</f>
        <v>6.5175147319180407E-2</v>
      </c>
      <c r="L27" s="477">
        <f>Wood!J34</f>
        <v>0</v>
      </c>
      <c r="M27" s="478">
        <f>J27*(1-Recovery_OX!E27)*(1-Recovery_OX!F27)</f>
        <v>0</v>
      </c>
      <c r="N27" s="476">
        <f>K27*(1-Recovery_OX!E27)*(1-Recovery_OX!F27)</f>
        <v>6.5175147319180407E-2</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3.5373398325914005</v>
      </c>
      <c r="H28" s="473">
        <f>H27+HWP!E28</f>
        <v>0</v>
      </c>
      <c r="I28" s="456"/>
      <c r="J28" s="475">
        <f>Garden!J35</f>
        <v>0</v>
      </c>
      <c r="K28" s="476">
        <f>Paper!J35</f>
        <v>6.0768904571863541E-2</v>
      </c>
      <c r="L28" s="477">
        <f>Wood!J35</f>
        <v>0</v>
      </c>
      <c r="M28" s="478">
        <f>J28*(1-Recovery_OX!E28)*(1-Recovery_OX!F28)</f>
        <v>0</v>
      </c>
      <c r="N28" s="476">
        <f>K28*(1-Recovery_OX!E28)*(1-Recovery_OX!F28)</f>
        <v>6.0768904571863541E-2</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3.5373398325914005</v>
      </c>
      <c r="H29" s="473">
        <f>H28+HWP!E29</f>
        <v>0</v>
      </c>
      <c r="I29" s="456"/>
      <c r="J29" s="475">
        <f>Garden!J36</f>
        <v>0</v>
      </c>
      <c r="K29" s="476">
        <f>Paper!J36</f>
        <v>5.6660551065259891E-2</v>
      </c>
      <c r="L29" s="477">
        <f>Wood!J36</f>
        <v>0</v>
      </c>
      <c r="M29" s="478">
        <f>J29*(1-Recovery_OX!E29)*(1-Recovery_OX!F29)</f>
        <v>0</v>
      </c>
      <c r="N29" s="476">
        <f>K29*(1-Recovery_OX!E29)*(1-Recovery_OX!F29)</f>
        <v>5.6660551065259891E-2</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3.5373398325914005</v>
      </c>
      <c r="H30" s="473">
        <f>H29+HWP!E30</f>
        <v>0</v>
      </c>
      <c r="I30" s="456"/>
      <c r="J30" s="475">
        <f>Garden!J37</f>
        <v>0</v>
      </c>
      <c r="K30" s="476">
        <f>Paper!J37</f>
        <v>5.2829947645713714E-2</v>
      </c>
      <c r="L30" s="477">
        <f>Wood!J37</f>
        <v>0</v>
      </c>
      <c r="M30" s="478">
        <f>J30*(1-Recovery_OX!E30)*(1-Recovery_OX!F30)</f>
        <v>0</v>
      </c>
      <c r="N30" s="476">
        <f>K30*(1-Recovery_OX!E30)*(1-Recovery_OX!F30)</f>
        <v>5.2829947645713714E-2</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3.5373398325914005</v>
      </c>
      <c r="H31" s="473">
        <f>H30+HWP!E31</f>
        <v>0</v>
      </c>
      <c r="I31" s="456"/>
      <c r="J31" s="475">
        <f>Garden!J38</f>
        <v>0</v>
      </c>
      <c r="K31" s="476">
        <f>Paper!J38</f>
        <v>4.9258316690818267E-2</v>
      </c>
      <c r="L31" s="477">
        <f>Wood!J38</f>
        <v>0</v>
      </c>
      <c r="M31" s="478">
        <f>J31*(1-Recovery_OX!E31)*(1-Recovery_OX!F31)</f>
        <v>0</v>
      </c>
      <c r="N31" s="476">
        <f>K31*(1-Recovery_OX!E31)*(1-Recovery_OX!F31)</f>
        <v>4.9258316690818267E-2</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3.5373398325914005</v>
      </c>
      <c r="H32" s="473">
        <f>H31+HWP!E32</f>
        <v>0</v>
      </c>
      <c r="I32" s="456"/>
      <c r="J32" s="475">
        <f>Garden!J39</f>
        <v>0</v>
      </c>
      <c r="K32" s="476">
        <f>Paper!J39</f>
        <v>4.5928150061488975E-2</v>
      </c>
      <c r="L32" s="477">
        <f>Wood!J39</f>
        <v>0</v>
      </c>
      <c r="M32" s="478">
        <f>J32*(1-Recovery_OX!E32)*(1-Recovery_OX!F32)</f>
        <v>0</v>
      </c>
      <c r="N32" s="476">
        <f>K32*(1-Recovery_OX!E32)*(1-Recovery_OX!F32)</f>
        <v>4.5928150061488975E-2</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3.5373398325914005</v>
      </c>
      <c r="H33" s="473">
        <f>H32+HWP!E33</f>
        <v>0</v>
      </c>
      <c r="I33" s="456"/>
      <c r="J33" s="475">
        <f>Garden!J40</f>
        <v>0</v>
      </c>
      <c r="K33" s="476">
        <f>Paper!J40</f>
        <v>4.2823123277045322E-2</v>
      </c>
      <c r="L33" s="477">
        <f>Wood!J40</f>
        <v>0</v>
      </c>
      <c r="M33" s="478">
        <f>J33*(1-Recovery_OX!E33)*(1-Recovery_OX!F33)</f>
        <v>0</v>
      </c>
      <c r="N33" s="476">
        <f>K33*(1-Recovery_OX!E33)*(1-Recovery_OX!F33)</f>
        <v>4.2823123277045322E-2</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3.5373398325914005</v>
      </c>
      <c r="H34" s="473">
        <f>H33+HWP!E34</f>
        <v>0</v>
      </c>
      <c r="I34" s="456"/>
      <c r="J34" s="475">
        <f>Garden!J41</f>
        <v>0</v>
      </c>
      <c r="K34" s="476">
        <f>Paper!J41</f>
        <v>3.9928015492587614E-2</v>
      </c>
      <c r="L34" s="477">
        <f>Wood!J41</f>
        <v>0</v>
      </c>
      <c r="M34" s="478">
        <f>J34*(1-Recovery_OX!E34)*(1-Recovery_OX!F34)</f>
        <v>0</v>
      </c>
      <c r="N34" s="476">
        <f>K34*(1-Recovery_OX!E34)*(1-Recovery_OX!F34)</f>
        <v>3.9928015492587614E-2</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3.5373398325914005</v>
      </c>
      <c r="H35" s="473">
        <f>H34+HWP!E35</f>
        <v>0</v>
      </c>
      <c r="I35" s="456"/>
      <c r="J35" s="475">
        <f>Garden!J42</f>
        <v>0</v>
      </c>
      <c r="K35" s="476">
        <f>Paper!J42</f>
        <v>3.7228634886397653E-2</v>
      </c>
      <c r="L35" s="477">
        <f>Wood!J42</f>
        <v>0</v>
      </c>
      <c r="M35" s="478">
        <f>J35*(1-Recovery_OX!E35)*(1-Recovery_OX!F35)</f>
        <v>0</v>
      </c>
      <c r="N35" s="476">
        <f>K35*(1-Recovery_OX!E35)*(1-Recovery_OX!F35)</f>
        <v>3.7228634886397653E-2</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3.5373398325914005</v>
      </c>
      <c r="H36" s="473">
        <f>H35+HWP!E36</f>
        <v>0</v>
      </c>
      <c r="I36" s="456"/>
      <c r="J36" s="475">
        <f>Garden!J43</f>
        <v>0</v>
      </c>
      <c r="K36" s="476">
        <f>Paper!J43</f>
        <v>3.4711749091612155E-2</v>
      </c>
      <c r="L36" s="477">
        <f>Wood!J43</f>
        <v>0</v>
      </c>
      <c r="M36" s="478">
        <f>J36*(1-Recovery_OX!E36)*(1-Recovery_OX!F36)</f>
        <v>0</v>
      </c>
      <c r="N36" s="476">
        <f>K36*(1-Recovery_OX!E36)*(1-Recovery_OX!F36)</f>
        <v>3.4711749091612155E-2</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3.5373398325914005</v>
      </c>
      <c r="H37" s="473">
        <f>H36+HWP!E37</f>
        <v>0</v>
      </c>
      <c r="I37" s="456"/>
      <c r="J37" s="475">
        <f>Garden!J44</f>
        <v>0</v>
      </c>
      <c r="K37" s="476">
        <f>Paper!J44</f>
        <v>3.2365020331145085E-2</v>
      </c>
      <c r="L37" s="477">
        <f>Wood!J44</f>
        <v>0</v>
      </c>
      <c r="M37" s="478">
        <f>J37*(1-Recovery_OX!E37)*(1-Recovery_OX!F37)</f>
        <v>0</v>
      </c>
      <c r="N37" s="476">
        <f>K37*(1-Recovery_OX!E37)*(1-Recovery_OX!F37)</f>
        <v>3.2365020331145085E-2</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3.5373398325914005</v>
      </c>
      <c r="H38" s="473">
        <f>H37+HWP!E38</f>
        <v>0</v>
      </c>
      <c r="I38" s="456"/>
      <c r="J38" s="475">
        <f>Garden!J45</f>
        <v>0</v>
      </c>
      <c r="K38" s="476">
        <f>Paper!J45</f>
        <v>3.0176944937890048E-2</v>
      </c>
      <c r="L38" s="477">
        <f>Wood!J45</f>
        <v>0</v>
      </c>
      <c r="M38" s="478">
        <f>J38*(1-Recovery_OX!E38)*(1-Recovery_OX!F38)</f>
        <v>0</v>
      </c>
      <c r="N38" s="476">
        <f>K38*(1-Recovery_OX!E38)*(1-Recovery_OX!F38)</f>
        <v>3.0176944937890048E-2</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3.5373398325914005</v>
      </c>
      <c r="H39" s="473">
        <f>H38+HWP!E39</f>
        <v>0</v>
      </c>
      <c r="I39" s="456"/>
      <c r="J39" s="475">
        <f>Garden!J46</f>
        <v>0</v>
      </c>
      <c r="K39" s="476">
        <f>Paper!J46</f>
        <v>2.8136796963730771E-2</v>
      </c>
      <c r="L39" s="477">
        <f>Wood!J46</f>
        <v>0</v>
      </c>
      <c r="M39" s="478">
        <f>J39*(1-Recovery_OX!E39)*(1-Recovery_OX!F39)</f>
        <v>0</v>
      </c>
      <c r="N39" s="476">
        <f>K39*(1-Recovery_OX!E39)*(1-Recovery_OX!F39)</f>
        <v>2.8136796963730771E-2</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3.5373398325914005</v>
      </c>
      <c r="H40" s="473">
        <f>H39+HWP!E40</f>
        <v>0</v>
      </c>
      <c r="I40" s="456"/>
      <c r="J40" s="475">
        <f>Garden!J47</f>
        <v>0</v>
      </c>
      <c r="K40" s="476">
        <f>Paper!J47</f>
        <v>2.623457560093102E-2</v>
      </c>
      <c r="L40" s="477">
        <f>Wood!J47</f>
        <v>0</v>
      </c>
      <c r="M40" s="478">
        <f>J40*(1-Recovery_OX!E40)*(1-Recovery_OX!F40)</f>
        <v>0</v>
      </c>
      <c r="N40" s="476">
        <f>K40*(1-Recovery_OX!E40)*(1-Recovery_OX!F40)</f>
        <v>2.623457560093102E-2</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3.5373398325914005</v>
      </c>
      <c r="H41" s="473">
        <f>H40+HWP!E41</f>
        <v>0</v>
      </c>
      <c r="I41" s="456"/>
      <c r="J41" s="475">
        <f>Garden!J48</f>
        <v>0</v>
      </c>
      <c r="K41" s="476">
        <f>Paper!J48</f>
        <v>2.4460956158163464E-2</v>
      </c>
      <c r="L41" s="477">
        <f>Wood!J48</f>
        <v>0</v>
      </c>
      <c r="M41" s="478">
        <f>J41*(1-Recovery_OX!E41)*(1-Recovery_OX!F41)</f>
        <v>0</v>
      </c>
      <c r="N41" s="476">
        <f>K41*(1-Recovery_OX!E41)*(1-Recovery_OX!F41)</f>
        <v>2.4460956158163464E-2</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3.5373398325914005</v>
      </c>
      <c r="H42" s="473">
        <f>H41+HWP!E42</f>
        <v>0</v>
      </c>
      <c r="I42" s="456"/>
      <c r="J42" s="475">
        <f>Garden!J49</f>
        <v>0</v>
      </c>
      <c r="K42" s="476">
        <f>Paper!J49</f>
        <v>2.2807244350861962E-2</v>
      </c>
      <c r="L42" s="477">
        <f>Wood!J49</f>
        <v>0</v>
      </c>
      <c r="M42" s="478">
        <f>J42*(1-Recovery_OX!E42)*(1-Recovery_OX!F42)</f>
        <v>0</v>
      </c>
      <c r="N42" s="476">
        <f>K42*(1-Recovery_OX!E42)*(1-Recovery_OX!F42)</f>
        <v>2.2807244350861962E-2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3.5373398325914005</v>
      </c>
      <c r="H43" s="473">
        <f>H42+HWP!E43</f>
        <v>0</v>
      </c>
      <c r="I43" s="456"/>
      <c r="J43" s="475">
        <f>Garden!J50</f>
        <v>0</v>
      </c>
      <c r="K43" s="476">
        <f>Paper!J50</f>
        <v>2.1265333681828546E-2</v>
      </c>
      <c r="L43" s="477">
        <f>Wood!J50</f>
        <v>0</v>
      </c>
      <c r="M43" s="478">
        <f>J43*(1-Recovery_OX!E43)*(1-Recovery_OX!F43)</f>
        <v>0</v>
      </c>
      <c r="N43" s="476">
        <f>K43*(1-Recovery_OX!E43)*(1-Recovery_OX!F43)</f>
        <v>2.1265333681828546E-2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3.5373398325914005</v>
      </c>
      <c r="H44" s="473">
        <f>H43+HWP!E44</f>
        <v>0</v>
      </c>
      <c r="I44" s="456"/>
      <c r="J44" s="475">
        <f>Garden!J51</f>
        <v>0</v>
      </c>
      <c r="K44" s="476">
        <f>Paper!J51</f>
        <v>1.9827665703174738E-2</v>
      </c>
      <c r="L44" s="477">
        <f>Wood!J51</f>
        <v>0</v>
      </c>
      <c r="M44" s="478">
        <f>J44*(1-Recovery_OX!E44)*(1-Recovery_OX!F44)</f>
        <v>0</v>
      </c>
      <c r="N44" s="476">
        <f>K44*(1-Recovery_OX!E44)*(1-Recovery_OX!F44)</f>
        <v>1.9827665703174738E-2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3.5373398325914005</v>
      </c>
      <c r="H45" s="473">
        <f>H44+HWP!E45</f>
        <v>0</v>
      </c>
      <c r="I45" s="456"/>
      <c r="J45" s="475">
        <f>Garden!J52</f>
        <v>0</v>
      </c>
      <c r="K45" s="476">
        <f>Paper!J52</f>
        <v>1.8487192964801256E-2</v>
      </c>
      <c r="L45" s="477">
        <f>Wood!J52</f>
        <v>0</v>
      </c>
      <c r="M45" s="478">
        <f>J45*(1-Recovery_OX!E45)*(1-Recovery_OX!F45)</f>
        <v>0</v>
      </c>
      <c r="N45" s="476">
        <f>K45*(1-Recovery_OX!E45)*(1-Recovery_OX!F45)</f>
        <v>1.8487192964801256E-2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3.5373398325914005</v>
      </c>
      <c r="H46" s="473">
        <f>H45+HWP!E46</f>
        <v>0</v>
      </c>
      <c r="I46" s="456"/>
      <c r="J46" s="475">
        <f>Garden!J53</f>
        <v>0</v>
      </c>
      <c r="K46" s="476">
        <f>Paper!J53</f>
        <v>1.7237344467789417E-2</v>
      </c>
      <c r="L46" s="477">
        <f>Wood!J53</f>
        <v>0</v>
      </c>
      <c r="M46" s="478">
        <f>J46*(1-Recovery_OX!E46)*(1-Recovery_OX!F46)</f>
        <v>0</v>
      </c>
      <c r="N46" s="476">
        <f>K46*(1-Recovery_OX!E46)*(1-Recovery_OX!F46)</f>
        <v>1.7237344467789417E-2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3.5373398325914005</v>
      </c>
      <c r="H47" s="473">
        <f>H46+HWP!E47</f>
        <v>0</v>
      </c>
      <c r="I47" s="456"/>
      <c r="J47" s="475">
        <f>Garden!J54</f>
        <v>0</v>
      </c>
      <c r="K47" s="476">
        <f>Paper!J54</f>
        <v>1.6071993453356838E-2</v>
      </c>
      <c r="L47" s="477">
        <f>Wood!J54</f>
        <v>0</v>
      </c>
      <c r="M47" s="478">
        <f>J47*(1-Recovery_OX!E47)*(1-Recovery_OX!F47)</f>
        <v>0</v>
      </c>
      <c r="N47" s="476">
        <f>K47*(1-Recovery_OX!E47)*(1-Recovery_OX!F47)</f>
        <v>1.6071993453356838E-2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3.5373398325914005</v>
      </c>
      <c r="H48" s="473">
        <f>H47+HWP!E48</f>
        <v>0</v>
      </c>
      <c r="I48" s="456"/>
      <c r="J48" s="475">
        <f>Garden!J55</f>
        <v>0</v>
      </c>
      <c r="K48" s="476">
        <f>Paper!J55</f>
        <v>1.4985427369478777E-2</v>
      </c>
      <c r="L48" s="477">
        <f>Wood!J55</f>
        <v>0</v>
      </c>
      <c r="M48" s="478">
        <f>J48*(1-Recovery_OX!E48)*(1-Recovery_OX!F48)</f>
        <v>0</v>
      </c>
      <c r="N48" s="476">
        <f>K48*(1-Recovery_OX!E48)*(1-Recovery_OX!F48)</f>
        <v>1.4985427369478777E-2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3.5373398325914005</v>
      </c>
      <c r="H49" s="473">
        <f>H48+HWP!E49</f>
        <v>0</v>
      </c>
      <c r="I49" s="456"/>
      <c r="J49" s="475">
        <f>Garden!J56</f>
        <v>0</v>
      </c>
      <c r="K49" s="476">
        <f>Paper!J56</f>
        <v>1.3972319867951461E-2</v>
      </c>
      <c r="L49" s="477">
        <f>Wood!J56</f>
        <v>0</v>
      </c>
      <c r="M49" s="478">
        <f>J49*(1-Recovery_OX!E49)*(1-Recovery_OX!F49)</f>
        <v>0</v>
      </c>
      <c r="N49" s="476">
        <f>K49*(1-Recovery_OX!E49)*(1-Recovery_OX!F49)</f>
        <v>1.3972319867951461E-2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3.5373398325914005</v>
      </c>
      <c r="H50" s="473">
        <f>H49+HWP!E50</f>
        <v>0</v>
      </c>
      <c r="I50" s="456"/>
      <c r="J50" s="475">
        <f>Garden!J57</f>
        <v>0</v>
      </c>
      <c r="K50" s="476">
        <f>Paper!J57</f>
        <v>1.3027704694627038E-2</v>
      </c>
      <c r="L50" s="477">
        <f>Wood!J57</f>
        <v>0</v>
      </c>
      <c r="M50" s="478">
        <f>J50*(1-Recovery_OX!E50)*(1-Recovery_OX!F50)</f>
        <v>0</v>
      </c>
      <c r="N50" s="476">
        <f>K50*(1-Recovery_OX!E50)*(1-Recovery_OX!F50)</f>
        <v>1.3027704694627038E-2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3.5373398325914005</v>
      </c>
      <c r="H51" s="473">
        <f>H50+HWP!E51</f>
        <v>0</v>
      </c>
      <c r="I51" s="456"/>
      <c r="J51" s="475">
        <f>Garden!J58</f>
        <v>0</v>
      </c>
      <c r="K51" s="476">
        <f>Paper!J58</f>
        <v>1.2146951344829958E-2</v>
      </c>
      <c r="L51" s="477">
        <f>Wood!J58</f>
        <v>0</v>
      </c>
      <c r="M51" s="478">
        <f>J51*(1-Recovery_OX!E51)*(1-Recovery_OX!F51)</f>
        <v>0</v>
      </c>
      <c r="N51" s="476">
        <f>K51*(1-Recovery_OX!E51)*(1-Recovery_OX!F51)</f>
        <v>1.2146951344829958E-2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3.5373398325914005</v>
      </c>
      <c r="H52" s="473">
        <f>H51+HWP!E52</f>
        <v>0</v>
      </c>
      <c r="I52" s="456"/>
      <c r="J52" s="475">
        <f>Garden!J59</f>
        <v>0</v>
      </c>
      <c r="K52" s="476">
        <f>Paper!J59</f>
        <v>1.13257423646177E-2</v>
      </c>
      <c r="L52" s="477">
        <f>Wood!J59</f>
        <v>0</v>
      </c>
      <c r="M52" s="478">
        <f>J52*(1-Recovery_OX!E52)*(1-Recovery_OX!F52)</f>
        <v>0</v>
      </c>
      <c r="N52" s="476">
        <f>K52*(1-Recovery_OX!E52)*(1-Recovery_OX!F52)</f>
        <v>1.13257423646177E-2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3.5373398325914005</v>
      </c>
      <c r="H53" s="473">
        <f>H52+HWP!E53</f>
        <v>0</v>
      </c>
      <c r="I53" s="456"/>
      <c r="J53" s="475">
        <f>Garden!J60</f>
        <v>0</v>
      </c>
      <c r="K53" s="476">
        <f>Paper!J60</f>
        <v>1.0560052186616525E-2</v>
      </c>
      <c r="L53" s="477">
        <f>Wood!J60</f>
        <v>0</v>
      </c>
      <c r="M53" s="478">
        <f>J53*(1-Recovery_OX!E53)*(1-Recovery_OX!F53)</f>
        <v>0</v>
      </c>
      <c r="N53" s="476">
        <f>K53*(1-Recovery_OX!E53)*(1-Recovery_OX!F53)</f>
        <v>1.0560052186616525E-2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3.5373398325914005</v>
      </c>
      <c r="H54" s="473">
        <f>H53+HWP!E54</f>
        <v>0</v>
      </c>
      <c r="I54" s="456"/>
      <c r="J54" s="475">
        <f>Garden!J61</f>
        <v>0</v>
      </c>
      <c r="K54" s="476">
        <f>Paper!J61</f>
        <v>9.8461273966855434E-3</v>
      </c>
      <c r="L54" s="477">
        <f>Wood!J61</f>
        <v>0</v>
      </c>
      <c r="M54" s="478">
        <f>J54*(1-Recovery_OX!E54)*(1-Recovery_OX!F54)</f>
        <v>0</v>
      </c>
      <c r="N54" s="476">
        <f>K54*(1-Recovery_OX!E54)*(1-Recovery_OX!F54)</f>
        <v>9.8461273966855434E-3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3.5373398325914005</v>
      </c>
      <c r="H55" s="473">
        <f>H54+HWP!E55</f>
        <v>0</v>
      </c>
      <c r="I55" s="456"/>
      <c r="J55" s="475">
        <f>Garden!J62</f>
        <v>0</v>
      </c>
      <c r="K55" s="476">
        <f>Paper!J62</f>
        <v>9.180468334676244E-3</v>
      </c>
      <c r="L55" s="477">
        <f>Wood!J62</f>
        <v>0</v>
      </c>
      <c r="M55" s="478">
        <f>J55*(1-Recovery_OX!E55)*(1-Recovery_OX!F55)</f>
        <v>0</v>
      </c>
      <c r="N55" s="476">
        <f>K55*(1-Recovery_OX!E55)*(1-Recovery_OX!F55)</f>
        <v>9.180468334676244E-3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3.5373398325914005</v>
      </c>
      <c r="H56" s="473">
        <f>H55+HWP!E56</f>
        <v>0</v>
      </c>
      <c r="I56" s="456"/>
      <c r="J56" s="475">
        <f>Garden!J63</f>
        <v>0</v>
      </c>
      <c r="K56" s="476">
        <f>Paper!J63</f>
        <v>8.5598119390943809E-3</v>
      </c>
      <c r="L56" s="477">
        <f>Wood!J63</f>
        <v>0</v>
      </c>
      <c r="M56" s="478">
        <f>J56*(1-Recovery_OX!E56)*(1-Recovery_OX!F56)</f>
        <v>0</v>
      </c>
      <c r="N56" s="476">
        <f>K56*(1-Recovery_OX!E56)*(1-Recovery_OX!F56)</f>
        <v>8.5598119390943809E-3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3.5373398325914005</v>
      </c>
      <c r="H57" s="473">
        <f>H56+HWP!E57</f>
        <v>0</v>
      </c>
      <c r="I57" s="456"/>
      <c r="J57" s="475">
        <f>Garden!J64</f>
        <v>0</v>
      </c>
      <c r="K57" s="476">
        <f>Paper!J64</f>
        <v>7.9811157515687521E-3</v>
      </c>
      <c r="L57" s="477">
        <f>Wood!J64</f>
        <v>0</v>
      </c>
      <c r="M57" s="478">
        <f>J57*(1-Recovery_OX!E57)*(1-Recovery_OX!F57)</f>
        <v>0</v>
      </c>
      <c r="N57" s="476">
        <f>K57*(1-Recovery_OX!E57)*(1-Recovery_OX!F57)</f>
        <v>7.9811157515687521E-3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3.5373398325914005</v>
      </c>
      <c r="H58" s="473">
        <f>H57+HWP!E58</f>
        <v>0</v>
      </c>
      <c r="I58" s="456"/>
      <c r="J58" s="475">
        <f>Garden!J65</f>
        <v>0</v>
      </c>
      <c r="K58" s="476">
        <f>Paper!J65</f>
        <v>7.4415430027167228E-3</v>
      </c>
      <c r="L58" s="477">
        <f>Wood!J65</f>
        <v>0</v>
      </c>
      <c r="M58" s="478">
        <f>J58*(1-Recovery_OX!E58)*(1-Recovery_OX!F58)</f>
        <v>0</v>
      </c>
      <c r="N58" s="476">
        <f>K58*(1-Recovery_OX!E58)*(1-Recovery_OX!F58)</f>
        <v>7.4415430027167228E-3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3.5373398325914005</v>
      </c>
      <c r="H59" s="473">
        <f>H58+HWP!E59</f>
        <v>0</v>
      </c>
      <c r="I59" s="456"/>
      <c r="J59" s="475">
        <f>Garden!J66</f>
        <v>0</v>
      </c>
      <c r="K59" s="476">
        <f>Paper!J66</f>
        <v>6.9384487062974249E-3</v>
      </c>
      <c r="L59" s="477">
        <f>Wood!J66</f>
        <v>0</v>
      </c>
      <c r="M59" s="478">
        <f>J59*(1-Recovery_OX!E59)*(1-Recovery_OX!F59)</f>
        <v>0</v>
      </c>
      <c r="N59" s="476">
        <f>K59*(1-Recovery_OX!E59)*(1-Recovery_OX!F59)</f>
        <v>6.9384487062974249E-3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3.5373398325914005</v>
      </c>
      <c r="H60" s="473">
        <f>H59+HWP!E60</f>
        <v>0</v>
      </c>
      <c r="I60" s="456"/>
      <c r="J60" s="475">
        <f>Garden!J67</f>
        <v>0</v>
      </c>
      <c r="K60" s="476">
        <f>Paper!J67</f>
        <v>6.4693666934861416E-3</v>
      </c>
      <c r="L60" s="477">
        <f>Wood!J67</f>
        <v>0</v>
      </c>
      <c r="M60" s="478">
        <f>J60*(1-Recovery_OX!E60)*(1-Recovery_OX!F60)</f>
        <v>0</v>
      </c>
      <c r="N60" s="476">
        <f>K60*(1-Recovery_OX!E60)*(1-Recovery_OX!F60)</f>
        <v>6.4693666934861416E-3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3.5373398325914005</v>
      </c>
      <c r="H61" s="473">
        <f>H60+HWP!E61</f>
        <v>0</v>
      </c>
      <c r="I61" s="456"/>
      <c r="J61" s="475">
        <f>Garden!J68</f>
        <v>0</v>
      </c>
      <c r="K61" s="476">
        <f>Paper!J68</f>
        <v>6.0319975237118567E-3</v>
      </c>
      <c r="L61" s="477">
        <f>Wood!J68</f>
        <v>0</v>
      </c>
      <c r="M61" s="478">
        <f>J61*(1-Recovery_OX!E61)*(1-Recovery_OX!F61)</f>
        <v>0</v>
      </c>
      <c r="N61" s="476">
        <f>K61*(1-Recovery_OX!E61)*(1-Recovery_OX!F61)</f>
        <v>6.0319975237118567E-3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3.5373398325914005</v>
      </c>
      <c r="H62" s="473">
        <f>H61+HWP!E62</f>
        <v>0</v>
      </c>
      <c r="I62" s="456"/>
      <c r="J62" s="475">
        <f>Garden!J69</f>
        <v>0</v>
      </c>
      <c r="K62" s="476">
        <f>Paper!J69</f>
        <v>5.6241972127969182E-3</v>
      </c>
      <c r="L62" s="477">
        <f>Wood!J69</f>
        <v>0</v>
      </c>
      <c r="M62" s="478">
        <f>J62*(1-Recovery_OX!E62)*(1-Recovery_OX!F62)</f>
        <v>0</v>
      </c>
      <c r="N62" s="476">
        <f>K62*(1-Recovery_OX!E62)*(1-Recovery_OX!F62)</f>
        <v>5.6241972127969182E-3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3.5373398325914005</v>
      </c>
      <c r="H63" s="473">
        <f>H62+HWP!E63</f>
        <v>0</v>
      </c>
      <c r="I63" s="456"/>
      <c r="J63" s="475">
        <f>Garden!J70</f>
        <v>0</v>
      </c>
      <c r="K63" s="476">
        <f>Paper!J70</f>
        <v>5.2439667231441063E-3</v>
      </c>
      <c r="L63" s="477">
        <f>Wood!J70</f>
        <v>0</v>
      </c>
      <c r="M63" s="478">
        <f>J63*(1-Recovery_OX!E63)*(1-Recovery_OX!F63)</f>
        <v>0</v>
      </c>
      <c r="N63" s="476">
        <f>K63*(1-Recovery_OX!E63)*(1-Recovery_OX!F63)</f>
        <v>5.2439667231441063E-3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3.5373398325914005</v>
      </c>
      <c r="H64" s="473">
        <f>H63+HWP!E64</f>
        <v>0</v>
      </c>
      <c r="I64" s="456"/>
      <c r="J64" s="475">
        <f>Garden!J71</f>
        <v>0</v>
      </c>
      <c r="K64" s="476">
        <f>Paper!J71</f>
        <v>4.8894421644520118E-3</v>
      </c>
      <c r="L64" s="477">
        <f>Wood!J71</f>
        <v>0</v>
      </c>
      <c r="M64" s="478">
        <f>J64*(1-Recovery_OX!E64)*(1-Recovery_OX!F64)</f>
        <v>0</v>
      </c>
      <c r="N64" s="476">
        <f>K64*(1-Recovery_OX!E64)*(1-Recovery_OX!F64)</f>
        <v>4.8894421644520118E-3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3.5373398325914005</v>
      </c>
      <c r="H65" s="473">
        <f>H64+HWP!E65</f>
        <v>0</v>
      </c>
      <c r="I65" s="456"/>
      <c r="J65" s="475">
        <f>Garden!J72</f>
        <v>0</v>
      </c>
      <c r="K65" s="476">
        <f>Paper!J72</f>
        <v>4.5588856569226191E-3</v>
      </c>
      <c r="L65" s="477">
        <f>Wood!J72</f>
        <v>0</v>
      </c>
      <c r="M65" s="478">
        <f>J65*(1-Recovery_OX!E65)*(1-Recovery_OX!F65)</f>
        <v>0</v>
      </c>
      <c r="N65" s="476">
        <f>K65*(1-Recovery_OX!E65)*(1-Recovery_OX!F65)</f>
        <v>4.5588856569226191E-3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3.5373398325914005</v>
      </c>
      <c r="H66" s="473">
        <f>H65+HWP!E66</f>
        <v>0</v>
      </c>
      <c r="I66" s="456"/>
      <c r="J66" s="475">
        <f>Garden!J73</f>
        <v>0</v>
      </c>
      <c r="K66" s="476">
        <f>Paper!J73</f>
        <v>4.2506768121725194E-3</v>
      </c>
      <c r="L66" s="477">
        <f>Wood!J73</f>
        <v>0</v>
      </c>
      <c r="M66" s="478">
        <f>J66*(1-Recovery_OX!E66)*(1-Recovery_OX!F66)</f>
        <v>0</v>
      </c>
      <c r="N66" s="476">
        <f>K66*(1-Recovery_OX!E66)*(1-Recovery_OX!F66)</f>
        <v>4.2506768121725194E-3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3.5373398325914005</v>
      </c>
      <c r="H67" s="473">
        <f>H66+HWP!E67</f>
        <v>0</v>
      </c>
      <c r="I67" s="456"/>
      <c r="J67" s="475">
        <f>Garden!J74</f>
        <v>0</v>
      </c>
      <c r="K67" s="476">
        <f>Paper!J74</f>
        <v>3.9633047900871745E-3</v>
      </c>
      <c r="L67" s="477">
        <f>Wood!J74</f>
        <v>0</v>
      </c>
      <c r="M67" s="478">
        <f>J67*(1-Recovery_OX!E67)*(1-Recovery_OX!F67)</f>
        <v>0</v>
      </c>
      <c r="N67" s="476">
        <f>K67*(1-Recovery_OX!E67)*(1-Recovery_OX!F67)</f>
        <v>3.9633047900871745E-3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3.5373398325914005</v>
      </c>
      <c r="H68" s="473">
        <f>H67+HWP!E68</f>
        <v>0</v>
      </c>
      <c r="I68" s="456"/>
      <c r="J68" s="475">
        <f>Garden!J75</f>
        <v>0</v>
      </c>
      <c r="K68" s="476">
        <f>Paper!J75</f>
        <v>3.6953608926809231E-3</v>
      </c>
      <c r="L68" s="477">
        <f>Wood!J75</f>
        <v>0</v>
      </c>
      <c r="M68" s="478">
        <f>J68*(1-Recovery_OX!E68)*(1-Recovery_OX!F68)</f>
        <v>0</v>
      </c>
      <c r="N68" s="476">
        <f>K68*(1-Recovery_OX!E68)*(1-Recovery_OX!F68)</f>
        <v>3.6953608926809231E-3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3.5373398325914005</v>
      </c>
      <c r="H69" s="473">
        <f>H68+HWP!E69</f>
        <v>0</v>
      </c>
      <c r="I69" s="456"/>
      <c r="J69" s="475">
        <f>Garden!J76</f>
        <v>0</v>
      </c>
      <c r="K69" s="476">
        <f>Paper!J76</f>
        <v>3.4455316586578205E-3</v>
      </c>
      <c r="L69" s="477">
        <f>Wood!J76</f>
        <v>0</v>
      </c>
      <c r="M69" s="478">
        <f>J69*(1-Recovery_OX!E69)*(1-Recovery_OX!F69)</f>
        <v>0</v>
      </c>
      <c r="N69" s="476">
        <f>K69*(1-Recovery_OX!E69)*(1-Recovery_OX!F69)</f>
        <v>3.4455316586578205E-3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3.5373398325914005</v>
      </c>
      <c r="H70" s="473">
        <f>H69+HWP!E70</f>
        <v>0</v>
      </c>
      <c r="I70" s="456"/>
      <c r="J70" s="475">
        <f>Garden!J77</f>
        <v>0</v>
      </c>
      <c r="K70" s="476">
        <f>Paper!J77</f>
        <v>3.2125924248228434E-3</v>
      </c>
      <c r="L70" s="477">
        <f>Wood!J77</f>
        <v>0</v>
      </c>
      <c r="M70" s="478">
        <f>J70*(1-Recovery_OX!E70)*(1-Recovery_OX!F70)</f>
        <v>0</v>
      </c>
      <c r="N70" s="476">
        <f>K70*(1-Recovery_OX!E70)*(1-Recovery_OX!F70)</f>
        <v>3.2125924248228434E-3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3.5373398325914005</v>
      </c>
      <c r="H71" s="473">
        <f>H70+HWP!E71</f>
        <v>0</v>
      </c>
      <c r="I71" s="456"/>
      <c r="J71" s="475">
        <f>Garden!J78</f>
        <v>0</v>
      </c>
      <c r="K71" s="476">
        <f>Paper!J78</f>
        <v>2.9954013227814838E-3</v>
      </c>
      <c r="L71" s="477">
        <f>Wood!J78</f>
        <v>0</v>
      </c>
      <c r="M71" s="478">
        <f>J71*(1-Recovery_OX!E71)*(1-Recovery_OX!F71)</f>
        <v>0</v>
      </c>
      <c r="N71" s="476">
        <f>K71*(1-Recovery_OX!E71)*(1-Recovery_OX!F71)</f>
        <v>2.9954013227814838E-3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3.5373398325914005</v>
      </c>
      <c r="H72" s="473">
        <f>H71+HWP!E72</f>
        <v>0</v>
      </c>
      <c r="I72" s="456"/>
      <c r="J72" s="475">
        <f>Garden!J79</f>
        <v>0</v>
      </c>
      <c r="K72" s="476">
        <f>Paper!J79</f>
        <v>2.792893681499558E-3</v>
      </c>
      <c r="L72" s="477">
        <f>Wood!J79</f>
        <v>0</v>
      </c>
      <c r="M72" s="478">
        <f>J72*(1-Recovery_OX!E72)*(1-Recovery_OX!F72)</f>
        <v>0</v>
      </c>
      <c r="N72" s="476">
        <f>K72*(1-Recovery_OX!E72)*(1-Recovery_OX!F72)</f>
        <v>2.792893681499558E-3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3.5373398325914005</v>
      </c>
      <c r="H73" s="473">
        <f>H72+HWP!E73</f>
        <v>0</v>
      </c>
      <c r="I73" s="456"/>
      <c r="J73" s="475">
        <f>Garden!J80</f>
        <v>0</v>
      </c>
      <c r="K73" s="476">
        <f>Paper!J80</f>
        <v>2.6040768082845603E-3</v>
      </c>
      <c r="L73" s="477">
        <f>Wood!J80</f>
        <v>0</v>
      </c>
      <c r="M73" s="478">
        <f>J73*(1-Recovery_OX!E73)*(1-Recovery_OX!F73)</f>
        <v>0</v>
      </c>
      <c r="N73" s="476">
        <f>K73*(1-Recovery_OX!E73)*(1-Recovery_OX!F73)</f>
        <v>2.6040768082845603E-3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3.5373398325914005</v>
      </c>
      <c r="H74" s="473">
        <f>H73+HWP!E74</f>
        <v>0</v>
      </c>
      <c r="I74" s="456"/>
      <c r="J74" s="475">
        <f>Garden!J81</f>
        <v>0</v>
      </c>
      <c r="K74" s="476">
        <f>Paper!J81</f>
        <v>2.4280251226049304E-3</v>
      </c>
      <c r="L74" s="477">
        <f>Wood!J81</f>
        <v>0</v>
      </c>
      <c r="M74" s="478">
        <f>J74*(1-Recovery_OX!E74)*(1-Recovery_OX!F74)</f>
        <v>0</v>
      </c>
      <c r="N74" s="476">
        <f>K74*(1-Recovery_OX!E74)*(1-Recovery_OX!F74)</f>
        <v>2.4280251226049304E-3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3.5373398325914005</v>
      </c>
      <c r="H75" s="473">
        <f>H74+HWP!E75</f>
        <v>0</v>
      </c>
      <c r="I75" s="456"/>
      <c r="J75" s="475">
        <f>Garden!J82</f>
        <v>0</v>
      </c>
      <c r="K75" s="476">
        <f>Paper!J82</f>
        <v>2.2638756188932195E-3</v>
      </c>
      <c r="L75" s="477">
        <f>Wood!J82</f>
        <v>0</v>
      </c>
      <c r="M75" s="478">
        <f>J75*(1-Recovery_OX!E75)*(1-Recovery_OX!F75)</f>
        <v>0</v>
      </c>
      <c r="N75" s="476">
        <f>K75*(1-Recovery_OX!E75)*(1-Recovery_OX!F75)</f>
        <v>2.2638756188932195E-3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3.5373398325914005</v>
      </c>
      <c r="H76" s="473">
        <f>H75+HWP!E76</f>
        <v>0</v>
      </c>
      <c r="I76" s="456"/>
      <c r="J76" s="475">
        <f>Garden!J83</f>
        <v>0</v>
      </c>
      <c r="K76" s="476">
        <f>Paper!J83</f>
        <v>2.1108236360917916E-3</v>
      </c>
      <c r="L76" s="477">
        <f>Wood!J83</f>
        <v>0</v>
      </c>
      <c r="M76" s="478">
        <f>J76*(1-Recovery_OX!E76)*(1-Recovery_OX!F76)</f>
        <v>0</v>
      </c>
      <c r="N76" s="476">
        <f>K76*(1-Recovery_OX!E76)*(1-Recovery_OX!F76)</f>
        <v>2.1108236360917916E-3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3.5373398325914005</v>
      </c>
      <c r="H77" s="473">
        <f>H76+HWP!E77</f>
        <v>0</v>
      </c>
      <c r="I77" s="456"/>
      <c r="J77" s="475">
        <f>Garden!J84</f>
        <v>0</v>
      </c>
      <c r="K77" s="476">
        <f>Paper!J84</f>
        <v>1.9681189132033888E-3</v>
      </c>
      <c r="L77" s="477">
        <f>Wood!J84</f>
        <v>0</v>
      </c>
      <c r="M77" s="478">
        <f>J77*(1-Recovery_OX!E77)*(1-Recovery_OX!F77)</f>
        <v>0</v>
      </c>
      <c r="N77" s="476">
        <f>K77*(1-Recovery_OX!E77)*(1-Recovery_OX!F77)</f>
        <v>1.9681189132033888E-3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3.5373398325914005</v>
      </c>
      <c r="H78" s="473">
        <f>H77+HWP!E78</f>
        <v>0</v>
      </c>
      <c r="I78" s="456"/>
      <c r="J78" s="475">
        <f>Garden!J85</f>
        <v>0</v>
      </c>
      <c r="K78" s="476">
        <f>Paper!J85</f>
        <v>1.8350619115108512E-3</v>
      </c>
      <c r="L78" s="477">
        <f>Wood!J85</f>
        <v>0</v>
      </c>
      <c r="M78" s="478">
        <f>J78*(1-Recovery_OX!E78)*(1-Recovery_OX!F78)</f>
        <v>0</v>
      </c>
      <c r="N78" s="476">
        <f>K78*(1-Recovery_OX!E78)*(1-Recovery_OX!F78)</f>
        <v>1.8350619115108512E-3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3.5373398325914005</v>
      </c>
      <c r="H79" s="473">
        <f>H78+HWP!E79</f>
        <v>0</v>
      </c>
      <c r="I79" s="456"/>
      <c r="J79" s="475">
        <f>Garden!J86</f>
        <v>0</v>
      </c>
      <c r="K79" s="476">
        <f>Paper!J86</f>
        <v>1.7110003854375138E-3</v>
      </c>
      <c r="L79" s="477">
        <f>Wood!J86</f>
        <v>0</v>
      </c>
      <c r="M79" s="478">
        <f>J79*(1-Recovery_OX!E79)*(1-Recovery_OX!F79)</f>
        <v>0</v>
      </c>
      <c r="N79" s="476">
        <f>K79*(1-Recovery_OX!E79)*(1-Recovery_OX!F79)</f>
        <v>1.7110003854375138E-3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3.5373398325914005</v>
      </c>
      <c r="H80" s="473">
        <f>H79+HWP!E80</f>
        <v>0</v>
      </c>
      <c r="I80" s="456"/>
      <c r="J80" s="475">
        <f>Garden!J87</f>
        <v>0</v>
      </c>
      <c r="K80" s="476">
        <f>Paper!J87</f>
        <v>1.5953261852386332E-3</v>
      </c>
      <c r="L80" s="477">
        <f>Wood!J87</f>
        <v>0</v>
      </c>
      <c r="M80" s="478">
        <f>J80*(1-Recovery_OX!E80)*(1-Recovery_OX!F80)</f>
        <v>0</v>
      </c>
      <c r="N80" s="476">
        <f>K80*(1-Recovery_OX!E80)*(1-Recovery_OX!F80)</f>
        <v>1.5953261852386332E-3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3.5373398325914005</v>
      </c>
      <c r="H81" s="473">
        <f>H80+HWP!E81</f>
        <v>0</v>
      </c>
      <c r="I81" s="456"/>
      <c r="J81" s="475">
        <f>Garden!J88</f>
        <v>0</v>
      </c>
      <c r="K81" s="476">
        <f>Paper!J88</f>
        <v>1.4874722758506337E-3</v>
      </c>
      <c r="L81" s="477">
        <f>Wood!J88</f>
        <v>0</v>
      </c>
      <c r="M81" s="478">
        <f>J81*(1-Recovery_OX!E81)*(1-Recovery_OX!F81)</f>
        <v>0</v>
      </c>
      <c r="N81" s="476">
        <f>K81*(1-Recovery_OX!E81)*(1-Recovery_OX!F81)</f>
        <v>1.4874722758506337E-3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3.5373398325914005</v>
      </c>
      <c r="H82" s="473">
        <f>H81+HWP!E82</f>
        <v>0</v>
      </c>
      <c r="I82" s="456"/>
      <c r="J82" s="475">
        <f>Garden!J89</f>
        <v>0</v>
      </c>
      <c r="K82" s="476">
        <f>Paper!J89</f>
        <v>1.3869099572845667E-3</v>
      </c>
      <c r="L82" s="477">
        <f>Wood!J89</f>
        <v>0</v>
      </c>
      <c r="M82" s="478">
        <f>J82*(1-Recovery_OX!E82)*(1-Recovery_OX!F82)</f>
        <v>0</v>
      </c>
      <c r="N82" s="476">
        <f>K82*(1-Recovery_OX!E82)*(1-Recovery_OX!F82)</f>
        <v>1.3869099572845667E-3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3.5373398325914005</v>
      </c>
      <c r="H83" s="473">
        <f>H82+HWP!E83</f>
        <v>0</v>
      </c>
      <c r="I83" s="456"/>
      <c r="J83" s="475">
        <f>Garden!J90</f>
        <v>0</v>
      </c>
      <c r="K83" s="476">
        <f>Paper!J90</f>
        <v>1.2931462729381528E-3</v>
      </c>
      <c r="L83" s="477">
        <f>Wood!J90</f>
        <v>0</v>
      </c>
      <c r="M83" s="478">
        <f>J83*(1-Recovery_OX!E83)*(1-Recovery_OX!F83)</f>
        <v>0</v>
      </c>
      <c r="N83" s="476">
        <f>K83*(1-Recovery_OX!E83)*(1-Recovery_OX!F83)</f>
        <v>1.2931462729381528E-3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3.5373398325914005</v>
      </c>
      <c r="H84" s="473">
        <f>H83+HWP!E84</f>
        <v>0</v>
      </c>
      <c r="I84" s="456"/>
      <c r="J84" s="475">
        <f>Garden!J91</f>
        <v>0</v>
      </c>
      <c r="K84" s="476">
        <f>Paper!J91</f>
        <v>1.2057215931219442E-3</v>
      </c>
      <c r="L84" s="477">
        <f>Wood!J91</f>
        <v>0</v>
      </c>
      <c r="M84" s="478">
        <f>J84*(1-Recovery_OX!E84)*(1-Recovery_OX!F84)</f>
        <v>0</v>
      </c>
      <c r="N84" s="476">
        <f>K84*(1-Recovery_OX!E84)*(1-Recovery_OX!F84)</f>
        <v>1.2057215931219442E-3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3.5373398325914005</v>
      </c>
      <c r="H85" s="473">
        <f>H84+HWP!E85</f>
        <v>0</v>
      </c>
      <c r="I85" s="456"/>
      <c r="J85" s="475">
        <f>Garden!J92</f>
        <v>0</v>
      </c>
      <c r="K85" s="476">
        <f>Paper!J92</f>
        <v>1.1242073619540552E-3</v>
      </c>
      <c r="L85" s="477">
        <f>Wood!J92</f>
        <v>0</v>
      </c>
      <c r="M85" s="478">
        <f>J85*(1-Recovery_OX!E85)*(1-Recovery_OX!F85)</f>
        <v>0</v>
      </c>
      <c r="N85" s="476">
        <f>K85*(1-Recovery_OX!E85)*(1-Recovery_OX!F85)</f>
        <v>1.1242073619540552E-3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3.5373398325914005</v>
      </c>
      <c r="H86" s="473">
        <f>H85+HWP!E86</f>
        <v>0</v>
      </c>
      <c r="I86" s="456"/>
      <c r="J86" s="475">
        <f>Garden!J93</f>
        <v>0</v>
      </c>
      <c r="K86" s="476">
        <f>Paper!J93</f>
        <v>1.0482039965787305E-3</v>
      </c>
      <c r="L86" s="477">
        <f>Wood!J93</f>
        <v>0</v>
      </c>
      <c r="M86" s="478">
        <f>J86*(1-Recovery_OX!E86)*(1-Recovery_OX!F86)</f>
        <v>0</v>
      </c>
      <c r="N86" s="476">
        <f>K86*(1-Recovery_OX!E86)*(1-Recovery_OX!F86)</f>
        <v>1.0482039965787305E-3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3.5373398325914005</v>
      </c>
      <c r="H87" s="473">
        <f>H86+HWP!E87</f>
        <v>0</v>
      </c>
      <c r="I87" s="456"/>
      <c r="J87" s="475">
        <f>Garden!J94</f>
        <v>0</v>
      </c>
      <c r="K87" s="476">
        <f>Paper!J94</f>
        <v>9.7733892841072407E-4</v>
      </c>
      <c r="L87" s="477">
        <f>Wood!J94</f>
        <v>0</v>
      </c>
      <c r="M87" s="478">
        <f>J87*(1-Recovery_OX!E87)*(1-Recovery_OX!F87)</f>
        <v>0</v>
      </c>
      <c r="N87" s="476">
        <f>K87*(1-Recovery_OX!E87)*(1-Recovery_OX!F87)</f>
        <v>9.7733892841072407E-4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3.5373398325914005</v>
      </c>
      <c r="H88" s="473">
        <f>H87+HWP!E88</f>
        <v>0</v>
      </c>
      <c r="I88" s="456"/>
      <c r="J88" s="475">
        <f>Garden!J95</f>
        <v>0</v>
      </c>
      <c r="K88" s="476">
        <f>Paper!J95</f>
        <v>9.1126477680366106E-4</v>
      </c>
      <c r="L88" s="477">
        <f>Wood!J95</f>
        <v>0</v>
      </c>
      <c r="M88" s="478">
        <f>J88*(1-Recovery_OX!E88)*(1-Recovery_OX!F88)</f>
        <v>0</v>
      </c>
      <c r="N88" s="476">
        <f>K88*(1-Recovery_OX!E88)*(1-Recovery_OX!F88)</f>
        <v>9.1126477680366106E-4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3.5373398325914005</v>
      </c>
      <c r="H89" s="473">
        <f>H88+HWP!E89</f>
        <v>0</v>
      </c>
      <c r="I89" s="456"/>
      <c r="J89" s="475">
        <f>Garden!J96</f>
        <v>0</v>
      </c>
      <c r="K89" s="476">
        <f>Paper!J96</f>
        <v>8.4965764618970686E-4</v>
      </c>
      <c r="L89" s="477">
        <f>Wood!J96</f>
        <v>0</v>
      </c>
      <c r="M89" s="478">
        <f>J89*(1-Recovery_OX!E89)*(1-Recovery_OX!F89)</f>
        <v>0</v>
      </c>
      <c r="N89" s="476">
        <f>K89*(1-Recovery_OX!E89)*(1-Recovery_OX!F89)</f>
        <v>8.4965764618970686E-4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3.5373398325914005</v>
      </c>
      <c r="H90" s="473">
        <f>H89+HWP!E90</f>
        <v>0</v>
      </c>
      <c r="I90" s="456"/>
      <c r="J90" s="475">
        <f>Garden!J97</f>
        <v>0</v>
      </c>
      <c r="K90" s="476">
        <f>Paper!J97</f>
        <v>7.9221553834311746E-4</v>
      </c>
      <c r="L90" s="477">
        <f>Wood!J97</f>
        <v>0</v>
      </c>
      <c r="M90" s="478">
        <f>J90*(1-Recovery_OX!E90)*(1-Recovery_OX!F90)</f>
        <v>0</v>
      </c>
      <c r="N90" s="476">
        <f>K90*(1-Recovery_OX!E90)*(1-Recovery_OX!F90)</f>
        <v>7.9221553834311746E-4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3.5373398325914005</v>
      </c>
      <c r="H91" s="473">
        <f>H90+HWP!E91</f>
        <v>0</v>
      </c>
      <c r="I91" s="456"/>
      <c r="J91" s="475">
        <f>Garden!J98</f>
        <v>0</v>
      </c>
      <c r="K91" s="476">
        <f>Paper!J98</f>
        <v>7.3865687198458661E-4</v>
      </c>
      <c r="L91" s="477">
        <f>Wood!J98</f>
        <v>0</v>
      </c>
      <c r="M91" s="478">
        <f>J91*(1-Recovery_OX!E91)*(1-Recovery_OX!F91)</f>
        <v>0</v>
      </c>
      <c r="N91" s="476">
        <f>K91*(1-Recovery_OX!E91)*(1-Recovery_OX!F91)</f>
        <v>7.3865687198458661E-4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3.5373398325914005</v>
      </c>
      <c r="H92" s="482">
        <f>H91+HWP!E92</f>
        <v>0</v>
      </c>
      <c r="I92" s="456"/>
      <c r="J92" s="484">
        <f>Garden!J99</f>
        <v>0</v>
      </c>
      <c r="K92" s="485">
        <f>Paper!J99</f>
        <v>6.8871910246948772E-4</v>
      </c>
      <c r="L92" s="486">
        <f>Wood!J99</f>
        <v>0</v>
      </c>
      <c r="M92" s="487">
        <f>J92*(1-Recovery_OX!E92)*(1-Recovery_OX!F92)</f>
        <v>0</v>
      </c>
      <c r="N92" s="485">
        <f>K92*(1-Recovery_OX!E92)*(1-Recovery_OX!F92)</f>
        <v>6.8871910246948772E-4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2017-09-14T06:15:16Z</dcterms:modified>
</cp:coreProperties>
</file>