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Samarinda\"/>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L17" i="7" s="1"/>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K44" i="7" s="1"/>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F80" i="7"/>
  <c r="M80" i="6"/>
  <c r="K81" i="7" s="1"/>
  <c r="N80" i="6"/>
  <c r="M81" i="6"/>
  <c r="K82" i="7" s="1"/>
  <c r="N81" i="6"/>
  <c r="G82" i="7"/>
  <c r="P87" i="34" s="1"/>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K42" i="6"/>
  <c r="F40" i="7"/>
  <c r="L93" i="6"/>
  <c r="L54" i="6"/>
  <c r="K23" i="6"/>
  <c r="K88" i="6"/>
  <c r="I89" i="7" s="1"/>
  <c r="L40" i="6"/>
  <c r="L24" i="6"/>
  <c r="L42" i="6"/>
  <c r="K65" i="6"/>
  <c r="F18" i="6"/>
  <c r="K26" i="6"/>
  <c r="I27" i="7" s="1"/>
  <c r="O54" i="7"/>
  <c r="L34" i="6"/>
  <c r="F30" i="7"/>
  <c r="F41" i="6"/>
  <c r="F93" i="6"/>
  <c r="G57" i="7"/>
  <c r="P62" i="34" s="1"/>
  <c r="L86" i="7"/>
  <c r="O23" i="7"/>
  <c r="L43" i="7"/>
  <c r="F20" i="6"/>
  <c r="L71" i="6"/>
  <c r="G72" i="7"/>
  <c r="P77" i="34" s="1"/>
  <c r="C29" i="7"/>
  <c r="C34" i="18" s="1"/>
  <c r="G62" i="7"/>
  <c r="P67" i="34" s="1"/>
  <c r="L55" i="6"/>
  <c r="L25" i="6"/>
  <c r="K22" i="6"/>
  <c r="E22" i="6"/>
  <c r="F22" i="6"/>
  <c r="H22" i="6"/>
  <c r="L22" i="6"/>
  <c r="F92" i="6"/>
  <c r="K47" i="6"/>
  <c r="F26" i="6"/>
  <c r="L17" i="6"/>
  <c r="L75" i="6"/>
  <c r="E26" i="7"/>
  <c r="P31" i="35" s="1"/>
  <c r="L24" i="7"/>
  <c r="F77" i="6"/>
  <c r="L52" i="6"/>
  <c r="L57" i="6"/>
  <c r="L70" i="6"/>
  <c r="L72" i="6"/>
  <c r="K25" i="6"/>
  <c r="K72" i="6"/>
  <c r="E72" i="6"/>
  <c r="F72" i="6"/>
  <c r="D73" i="7" s="1"/>
  <c r="C78" i="35" s="1"/>
  <c r="H72" i="6"/>
  <c r="J72" i="6"/>
  <c r="K46" i="6"/>
  <c r="F53" i="6"/>
  <c r="L86" i="6"/>
  <c r="F48" i="7"/>
  <c r="C53" i="34" s="1"/>
  <c r="I25" i="7"/>
  <c r="G74" i="7"/>
  <c r="P79" i="34" s="1"/>
  <c r="K92" i="6"/>
  <c r="F59" i="6"/>
  <c r="L33" i="7"/>
  <c r="C46" i="7"/>
  <c r="C51" i="18" s="1"/>
  <c r="K48" i="6"/>
  <c r="L46" i="6"/>
  <c r="O68" i="7"/>
  <c r="I75" i="7"/>
  <c r="I47" i="7"/>
  <c r="O65" i="7"/>
  <c r="E79" i="7"/>
  <c r="P84" i="35" s="1"/>
  <c r="F19" i="6"/>
  <c r="L68" i="6"/>
  <c r="L39" i="6"/>
  <c r="L29" i="6"/>
  <c r="J30" i="7" s="1"/>
  <c r="K77" i="6"/>
  <c r="K55" i="6"/>
  <c r="K81" i="6"/>
  <c r="K59" i="6"/>
  <c r="K74" i="6"/>
  <c r="L64" i="7"/>
  <c r="E71" i="7"/>
  <c r="P76" i="35" s="1"/>
  <c r="F86" i="6"/>
  <c r="G56" i="7"/>
  <c r="P61" i="34" s="1"/>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H75" i="7"/>
  <c r="C47" i="7"/>
  <c r="P52" i="18" s="1"/>
  <c r="O43" i="7"/>
  <c r="P48" i="37" s="1"/>
  <c r="F29" i="7"/>
  <c r="P34" i="32" s="1"/>
  <c r="O48" i="7"/>
  <c r="C53" i="37" s="1"/>
  <c r="B19" i="32"/>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54" i="7"/>
  <c r="P59" i="35" s="1"/>
  <c r="E46" i="7"/>
  <c r="P51" i="35" s="1"/>
  <c r="E35" i="7"/>
  <c r="P40" i="35" s="1"/>
  <c r="E28" i="7"/>
  <c r="P33" i="35" s="1"/>
  <c r="O46" i="4"/>
  <c r="K7" i="34"/>
  <c r="W7" i="34"/>
  <c r="K13" i="34"/>
  <c r="W13" i="34"/>
  <c r="K7" i="35"/>
  <c r="K13" i="35"/>
  <c r="O73" i="7"/>
  <c r="P78" i="37" s="1"/>
  <c r="K47" i="7"/>
  <c r="L16" i="7"/>
  <c r="G48" i="7"/>
  <c r="P53" i="34" s="1"/>
  <c r="J48" i="7"/>
  <c r="D24" i="7"/>
  <c r="O52" i="7"/>
  <c r="C57" i="37" s="1"/>
  <c r="G22" i="7"/>
  <c r="P27" i="34" s="1"/>
  <c r="L26" i="7"/>
  <c r="I29" i="7"/>
  <c r="L93" i="7"/>
  <c r="L77" i="7"/>
  <c r="G43" i="7"/>
  <c r="P48" i="34" s="1"/>
  <c r="L30" i="7"/>
  <c r="K89" i="7"/>
  <c r="O89" i="7"/>
  <c r="P94" i="37" s="1"/>
  <c r="O19" i="33"/>
  <c r="B15" i="7"/>
  <c r="B20" i="33" s="1"/>
  <c r="O19" i="37"/>
  <c r="O79" i="7"/>
  <c r="C84" i="37" s="1"/>
  <c r="L37" i="7"/>
  <c r="G16" i="7"/>
  <c r="P21" i="34" s="1"/>
  <c r="J16" i="7"/>
  <c r="J17" i="7"/>
  <c r="H17" i="7"/>
  <c r="P22" i="33" s="1"/>
  <c r="O46" i="7"/>
  <c r="C51" i="37" s="1"/>
  <c r="G88" i="7"/>
  <c r="P93" i="34" s="1"/>
  <c r="O21" i="7"/>
  <c r="C26" i="37" s="1"/>
  <c r="L57" i="7"/>
  <c r="G30" i="7"/>
  <c r="P35" i="34" s="1"/>
  <c r="I30" i="7"/>
  <c r="H35" i="7"/>
  <c r="P40" i="33" s="1"/>
  <c r="I56" i="7"/>
  <c r="G28" i="7"/>
  <c r="P33" i="34" s="1"/>
  <c r="K28" i="7"/>
  <c r="O28" i="7"/>
  <c r="P33" i="37" s="1"/>
  <c r="F28" i="7"/>
  <c r="F65" i="7"/>
  <c r="P70" i="32" s="1"/>
  <c r="C75" i="7"/>
  <c r="C80" i="18" s="1"/>
  <c r="L74" i="7"/>
  <c r="O45" i="7"/>
  <c r="L72" i="7"/>
  <c r="I85" i="7"/>
  <c r="G92" i="7"/>
  <c r="P97" i="34" s="1"/>
  <c r="J92" i="7"/>
  <c r="D92" i="7"/>
  <c r="C97" i="35" s="1"/>
  <c r="K92" i="7"/>
  <c r="O92" i="7"/>
  <c r="P97" i="37" s="1"/>
  <c r="H76" i="7"/>
  <c r="P81" i="33" s="1"/>
  <c r="I49" i="7"/>
  <c r="L49" i="7"/>
  <c r="J81" i="7"/>
  <c r="F81" i="7"/>
  <c r="D81" i="7"/>
  <c r="C86" i="31" s="1"/>
  <c r="H81" i="7"/>
  <c r="L18" i="7"/>
  <c r="C83" i="7"/>
  <c r="G54" i="7"/>
  <c r="P59" i="34" s="1"/>
  <c r="C54" i="7"/>
  <c r="D78" i="7"/>
  <c r="C83" i="35" s="1"/>
  <c r="W13" i="35"/>
  <c r="W7" i="36"/>
  <c r="W13" i="36"/>
  <c r="W7" i="37"/>
  <c r="W13" i="37"/>
  <c r="K7" i="36"/>
  <c r="K13" i="36"/>
  <c r="C53" i="32"/>
  <c r="O19" i="35"/>
  <c r="O19" i="31"/>
  <c r="B19" i="37"/>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B16" i="7"/>
  <c r="B21" i="40" s="1"/>
  <c r="O19" i="32"/>
  <c r="B19" i="34"/>
  <c r="O19" i="36"/>
  <c r="B19" i="33"/>
  <c r="B19" i="31"/>
  <c r="B19" i="18"/>
  <c r="O19" i="34"/>
  <c r="B19" i="36"/>
  <c r="O19" i="40"/>
  <c r="B19" i="40"/>
  <c r="W6" i="36"/>
  <c r="W8" i="35"/>
  <c r="K8" i="33"/>
  <c r="K8" i="37"/>
  <c r="K12" i="37" s="1"/>
  <c r="W8" i="37"/>
  <c r="O20" i="33"/>
  <c r="O20" i="31"/>
  <c r="W10" i="35"/>
  <c r="O21" i="31"/>
  <c r="B17" i="7"/>
  <c r="B22" i="34" s="1"/>
  <c r="B21" i="34"/>
  <c r="K12" i="34"/>
  <c r="K9" i="34"/>
  <c r="K12" i="35"/>
  <c r="K9" i="37"/>
  <c r="W10" i="37"/>
  <c r="W12" i="37"/>
  <c r="W9" i="37"/>
  <c r="O22" i="18"/>
  <c r="B22" i="32"/>
  <c r="B22" i="33"/>
  <c r="O22" i="34"/>
  <c r="B22" i="40"/>
  <c r="P97" i="31" l="1"/>
  <c r="C94" i="37"/>
  <c r="C40" i="33"/>
  <c r="P42" i="32"/>
  <c r="C42" i="32"/>
  <c r="C35" i="32"/>
  <c r="C35" i="34"/>
  <c r="R26" i="4"/>
  <c r="R15" i="4"/>
  <c r="S67" i="8"/>
  <c r="C30" i="7"/>
  <c r="P35" i="18" s="1"/>
  <c r="L79" i="7"/>
  <c r="H50" i="7"/>
  <c r="O62" i="7"/>
  <c r="C67" i="37" s="1"/>
  <c r="G26" i="7"/>
  <c r="P31" i="34" s="1"/>
  <c r="O24" i="7"/>
  <c r="P29" i="37" s="1"/>
  <c r="E30" i="7"/>
  <c r="P35" i="35" s="1"/>
  <c r="E62" i="7"/>
  <c r="P67" i="35" s="1"/>
  <c r="F33" i="7"/>
  <c r="C38" i="34" s="1"/>
  <c r="AH16" i="5"/>
  <c r="H56" i="7"/>
  <c r="C74" i="7"/>
  <c r="P79" i="18" s="1"/>
  <c r="C62" i="7"/>
  <c r="P67" i="18" s="1"/>
  <c r="C43" i="7"/>
  <c r="C48" i="18" s="1"/>
  <c r="J65" i="7"/>
  <c r="G45" i="7"/>
  <c r="P50" i="34" s="1"/>
  <c r="G85" i="7"/>
  <c r="P90" i="34" s="1"/>
  <c r="F36" i="7"/>
  <c r="P41" i="32" s="1"/>
  <c r="H96" i="8"/>
  <c r="H20" i="8"/>
  <c r="L81" i="7"/>
  <c r="K10" i="37"/>
  <c r="C91" i="40"/>
  <c r="C83" i="40"/>
  <c r="C75" i="40"/>
  <c r="C51" i="40"/>
  <c r="C27" i="40"/>
  <c r="D26" i="7"/>
  <c r="C31" i="31" s="1"/>
  <c r="AH15" i="5"/>
  <c r="AH24" i="5"/>
  <c r="K73" i="7"/>
  <c r="K65" i="7"/>
  <c r="H74" i="7"/>
  <c r="P79" i="33" s="1"/>
  <c r="I57" i="7"/>
  <c r="H30" i="7"/>
  <c r="P35" i="33" s="1"/>
  <c r="H58" i="7"/>
  <c r="C63" i="33" s="1"/>
  <c r="W13" i="40"/>
  <c r="K13" i="40"/>
  <c r="C94" i="40"/>
  <c r="C67" i="40"/>
  <c r="C59" i="40"/>
  <c r="C43" i="40"/>
  <c r="C35" i="40"/>
  <c r="C22" i="40"/>
  <c r="C78" i="37"/>
  <c r="O74" i="7"/>
  <c r="K75" i="7"/>
  <c r="K56" i="7"/>
  <c r="F57" i="7"/>
  <c r="C62" i="32" s="1"/>
  <c r="D79" i="7"/>
  <c r="C84" i="31" s="1"/>
  <c r="P53" i="32"/>
  <c r="O26" i="7"/>
  <c r="C31" i="37" s="1"/>
  <c r="K48" i="7"/>
  <c r="H73" i="7"/>
  <c r="C78" i="33" s="1"/>
  <c r="O56" i="7"/>
  <c r="C33" i="7"/>
  <c r="P38" i="18" s="1"/>
  <c r="C57" i="7"/>
  <c r="C62" i="18" s="1"/>
  <c r="D48" i="7"/>
  <c r="C53" i="35" s="1"/>
  <c r="K63" i="7"/>
  <c r="H39" i="7"/>
  <c r="C44" i="33" s="1"/>
  <c r="J55" i="7"/>
  <c r="H21" i="7"/>
  <c r="C26" i="33" s="1"/>
  <c r="F83" i="7"/>
  <c r="C88" i="34" s="1"/>
  <c r="R81" i="8"/>
  <c r="E82" i="33" s="1"/>
  <c r="L65" i="7"/>
  <c r="L56" i="7"/>
  <c r="L54" i="7"/>
  <c r="L48" i="7"/>
  <c r="K33" i="7"/>
  <c r="K26" i="7"/>
  <c r="K24" i="7"/>
  <c r="E24" i="7"/>
  <c r="P29" i="35" s="1"/>
  <c r="E48" i="7"/>
  <c r="P53" i="35" s="1"/>
  <c r="E92" i="7"/>
  <c r="P97" i="35" s="1"/>
  <c r="G89" i="7"/>
  <c r="P94" i="34" s="1"/>
  <c r="P73" i="37"/>
  <c r="C73" i="37"/>
  <c r="C28" i="37"/>
  <c r="P28" i="37"/>
  <c r="L71" i="7"/>
  <c r="L63" i="7"/>
  <c r="E68" i="7"/>
  <c r="P73" i="35" s="1"/>
  <c r="E72" i="7"/>
  <c r="P77" i="35" s="1"/>
  <c r="G68" i="7"/>
  <c r="P73" i="34" s="1"/>
  <c r="P86" i="37"/>
  <c r="I78" i="7"/>
  <c r="D23" i="7"/>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P82" i="37" s="1"/>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P52" i="31" s="1"/>
  <c r="D33" i="7"/>
  <c r="C38" i="35" s="1"/>
  <c r="D54" i="7"/>
  <c r="C59" i="31" s="1"/>
  <c r="J73" i="7"/>
  <c r="J56" i="7"/>
  <c r="H43" i="7"/>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P79" i="32"/>
  <c r="C83" i="34"/>
  <c r="P83" i="32"/>
  <c r="C67" i="32"/>
  <c r="P67" i="32"/>
  <c r="C67" i="34"/>
  <c r="C62" i="34"/>
  <c r="P52" i="32"/>
  <c r="C42" i="34"/>
  <c r="C34" i="32"/>
  <c r="F46" i="7"/>
  <c r="E16" i="7"/>
  <c r="P21" i="35" s="1"/>
  <c r="E56" i="7"/>
  <c r="P61" i="35" s="1"/>
  <c r="O62" i="6"/>
  <c r="M63" i="7" s="1"/>
  <c r="O74" i="6"/>
  <c r="M75" i="7" s="1"/>
  <c r="O23" i="6"/>
  <c r="M24" i="7" s="1"/>
  <c r="J26" i="7"/>
  <c r="C45" i="33"/>
  <c r="P61" i="33"/>
  <c r="C61" i="33"/>
  <c r="P82" i="33"/>
  <c r="C82" i="33"/>
  <c r="F82" i="33" s="1"/>
  <c r="P88" i="33"/>
  <c r="O89" i="6"/>
  <c r="M90" i="7" s="1"/>
  <c r="O76" i="6"/>
  <c r="M77" i="7" s="1"/>
  <c r="P78" i="33"/>
  <c r="O82" i="6"/>
  <c r="M83" i="7" s="1"/>
  <c r="O30" i="6"/>
  <c r="M31" i="7" s="1"/>
  <c r="O24" i="6"/>
  <c r="H15" i="7"/>
  <c r="C20" i="33" s="1"/>
  <c r="O83" i="6"/>
  <c r="P83" i="6" s="1"/>
  <c r="O42" i="6"/>
  <c r="M43" i="7" s="1"/>
  <c r="O72" i="6"/>
  <c r="M73" i="7" s="1"/>
  <c r="D49" i="7"/>
  <c r="P54" i="31" s="1"/>
  <c r="P21" i="6"/>
  <c r="C88" i="31"/>
  <c r="P88" i="31"/>
  <c r="C88" i="35"/>
  <c r="D65" i="7"/>
  <c r="C70" i="31" s="1"/>
  <c r="C42" i="31"/>
  <c r="P42" i="31"/>
  <c r="O88" i="6"/>
  <c r="M89" i="7" s="1"/>
  <c r="O50" i="6"/>
  <c r="P50" i="6" s="1"/>
  <c r="O20" i="6"/>
  <c r="M21" i="7" s="1"/>
  <c r="O14" i="6"/>
  <c r="M15" i="7" s="1"/>
  <c r="C97" i="31"/>
  <c r="O64" i="6"/>
  <c r="M65" i="7" s="1"/>
  <c r="O31" i="6"/>
  <c r="M32" i="7" s="1"/>
  <c r="O49" i="6"/>
  <c r="M50" i="7" s="1"/>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P48" i="33"/>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I32" i="7"/>
  <c r="H32" i="7"/>
  <c r="P37" i="33" s="1"/>
  <c r="C82" i="31"/>
  <c r="G94" i="7"/>
  <c r="P99" i="34" s="1"/>
  <c r="O90" i="7"/>
  <c r="P54" i="37"/>
  <c r="C31" i="7"/>
  <c r="G25" i="7"/>
  <c r="P30" i="34" s="1"/>
  <c r="C66" i="7"/>
  <c r="J61" i="7"/>
  <c r="O38" i="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78" i="31"/>
  <c r="C86" i="34"/>
  <c r="P86" i="32"/>
  <c r="C86" i="32"/>
  <c r="C62" i="35"/>
  <c r="C62" i="31"/>
  <c r="P42"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4"/>
  <c r="P29" i="31"/>
  <c r="C34" i="34"/>
  <c r="C33"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3" i="35" s="1"/>
  <c r="B22" i="35"/>
  <c r="B21" i="31"/>
  <c r="B20" i="35"/>
  <c r="O20" i="34"/>
  <c r="B20" i="18"/>
  <c r="P88" i="32"/>
  <c r="P54" i="18"/>
  <c r="P80" i="18"/>
  <c r="P28" i="31"/>
  <c r="P84" i="31"/>
  <c r="C84" i="35"/>
  <c r="C21" i="31"/>
  <c r="P21" i="31"/>
  <c r="C55" i="33"/>
  <c r="P55" i="33"/>
  <c r="C80" i="33"/>
  <c r="P80" i="33"/>
  <c r="C41" i="34"/>
  <c r="C41" i="32"/>
  <c r="C95"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H60" i="8"/>
  <c r="H61" i="8"/>
  <c r="R80" i="8"/>
  <c r="H80" i="8"/>
  <c r="H81" i="8"/>
  <c r="E83" i="37"/>
  <c r="P53" i="31"/>
  <c r="C53" i="31"/>
  <c r="C89"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O23" i="35"/>
  <c r="O23" i="31"/>
  <c r="B23" i="40"/>
  <c r="W9" i="34"/>
  <c r="W12" i="34"/>
  <c r="W10" i="34"/>
  <c r="H81" i="39"/>
  <c r="K10" i="31"/>
  <c r="K12" i="31"/>
  <c r="K9" i="31"/>
  <c r="O21" i="40"/>
  <c r="O21" i="34"/>
  <c r="O21" i="18"/>
  <c r="O21" i="36"/>
  <c r="B21" i="36"/>
  <c r="O21" i="33"/>
  <c r="O21" i="32"/>
  <c r="B21" i="18"/>
  <c r="B21" i="32"/>
  <c r="O21" i="37"/>
  <c r="B21" i="33"/>
  <c r="B21" i="37"/>
  <c r="W12" i="33"/>
  <c r="W10" i="33"/>
  <c r="D12" i="39"/>
  <c r="W6" i="34"/>
  <c r="K98" i="39"/>
  <c r="K90" i="39"/>
  <c r="K66" i="39"/>
  <c r="K58" i="39"/>
  <c r="K34" i="39"/>
  <c r="K26" i="39"/>
  <c r="K75" i="39"/>
  <c r="K67" i="39"/>
  <c r="K43" i="39"/>
  <c r="K35" i="39"/>
  <c r="K9" i="18"/>
  <c r="C29" i="32"/>
  <c r="P51" i="18"/>
  <c r="P93" i="32"/>
  <c r="P33" i="31"/>
  <c r="P86" i="31"/>
  <c r="C71" i="35"/>
  <c r="C88" i="32"/>
  <c r="C83" i="32"/>
  <c r="P88" i="18"/>
  <c r="C86" i="35"/>
  <c r="C97" i="18"/>
  <c r="C64" i="33"/>
  <c r="C33" i="31"/>
  <c r="C35" i="33"/>
  <c r="C93" i="34"/>
  <c r="C68" i="18"/>
  <c r="P82" i="18"/>
  <c r="P90" i="32"/>
  <c r="C58" i="33"/>
  <c r="C94" i="31"/>
  <c r="P85" i="32"/>
  <c r="C63" i="37"/>
  <c r="P78" i="31"/>
  <c r="P68" i="32"/>
  <c r="C82" i="35"/>
  <c r="P94" i="31"/>
  <c r="C90" i="34"/>
  <c r="P41" i="31"/>
  <c r="C41" i="35"/>
  <c r="P63" i="32"/>
  <c r="C63" i="32"/>
  <c r="C26" i="18" l="1"/>
  <c r="P26" i="33"/>
  <c r="C45" i="31"/>
  <c r="C50" i="32"/>
  <c r="P28" i="18"/>
  <c r="P45" i="31"/>
  <c r="P48" i="18"/>
  <c r="P47" i="33"/>
  <c r="C50" i="33"/>
  <c r="F50" i="33" s="1"/>
  <c r="G50" i="33" s="1"/>
  <c r="C44" i="18"/>
  <c r="C39" i="32"/>
  <c r="P63" i="33"/>
  <c r="C59" i="33"/>
  <c r="C73" i="18"/>
  <c r="P51" i="33"/>
  <c r="C50" i="34"/>
  <c r="P41" i="33"/>
  <c r="P77" i="18"/>
  <c r="C48" i="35"/>
  <c r="H69" i="39"/>
  <c r="P22" i="37"/>
  <c r="P67" i="37"/>
  <c r="P44" i="33"/>
  <c r="F35" i="32"/>
  <c r="C38" i="18"/>
  <c r="C31" i="18"/>
  <c r="P32" i="37"/>
  <c r="P31" i="31"/>
  <c r="C31" i="35"/>
  <c r="C38" i="31"/>
  <c r="P34" i="33"/>
  <c r="C30" i="32"/>
  <c r="C28" i="32"/>
  <c r="C29" i="37"/>
  <c r="C39" i="35"/>
  <c r="P38" i="31"/>
  <c r="P22" i="31"/>
  <c r="P28" i="32"/>
  <c r="P31" i="32"/>
  <c r="H25" i="39"/>
  <c r="C35" i="35"/>
  <c r="F35" i="35" s="1"/>
  <c r="C31" i="33"/>
  <c r="H34" i="39"/>
  <c r="C35" i="31"/>
  <c r="P21" i="37"/>
  <c r="P80" i="32"/>
  <c r="P38" i="32"/>
  <c r="C68" i="37"/>
  <c r="C52" i="31"/>
  <c r="C35" i="18"/>
  <c r="F35" i="18" s="1"/>
  <c r="P76" i="33"/>
  <c r="R76" i="33" s="1"/>
  <c r="T76" i="33" s="1"/>
  <c r="C32" i="35"/>
  <c r="C82" i="37"/>
  <c r="P21" i="18"/>
  <c r="F88" i="31"/>
  <c r="H88" i="31" s="1"/>
  <c r="K19" i="39"/>
  <c r="K51" i="39"/>
  <c r="K83" i="39"/>
  <c r="K42" i="39"/>
  <c r="K74" i="39"/>
  <c r="E99" i="36"/>
  <c r="J98" i="39" s="1"/>
  <c r="Q61" i="35"/>
  <c r="C19" i="32"/>
  <c r="C34" i="31"/>
  <c r="C32" i="31"/>
  <c r="C80" i="34"/>
  <c r="M76" i="7"/>
  <c r="P55" i="31"/>
  <c r="P82" i="6"/>
  <c r="C79" i="18"/>
  <c r="C52" i="35"/>
  <c r="C38" i="32"/>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31" i="37"/>
  <c r="C28" i="33"/>
  <c r="P76" i="6"/>
  <c r="C79" i="33"/>
  <c r="Q92" i="34"/>
  <c r="Q82" i="35"/>
  <c r="Q58" i="37"/>
  <c r="F35" i="34"/>
  <c r="H35" i="34" s="1"/>
  <c r="R76" i="18"/>
  <c r="Q82" i="34"/>
  <c r="Q82" i="33"/>
  <c r="D75" i="39"/>
  <c r="E32" i="36"/>
  <c r="J31" i="39" s="1"/>
  <c r="P79" i="37"/>
  <c r="C79" i="37"/>
  <c r="D10" i="39"/>
  <c r="C33" i="39" s="1"/>
  <c r="W6" i="37"/>
  <c r="P73" i="33"/>
  <c r="C73" i="33"/>
  <c r="P68" i="31"/>
  <c r="F82" i="34"/>
  <c r="H82" i="34" s="1"/>
  <c r="C52" i="34"/>
  <c r="F52" i="34" s="1"/>
  <c r="C52" i="37"/>
  <c r="P52" i="37"/>
  <c r="R52" i="37" s="1"/>
  <c r="C69" i="18"/>
  <c r="C68" i="31"/>
  <c r="F68" i="31" s="1"/>
  <c r="G68" i="31" s="1"/>
  <c r="P44" i="31"/>
  <c r="P96" i="32"/>
  <c r="P34" i="31"/>
  <c r="C61" i="34"/>
  <c r="C43" i="32"/>
  <c r="C61" i="31"/>
  <c r="C92" i="33"/>
  <c r="C56" i="34"/>
  <c r="C90" i="37"/>
  <c r="C56" i="32"/>
  <c r="P52" i="33"/>
  <c r="P42" i="33"/>
  <c r="C68" i="34"/>
  <c r="F68" i="34" s="1"/>
  <c r="D35" i="39"/>
  <c r="P57" i="31"/>
  <c r="P44" i="37"/>
  <c r="P20" i="33"/>
  <c r="R20" i="33" s="1"/>
  <c r="S20" i="33" s="1"/>
  <c r="P59" i="31"/>
  <c r="C44" i="35"/>
  <c r="C92" i="34"/>
  <c r="C82" i="32"/>
  <c r="F82" i="32" s="1"/>
  <c r="C39" i="31"/>
  <c r="C29" i="18"/>
  <c r="C37" i="33"/>
  <c r="C77" i="31"/>
  <c r="C55" i="32"/>
  <c r="H51" i="39"/>
  <c r="C83" i="37"/>
  <c r="P83" i="37"/>
  <c r="C28" i="31"/>
  <c r="C28" i="35"/>
  <c r="R82" i="37"/>
  <c r="P98" i="32"/>
  <c r="P49" i="33"/>
  <c r="C45" i="37"/>
  <c r="C76" i="37"/>
  <c r="Q35" i="33"/>
  <c r="R35" i="33" s="1"/>
  <c r="S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R35" i="18" s="1"/>
  <c r="Q35" i="35"/>
  <c r="R35" i="35" s="1"/>
  <c r="E68" i="31"/>
  <c r="E35" i="35"/>
  <c r="Q96" i="36"/>
  <c r="R96" i="36" s="1"/>
  <c r="Q35" i="31"/>
  <c r="R35" i="31" s="1"/>
  <c r="Q96" i="18"/>
  <c r="R96" i="18" s="1"/>
  <c r="S96" i="18" s="1"/>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Q61" i="18"/>
  <c r="Q61" i="34"/>
  <c r="Q61" i="37"/>
  <c r="E52" i="40"/>
  <c r="F52" i="40" s="1"/>
  <c r="Q32" i="32"/>
  <c r="E61" i="35"/>
  <c r="E32" i="18"/>
  <c r="D31" i="39" s="1"/>
  <c r="E61" i="34"/>
  <c r="Q32" i="18"/>
  <c r="E68" i="40"/>
  <c r="E32" i="37"/>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R22" i="35" s="1"/>
  <c r="E20" i="36"/>
  <c r="J19" i="39" s="1"/>
  <c r="E52" i="36"/>
  <c r="Q20" i="34"/>
  <c r="R20" i="34" s="1"/>
  <c r="E20" i="35"/>
  <c r="I19" i="39" s="1"/>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F34" i="32" s="1"/>
  <c r="Q34" i="31"/>
  <c r="R34" i="31" s="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T53" i="18" s="1"/>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R26" i="34" s="1"/>
  <c r="Q26" i="40"/>
  <c r="R26" i="40" s="1"/>
  <c r="E26" i="31"/>
  <c r="F25" i="39" s="1"/>
  <c r="Q26" i="18"/>
  <c r="R26" i="18" s="1"/>
  <c r="Q26" i="32"/>
  <c r="Q26" i="31"/>
  <c r="E26" i="18"/>
  <c r="D25" i="39" s="1"/>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Q52" i="36"/>
  <c r="R52" i="36" s="1"/>
  <c r="E52" i="31"/>
  <c r="Q52" i="32"/>
  <c r="E52" i="35"/>
  <c r="E20" i="33"/>
  <c r="E20" i="37"/>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96" i="34"/>
  <c r="F26" i="33"/>
  <c r="G26" i="33" s="1"/>
  <c r="Q98" i="36"/>
  <c r="R98" i="36" s="1"/>
  <c r="Q70" i="32"/>
  <c r="E19" i="37"/>
  <c r="E92" i="37"/>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Q30" i="32"/>
  <c r="E62" i="32"/>
  <c r="F62" i="32" s="1"/>
  <c r="E88" i="37"/>
  <c r="Q30" i="36"/>
  <c r="R30" i="36" s="1"/>
  <c r="F52" i="33"/>
  <c r="Q62" i="34"/>
  <c r="R62" i="34" s="1"/>
  <c r="Q62" i="32"/>
  <c r="E88" i="18"/>
  <c r="D87" i="39" s="1"/>
  <c r="Q30" i="18"/>
  <c r="Q88" i="32"/>
  <c r="Q30" i="33"/>
  <c r="R30" i="33" s="1"/>
  <c r="S30" i="33" s="1"/>
  <c r="E94" i="37"/>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M27" i="39" s="1"/>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35" i="31"/>
  <c r="G35" i="31" s="1"/>
  <c r="F76" i="36"/>
  <c r="F76" i="18"/>
  <c r="F68" i="18"/>
  <c r="H68" i="18" s="1"/>
  <c r="F52" i="37"/>
  <c r="H52" i="37" s="1"/>
  <c r="B23" i="33"/>
  <c r="B23" i="37"/>
  <c r="B19" i="7"/>
  <c r="B23" i="18"/>
  <c r="O23" i="36"/>
  <c r="O23" i="34"/>
  <c r="B23" i="32"/>
  <c r="B23" i="34"/>
  <c r="O23" i="37"/>
  <c r="O23" i="40"/>
  <c r="O23" i="18"/>
  <c r="O23" i="32"/>
  <c r="B23" i="36"/>
  <c r="B23" i="31"/>
  <c r="O23" i="33"/>
  <c r="E93" i="18"/>
  <c r="Q93" i="37"/>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C68" i="33"/>
  <c r="P68" i="33"/>
  <c r="K9" i="36"/>
  <c r="K12" i="36"/>
  <c r="K10" i="36"/>
  <c r="K8" i="40"/>
  <c r="W8" i="40"/>
  <c r="I34" i="39"/>
  <c r="I60"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F19" i="39"/>
  <c r="L82" i="39"/>
  <c r="L33" i="39"/>
  <c r="F67" i="39"/>
  <c r="L34" i="39"/>
  <c r="L26" i="39"/>
  <c r="F82" i="39"/>
  <c r="F34"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62" i="18" s="1"/>
  <c r="T82" i="37"/>
  <c r="S82" i="37"/>
  <c r="F83" i="31"/>
  <c r="G8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82" i="31"/>
  <c r="G82" i="31" s="1"/>
  <c r="R78" i="35"/>
  <c r="S78" i="35" s="1"/>
  <c r="R45" i="35"/>
  <c r="S45" i="35" s="1"/>
  <c r="R80" i="35"/>
  <c r="S80" i="35" s="1"/>
  <c r="R58" i="35"/>
  <c r="S58" i="35" s="1"/>
  <c r="F99" i="37"/>
  <c r="H99" i="37" s="1"/>
  <c r="F19" i="37"/>
  <c r="H19" i="37" s="1"/>
  <c r="J19" i="37" s="1"/>
  <c r="K19" i="37" s="1"/>
  <c r="J17" i="17" s="1"/>
  <c r="F84" i="31"/>
  <c r="G84" i="31" s="1"/>
  <c r="T69" i="36"/>
  <c r="H82" i="33"/>
  <c r="G82" i="33"/>
  <c r="M53" i="39"/>
  <c r="M37" i="39"/>
  <c r="M33" i="39"/>
  <c r="G98" i="39"/>
  <c r="G84" i="39"/>
  <c r="G51" i="39"/>
  <c r="G30" i="39"/>
  <c r="G89" i="39"/>
  <c r="M75" i="39"/>
  <c r="M59" i="39"/>
  <c r="G63" i="39"/>
  <c r="G57" i="39"/>
  <c r="G49" i="39"/>
  <c r="M34" i="39"/>
  <c r="M19" i="39"/>
  <c r="G67" i="39"/>
  <c r="M71" i="39"/>
  <c r="M35" i="39"/>
  <c r="G33" i="39"/>
  <c r="G26" i="39"/>
  <c r="G35" i="39"/>
  <c r="G44" i="39"/>
  <c r="G95" i="39"/>
  <c r="M82" i="39"/>
  <c r="G34" i="39"/>
  <c r="M60" i="39"/>
  <c r="M31" i="39"/>
  <c r="M95" i="39"/>
  <c r="M67" i="39"/>
  <c r="M39" i="39"/>
  <c r="G81" i="39"/>
  <c r="R76" i="34"/>
  <c r="R58" i="34"/>
  <c r="R98" i="34"/>
  <c r="R32" i="34"/>
  <c r="R52" i="34"/>
  <c r="R38" i="34"/>
  <c r="R36" i="34"/>
  <c r="R96" i="34"/>
  <c r="R82" i="34"/>
  <c r="R35" i="34"/>
  <c r="R34" i="34"/>
  <c r="R61" i="34"/>
  <c r="R83" i="34"/>
  <c r="R92" i="34"/>
  <c r="T52" i="31"/>
  <c r="R21" i="18" l="1"/>
  <c r="R26" i="33"/>
  <c r="T26" i="33" s="1"/>
  <c r="R22" i="31"/>
  <c r="S22" i="31" s="1"/>
  <c r="F50" i="34"/>
  <c r="H50" i="34" s="1"/>
  <c r="R44" i="33"/>
  <c r="S36" i="35"/>
  <c r="R28" i="18"/>
  <c r="T28" i="18" s="1"/>
  <c r="R34" i="33"/>
  <c r="S34" i="33" s="1"/>
  <c r="T35" i="33"/>
  <c r="R45" i="31"/>
  <c r="T45" i="31" s="1"/>
  <c r="F30" i="32"/>
  <c r="H52" i="34"/>
  <c r="G52" i="34"/>
  <c r="S64" i="33"/>
  <c r="R91" i="18"/>
  <c r="T91" i="18" s="1"/>
  <c r="R41" i="33"/>
  <c r="F89" i="32"/>
  <c r="F82" i="37"/>
  <c r="G82" i="37" s="1"/>
  <c r="F73" i="34"/>
  <c r="H73" i="34" s="1"/>
  <c r="R85" i="37"/>
  <c r="S85" i="37" s="1"/>
  <c r="R45" i="18"/>
  <c r="F89" i="34"/>
  <c r="R84" i="18"/>
  <c r="T84" i="18" s="1"/>
  <c r="F61" i="34"/>
  <c r="G61" i="34" s="1"/>
  <c r="F44" i="32"/>
  <c r="R42" i="33"/>
  <c r="T42" i="33" s="1"/>
  <c r="R22" i="37"/>
  <c r="S22" i="37" s="1"/>
  <c r="R44" i="31"/>
  <c r="R44" i="37"/>
  <c r="F43" i="32"/>
  <c r="F25" i="34"/>
  <c r="H25" i="34" s="1"/>
  <c r="F21" i="34"/>
  <c r="G21" i="34" s="1"/>
  <c r="F38" i="32"/>
  <c r="F28" i="32"/>
  <c r="R21" i="37"/>
  <c r="S21" i="37" s="1"/>
  <c r="R38" i="31"/>
  <c r="F68" i="37"/>
  <c r="G68" i="34"/>
  <c r="H68" i="34"/>
  <c r="M81" i="39"/>
  <c r="E75" i="38" s="1"/>
  <c r="F53" i="31"/>
  <c r="H53" i="31" s="1"/>
  <c r="F86" i="36"/>
  <c r="F90" i="36"/>
  <c r="G90" i="36" s="1"/>
  <c r="C24" i="39"/>
  <c r="F48" i="34"/>
  <c r="F80" i="31"/>
  <c r="H80" i="31" s="1"/>
  <c r="R33" i="33"/>
  <c r="T33" i="33" s="1"/>
  <c r="C50" i="39"/>
  <c r="R47" i="37"/>
  <c r="S47" i="37" s="1"/>
  <c r="T45" i="18"/>
  <c r="R71" i="37"/>
  <c r="T71" i="37" s="1"/>
  <c r="T77" i="18"/>
  <c r="H76" i="18"/>
  <c r="C95" i="39"/>
  <c r="C35" i="39"/>
  <c r="T86" i="31"/>
  <c r="C89" i="39"/>
  <c r="R90" i="31"/>
  <c r="T90" i="31" s="1"/>
  <c r="G35" i="34"/>
  <c r="C23" i="39"/>
  <c r="C73" i="39"/>
  <c r="T94" i="36"/>
  <c r="S88" i="18"/>
  <c r="C91" i="39"/>
  <c r="T38" i="18"/>
  <c r="F19" i="32"/>
  <c r="C67" i="39"/>
  <c r="S69" i="18"/>
  <c r="C71" i="39"/>
  <c r="T26" i="18"/>
  <c r="T40" i="18"/>
  <c r="S83" i="18"/>
  <c r="C57" i="39"/>
  <c r="C51" i="39"/>
  <c r="C82" i="39"/>
  <c r="S46" i="36"/>
  <c r="S87" i="36"/>
  <c r="S54" i="36"/>
  <c r="S84" i="36"/>
  <c r="C81" i="39"/>
  <c r="T99" i="35"/>
  <c r="G88" i="31"/>
  <c r="T64" i="35"/>
  <c r="F84" i="34"/>
  <c r="C74" i="39"/>
  <c r="R57" i="33"/>
  <c r="T57" i="33" s="1"/>
  <c r="S44" i="18"/>
  <c r="T97" i="36"/>
  <c r="C96" i="39"/>
  <c r="T29" i="18"/>
  <c r="C62" i="39"/>
  <c r="C79" i="39"/>
  <c r="S31" i="18"/>
  <c r="R93" i="37"/>
  <c r="S93" i="37" s="1"/>
  <c r="G76" i="36"/>
  <c r="T54" i="31"/>
  <c r="T74" i="31"/>
  <c r="C59" i="39"/>
  <c r="S78" i="31"/>
  <c r="S88" i="31"/>
  <c r="S62" i="18"/>
  <c r="C18" i="39"/>
  <c r="T96" i="31"/>
  <c r="T34" i="31"/>
  <c r="C63" i="39"/>
  <c r="C31" i="39"/>
  <c r="R61" i="37"/>
  <c r="S80" i="36"/>
  <c r="L57" i="39"/>
  <c r="S41" i="36"/>
  <c r="H36" i="36"/>
  <c r="L81" i="39"/>
  <c r="D75" i="38" s="1"/>
  <c r="R81" i="37"/>
  <c r="T81" i="37" s="1"/>
  <c r="F57" i="35"/>
  <c r="H57" i="35" s="1"/>
  <c r="C45" i="39"/>
  <c r="C43" i="39"/>
  <c r="S42" i="18"/>
  <c r="S39" i="36"/>
  <c r="C22" i="39"/>
  <c r="T97" i="18"/>
  <c r="T21" i="18"/>
  <c r="C84" i="39"/>
  <c r="T85" i="36"/>
  <c r="S20" i="31"/>
  <c r="C86" i="39"/>
  <c r="T45" i="36"/>
  <c r="T41" i="36"/>
  <c r="R55" i="18"/>
  <c r="H36" i="18"/>
  <c r="F96" i="33"/>
  <c r="H96" i="33" s="1"/>
  <c r="T64" i="31"/>
  <c r="T90" i="18"/>
  <c r="T82" i="18"/>
  <c r="C93" i="39"/>
  <c r="C29" i="39"/>
  <c r="R88" i="37"/>
  <c r="T80" i="31"/>
  <c r="F98" i="34"/>
  <c r="H98" i="34" s="1"/>
  <c r="C37" i="39"/>
  <c r="C19" i="39"/>
  <c r="S22" i="18"/>
  <c r="C39" i="39"/>
  <c r="H68" i="36"/>
  <c r="C68" i="39"/>
  <c r="C69" i="39"/>
  <c r="R76" i="32"/>
  <c r="S52" i="31"/>
  <c r="C75" i="39"/>
  <c r="S68" i="18"/>
  <c r="D34" i="39"/>
  <c r="T52" i="37"/>
  <c r="S52" i="37"/>
  <c r="F49" i="34"/>
  <c r="H49" i="34" s="1"/>
  <c r="S76" i="33"/>
  <c r="F48" i="31"/>
  <c r="H48" i="31" s="1"/>
  <c r="R23" i="33"/>
  <c r="S23" i="33" s="1"/>
  <c r="F73" i="32"/>
  <c r="R91" i="37"/>
  <c r="S91" i="37" s="1"/>
  <c r="F71" i="32"/>
  <c r="F27" i="37"/>
  <c r="H27" i="37" s="1"/>
  <c r="R83" i="37"/>
  <c r="R68" i="31"/>
  <c r="S68" i="31" s="1"/>
  <c r="R61" i="18"/>
  <c r="T22" i="18"/>
  <c r="R81" i="31"/>
  <c r="R79" i="31"/>
  <c r="S79" i="31" s="1"/>
  <c r="F57" i="32"/>
  <c r="R46" i="31"/>
  <c r="S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G34" i="18" s="1"/>
  <c r="R32" i="18"/>
  <c r="T32" i="18" s="1"/>
  <c r="F36" i="31"/>
  <c r="G36" i="31" s="1"/>
  <c r="F66" i="35"/>
  <c r="H66" i="35" s="1"/>
  <c r="F64" i="35"/>
  <c r="H64" i="35" s="1"/>
  <c r="T88" i="33"/>
  <c r="M52" i="39"/>
  <c r="L39" i="39"/>
  <c r="D33" i="38" s="1"/>
  <c r="L71" i="39"/>
  <c r="D65" i="38" s="1"/>
  <c r="G34" i="34"/>
  <c r="F61" i="18"/>
  <c r="H36" i="33"/>
  <c r="G36" i="33"/>
  <c r="T84" i="33"/>
  <c r="S84" i="33"/>
  <c r="T40" i="33"/>
  <c r="L93" i="39"/>
  <c r="D87" i="38" s="1"/>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T20"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E59" i="38" s="1"/>
  <c r="M85" i="39"/>
  <c r="F94" i="37"/>
  <c r="G94" i="37" s="1"/>
  <c r="S32" i="37"/>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R89" i="31"/>
  <c r="S89" i="31" s="1"/>
  <c r="R93" i="18"/>
  <c r="S93" i="18" s="1"/>
  <c r="F20" i="37"/>
  <c r="H20" i="37" s="1"/>
  <c r="R34" i="37"/>
  <c r="T80" i="33"/>
  <c r="T96" i="37"/>
  <c r="G35" i="33"/>
  <c r="R67" i="31"/>
  <c r="T67" i="31" s="1"/>
  <c r="F91" i="35"/>
  <c r="H91" i="35" s="1"/>
  <c r="F65" i="31"/>
  <c r="G65" i="31" s="1"/>
  <c r="S40" i="18"/>
  <c r="T89" i="33"/>
  <c r="G82" i="35"/>
  <c r="G34" i="35"/>
  <c r="T19" i="35"/>
  <c r="V19" i="35" s="1"/>
  <c r="W19" i="35" s="1"/>
  <c r="V17" i="17" s="1"/>
  <c r="T97" i="31"/>
  <c r="T36" i="33"/>
  <c r="S62" i="33"/>
  <c r="S94" i="31"/>
  <c r="S45" i="37"/>
  <c r="S51" i="37"/>
  <c r="R25" i="32"/>
  <c r="F81" i="32"/>
  <c r="R21" i="33"/>
  <c r="S21" i="33" s="1"/>
  <c r="F37" i="32"/>
  <c r="F71" i="34"/>
  <c r="H71" i="34" s="1"/>
  <c r="G50" i="34"/>
  <c r="H26" i="33"/>
  <c r="H38" i="34"/>
  <c r="H82" i="31"/>
  <c r="G52" i="37"/>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H66" i="31"/>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G66" i="35"/>
  <c r="H67" i="31"/>
  <c r="H84" i="31"/>
  <c r="F49" i="31"/>
  <c r="F89" i="31"/>
  <c r="F23" i="35"/>
  <c r="H23" i="35" s="1"/>
  <c r="F95" i="35"/>
  <c r="G95" i="35" s="1"/>
  <c r="G76" i="18"/>
  <c r="R25" i="18"/>
  <c r="S25" i="18" s="1"/>
  <c r="T28" i="35"/>
  <c r="T24" i="35"/>
  <c r="H21" i="35"/>
  <c r="G58" i="37"/>
  <c r="T48" i="33"/>
  <c r="S48" i="33"/>
  <c r="S29" i="33"/>
  <c r="T29" i="33"/>
  <c r="T45" i="33"/>
  <c r="T73" i="33"/>
  <c r="G33" i="35"/>
  <c r="T79" i="37"/>
  <c r="S79" i="37"/>
  <c r="R46" i="18"/>
  <c r="T46" i="18" s="1"/>
  <c r="T81" i="33"/>
  <c r="S70" i="34"/>
  <c r="T67" i="35"/>
  <c r="H68" i="37"/>
  <c r="G68" i="37"/>
  <c r="T97" i="37"/>
  <c r="S41" i="37"/>
  <c r="G56" i="31"/>
  <c r="H56" i="31"/>
  <c r="G27" i="34"/>
  <c r="H27" i="34"/>
  <c r="T43" i="33"/>
  <c r="G53" i="31"/>
  <c r="G42" i="31"/>
  <c r="T67" i="37"/>
  <c r="R75" i="18"/>
  <c r="S75" i="18" s="1"/>
  <c r="S41" i="35"/>
  <c r="T78" i="35"/>
  <c r="G96" i="31"/>
  <c r="T37" i="33"/>
  <c r="H69" i="31"/>
  <c r="S81" i="37"/>
  <c r="G31" i="31"/>
  <c r="H31" i="31"/>
  <c r="H32" i="33"/>
  <c r="S73" i="37"/>
  <c r="G72" i="18"/>
  <c r="H72" i="18"/>
  <c r="R91" i="33"/>
  <c r="F71" i="31"/>
  <c r="H26" i="37"/>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72" i="37"/>
  <c r="S32" i="33"/>
  <c r="S33" i="37"/>
  <c r="S29" i="37"/>
  <c r="H35" i="31"/>
  <c r="K19" i="34"/>
  <c r="G17" i="17" s="1"/>
  <c r="G36" i="35"/>
  <c r="H19" i="35"/>
  <c r="J19" i="35" s="1"/>
  <c r="K19" i="35" s="1"/>
  <c r="E17" i="17" s="1"/>
  <c r="H20" i="31"/>
  <c r="G58" i="31"/>
  <c r="H36" i="31"/>
  <c r="G36" i="36"/>
  <c r="G19" i="37"/>
  <c r="I19" i="37" s="1"/>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S81" i="31"/>
  <c r="T81" i="31"/>
  <c r="H48" i="35"/>
  <c r="G48" i="35"/>
  <c r="H44" i="35"/>
  <c r="G44" i="35"/>
  <c r="T44" i="31"/>
  <c r="S44" i="31"/>
  <c r="T44" i="33"/>
  <c r="S44" i="33"/>
  <c r="S44" i="37"/>
  <c r="T44" i="37"/>
  <c r="H85" i="34"/>
  <c r="G85" i="34"/>
  <c r="T49" i="33"/>
  <c r="S49" i="33"/>
  <c r="S41" i="31"/>
  <c r="T41" i="31"/>
  <c r="T41" i="33"/>
  <c r="S41" i="33"/>
  <c r="S34" i="31"/>
  <c r="S86" i="31"/>
  <c r="T78" i="31"/>
  <c r="R63" i="32"/>
  <c r="R93" i="32"/>
  <c r="R74" i="32"/>
  <c r="T56" i="36"/>
  <c r="S78" i="36"/>
  <c r="S64" i="36"/>
  <c r="S34" i="36"/>
  <c r="T46" i="36"/>
  <c r="R96" i="32"/>
  <c r="R90" i="32"/>
  <c r="R68" i="32"/>
  <c r="R85" i="32"/>
  <c r="R49" i="32"/>
  <c r="D41" i="38"/>
  <c r="T32" i="36"/>
  <c r="T50" i="36"/>
  <c r="S89" i="36"/>
  <c r="H84" i="34"/>
  <c r="G84" i="34"/>
  <c r="F25" i="33"/>
  <c r="H24" i="39"/>
  <c r="L58" i="39"/>
  <c r="F59" i="40"/>
  <c r="D58" i="39"/>
  <c r="F59" i="18"/>
  <c r="F81" i="33"/>
  <c r="H80" i="39"/>
  <c r="H67" i="34"/>
  <c r="G67" i="34"/>
  <c r="F79" i="33"/>
  <c r="H78" i="39"/>
  <c r="D74" i="39"/>
  <c r="F75" i="18"/>
  <c r="G48" i="34"/>
  <c r="H48" i="34"/>
  <c r="S48" i="37"/>
  <c r="T48" i="37"/>
  <c r="H42" i="34"/>
  <c r="G42" i="34"/>
  <c r="F42" i="37"/>
  <c r="C41" i="39"/>
  <c r="F42" i="33"/>
  <c r="H41" i="39"/>
  <c r="R46" i="33"/>
  <c r="H28" i="39"/>
  <c r="F29" i="33"/>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G45" i="35"/>
  <c r="F31" i="33"/>
  <c r="H30" i="39"/>
  <c r="F79" i="35"/>
  <c r="F65" i="35"/>
  <c r="H55" i="35"/>
  <c r="G55" i="35"/>
  <c r="H70" i="39"/>
  <c r="F71" i="33"/>
  <c r="C70" i="39"/>
  <c r="F71" i="37"/>
  <c r="H88" i="39"/>
  <c r="F89" i="33"/>
  <c r="S98" i="35"/>
  <c r="T98" i="35"/>
  <c r="T83" i="31"/>
  <c r="S83" i="31"/>
  <c r="S61" i="31"/>
  <c r="T61" i="31"/>
  <c r="T63" i="31"/>
  <c r="S63" i="31"/>
  <c r="H87" i="36"/>
  <c r="G8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59" i="36"/>
  <c r="G86" i="36"/>
  <c r="H86" i="36"/>
  <c r="H19" i="36"/>
  <c r="J19" i="36" s="1"/>
  <c r="K19" i="36" s="1"/>
  <c r="I17" i="17" s="1"/>
  <c r="S43" i="35"/>
  <c r="T43" i="35"/>
  <c r="T97" i="35"/>
  <c r="S97" i="35"/>
  <c r="T40" i="35"/>
  <c r="S40" i="35"/>
  <c r="G52" i="18"/>
  <c r="H52" i="18"/>
  <c r="G61" i="18"/>
  <c r="H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40" i="18"/>
  <c r="G60" i="18"/>
  <c r="G34" i="37"/>
  <c r="H34" i="37"/>
  <c r="H38" i="37"/>
  <c r="S91" i="35"/>
  <c r="S76" i="35"/>
  <c r="T73" i="35"/>
  <c r="S59" i="35"/>
  <c r="D40" i="38"/>
  <c r="S79" i="18"/>
  <c r="T67" i="18"/>
  <c r="T73" i="18"/>
  <c r="T87" i="18"/>
  <c r="S76" i="18"/>
  <c r="T25" i="35"/>
  <c r="T96" i="18"/>
  <c r="T81" i="18"/>
  <c r="S82" i="18"/>
  <c r="G64" i="37"/>
  <c r="S54" i="18"/>
  <c r="T52" i="18"/>
  <c r="S35" i="18"/>
  <c r="T56" i="35"/>
  <c r="G80" i="31"/>
  <c r="T88" i="18"/>
  <c r="G36" i="18"/>
  <c r="S29" i="18"/>
  <c r="T68" i="18"/>
  <c r="S21" i="18"/>
  <c r="S72" i="18"/>
  <c r="G54" i="31"/>
  <c r="H52"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G84" i="37"/>
  <c r="W10" i="40"/>
  <c r="W12" i="40"/>
  <c r="T24" i="40" s="1"/>
  <c r="W9" i="40"/>
  <c r="T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G60" i="37"/>
  <c r="S98" i="40"/>
  <c r="S93" i="40"/>
  <c r="T95" i="40"/>
  <c r="T99" i="40"/>
  <c r="G70" i="18"/>
  <c r="T86" i="35"/>
  <c r="S86" i="35"/>
  <c r="S34" i="35"/>
  <c r="T34" i="35"/>
  <c r="S70" i="31"/>
  <c r="T70" i="31"/>
  <c r="S48" i="31"/>
  <c r="T48" i="31"/>
  <c r="S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98" i="18"/>
  <c r="G86" i="18"/>
  <c r="H99" i="18"/>
  <c r="G99" i="18"/>
  <c r="K9" i="40"/>
  <c r="K12" i="40"/>
  <c r="K10" i="40"/>
  <c r="G72" i="31"/>
  <c r="S89" i="18"/>
  <c r="T79" i="18"/>
  <c r="S67" i="18"/>
  <c r="S73" i="18"/>
  <c r="S87" i="18"/>
  <c r="T76" i="18"/>
  <c r="S53" i="18"/>
  <c r="S26" i="18"/>
  <c r="T54" i="18"/>
  <c r="S52" i="18"/>
  <c r="T35" i="18"/>
  <c r="S77" i="18"/>
  <c r="S80" i="18"/>
  <c r="T42" i="18"/>
  <c r="T31" i="18"/>
  <c r="S32"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69" i="34" l="1"/>
  <c r="G73" i="34"/>
  <c r="G20" i="34"/>
  <c r="H61" i="34"/>
  <c r="G22" i="36"/>
  <c r="G34" i="36"/>
  <c r="G83" i="36"/>
  <c r="H37" i="36"/>
  <c r="G48" i="31"/>
  <c r="H24" i="36"/>
  <c r="H44" i="36"/>
  <c r="H65" i="18"/>
  <c r="H63" i="18"/>
  <c r="H69" i="18"/>
  <c r="H82" i="37"/>
  <c r="H92" i="37"/>
  <c r="G24" i="35"/>
  <c r="S26" i="33"/>
  <c r="H22" i="37"/>
  <c r="G19" i="34"/>
  <c r="I19" i="34" s="1"/>
  <c r="T22" i="31"/>
  <c r="J20" i="31"/>
  <c r="H22" i="31"/>
  <c r="S19" i="18"/>
  <c r="U19" i="18" s="1"/>
  <c r="U20" i="18" s="1"/>
  <c r="V21" i="18" s="1"/>
  <c r="W21" i="18" s="1"/>
  <c r="T19" i="17" s="1"/>
  <c r="G27" i="37"/>
  <c r="T27" i="18"/>
  <c r="H21" i="34"/>
  <c r="G28" i="18"/>
  <c r="T20" i="18"/>
  <c r="S28" i="18"/>
  <c r="G43" i="34"/>
  <c r="S45" i="31"/>
  <c r="T47" i="37"/>
  <c r="S42" i="33"/>
  <c r="D16" i="38"/>
  <c r="D79" i="38"/>
  <c r="T27" i="31"/>
  <c r="S91" i="18"/>
  <c r="G57" i="35"/>
  <c r="H81" i="34"/>
  <c r="G55" i="18"/>
  <c r="H58" i="18"/>
  <c r="G83" i="18"/>
  <c r="G25" i="34"/>
  <c r="G96" i="33"/>
  <c r="S57" i="33"/>
  <c r="G98" i="34"/>
  <c r="T22" i="37"/>
  <c r="H34" i="18"/>
  <c r="S84" i="18"/>
  <c r="T79" i="31"/>
  <c r="G64" i="35"/>
  <c r="T21" i="37"/>
  <c r="S71" i="37"/>
  <c r="T69" i="37"/>
  <c r="S33" i="33"/>
  <c r="H40" i="34"/>
  <c r="T24" i="37"/>
  <c r="H22" i="34"/>
  <c r="T23" i="33"/>
  <c r="G30" i="37"/>
  <c r="H20" i="35"/>
  <c r="J20" i="35" s="1"/>
  <c r="K20" i="35" s="1"/>
  <c r="E18" i="17" s="1"/>
  <c r="T74" i="32"/>
  <c r="E46" i="38"/>
  <c r="S61" i="37"/>
  <c r="T61" i="37"/>
  <c r="T49" i="32"/>
  <c r="T96" i="32"/>
  <c r="T85"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K20" i="31"/>
  <c r="D18" i="17" s="1"/>
  <c r="K13" i="3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I20" i="34"/>
  <c r="I21" i="34" s="1"/>
  <c r="I22" i="34" s="1"/>
  <c r="V22" i="31"/>
  <c r="W22" i="31" s="1"/>
  <c r="U20" i="17" s="1"/>
  <c r="J20" i="34"/>
  <c r="L13" i="38" s="1"/>
  <c r="V20" i="18"/>
  <c r="W20" i="18" s="1"/>
  <c r="T18" i="17" s="1"/>
  <c r="J22" i="31"/>
  <c r="K15" i="38"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K20" i="34"/>
  <c r="G18" i="17" s="1"/>
  <c r="J22" i="34"/>
  <c r="L15" i="38" s="1"/>
  <c r="J21" i="34"/>
  <c r="L14" i="38"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3" i="34" l="1"/>
  <c r="I23" i="34"/>
  <c r="J24" i="34" s="1"/>
  <c r="K22" i="34"/>
  <c r="G20" i="17" s="1"/>
  <c r="L17" i="17"/>
  <c r="O17" i="17" s="1"/>
  <c r="K21" i="34"/>
  <c r="G19" i="17" s="1"/>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I24" i="34"/>
  <c r="J25" i="34"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U23" i="18"/>
  <c r="V23" i="18"/>
  <c r="W23" i="18" s="1"/>
  <c r="T21" i="17" s="1"/>
  <c r="K21" i="32"/>
  <c r="F19" i="17" s="1"/>
  <c r="J14" i="38"/>
  <c r="J22" i="18"/>
  <c r="K22" i="18" s="1"/>
  <c r="C20" i="17" s="1"/>
  <c r="I22" i="18"/>
  <c r="E12" i="28"/>
  <c r="M12" i="38" s="1"/>
  <c r="J13" i="38"/>
  <c r="K20" i="32"/>
  <c r="F18" i="17" s="1"/>
  <c r="L18" i="17" s="1"/>
  <c r="K24" i="34"/>
  <c r="G22" i="17" s="1"/>
  <c r="L17" i="38"/>
  <c r="V22" i="36"/>
  <c r="W22" i="36" s="1"/>
  <c r="Z20" i="17" s="1"/>
  <c r="U22" i="36"/>
  <c r="J23" i="35"/>
  <c r="K23" i="35" s="1"/>
  <c r="E21" i="17" s="1"/>
  <c r="I23" i="35"/>
  <c r="I22" i="40"/>
  <c r="I21" i="32"/>
  <c r="J23" i="37"/>
  <c r="K23" i="37" s="1"/>
  <c r="J21" i="17" s="1"/>
  <c r="I23" i="37"/>
  <c r="L16" i="38" l="1"/>
  <c r="K23" i="34"/>
  <c r="G21"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I25" i="34"/>
  <c r="I26" i="34"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K25" i="34"/>
  <c r="G23" i="17" s="1"/>
  <c r="O12" i="38"/>
  <c r="N12" i="38"/>
  <c r="I23" i="40"/>
  <c r="J23" i="40"/>
  <c r="K23" i="40" s="1"/>
  <c r="K21" i="17" s="1"/>
  <c r="V24" i="34"/>
  <c r="W24" i="34" s="1"/>
  <c r="X22" i="17" s="1"/>
  <c r="U24" i="34"/>
  <c r="J22" i="32"/>
  <c r="I22" i="32"/>
  <c r="V25" i="35"/>
  <c r="W25" i="35" s="1"/>
  <c r="V23" i="17" s="1"/>
  <c r="U25" i="35"/>
  <c r="I24" i="37"/>
  <c r="J24" i="37"/>
  <c r="K24" i="37" s="1"/>
  <c r="J22" i="17" s="1"/>
  <c r="O19" i="17" l="1"/>
  <c r="J24" i="33"/>
  <c r="K24" i="33" s="1"/>
  <c r="H22" i="17" s="1"/>
  <c r="V23" i="40"/>
  <c r="W23" i="40" s="1"/>
  <c r="AB21" i="17" s="1"/>
  <c r="V24" i="37"/>
  <c r="W24" i="37" s="1"/>
  <c r="AA22" i="17" s="1"/>
  <c r="U24" i="37"/>
  <c r="I26" i="36"/>
  <c r="J27" i="36" s="1"/>
  <c r="K27" i="36" s="1"/>
  <c r="I25" i="17" s="1"/>
  <c r="J26" i="34"/>
  <c r="K26" i="34" s="1"/>
  <c r="G24"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J27" i="34"/>
  <c r="I27" i="34"/>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U25" i="37" l="1"/>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J28" i="34"/>
  <c r="I28" i="34"/>
  <c r="V25" i="40"/>
  <c r="W25" i="40" s="1"/>
  <c r="AB23" i="17" s="1"/>
  <c r="U25" i="40"/>
  <c r="I25" i="40"/>
  <c r="J25" i="40"/>
  <c r="K25" i="40" s="1"/>
  <c r="K23" i="17" s="1"/>
  <c r="K23" i="32"/>
  <c r="F21" i="17" s="1"/>
  <c r="L21" i="17" s="1"/>
  <c r="O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V26" i="37" l="1"/>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O22" i="17" s="1"/>
  <c r="J17" i="38"/>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V27" i="37" l="1"/>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<sst xmlns="http://schemas.openxmlformats.org/spreadsheetml/2006/main" count="1446" uniqueCount="339">
  <si>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</si>
  <si>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</si>
  <si>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</si>
  <si>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</si>
  <si>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</si>
  <si>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</si>
  <si>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</si>
  <si>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</si>
  <si>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</si>
  <si>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</si>
  <si>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</si>
  <si>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</si>
  <si>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</si>
  <si>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</si>
  <si>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</si>
  <si>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</si>
  <si>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</si>
  <si>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</si>
  <si>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</si>
  <si>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</si>
  <si>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</si>
  <si>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</si>
  <si>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</si>
  <si>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</si>
  <si>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</si>
  <si>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</si>
  <si>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</si>
  <si>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</si>
  <si>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</si>
  <si>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</si>
  <si>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</si>
  <si>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</si>
  <si>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</si>
  <si>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</si>
  <si>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</si>
  <si>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</si>
  <si>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</si>
  <si>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</si>
  <si>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</si>
  <si>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</si>
  <si>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</si>
  <si>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</si>
  <si>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</si>
  <si>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</si>
  <si>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</si>
  <si>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</si>
  <si>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</si>
  <si>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</si>
  <si>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</si>
  <si>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</si>
  <si>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</si>
  <si>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</si>
  <si>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</si>
  <si>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</si>
  <si>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</si>
  <si>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</si>
  <si>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</si>
  <si>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</si>
  <si>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</si>
  <si>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</si>
  <si>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</si>
  <si>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</si>
  <si>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</si>
  <si>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</si>
  <si>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</si>
  <si>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</si>
  <si>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</si>
  <si>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</si>
  <si>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</si>
  <si>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</si>
  <si>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</si>
  <si>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</si>
  <si>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</si>
  <si>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</si>
  <si>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</si>
  <si>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</si>
  <si>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</si>
  <si>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</si>
  <si>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</si>
  <si>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</si>
  <si>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</si>
  <si>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</si>
  <si>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</si>
  <si>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</si>
  <si>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</si>
  <si>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</si>
  <si>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</si>
  <si>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</si>
  <si>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</si>
  <si>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</si>
  <si>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</si>
  <si>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</si>
  <si>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</si>
  <si>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</si>
  <si>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</si>
  <si>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</si>
  <si>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</si>
  <si>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</si>
  <si>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</si>
  <si>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</si>
  <si>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</si>
  <si>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</si>
  <si>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</si>
  <si>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</si>
  <si>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</si>
  <si>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</si>
  <si>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</si>
  <si>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</si>
  <si>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</si>
  <si>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</si>
  <si>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</si>
  <si>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</si>
  <si>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</si>
  <si>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</si>
  <si>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</si>
  <si>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</si>
  <si>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</si>
  <si>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</si>
  <si>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</si>
  <si>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</si>
  <si>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</si>
  <si>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</si>
  <si>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</si>
  <si>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</si>
  <si>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</si>
  <si>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</si>
  <si>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</si>
  <si>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</si>
  <si>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</si>
  <si>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</si>
  <si>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</si>
  <si>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</si>
  <si>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</si>
  <si>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</si>
  <si>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</si>
  <si>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</si>
  <si>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</si>
  <si>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</si>
  <si>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</si>
  <si>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</si>
  <si>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</si>
  <si>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</si>
  <si>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</si>
  <si>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</si>
  <si>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</si>
  <si>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</si>
  <si>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</si>
  <si>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</si>
  <si>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</si>
  <si>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</si>
  <si>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</si>
  <si>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</si>
  <si>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</si>
  <si>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</si>
  <si>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</si>
  <si>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</si>
  <si>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</si>
  <si>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</si>
  <si>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</si>
  <si>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</si>
  <si>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</si>
  <si>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</si>
  <si>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</si>
  <si>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</si>
  <si>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</si>
  <si>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</si>
  <si>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</si>
  <si>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</si>
  <si>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</si>
  <si>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</si>
  <si>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</si>
  <si>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</si>
  <si>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</si>
  <si>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</si>
  <si>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</si>
  <si>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</si>
  <si>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</si>
  <si>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</si>
  <si>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</si>
  <si>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</si>
  <si>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</si>
  <si>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</si>
  <si>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</si>
  <si>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</si>
  <si>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</si>
  <si>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</si>
  <si>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</si>
  <si>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</si>
  <si>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</si>
  <si>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</si>
  <si>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</si>
  <si>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</si>
  <si>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</si>
  <si>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</si>
  <si>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</si>
  <si>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</si>
  <si>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</si>
  <si>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</si>
  <si>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</si>
  <si>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</si>
  <si>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</si>
  <si>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</si>
  <si>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</si>
  <si>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</si>
  <si>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</si>
  <si>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</si>
  <si>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</si>
  <si>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</si>
  <si>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</si>
  <si>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</si>
  <si>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</si>
  <si>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</si>
  <si>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</si>
  <si>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</si>
  <si>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</si>
  <si>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</si>
  <si>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</si>
  <si>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</si>
  <si>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</si>
  <si>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</si>
  <si>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</si>
  <si>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</si>
  <si>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</si>
  <si>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</si>
  <si>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</si>
  <si>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</si>
  <si>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</si>
  <si>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</si>
  <si>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</si>
  <si>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</si>
  <si>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</si>
  <si>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</si>
  <si>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</si>
  <si>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</si>
  <si>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</si>
  <si>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</si>
  <si>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</si>
  <si>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</si>
  <si>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</si>
  <si>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</si>
  <si>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</si>
  <si>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</si>
  <si>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</si>
  <si>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</si>
  <si>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</si>
  <si>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</si>
  <si>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</si>
  <si>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</si>
  <si>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</si>
  <si>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</si>
  <si>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</si>
  <si>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</si>
  <si>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</si>
  <si>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</si>
  <si>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</si>
  <si>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</si>
  <si>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</si>
  <si>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</si>
  <si>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</si>
  <si>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</si>
  <si>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</si>
  <si>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</si>
  <si>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</si>
  <si>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</si>
  <si>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</si>
  <si>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</si>
  <si>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</si>
  <si>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</si>
  <si>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</si>
  <si>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</si>
  <si>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</si>
  <si>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</si>
  <si>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</si>
  <si>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</si>
  <si>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</si>
  <si>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</si>
  <si>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</si>
  <si>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</si>
  <si>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</si>
  <si>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</si>
  <si>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</si>
  <si>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</si>
  <si>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</si>
  <si>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</si>
  <si>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</si>
  <si>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</si>
  <si>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</si>
  <si>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</si>
  <si>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</si>
  <si>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</si>
  <si>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</si>
  <si>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</si>
  <si>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</si>
  <si>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</si>
  <si>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</si>
  <si>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</si>
  <si>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</si>
  <si>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</si>
  <si>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</si>
  <si>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</si>
  <si>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</si>
  <si>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</si>
  <si>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</si>
  <si>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</si>
  <si>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</si>
  <si>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</si>
  <si>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</si>
  <si>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</si>
  <si>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</si>
  <si>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</si>
  <si>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</si>
  <si>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</si>
  <si>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</si>
  <si>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</si>
  <si>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</si>
  <si>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</si>
  <si>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</si>
  <si>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</si>
  <si>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</si>
  <si>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</si>
  <si>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</si>
  <si>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</si>
  <si>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</si>
  <si>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</si>
  <si>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</si>
  <si>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</si>
  <si>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</si>
  <si>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</si>
  <si>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</si>
  <si>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</si>
  <si>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</si>
  <si>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</si>
  <si>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</si>
  <si>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</si>
  <si>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</si>
  <si>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</si>
  <si>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</si>
  <si>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</si>
  <si>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SAMARINDA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</si>
</sst>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62">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3" xfId="0" applyFont="1" applyFill="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MARINDA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36.264136281999996</v>
          </cell>
        </row>
        <row r="31">
          <cell r="B31">
            <v>36.990224304000002</v>
          </cell>
        </row>
        <row r="32">
          <cell r="B32">
            <v>37.833907848000003</v>
          </cell>
        </row>
        <row r="33">
          <cell r="B33">
            <v>39.045816281999997</v>
          </cell>
        </row>
        <row r="34">
          <cell r="B34">
            <v>39.499647373999998</v>
          </cell>
        </row>
        <row r="35">
          <cell r="B35">
            <v>40.597646011999998</v>
          </cell>
        </row>
        <row r="36">
          <cell r="B36">
            <v>41.065872298000002</v>
          </cell>
        </row>
        <row r="37">
          <cell r="B37">
            <v>41.521789650000002</v>
          </cell>
        </row>
        <row r="38">
          <cell r="B38">
            <v>41.960877837999995</v>
          </cell>
        </row>
        <row r="39">
          <cell r="B39">
            <v>42.377503959999999</v>
          </cell>
        </row>
        <row r="40">
          <cell r="B40">
            <v>50.591805000000001</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64" t="s">
        <v>212</v>
      </c>
      <c r="C7" s="764"/>
      <c r="D7" s="764"/>
      <c r="E7" s="764"/>
      <c r="F7" s="764"/>
      <c r="G7" s="764"/>
      <c r="H7" s="764"/>
      <c r="I7" s="764"/>
      <c r="J7" s="395"/>
      <c r="K7" s="395"/>
    </row>
    <row r="8" spans="2:11" s="9" customFormat="1">
      <c r="B8" s="10"/>
      <c r="C8" s="10"/>
      <c r="D8" s="10"/>
      <c r="E8" s="10"/>
      <c r="F8" s="10"/>
      <c r="G8" s="10"/>
      <c r="H8" s="10"/>
      <c r="I8" s="10"/>
      <c r="J8" s="10"/>
      <c r="K8" s="10"/>
    </row>
    <row r="9" spans="2:11" ht="44.1" customHeight="1">
      <c r="B9" s="765" t="s">
        <v>227</v>
      </c>
      <c r="C9" s="765"/>
      <c r="D9" s="765"/>
      <c r="E9" s="765"/>
      <c r="F9" s="765"/>
      <c r="G9" s="765"/>
      <c r="H9" s="765"/>
      <c r="I9" s="765"/>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8" t="str">
        <f>city</f>
        <v>SAMARINDA</v>
      </c>
      <c r="E2" s="829"/>
      <c r="F2" s="830"/>
    </row>
    <row r="3" spans="2:15" ht="13.5" thickBot="1">
      <c r="C3" s="527" t="s">
        <v>276</v>
      </c>
      <c r="D3" s="828" t="str">
        <f>province</f>
        <v>Kalimantan Timur</v>
      </c>
      <c r="E3" s="829"/>
      <c r="F3" s="830"/>
    </row>
    <row r="4" spans="2:15" ht="13.5" thickBot="1">
      <c r="B4" s="526"/>
      <c r="C4" s="527" t="s">
        <v>30</v>
      </c>
      <c r="D4" s="828">
        <f>country</f>
        <v>0</v>
      </c>
      <c r="E4" s="829"/>
      <c r="F4" s="830"/>
      <c r="H4" s="831"/>
      <c r="I4" s="831"/>
      <c r="J4" s="831"/>
      <c r="K4" s="831"/>
    </row>
    <row r="5" spans="2:15">
      <c r="B5" s="526"/>
      <c r="H5" s="832"/>
      <c r="I5" s="832"/>
      <c r="J5" s="832"/>
      <c r="K5" s="832"/>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1.8056820058214846</v>
      </c>
      <c r="E18" s="572">
        <f>Amnt_Deposited!F14*$F$11*(1-DOCF)*Garden!E19</f>
        <v>0</v>
      </c>
      <c r="F18" s="572">
        <f>Amnt_Deposited!D14*$D$11*(1-DOCF)*Paper!E19</f>
        <v>0.93198830244739994</v>
      </c>
      <c r="G18" s="572">
        <f>Amnt_Deposited!G14*$D$12*(1-DOCF)*Wood!E19</f>
        <v>0</v>
      </c>
      <c r="H18" s="572">
        <f>Amnt_Deposited!H14*$F$12*(1-DOCF)*Textiles!E19</f>
        <v>3.5248740466103989E-2</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2.7729190487349888</v>
      </c>
      <c r="O18" s="510">
        <f t="shared" ref="O18:O81" si="1">O17+N18</f>
        <v>2.7729190487349888</v>
      </c>
    </row>
    <row r="19" spans="2:15">
      <c r="B19" s="507">
        <f>B18+1</f>
        <v>1951</v>
      </c>
      <c r="C19" s="570">
        <f>Amnt_Deposited!O15*$D$10*(1-DOCF)*MSW!E20</f>
        <v>0</v>
      </c>
      <c r="D19" s="571">
        <f>Amnt_Deposited!C15*$F$10*(1-DOCF)*Food!E20</f>
        <v>1.8418357436569202</v>
      </c>
      <c r="E19" s="572">
        <f>Amnt_Deposited!F15*$F$11*(1-DOCF)*Garden!E20</f>
        <v>0</v>
      </c>
      <c r="F19" s="572">
        <f>Amnt_Deposited!D15*$D$11*(1-DOCF)*Paper!E20</f>
        <v>0.95064876461280012</v>
      </c>
      <c r="G19" s="572">
        <f>Amnt_Deposited!G15*$D$12*(1-DOCF)*Wood!E20</f>
        <v>0</v>
      </c>
      <c r="H19" s="572">
        <f>Amnt_Deposited!H15*$F$12*(1-DOCF)*Textiles!E20</f>
        <v>3.5954498023487998E-2</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2.8284390062932085</v>
      </c>
      <c r="O19" s="510">
        <f t="shared" si="1"/>
        <v>5.6013580550281974</v>
      </c>
    </row>
    <row r="20" spans="2:15">
      <c r="B20" s="507">
        <f t="shared" ref="B20:B83" si="2">B19+1</f>
        <v>1952</v>
      </c>
      <c r="C20" s="570">
        <f>Amnt_Deposited!O16*$D$10*(1-DOCF)*MSW!E21</f>
        <v>0</v>
      </c>
      <c r="D20" s="571">
        <f>Amnt_Deposited!C16*$F$10*(1-DOCF)*Food!E21</f>
        <v>1.8838448565215402</v>
      </c>
      <c r="E20" s="572">
        <f>Amnt_Deposited!F16*$F$11*(1-DOCF)*Garden!E21</f>
        <v>0</v>
      </c>
      <c r="F20" s="572">
        <f>Amnt_Deposited!D16*$D$11*(1-DOCF)*Paper!E21</f>
        <v>0.97233143169360015</v>
      </c>
      <c r="G20" s="572">
        <f>Amnt_Deposited!G16*$D$12*(1-DOCF)*Wood!E21</f>
        <v>0</v>
      </c>
      <c r="H20" s="572">
        <f>Amnt_Deposited!H16*$F$12*(1-DOCF)*Textiles!E21</f>
        <v>3.6774558428255999E-2</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2.8929508466433962</v>
      </c>
      <c r="O20" s="510">
        <f t="shared" si="1"/>
        <v>8.4943089016715945</v>
      </c>
    </row>
    <row r="21" spans="2:15">
      <c r="B21" s="507">
        <f t="shared" si="2"/>
        <v>1953</v>
      </c>
      <c r="C21" s="570">
        <f>Amnt_Deposited!O17*$D$10*(1-DOCF)*MSW!E22</f>
        <v>0</v>
      </c>
      <c r="D21" s="571">
        <f>Amnt_Deposited!C17*$F$10*(1-DOCF)*Food!E22</f>
        <v>1.9441888072214848</v>
      </c>
      <c r="E21" s="572">
        <f>Amnt_Deposited!F17*$F$11*(1-DOCF)*Garden!E22</f>
        <v>0</v>
      </c>
      <c r="F21" s="572">
        <f>Amnt_Deposited!D17*$D$11*(1-DOCF)*Paper!E22</f>
        <v>1.0034774784473999</v>
      </c>
      <c r="G21" s="572">
        <f>Amnt_Deposited!G17*$D$12*(1-DOCF)*Wood!E22</f>
        <v>0</v>
      </c>
      <c r="H21" s="572">
        <f>Amnt_Deposited!H17*$F$12*(1-DOCF)*Textiles!E22</f>
        <v>3.7952533426103996E-2</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2.9856188190949888</v>
      </c>
      <c r="O21" s="510">
        <f t="shared" si="1"/>
        <v>11.479927720766582</v>
      </c>
    </row>
    <row r="22" spans="2:15">
      <c r="B22" s="507">
        <f t="shared" si="2"/>
        <v>1954</v>
      </c>
      <c r="C22" s="570">
        <f>Amnt_Deposited!O18*$D$10*(1-DOCF)*MSW!E23</f>
        <v>0</v>
      </c>
      <c r="D22" s="571">
        <f>Amnt_Deposited!C18*$F$10*(1-DOCF)*Food!E23</f>
        <v>1.966786191869895</v>
      </c>
      <c r="E22" s="572">
        <f>Amnt_Deposited!F18*$F$11*(1-DOCF)*Garden!E23</f>
        <v>0</v>
      </c>
      <c r="F22" s="572">
        <f>Amnt_Deposited!D18*$D$11*(1-DOCF)*Paper!E23</f>
        <v>1.0151409375118001</v>
      </c>
      <c r="G22" s="572">
        <f>Amnt_Deposited!G18*$D$12*(1-DOCF)*Wood!E23</f>
        <v>0</v>
      </c>
      <c r="H22" s="572">
        <f>Amnt_Deposited!H18*$F$12*(1-DOCF)*Textiles!E23</f>
        <v>3.8393657247527996E-2</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3.0203207866292234</v>
      </c>
      <c r="O22" s="510">
        <f t="shared" si="1"/>
        <v>14.500248507395806</v>
      </c>
    </row>
    <row r="23" spans="2:15">
      <c r="B23" s="507">
        <f t="shared" si="2"/>
        <v>1955</v>
      </c>
      <c r="C23" s="570">
        <f>Amnt_Deposited!O19*$D$10*(1-DOCF)*MSW!E24</f>
        <v>0</v>
      </c>
      <c r="D23" s="571">
        <f>Amnt_Deposited!C19*$F$10*(1-DOCF)*Food!E24</f>
        <v>2.0214582890525099</v>
      </c>
      <c r="E23" s="572">
        <f>Amnt_Deposited!F19*$F$11*(1-DOCF)*Garden!E24</f>
        <v>0</v>
      </c>
      <c r="F23" s="572">
        <f>Amnt_Deposited!D19*$D$11*(1-DOCF)*Paper!E24</f>
        <v>1.0433595025083999</v>
      </c>
      <c r="G23" s="572">
        <f>Amnt_Deposited!G19*$D$12*(1-DOCF)*Wood!E24</f>
        <v>0</v>
      </c>
      <c r="H23" s="572">
        <f>Amnt_Deposited!H19*$F$12*(1-DOCF)*Textiles!E24</f>
        <v>3.9460911923664001E-2</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3.104278703484574</v>
      </c>
      <c r="O23" s="510">
        <f t="shared" si="1"/>
        <v>17.604527210880381</v>
      </c>
    </row>
    <row r="24" spans="2:15">
      <c r="B24" s="507">
        <f t="shared" si="2"/>
        <v>1956</v>
      </c>
      <c r="C24" s="570">
        <f>Amnt_Deposited!O20*$D$10*(1-DOCF)*MSW!E25</f>
        <v>0</v>
      </c>
      <c r="D24" s="571">
        <f>Amnt_Deposited!C20*$F$10*(1-DOCF)*Food!E25</f>
        <v>2.0447724463981651</v>
      </c>
      <c r="E24" s="572">
        <f>Amnt_Deposited!F20*$F$11*(1-DOCF)*Garden!E25</f>
        <v>0</v>
      </c>
      <c r="F24" s="572">
        <f>Amnt_Deposited!D20*$D$11*(1-DOCF)*Paper!E25</f>
        <v>1.0553929180586001</v>
      </c>
      <c r="G24" s="572">
        <f>Amnt_Deposited!G20*$D$12*(1-DOCF)*Wood!E25</f>
        <v>0</v>
      </c>
      <c r="H24" s="572">
        <f>Amnt_Deposited!H20*$F$12*(1-DOCF)*Textiles!E25</f>
        <v>3.9916027873655995E-2</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3.1400813923304214</v>
      </c>
      <c r="O24" s="510">
        <f t="shared" si="1"/>
        <v>20.744608603210803</v>
      </c>
    </row>
    <row r="25" spans="2:15">
      <c r="B25" s="507">
        <f t="shared" si="2"/>
        <v>1957</v>
      </c>
      <c r="C25" s="570">
        <f>Amnt_Deposited!O21*$D$10*(1-DOCF)*MSW!E26</f>
        <v>0</v>
      </c>
      <c r="D25" s="571">
        <f>Amnt_Deposited!C21*$F$10*(1-DOCF)*Food!E26</f>
        <v>2.0674737111476253</v>
      </c>
      <c r="E25" s="572">
        <f>Amnt_Deposited!F21*$F$11*(1-DOCF)*Garden!E26</f>
        <v>0</v>
      </c>
      <c r="F25" s="572">
        <f>Amnt_Deposited!D21*$D$11*(1-DOCF)*Paper!E26</f>
        <v>1.0671099940050002</v>
      </c>
      <c r="G25" s="572">
        <f>Amnt_Deposited!G21*$D$12*(1-DOCF)*Wood!E26</f>
        <v>0</v>
      </c>
      <c r="H25" s="572">
        <f>Amnt_Deposited!H21*$F$12*(1-DOCF)*Textiles!E26</f>
        <v>4.0359179539799998E-2</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3.1749428846924252</v>
      </c>
      <c r="O25" s="510">
        <f t="shared" si="1"/>
        <v>23.919551487903227</v>
      </c>
    </row>
    <row r="26" spans="2:15">
      <c r="B26" s="507">
        <f t="shared" si="2"/>
        <v>1958</v>
      </c>
      <c r="C26" s="570">
        <f>Amnt_Deposited!O22*$D$10*(1-DOCF)*MSW!E27</f>
        <v>0</v>
      </c>
      <c r="D26" s="571">
        <f>Amnt_Deposited!C22*$F$10*(1-DOCF)*Food!E27</f>
        <v>2.0893370097486148</v>
      </c>
      <c r="E26" s="572">
        <f>Amnt_Deposited!F22*$F$11*(1-DOCF)*Garden!E27</f>
        <v>0</v>
      </c>
      <c r="F26" s="572">
        <f>Amnt_Deposited!D22*$D$11*(1-DOCF)*Paper!E27</f>
        <v>1.0783945604365999</v>
      </c>
      <c r="G26" s="572">
        <f>Amnt_Deposited!G22*$D$12*(1-DOCF)*Wood!E27</f>
        <v>0</v>
      </c>
      <c r="H26" s="572">
        <f>Amnt_Deposited!H22*$F$12*(1-DOCF)*Textiles!E27</f>
        <v>4.0785973258535994E-2</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3.2085175434437505</v>
      </c>
      <c r="O26" s="510">
        <f t="shared" si="1"/>
        <v>27.128069031346978</v>
      </c>
    </row>
    <row r="27" spans="2:15">
      <c r="B27" s="507">
        <f t="shared" si="2"/>
        <v>1959</v>
      </c>
      <c r="C27" s="570">
        <f>Amnt_Deposited!O23*$D$10*(1-DOCF)*MSW!E28</f>
        <v>0</v>
      </c>
      <c r="D27" s="571">
        <f>Amnt_Deposited!C23*$F$10*(1-DOCF)*Food!E28</f>
        <v>2.1100818659282998</v>
      </c>
      <c r="E27" s="572">
        <f>Amnt_Deposited!F23*$F$11*(1-DOCF)*Garden!E28</f>
        <v>0</v>
      </c>
      <c r="F27" s="572">
        <f>Amnt_Deposited!D23*$D$11*(1-DOCF)*Paper!E28</f>
        <v>1.0891018517719999</v>
      </c>
      <c r="G27" s="572">
        <f>Amnt_Deposited!G23*$D$12*(1-DOCF)*Wood!E28</f>
        <v>0</v>
      </c>
      <c r="H27" s="572">
        <f>Amnt_Deposited!H23*$F$12*(1-DOCF)*Textiles!E28</f>
        <v>4.1190933849119996E-2</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3.2403746515494198</v>
      </c>
      <c r="O27" s="510">
        <f t="shared" si="1"/>
        <v>30.368443682896398</v>
      </c>
    </row>
    <row r="28" spans="2:15">
      <c r="B28" s="507">
        <f t="shared" si="2"/>
        <v>1960</v>
      </c>
      <c r="C28" s="570">
        <f>Amnt_Deposited!O24*$D$10*(1-DOCF)*MSW!E29</f>
        <v>0</v>
      </c>
      <c r="D28" s="571">
        <f>Amnt_Deposited!C24*$F$10*(1-DOCF)*Food!E29</f>
        <v>2.5190924504625003</v>
      </c>
      <c r="E28" s="572">
        <f>Amnt_Deposited!F24*$F$11*(1-DOCF)*Garden!E29</f>
        <v>0</v>
      </c>
      <c r="F28" s="572">
        <f>Amnt_Deposited!D24*$D$11*(1-DOCF)*Paper!E29</f>
        <v>1.3002093885000001</v>
      </c>
      <c r="G28" s="572">
        <f>Amnt_Deposited!G24*$D$12*(1-DOCF)*Wood!E29</f>
        <v>0</v>
      </c>
      <c r="H28" s="572">
        <f>Amnt_Deposited!H24*$F$12*(1-DOCF)*Textiles!E29</f>
        <v>4.9175234460000002E-2</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3.8684770734225005</v>
      </c>
      <c r="O28" s="510">
        <f t="shared" si="1"/>
        <v>34.236920756318895</v>
      </c>
    </row>
    <row r="29" spans="2:15">
      <c r="B29" s="507">
        <f t="shared" si="2"/>
        <v>1961</v>
      </c>
      <c r="C29" s="570">
        <f>Amnt_Deposited!O25*$D$10*(1-DOCF)*MSW!E30</f>
        <v>0</v>
      </c>
      <c r="D29" s="571">
        <f>Amnt_Deposited!C25*$F$10*(1-DOCF)*Food!E30</f>
        <v>0</v>
      </c>
      <c r="E29" s="572">
        <f>Amnt_Deposited!F25*$F$11*(1-DOCF)*Garden!E30</f>
        <v>0</v>
      </c>
      <c r="F29" s="572">
        <f>Amnt_Deposited!D25*$D$11*(1-DOCF)*Paper!E30</f>
        <v>0</v>
      </c>
      <c r="G29" s="572">
        <f>Amnt_Deposited!G25*$D$12*(1-DOCF)*Wood!E30</f>
        <v>0</v>
      </c>
      <c r="H29" s="572">
        <f>Amnt_Deposited!H25*$F$12*(1-DOCF)*Textiles!E30</f>
        <v>0</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v>
      </c>
      <c r="O29" s="510">
        <f t="shared" si="1"/>
        <v>34.236920756318895</v>
      </c>
    </row>
    <row r="30" spans="2:15">
      <c r="B30" s="507">
        <f t="shared" si="2"/>
        <v>1962</v>
      </c>
      <c r="C30" s="570">
        <f>Amnt_Deposited!O26*$D$10*(1-DOCF)*MSW!E31</f>
        <v>0</v>
      </c>
      <c r="D30" s="571">
        <f>Amnt_Deposited!C26*$F$10*(1-DOCF)*Food!E31</f>
        <v>0</v>
      </c>
      <c r="E30" s="572">
        <f>Amnt_Deposited!F26*$F$11*(1-DOCF)*Garden!E31</f>
        <v>0</v>
      </c>
      <c r="F30" s="572">
        <f>Amnt_Deposited!D26*$D$11*(1-DOCF)*Paper!E31</f>
        <v>0</v>
      </c>
      <c r="G30" s="572">
        <f>Amnt_Deposited!G26*$D$12*(1-DOCF)*Wood!E31</f>
        <v>0</v>
      </c>
      <c r="H30" s="572">
        <f>Amnt_Deposited!H26*$F$12*(1-DOCF)*Textiles!E31</f>
        <v>0</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v>
      </c>
      <c r="O30" s="510">
        <f t="shared" si="1"/>
        <v>34.236920756318895</v>
      </c>
    </row>
    <row r="31" spans="2:15">
      <c r="B31" s="507">
        <f t="shared" si="2"/>
        <v>1963</v>
      </c>
      <c r="C31" s="570">
        <f>Amnt_Deposited!O27*$D$10*(1-DOCF)*MSW!E32</f>
        <v>0</v>
      </c>
      <c r="D31" s="571">
        <f>Amnt_Deposited!C27*$F$10*(1-DOCF)*Food!E32</f>
        <v>0</v>
      </c>
      <c r="E31" s="572">
        <f>Amnt_Deposited!F27*$F$11*(1-DOCF)*Garden!E32</f>
        <v>0</v>
      </c>
      <c r="F31" s="572">
        <f>Amnt_Deposited!D27*$D$11*(1-DOCF)*Paper!E32</f>
        <v>0</v>
      </c>
      <c r="G31" s="572">
        <f>Amnt_Deposited!G27*$D$12*(1-DOCF)*Wood!E32</f>
        <v>0</v>
      </c>
      <c r="H31" s="572">
        <f>Amnt_Deposited!H27*$F$12*(1-DOCF)*Textiles!E32</f>
        <v>0</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v>
      </c>
      <c r="O31" s="510">
        <f t="shared" si="1"/>
        <v>34.236920756318895</v>
      </c>
    </row>
    <row r="32" spans="2:15">
      <c r="B32" s="507">
        <f t="shared" si="2"/>
        <v>1964</v>
      </c>
      <c r="C32" s="570">
        <f>Amnt_Deposited!O28*$D$10*(1-DOCF)*MSW!E33</f>
        <v>0</v>
      </c>
      <c r="D32" s="571">
        <f>Amnt_Deposited!C28*$F$10*(1-DOCF)*Food!E33</f>
        <v>0</v>
      </c>
      <c r="E32" s="572">
        <f>Amnt_Deposited!F28*$F$11*(1-DOCF)*Garden!E33</f>
        <v>0</v>
      </c>
      <c r="F32" s="572">
        <f>Amnt_Deposited!D28*$D$11*(1-DOCF)*Paper!E33</f>
        <v>0</v>
      </c>
      <c r="G32" s="572">
        <f>Amnt_Deposited!G28*$D$12*(1-DOCF)*Wood!E33</f>
        <v>0</v>
      </c>
      <c r="H32" s="572">
        <f>Amnt_Deposited!H28*$F$12*(1-DOCF)*Textiles!E33</f>
        <v>0</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v>
      </c>
      <c r="O32" s="510">
        <f t="shared" si="1"/>
        <v>34.236920756318895</v>
      </c>
    </row>
    <row r="33" spans="2:15">
      <c r="B33" s="507">
        <f t="shared" si="2"/>
        <v>1965</v>
      </c>
      <c r="C33" s="570">
        <f>Amnt_Deposited!O29*$D$10*(1-DOCF)*MSW!E34</f>
        <v>0</v>
      </c>
      <c r="D33" s="571">
        <f>Amnt_Deposited!C29*$F$10*(1-DOCF)*Food!E34</f>
        <v>0</v>
      </c>
      <c r="E33" s="572">
        <f>Amnt_Deposited!F29*$F$11*(1-DOCF)*Garden!E34</f>
        <v>0</v>
      </c>
      <c r="F33" s="572">
        <f>Amnt_Deposited!D29*$D$11*(1-DOCF)*Paper!E34</f>
        <v>0</v>
      </c>
      <c r="G33" s="572">
        <f>Amnt_Deposited!G29*$D$12*(1-DOCF)*Wood!E34</f>
        <v>0</v>
      </c>
      <c r="H33" s="572">
        <f>Amnt_Deposited!H29*$F$12*(1-DOCF)*Textiles!E34</f>
        <v>0</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v>
      </c>
      <c r="O33" s="510">
        <f t="shared" si="1"/>
        <v>34.236920756318895</v>
      </c>
    </row>
    <row r="34" spans="2:15">
      <c r="B34" s="507">
        <f t="shared" si="2"/>
        <v>1966</v>
      </c>
      <c r="C34" s="570">
        <f>Amnt_Deposited!O30*$D$10*(1-DOCF)*MSW!E35</f>
        <v>0</v>
      </c>
      <c r="D34" s="571">
        <f>Amnt_Deposited!C30*$F$10*(1-DOCF)*Food!E35</f>
        <v>0</v>
      </c>
      <c r="E34" s="572">
        <f>Amnt_Deposited!F30*$F$11*(1-DOCF)*Garden!E35</f>
        <v>0</v>
      </c>
      <c r="F34" s="572">
        <f>Amnt_Deposited!D30*$D$11*(1-DOCF)*Paper!E35</f>
        <v>0</v>
      </c>
      <c r="G34" s="572">
        <f>Amnt_Deposited!G30*$D$12*(1-DOCF)*Wood!E35</f>
        <v>0</v>
      </c>
      <c r="H34" s="572">
        <f>Amnt_Deposited!H30*$F$12*(1-DOCF)*Textiles!E35</f>
        <v>0</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v>
      </c>
      <c r="O34" s="510">
        <f t="shared" si="1"/>
        <v>34.236920756318895</v>
      </c>
    </row>
    <row r="35" spans="2:15">
      <c r="B35" s="507">
        <f t="shared" si="2"/>
        <v>1967</v>
      </c>
      <c r="C35" s="570">
        <f>Amnt_Deposited!O31*$D$10*(1-DOCF)*MSW!E36</f>
        <v>0</v>
      </c>
      <c r="D35" s="571">
        <f>Amnt_Deposited!C31*$F$10*(1-DOCF)*Food!E36</f>
        <v>0</v>
      </c>
      <c r="E35" s="572">
        <f>Amnt_Deposited!F31*$F$11*(1-DOCF)*Garden!E36</f>
        <v>0</v>
      </c>
      <c r="F35" s="572">
        <f>Amnt_Deposited!D31*$D$11*(1-DOCF)*Paper!E36</f>
        <v>0</v>
      </c>
      <c r="G35" s="572">
        <f>Amnt_Deposited!G31*$D$12*(1-DOCF)*Wood!E36</f>
        <v>0</v>
      </c>
      <c r="H35" s="572">
        <f>Amnt_Deposited!H31*$F$12*(1-DOCF)*Textiles!E36</f>
        <v>0</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v>
      </c>
      <c r="O35" s="510">
        <f t="shared" si="1"/>
        <v>34.236920756318895</v>
      </c>
    </row>
    <row r="36" spans="2:15">
      <c r="B36" s="507">
        <f t="shared" si="2"/>
        <v>1968</v>
      </c>
      <c r="C36" s="570">
        <f>Amnt_Deposited!O32*$D$10*(1-DOCF)*MSW!E37</f>
        <v>0</v>
      </c>
      <c r="D36" s="571">
        <f>Amnt_Deposited!C32*$F$10*(1-DOCF)*Food!E37</f>
        <v>0</v>
      </c>
      <c r="E36" s="572">
        <f>Amnt_Deposited!F32*$F$11*(1-DOCF)*Garden!E37</f>
        <v>0</v>
      </c>
      <c r="F36" s="572">
        <f>Amnt_Deposited!D32*$D$11*(1-DOCF)*Paper!E37</f>
        <v>0</v>
      </c>
      <c r="G36" s="572">
        <f>Amnt_Deposited!G32*$D$12*(1-DOCF)*Wood!E37</f>
        <v>0</v>
      </c>
      <c r="H36" s="572">
        <f>Amnt_Deposited!H32*$F$12*(1-DOCF)*Textiles!E37</f>
        <v>0</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v>
      </c>
      <c r="O36" s="510">
        <f t="shared" si="1"/>
        <v>34.236920756318895</v>
      </c>
    </row>
    <row r="37" spans="2:15">
      <c r="B37" s="507">
        <f t="shared" si="2"/>
        <v>1969</v>
      </c>
      <c r="C37" s="570">
        <f>Amnt_Deposited!O33*$D$10*(1-DOCF)*MSW!E38</f>
        <v>0</v>
      </c>
      <c r="D37" s="571">
        <f>Amnt_Deposited!C33*$F$10*(1-DOCF)*Food!E38</f>
        <v>0</v>
      </c>
      <c r="E37" s="572">
        <f>Amnt_Deposited!F33*$F$11*(1-DOCF)*Garden!E38</f>
        <v>0</v>
      </c>
      <c r="F37" s="572">
        <f>Amnt_Deposited!D33*$D$11*(1-DOCF)*Paper!E38</f>
        <v>0</v>
      </c>
      <c r="G37" s="572">
        <f>Amnt_Deposited!G33*$D$12*(1-DOCF)*Wood!E38</f>
        <v>0</v>
      </c>
      <c r="H37" s="572">
        <f>Amnt_Deposited!H33*$F$12*(1-DOCF)*Textiles!E38</f>
        <v>0</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v>
      </c>
      <c r="O37" s="510">
        <f t="shared" si="1"/>
        <v>34.236920756318895</v>
      </c>
    </row>
    <row r="38" spans="2:15">
      <c r="B38" s="507">
        <f t="shared" si="2"/>
        <v>1970</v>
      </c>
      <c r="C38" s="570">
        <f>Amnt_Deposited!O34*$D$10*(1-DOCF)*MSW!E39</f>
        <v>0</v>
      </c>
      <c r="D38" s="571">
        <f>Amnt_Deposited!C34*$F$10*(1-DOCF)*Food!E39</f>
        <v>0</v>
      </c>
      <c r="E38" s="572">
        <f>Amnt_Deposited!F34*$F$11*(1-DOCF)*Garden!E39</f>
        <v>0</v>
      </c>
      <c r="F38" s="572">
        <f>Amnt_Deposited!D34*$D$11*(1-DOCF)*Paper!E39</f>
        <v>0</v>
      </c>
      <c r="G38" s="572">
        <f>Amnt_Deposited!G34*$D$12*(1-DOCF)*Wood!E39</f>
        <v>0</v>
      </c>
      <c r="H38" s="572">
        <f>Amnt_Deposited!H34*$F$12*(1-DOCF)*Textiles!E39</f>
        <v>0</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v>
      </c>
      <c r="O38" s="510">
        <f t="shared" si="1"/>
        <v>34.236920756318895</v>
      </c>
    </row>
    <row r="39" spans="2:15">
      <c r="B39" s="507">
        <f t="shared" si="2"/>
        <v>1971</v>
      </c>
      <c r="C39" s="570">
        <f>Amnt_Deposited!O35*$D$10*(1-DOCF)*MSW!E40</f>
        <v>0</v>
      </c>
      <c r="D39" s="571">
        <f>Amnt_Deposited!C35*$F$10*(1-DOCF)*Food!E40</f>
        <v>0</v>
      </c>
      <c r="E39" s="572">
        <f>Amnt_Deposited!F35*$F$11*(1-DOCF)*Garden!E40</f>
        <v>0</v>
      </c>
      <c r="F39" s="572">
        <f>Amnt_Deposited!D35*$D$11*(1-DOCF)*Paper!E40</f>
        <v>0</v>
      </c>
      <c r="G39" s="572">
        <f>Amnt_Deposited!G35*$D$12*(1-DOCF)*Wood!E40</f>
        <v>0</v>
      </c>
      <c r="H39" s="572">
        <f>Amnt_Deposited!H35*$F$12*(1-DOCF)*Textiles!E40</f>
        <v>0</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v>
      </c>
      <c r="O39" s="510">
        <f t="shared" si="1"/>
        <v>34.236920756318895</v>
      </c>
    </row>
    <row r="40" spans="2:15">
      <c r="B40" s="507">
        <f t="shared" si="2"/>
        <v>1972</v>
      </c>
      <c r="C40" s="570">
        <f>Amnt_Deposited!O36*$D$10*(1-DOCF)*MSW!E41</f>
        <v>0</v>
      </c>
      <c r="D40" s="571">
        <f>Amnt_Deposited!C36*$F$10*(1-DOCF)*Food!E41</f>
        <v>0</v>
      </c>
      <c r="E40" s="572">
        <f>Amnt_Deposited!F36*$F$11*(1-DOCF)*Garden!E41</f>
        <v>0</v>
      </c>
      <c r="F40" s="572">
        <f>Amnt_Deposited!D36*$D$11*(1-DOCF)*Paper!E41</f>
        <v>0</v>
      </c>
      <c r="G40" s="572">
        <f>Amnt_Deposited!G36*$D$12*(1-DOCF)*Wood!E41</f>
        <v>0</v>
      </c>
      <c r="H40" s="572">
        <f>Amnt_Deposited!H36*$F$12*(1-DOCF)*Textiles!E41</f>
        <v>0</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v>
      </c>
      <c r="O40" s="510">
        <f t="shared" si="1"/>
        <v>34.236920756318895</v>
      </c>
    </row>
    <row r="41" spans="2:15">
      <c r="B41" s="507">
        <f t="shared" si="2"/>
        <v>1973</v>
      </c>
      <c r="C41" s="570">
        <f>Amnt_Deposited!O37*$D$10*(1-DOCF)*MSW!E42</f>
        <v>0</v>
      </c>
      <c r="D41" s="571">
        <f>Amnt_Deposited!C37*$F$10*(1-DOCF)*Food!E42</f>
        <v>0</v>
      </c>
      <c r="E41" s="572">
        <f>Amnt_Deposited!F37*$F$11*(1-DOCF)*Garden!E42</f>
        <v>0</v>
      </c>
      <c r="F41" s="572">
        <f>Amnt_Deposited!D37*$D$11*(1-DOCF)*Paper!E42</f>
        <v>0</v>
      </c>
      <c r="G41" s="572">
        <f>Amnt_Deposited!G37*$D$12*(1-DOCF)*Wood!E42</f>
        <v>0</v>
      </c>
      <c r="H41" s="572">
        <f>Amnt_Deposited!H37*$F$12*(1-DOCF)*Textiles!E42</f>
        <v>0</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v>
      </c>
      <c r="O41" s="510">
        <f t="shared" si="1"/>
        <v>34.236920756318895</v>
      </c>
    </row>
    <row r="42" spans="2:15">
      <c r="B42" s="507">
        <f t="shared" si="2"/>
        <v>1974</v>
      </c>
      <c r="C42" s="570">
        <f>Amnt_Deposited!O38*$D$10*(1-DOCF)*MSW!E43</f>
        <v>0</v>
      </c>
      <c r="D42" s="571">
        <f>Amnt_Deposited!C38*$F$10*(1-DOCF)*Food!E43</f>
        <v>0</v>
      </c>
      <c r="E42" s="572">
        <f>Amnt_Deposited!F38*$F$11*(1-DOCF)*Garden!E43</f>
        <v>0</v>
      </c>
      <c r="F42" s="572">
        <f>Amnt_Deposited!D38*$D$11*(1-DOCF)*Paper!E43</f>
        <v>0</v>
      </c>
      <c r="G42" s="572">
        <f>Amnt_Deposited!G38*$D$12*(1-DOCF)*Wood!E43</f>
        <v>0</v>
      </c>
      <c r="H42" s="572">
        <f>Amnt_Deposited!H38*$F$12*(1-DOCF)*Textiles!E43</f>
        <v>0</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v>
      </c>
      <c r="O42" s="510">
        <f t="shared" si="1"/>
        <v>34.236920756318895</v>
      </c>
    </row>
    <row r="43" spans="2:15">
      <c r="B43" s="507">
        <f t="shared" si="2"/>
        <v>1975</v>
      </c>
      <c r="C43" s="570">
        <f>Amnt_Deposited!O39*$D$10*(1-DOCF)*MSW!E44</f>
        <v>0</v>
      </c>
      <c r="D43" s="571">
        <f>Amnt_Deposited!C39*$F$10*(1-DOCF)*Food!E44</f>
        <v>0</v>
      </c>
      <c r="E43" s="572">
        <f>Amnt_Deposited!F39*$F$11*(1-DOCF)*Garden!E44</f>
        <v>0</v>
      </c>
      <c r="F43" s="572">
        <f>Amnt_Deposited!D39*$D$11*(1-DOCF)*Paper!E44</f>
        <v>0</v>
      </c>
      <c r="G43" s="572">
        <f>Amnt_Deposited!G39*$D$12*(1-DOCF)*Wood!E44</f>
        <v>0</v>
      </c>
      <c r="H43" s="572">
        <f>Amnt_Deposited!H39*$F$12*(1-DOCF)*Textiles!E44</f>
        <v>0</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v>
      </c>
      <c r="O43" s="510">
        <f t="shared" si="1"/>
        <v>34.236920756318895</v>
      </c>
    </row>
    <row r="44" spans="2:15">
      <c r="B44" s="507">
        <f t="shared" si="2"/>
        <v>1976</v>
      </c>
      <c r="C44" s="570">
        <f>Amnt_Deposited!O40*$D$10*(1-DOCF)*MSW!E45</f>
        <v>0</v>
      </c>
      <c r="D44" s="571">
        <f>Amnt_Deposited!C40*$F$10*(1-DOCF)*Food!E45</f>
        <v>0</v>
      </c>
      <c r="E44" s="572">
        <f>Amnt_Deposited!F40*$F$11*(1-DOCF)*Garden!E45</f>
        <v>0</v>
      </c>
      <c r="F44" s="572">
        <f>Amnt_Deposited!D40*$D$11*(1-DOCF)*Paper!E45</f>
        <v>0</v>
      </c>
      <c r="G44" s="572">
        <f>Amnt_Deposited!G40*$D$12*(1-DOCF)*Wood!E45</f>
        <v>0</v>
      </c>
      <c r="H44" s="572">
        <f>Amnt_Deposited!H40*$F$12*(1-DOCF)*Textiles!E45</f>
        <v>0</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v>
      </c>
      <c r="O44" s="510">
        <f t="shared" si="1"/>
        <v>34.236920756318895</v>
      </c>
    </row>
    <row r="45" spans="2:15">
      <c r="B45" s="507">
        <f t="shared" si="2"/>
        <v>1977</v>
      </c>
      <c r="C45" s="570">
        <f>Amnt_Deposited!O41*$D$10*(1-DOCF)*MSW!E46</f>
        <v>0</v>
      </c>
      <c r="D45" s="571">
        <f>Amnt_Deposited!C41*$F$10*(1-DOCF)*Food!E46</f>
        <v>0</v>
      </c>
      <c r="E45" s="572">
        <f>Amnt_Deposited!F41*$F$11*(1-DOCF)*Garden!E46</f>
        <v>0</v>
      </c>
      <c r="F45" s="572">
        <f>Amnt_Deposited!D41*$D$11*(1-DOCF)*Paper!E46</f>
        <v>0</v>
      </c>
      <c r="G45" s="572">
        <f>Amnt_Deposited!G41*$D$12*(1-DOCF)*Wood!E46</f>
        <v>0</v>
      </c>
      <c r="H45" s="572">
        <f>Amnt_Deposited!H41*$F$12*(1-DOCF)*Textiles!E46</f>
        <v>0</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v>
      </c>
      <c r="O45" s="510">
        <f t="shared" si="1"/>
        <v>34.236920756318895</v>
      </c>
    </row>
    <row r="46" spans="2:15">
      <c r="B46" s="507">
        <f t="shared" si="2"/>
        <v>1978</v>
      </c>
      <c r="C46" s="570">
        <f>Amnt_Deposited!O42*$D$10*(1-DOCF)*MSW!E47</f>
        <v>0</v>
      </c>
      <c r="D46" s="571">
        <f>Amnt_Deposited!C42*$F$10*(1-DOCF)*Food!E47</f>
        <v>0</v>
      </c>
      <c r="E46" s="572">
        <f>Amnt_Deposited!F42*$F$11*(1-DOCF)*Garden!E47</f>
        <v>0</v>
      </c>
      <c r="F46" s="572">
        <f>Amnt_Deposited!D42*$D$11*(1-DOCF)*Paper!E47</f>
        <v>0</v>
      </c>
      <c r="G46" s="572">
        <f>Amnt_Deposited!G42*$D$12*(1-DOCF)*Wood!E47</f>
        <v>0</v>
      </c>
      <c r="H46" s="572">
        <f>Amnt_Deposited!H42*$F$12*(1-DOCF)*Textiles!E47</f>
        <v>0</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v>
      </c>
      <c r="O46" s="510">
        <f t="shared" si="1"/>
        <v>34.236920756318895</v>
      </c>
    </row>
    <row r="47" spans="2:15">
      <c r="B47" s="507">
        <f t="shared" si="2"/>
        <v>1979</v>
      </c>
      <c r="C47" s="570">
        <f>Amnt_Deposited!O43*$D$10*(1-DOCF)*MSW!E48</f>
        <v>0</v>
      </c>
      <c r="D47" s="571">
        <f>Amnt_Deposited!C43*$F$10*(1-DOCF)*Food!E48</f>
        <v>0</v>
      </c>
      <c r="E47" s="572">
        <f>Amnt_Deposited!F43*$F$11*(1-DOCF)*Garden!E48</f>
        <v>0</v>
      </c>
      <c r="F47" s="572">
        <f>Amnt_Deposited!D43*$D$11*(1-DOCF)*Paper!E48</f>
        <v>0</v>
      </c>
      <c r="G47" s="572">
        <f>Amnt_Deposited!G43*$D$12*(1-DOCF)*Wood!E48</f>
        <v>0</v>
      </c>
      <c r="H47" s="572">
        <f>Amnt_Deposited!H43*$F$12*(1-DOCF)*Textiles!E48</f>
        <v>0</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v>
      </c>
      <c r="O47" s="510">
        <f t="shared" si="1"/>
        <v>34.236920756318895</v>
      </c>
    </row>
    <row r="48" spans="2:15">
      <c r="B48" s="507">
        <f t="shared" si="2"/>
        <v>1980</v>
      </c>
      <c r="C48" s="570">
        <f>Amnt_Deposited!O44*$D$10*(1-DOCF)*MSW!E49</f>
        <v>0</v>
      </c>
      <c r="D48" s="571">
        <f>Amnt_Deposited!C44*$F$10*(1-DOCF)*Food!E49</f>
        <v>0</v>
      </c>
      <c r="E48" s="572">
        <f>Amnt_Deposited!F44*$F$11*(1-DOCF)*Garden!E49</f>
        <v>0</v>
      </c>
      <c r="F48" s="572">
        <f>Amnt_Deposited!D44*$D$11*(1-DOCF)*Paper!E49</f>
        <v>0</v>
      </c>
      <c r="G48" s="572">
        <f>Amnt_Deposited!G44*$D$12*(1-DOCF)*Wood!E49</f>
        <v>0</v>
      </c>
      <c r="H48" s="572">
        <f>Amnt_Deposited!H44*$F$12*(1-DOCF)*Textiles!E49</f>
        <v>0</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v>
      </c>
      <c r="O48" s="510">
        <f t="shared" si="1"/>
        <v>34.236920756318895</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34.236920756318895</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34.236920756318895</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34.236920756318895</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34.236920756318895</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34.236920756318895</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34.236920756318895</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34.236920756318895</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34.236920756318895</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34.236920756318895</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34.236920756318895</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34.236920756318895</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34.236920756318895</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34.236920756318895</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34.236920756318895</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34.236920756318895</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34.236920756318895</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34.236920756318895</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34.236920756318895</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34.236920756318895</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34.236920756318895</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34.236920756318895</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34.236920756318895</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34.236920756318895</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34.236920756318895</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34.236920756318895</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34.236920756318895</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34.236920756318895</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34.236920756318895</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34.236920756318895</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34.236920756318895</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34.236920756318895</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34.236920756318895</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34.236920756318895</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34.236920756318895</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34.236920756318895</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34.236920756318895</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34.236920756318895</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34.236920756318895</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34.236920756318895</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34.236920756318895</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34.236920756318895</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34.236920756318895</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34.236920756318895</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34.236920756318895</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34.236920756318895</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34.236920756318895</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34.236920756318895</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34.236920756318895</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34.236920756318895</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34.236920756318895</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50" t="s">
        <v>52</v>
      </c>
      <c r="C2" s="850"/>
      <c r="D2" s="850"/>
      <c r="E2" s="850"/>
      <c r="F2" s="850"/>
      <c r="G2" s="850"/>
      <c r="H2" s="850"/>
    </row>
    <row r="3" spans="1:35" ht="13.5" thickBot="1">
      <c r="B3" s="850"/>
      <c r="C3" s="850"/>
      <c r="D3" s="850"/>
      <c r="E3" s="850"/>
      <c r="F3" s="850"/>
      <c r="G3" s="850"/>
      <c r="H3" s="850"/>
    </row>
    <row r="4" spans="1:35" ht="13.5" thickBot="1">
      <c r="P4" s="833" t="s">
        <v>242</v>
      </c>
      <c r="Q4" s="834"/>
      <c r="R4" s="835" t="s">
        <v>243</v>
      </c>
      <c r="S4" s="836"/>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52" t="s">
        <v>47</v>
      </c>
      <c r="E5" s="853"/>
      <c r="F5" s="853"/>
      <c r="G5" s="842"/>
      <c r="H5" s="853" t="s">
        <v>57</v>
      </c>
      <c r="I5" s="853"/>
      <c r="J5" s="853"/>
      <c r="K5" s="842"/>
      <c r="L5" s="155"/>
      <c r="M5" s="155"/>
      <c r="N5" s="155"/>
      <c r="O5" s="190"/>
      <c r="P5" s="234" t="s">
        <v>116</v>
      </c>
      <c r="Q5" s="235" t="s">
        <v>113</v>
      </c>
      <c r="R5" s="234" t="s">
        <v>116</v>
      </c>
      <c r="S5" s="235" t="s">
        <v>113</v>
      </c>
      <c r="V5" s="340" t="s">
        <v>118</v>
      </c>
      <c r="W5" s="341">
        <v>3</v>
      </c>
      <c r="AF5" s="854" t="s">
        <v>126</v>
      </c>
      <c r="AG5" s="854" t="s">
        <v>129</v>
      </c>
      <c r="AH5" s="854" t="s">
        <v>154</v>
      </c>
      <c r="AI5"/>
    </row>
    <row r="6" spans="1:35" ht="13.5" thickBot="1">
      <c r="B6" s="193"/>
      <c r="C6" s="179"/>
      <c r="D6" s="851" t="s">
        <v>45</v>
      </c>
      <c r="E6" s="851"/>
      <c r="F6" s="851" t="s">
        <v>46</v>
      </c>
      <c r="G6" s="851"/>
      <c r="H6" s="851" t="s">
        <v>45</v>
      </c>
      <c r="I6" s="851"/>
      <c r="J6" s="851" t="s">
        <v>99</v>
      </c>
      <c r="K6" s="851"/>
      <c r="L6" s="155"/>
      <c r="M6" s="155"/>
      <c r="N6" s="155"/>
      <c r="O6" s="230" t="s">
        <v>6</v>
      </c>
      <c r="P6" s="189">
        <v>0.38</v>
      </c>
      <c r="Q6" s="191" t="s">
        <v>234</v>
      </c>
      <c r="R6" s="189">
        <v>0.15</v>
      </c>
      <c r="S6" s="191" t="s">
        <v>244</v>
      </c>
      <c r="W6" s="859" t="s">
        <v>125</v>
      </c>
      <c r="X6" s="861"/>
      <c r="Y6" s="861"/>
      <c r="Z6" s="861"/>
      <c r="AA6" s="861"/>
      <c r="AB6" s="861"/>
      <c r="AC6" s="861"/>
      <c r="AD6" s="861"/>
      <c r="AE6" s="861"/>
      <c r="AF6" s="855"/>
      <c r="AG6" s="855"/>
      <c r="AH6" s="855"/>
      <c r="AI6"/>
    </row>
    <row r="7" spans="1:35" ht="26.25" thickBot="1">
      <c r="B7" s="859" t="s">
        <v>133</v>
      </c>
      <c r="C7" s="860"/>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56"/>
      <c r="AG7" s="856"/>
      <c r="AH7" s="856"/>
      <c r="AI7"/>
    </row>
    <row r="8" spans="1:35" ht="25.5" customHeight="1">
      <c r="B8" s="857"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58"/>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47" t="s">
        <v>264</v>
      </c>
      <c r="P13" s="848"/>
      <c r="Q13" s="848"/>
      <c r="R13" s="848"/>
      <c r="S13" s="849"/>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39" t="s">
        <v>70</v>
      </c>
      <c r="C26" s="839"/>
      <c r="D26" s="839"/>
      <c r="E26" s="839"/>
      <c r="F26" s="839"/>
      <c r="G26" s="839"/>
      <c r="H26" s="839"/>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40"/>
      <c r="C27" s="840"/>
      <c r="D27" s="840"/>
      <c r="E27" s="840"/>
      <c r="F27" s="840"/>
      <c r="G27" s="840"/>
      <c r="H27" s="840"/>
      <c r="O27" s="104"/>
      <c r="P27" s="437"/>
      <c r="Q27" s="104"/>
      <c r="R27" s="104"/>
      <c r="S27" s="104"/>
      <c r="U27" s="198"/>
      <c r="V27" s="200"/>
    </row>
    <row r="28" spans="1:35">
      <c r="B28" s="840"/>
      <c r="C28" s="840"/>
      <c r="D28" s="840"/>
      <c r="E28" s="840"/>
      <c r="F28" s="840"/>
      <c r="G28" s="840"/>
      <c r="H28" s="840"/>
      <c r="O28" s="104"/>
      <c r="P28" s="437"/>
      <c r="Q28" s="104"/>
      <c r="R28" s="104"/>
      <c r="S28" s="104"/>
      <c r="V28" s="200"/>
    </row>
    <row r="29" spans="1:35">
      <c r="B29" s="840"/>
      <c r="C29" s="840"/>
      <c r="D29" s="840"/>
      <c r="E29" s="840"/>
      <c r="F29" s="840"/>
      <c r="G29" s="840"/>
      <c r="H29" s="840"/>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40"/>
      <c r="C30" s="840"/>
      <c r="D30" s="840"/>
      <c r="E30" s="840"/>
      <c r="F30" s="840"/>
      <c r="G30" s="840"/>
      <c r="H30" s="840"/>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41" t="s">
        <v>75</v>
      </c>
      <c r="D38" s="842"/>
      <c r="O38" s="429"/>
      <c r="P38" s="430"/>
      <c r="Q38" s="431"/>
      <c r="R38" s="104"/>
    </row>
    <row r="39" spans="2:18">
      <c r="B39" s="162">
        <v>35</v>
      </c>
      <c r="C39" s="845">
        <f>LN(2)/B39</f>
        <v>1.980420515885558E-2</v>
      </c>
      <c r="D39" s="846"/>
    </row>
    <row r="40" spans="2:18" ht="27">
      <c r="B40" s="399" t="s">
        <v>76</v>
      </c>
      <c r="C40" s="843" t="s">
        <v>77</v>
      </c>
      <c r="D40" s="844"/>
    </row>
    <row r="41" spans="2:18" ht="13.5" thickBot="1">
      <c r="B41" s="163">
        <v>0.05</v>
      </c>
      <c r="C41" s="837">
        <f>LN(2)/B41</f>
        <v>13.862943611198904</v>
      </c>
      <c r="D41" s="838"/>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24.075760077619798</v>
      </c>
      <c r="D19" s="451">
        <f>Dry_Matter_Content!C6</f>
        <v>0.59</v>
      </c>
      <c r="E19" s="318">
        <f>MCF!R18</f>
        <v>1</v>
      </c>
      <c r="F19" s="150">
        <f>C19*D19*$K$6*DOCF*E19</f>
        <v>2.698892704701179</v>
      </c>
      <c r="G19" s="85">
        <f t="shared" ref="G19:G50" si="0">F19*$K$12</f>
        <v>2.698892704701179</v>
      </c>
      <c r="H19" s="85">
        <f t="shared" ref="H19:H50" si="1">F19*(1-$K$12)</f>
        <v>0</v>
      </c>
      <c r="I19" s="85">
        <f t="shared" ref="I19:I50" si="2">G19+I18*$K$10</f>
        <v>2.698892704701179</v>
      </c>
      <c r="J19" s="85">
        <f t="shared" ref="J19:J50" si="3">I18*(1-$K$10)+H19</f>
        <v>0</v>
      </c>
      <c r="K19" s="86">
        <f>J19*CH4_fraction*conv</f>
        <v>0</v>
      </c>
      <c r="O19" s="115">
        <f>Amnt_Deposited!B14</f>
        <v>2000</v>
      </c>
      <c r="P19" s="118">
        <f>Amnt_Deposited!C14</f>
        <v>24.075760077619798</v>
      </c>
      <c r="Q19" s="318">
        <f>MCF!R18</f>
        <v>1</v>
      </c>
      <c r="R19" s="150">
        <f t="shared" ref="R19:R50" si="4">P19*$W$6*DOCF*Q19</f>
        <v>1.8056820058214846</v>
      </c>
      <c r="S19" s="85">
        <f>R19*$W$12</f>
        <v>1.8056820058214846</v>
      </c>
      <c r="T19" s="85">
        <f>R19*(1-$W$12)</f>
        <v>0</v>
      </c>
      <c r="U19" s="85">
        <f>S19+U18*$W$10</f>
        <v>1.8056820058214846</v>
      </c>
      <c r="V19" s="85">
        <f>U18*(1-$W$10)+T19</f>
        <v>0</v>
      </c>
      <c r="W19" s="86">
        <f>V19*CH4_fraction*conv</f>
        <v>0</v>
      </c>
    </row>
    <row r="20" spans="2:23">
      <c r="B20" s="116">
        <f>Amnt_Deposited!B15</f>
        <v>2001</v>
      </c>
      <c r="C20" s="119">
        <f>Amnt_Deposited!C15</f>
        <v>24.557809915425604</v>
      </c>
      <c r="D20" s="453">
        <f>Dry_Matter_Content!C7</f>
        <v>0.59</v>
      </c>
      <c r="E20" s="319">
        <f>MCF!R19</f>
        <v>1</v>
      </c>
      <c r="F20" s="87">
        <f t="shared" ref="F20:F50" si="5">C20*D20*$K$6*DOCF*E20</f>
        <v>2.7529304915192103</v>
      </c>
      <c r="G20" s="87">
        <f t="shared" si="0"/>
        <v>2.7529304915192103</v>
      </c>
      <c r="H20" s="87">
        <f t="shared" si="1"/>
        <v>0</v>
      </c>
      <c r="I20" s="87">
        <f t="shared" si="2"/>
        <v>4.562052373579756</v>
      </c>
      <c r="J20" s="87">
        <f t="shared" si="3"/>
        <v>0.88977082264063356</v>
      </c>
      <c r="K20" s="120">
        <f>J20*CH4_fraction*conv</f>
        <v>0.593180548427089</v>
      </c>
      <c r="M20" s="428"/>
      <c r="O20" s="116">
        <f>Amnt_Deposited!B15</f>
        <v>2001</v>
      </c>
      <c r="P20" s="119">
        <f>Amnt_Deposited!C15</f>
        <v>24.557809915425604</v>
      </c>
      <c r="Q20" s="319">
        <f>MCF!R19</f>
        <v>1</v>
      </c>
      <c r="R20" s="87">
        <f t="shared" si="4"/>
        <v>1.8418357436569202</v>
      </c>
      <c r="S20" s="87">
        <f>R20*$W$12</f>
        <v>1.8418357436569202</v>
      </c>
      <c r="T20" s="87">
        <f>R20*(1-$W$12)</f>
        <v>0</v>
      </c>
      <c r="U20" s="87">
        <f>S20+U19*$W$10</f>
        <v>3.0522205889249032</v>
      </c>
      <c r="V20" s="87">
        <f>U19*(1-$W$10)+T20</f>
        <v>0.59529716055350146</v>
      </c>
      <c r="W20" s="120">
        <f>V20*CH4_fraction*conv</f>
        <v>0.39686477370233431</v>
      </c>
    </row>
    <row r="21" spans="2:23">
      <c r="B21" s="116">
        <f>Amnt_Deposited!B16</f>
        <v>2002</v>
      </c>
      <c r="C21" s="119">
        <f>Amnt_Deposited!C16</f>
        <v>25.117931420287203</v>
      </c>
      <c r="D21" s="453">
        <f>Dry_Matter_Content!C8</f>
        <v>0.59</v>
      </c>
      <c r="E21" s="319">
        <f>MCF!R20</f>
        <v>1</v>
      </c>
      <c r="F21" s="87">
        <f t="shared" si="5"/>
        <v>2.8157201122141955</v>
      </c>
      <c r="G21" s="87">
        <f t="shared" si="0"/>
        <v>2.8157201122141955</v>
      </c>
      <c r="H21" s="87">
        <f t="shared" si="1"/>
        <v>0</v>
      </c>
      <c r="I21" s="87">
        <f t="shared" si="2"/>
        <v>5.873755269289175</v>
      </c>
      <c r="J21" s="87">
        <f t="shared" si="3"/>
        <v>1.5040172165047763</v>
      </c>
      <c r="K21" s="120">
        <f t="shared" ref="K21:K84" si="6">J21*CH4_fraction*conv</f>
        <v>1.0026781443365174</v>
      </c>
      <c r="O21" s="116">
        <f>Amnt_Deposited!B16</f>
        <v>2002</v>
      </c>
      <c r="P21" s="119">
        <f>Amnt_Deposited!C16</f>
        <v>25.117931420287203</v>
      </c>
      <c r="Q21" s="319">
        <f>MCF!R20</f>
        <v>1</v>
      </c>
      <c r="R21" s="87">
        <f t="shared" si="4"/>
        <v>1.8838448565215402</v>
      </c>
      <c r="S21" s="87">
        <f t="shared" ref="S21:S84" si="7">R21*$W$12</f>
        <v>1.8838448565215402</v>
      </c>
      <c r="T21" s="87">
        <f t="shared" ref="T21:T84" si="8">R21*(1-$W$12)</f>
        <v>0</v>
      </c>
      <c r="U21" s="87">
        <f t="shared" ref="U21:U84" si="9">S21+U20*$W$10</f>
        <v>3.9298095022006074</v>
      </c>
      <c r="V21" s="87">
        <f t="shared" ref="V21:V84" si="10">U20*(1-$W$10)+T21</f>
        <v>1.006255943245836</v>
      </c>
      <c r="W21" s="120">
        <f t="shared" ref="W21:W84" si="11">V21*CH4_fraction*conv</f>
        <v>0.67083729549722393</v>
      </c>
    </row>
    <row r="22" spans="2:23">
      <c r="B22" s="116">
        <f>Amnt_Deposited!B17</f>
        <v>2003</v>
      </c>
      <c r="C22" s="119">
        <f>Amnt_Deposited!C17</f>
        <v>25.922517429619798</v>
      </c>
      <c r="D22" s="453">
        <f>Dry_Matter_Content!C9</f>
        <v>0.59</v>
      </c>
      <c r="E22" s="319">
        <f>MCF!R21</f>
        <v>1</v>
      </c>
      <c r="F22" s="87">
        <f t="shared" si="5"/>
        <v>2.9059142038603794</v>
      </c>
      <c r="G22" s="87">
        <f t="shared" si="0"/>
        <v>2.9059142038603794</v>
      </c>
      <c r="H22" s="87">
        <f t="shared" si="1"/>
        <v>0</v>
      </c>
      <c r="I22" s="87">
        <f t="shared" si="2"/>
        <v>6.8432101063723785</v>
      </c>
      <c r="J22" s="87">
        <f t="shared" si="3"/>
        <v>1.9364593667771761</v>
      </c>
      <c r="K22" s="120">
        <f t="shared" si="6"/>
        <v>1.2909729111847841</v>
      </c>
      <c r="N22" s="290"/>
      <c r="O22" s="116">
        <f>Amnt_Deposited!B17</f>
        <v>2003</v>
      </c>
      <c r="P22" s="119">
        <f>Amnt_Deposited!C17</f>
        <v>25.922517429619798</v>
      </c>
      <c r="Q22" s="319">
        <f>MCF!R21</f>
        <v>1</v>
      </c>
      <c r="R22" s="87">
        <f t="shared" si="4"/>
        <v>1.9441888072214848</v>
      </c>
      <c r="S22" s="87">
        <f t="shared" si="7"/>
        <v>1.9441888072214848</v>
      </c>
      <c r="T22" s="87">
        <f t="shared" si="8"/>
        <v>0</v>
      </c>
      <c r="U22" s="87">
        <f t="shared" si="9"/>
        <v>4.5784188936478891</v>
      </c>
      <c r="V22" s="87">
        <f t="shared" si="10"/>
        <v>1.2955794157742033</v>
      </c>
      <c r="W22" s="120">
        <f t="shared" si="11"/>
        <v>0.86371961051613555</v>
      </c>
    </row>
    <row r="23" spans="2:23">
      <c r="B23" s="116">
        <f>Amnt_Deposited!B18</f>
        <v>2004</v>
      </c>
      <c r="C23" s="119">
        <f>Amnt_Deposited!C18</f>
        <v>26.223815891598601</v>
      </c>
      <c r="D23" s="453">
        <f>Dry_Matter_Content!C10</f>
        <v>0.59</v>
      </c>
      <c r="E23" s="319">
        <f>MCF!R22</f>
        <v>1</v>
      </c>
      <c r="F23" s="87">
        <f t="shared" si="5"/>
        <v>2.9396897614482032</v>
      </c>
      <c r="G23" s="87">
        <f t="shared" si="0"/>
        <v>2.9396897614482032</v>
      </c>
      <c r="H23" s="87">
        <f t="shared" si="1"/>
        <v>0</v>
      </c>
      <c r="I23" s="87">
        <f t="shared" si="2"/>
        <v>7.5268306749832874</v>
      </c>
      <c r="J23" s="87">
        <f t="shared" si="3"/>
        <v>2.2560691928372933</v>
      </c>
      <c r="K23" s="120">
        <f t="shared" si="6"/>
        <v>1.5040461285581954</v>
      </c>
      <c r="N23" s="290"/>
      <c r="O23" s="116">
        <f>Amnt_Deposited!B18</f>
        <v>2004</v>
      </c>
      <c r="P23" s="119">
        <f>Amnt_Deposited!C18</f>
        <v>26.223815891598601</v>
      </c>
      <c r="Q23" s="319">
        <f>MCF!R22</f>
        <v>1</v>
      </c>
      <c r="R23" s="87">
        <f t="shared" si="4"/>
        <v>1.966786191869895</v>
      </c>
      <c r="S23" s="87">
        <f t="shared" si="7"/>
        <v>1.966786191869895</v>
      </c>
      <c r="T23" s="87">
        <f t="shared" si="8"/>
        <v>0</v>
      </c>
      <c r="U23" s="87">
        <f t="shared" si="9"/>
        <v>5.0357921554303893</v>
      </c>
      <c r="V23" s="87">
        <f t="shared" si="10"/>
        <v>1.5094129300873953</v>
      </c>
      <c r="W23" s="120">
        <f t="shared" si="11"/>
        <v>1.0062752867249301</v>
      </c>
    </row>
    <row r="24" spans="2:23">
      <c r="B24" s="116">
        <f>Amnt_Deposited!B19</f>
        <v>2005</v>
      </c>
      <c r="C24" s="119">
        <f>Amnt_Deposited!C19</f>
        <v>26.952777187366802</v>
      </c>
      <c r="D24" s="453">
        <f>Dry_Matter_Content!C11</f>
        <v>0.59</v>
      </c>
      <c r="E24" s="319">
        <f>MCF!R23</f>
        <v>1</v>
      </c>
      <c r="F24" s="87">
        <f t="shared" si="5"/>
        <v>3.0214063227038181</v>
      </c>
      <c r="G24" s="87">
        <f t="shared" si="0"/>
        <v>3.0214063227038181</v>
      </c>
      <c r="H24" s="87">
        <f t="shared" si="1"/>
        <v>0</v>
      </c>
      <c r="I24" s="87">
        <f t="shared" si="2"/>
        <v>8.0667918072610778</v>
      </c>
      <c r="J24" s="87">
        <f t="shared" si="3"/>
        <v>2.4814451904260277</v>
      </c>
      <c r="K24" s="120">
        <f t="shared" si="6"/>
        <v>1.6542967936173518</v>
      </c>
      <c r="N24" s="290"/>
      <c r="O24" s="116">
        <f>Amnt_Deposited!B19</f>
        <v>2005</v>
      </c>
      <c r="P24" s="119">
        <f>Amnt_Deposited!C19</f>
        <v>26.952777187366802</v>
      </c>
      <c r="Q24" s="319">
        <f>MCF!R23</f>
        <v>1</v>
      </c>
      <c r="R24" s="87">
        <f t="shared" si="4"/>
        <v>2.0214582890525099</v>
      </c>
      <c r="S24" s="87">
        <f t="shared" si="7"/>
        <v>2.0214582890525099</v>
      </c>
      <c r="T24" s="87">
        <f t="shared" si="8"/>
        <v>0</v>
      </c>
      <c r="U24" s="87">
        <f t="shared" si="9"/>
        <v>5.3970507185065202</v>
      </c>
      <c r="V24" s="87">
        <f t="shared" si="10"/>
        <v>1.6601997259763794</v>
      </c>
      <c r="W24" s="120">
        <f t="shared" si="11"/>
        <v>1.1067998173175861</v>
      </c>
    </row>
    <row r="25" spans="2:23">
      <c r="B25" s="116">
        <f>Amnt_Deposited!B20</f>
        <v>2006</v>
      </c>
      <c r="C25" s="119">
        <f>Amnt_Deposited!C20</f>
        <v>27.263632618642202</v>
      </c>
      <c r="D25" s="453">
        <f>Dry_Matter_Content!C12</f>
        <v>0.59</v>
      </c>
      <c r="E25" s="319">
        <f>MCF!R24</f>
        <v>1</v>
      </c>
      <c r="F25" s="87">
        <f t="shared" si="5"/>
        <v>3.0562532165497909</v>
      </c>
      <c r="G25" s="87">
        <f t="shared" si="0"/>
        <v>3.0562532165497909</v>
      </c>
      <c r="H25" s="87">
        <f t="shared" si="1"/>
        <v>0</v>
      </c>
      <c r="I25" s="87">
        <f t="shared" si="2"/>
        <v>8.4635854721529551</v>
      </c>
      <c r="J25" s="87">
        <f t="shared" si="3"/>
        <v>2.659459551657914</v>
      </c>
      <c r="K25" s="120">
        <f t="shared" si="6"/>
        <v>1.7729730344386092</v>
      </c>
      <c r="N25" s="290"/>
      <c r="O25" s="116">
        <f>Amnt_Deposited!B20</f>
        <v>2006</v>
      </c>
      <c r="P25" s="119">
        <f>Amnt_Deposited!C20</f>
        <v>27.263632618642202</v>
      </c>
      <c r="Q25" s="319">
        <f>MCF!R24</f>
        <v>1</v>
      </c>
      <c r="R25" s="87">
        <f t="shared" si="4"/>
        <v>2.0447724463981651</v>
      </c>
      <c r="S25" s="87">
        <f t="shared" si="7"/>
        <v>2.0447724463981651</v>
      </c>
      <c r="T25" s="87">
        <f t="shared" si="8"/>
        <v>0</v>
      </c>
      <c r="U25" s="87">
        <f t="shared" si="9"/>
        <v>5.6625237324841358</v>
      </c>
      <c r="V25" s="87">
        <f t="shared" si="10"/>
        <v>1.7792994324205493</v>
      </c>
      <c r="W25" s="120">
        <f t="shared" si="11"/>
        <v>1.1861996216136994</v>
      </c>
    </row>
    <row r="26" spans="2:23">
      <c r="B26" s="116">
        <f>Amnt_Deposited!B21</f>
        <v>2007</v>
      </c>
      <c r="C26" s="119">
        <f>Amnt_Deposited!C21</f>
        <v>27.566316148635003</v>
      </c>
      <c r="D26" s="453">
        <f>Dry_Matter_Content!C13</f>
        <v>0.59</v>
      </c>
      <c r="E26" s="319">
        <f>MCF!R25</f>
        <v>1</v>
      </c>
      <c r="F26" s="87">
        <f t="shared" si="5"/>
        <v>3.0901840402619833</v>
      </c>
      <c r="G26" s="87">
        <f t="shared" si="0"/>
        <v>3.0901840402619833</v>
      </c>
      <c r="H26" s="87">
        <f t="shared" si="1"/>
        <v>0</v>
      </c>
      <c r="I26" s="87">
        <f t="shared" si="2"/>
        <v>8.7634950435821199</v>
      </c>
      <c r="J26" s="87">
        <f t="shared" si="3"/>
        <v>2.790274468832818</v>
      </c>
      <c r="K26" s="120">
        <f t="shared" si="6"/>
        <v>1.8601829792218787</v>
      </c>
      <c r="N26" s="290"/>
      <c r="O26" s="116">
        <f>Amnt_Deposited!B21</f>
        <v>2007</v>
      </c>
      <c r="P26" s="119">
        <f>Amnt_Deposited!C21</f>
        <v>27.566316148635003</v>
      </c>
      <c r="Q26" s="319">
        <f>MCF!R25</f>
        <v>1</v>
      </c>
      <c r="R26" s="87">
        <f t="shared" si="4"/>
        <v>2.0674737111476253</v>
      </c>
      <c r="S26" s="87">
        <f t="shared" si="7"/>
        <v>2.0674737111476253</v>
      </c>
      <c r="T26" s="87">
        <f t="shared" si="8"/>
        <v>0</v>
      </c>
      <c r="U26" s="87">
        <f t="shared" si="9"/>
        <v>5.863176880184291</v>
      </c>
      <c r="V26" s="87">
        <f t="shared" si="10"/>
        <v>1.8668205634474697</v>
      </c>
      <c r="W26" s="120">
        <f t="shared" si="11"/>
        <v>1.2445470422983131</v>
      </c>
    </row>
    <row r="27" spans="2:23">
      <c r="B27" s="116">
        <f>Amnt_Deposited!B22</f>
        <v>2008</v>
      </c>
      <c r="C27" s="119">
        <f>Amnt_Deposited!C22</f>
        <v>27.857826796648197</v>
      </c>
      <c r="D27" s="453">
        <f>Dry_Matter_Content!C14</f>
        <v>0.59</v>
      </c>
      <c r="E27" s="319">
        <f>MCF!R26</f>
        <v>1</v>
      </c>
      <c r="F27" s="87">
        <f t="shared" si="5"/>
        <v>3.1228623839042626</v>
      </c>
      <c r="G27" s="87">
        <f t="shared" si="0"/>
        <v>3.1228623839042626</v>
      </c>
      <c r="H27" s="87">
        <f t="shared" si="1"/>
        <v>0</v>
      </c>
      <c r="I27" s="87">
        <f t="shared" si="2"/>
        <v>8.9972087849513258</v>
      </c>
      <c r="J27" s="87">
        <f t="shared" si="3"/>
        <v>2.8891486425350563</v>
      </c>
      <c r="K27" s="120">
        <f t="shared" si="6"/>
        <v>1.9260990950233707</v>
      </c>
      <c r="N27" s="290"/>
      <c r="O27" s="116">
        <f>Amnt_Deposited!B22</f>
        <v>2008</v>
      </c>
      <c r="P27" s="119">
        <f>Amnt_Deposited!C22</f>
        <v>27.857826796648197</v>
      </c>
      <c r="Q27" s="319">
        <f>MCF!R26</f>
        <v>1</v>
      </c>
      <c r="R27" s="87">
        <f t="shared" si="4"/>
        <v>2.0893370097486148</v>
      </c>
      <c r="S27" s="87">
        <f t="shared" si="7"/>
        <v>2.0893370097486148</v>
      </c>
      <c r="T27" s="87">
        <f t="shared" si="8"/>
        <v>0</v>
      </c>
      <c r="U27" s="87">
        <f t="shared" si="9"/>
        <v>6.0195420059888445</v>
      </c>
      <c r="V27" s="87">
        <f t="shared" si="10"/>
        <v>1.9329718839440608</v>
      </c>
      <c r="W27" s="120">
        <f t="shared" si="11"/>
        <v>1.2886479226293739</v>
      </c>
    </row>
    <row r="28" spans="2:23">
      <c r="B28" s="116">
        <f>Amnt_Deposited!B23</f>
        <v>2009</v>
      </c>
      <c r="C28" s="119">
        <f>Amnt_Deposited!C23</f>
        <v>28.134424879044001</v>
      </c>
      <c r="D28" s="453">
        <f>Dry_Matter_Content!C15</f>
        <v>0.59</v>
      </c>
      <c r="E28" s="319">
        <f>MCF!R27</f>
        <v>1</v>
      </c>
      <c r="F28" s="87">
        <f t="shared" si="5"/>
        <v>3.1538690289408322</v>
      </c>
      <c r="G28" s="87">
        <f t="shared" si="0"/>
        <v>3.1538690289408322</v>
      </c>
      <c r="H28" s="87">
        <f t="shared" si="1"/>
        <v>0</v>
      </c>
      <c r="I28" s="87">
        <f t="shared" si="2"/>
        <v>9.1848784358616626</v>
      </c>
      <c r="J28" s="87">
        <f t="shared" si="3"/>
        <v>2.9661993780304945</v>
      </c>
      <c r="K28" s="120">
        <f t="shared" si="6"/>
        <v>1.9774662520203297</v>
      </c>
      <c r="N28" s="290"/>
      <c r="O28" s="116">
        <f>Amnt_Deposited!B23</f>
        <v>2009</v>
      </c>
      <c r="P28" s="119">
        <f>Amnt_Deposited!C23</f>
        <v>28.134424879044001</v>
      </c>
      <c r="Q28" s="319">
        <f>MCF!R27</f>
        <v>1</v>
      </c>
      <c r="R28" s="87">
        <f t="shared" si="4"/>
        <v>2.1100818659282998</v>
      </c>
      <c r="S28" s="87">
        <f t="shared" si="7"/>
        <v>2.1100818659282998</v>
      </c>
      <c r="T28" s="87">
        <f t="shared" si="8"/>
        <v>0</v>
      </c>
      <c r="U28" s="87">
        <f t="shared" si="9"/>
        <v>6.1451015404962064</v>
      </c>
      <c r="V28" s="87">
        <f t="shared" si="10"/>
        <v>1.9845223314209375</v>
      </c>
      <c r="W28" s="120">
        <f t="shared" si="11"/>
        <v>1.3230148876139582</v>
      </c>
    </row>
    <row r="29" spans="2:23">
      <c r="B29" s="116">
        <f>Amnt_Deposited!B24</f>
        <v>2010</v>
      </c>
      <c r="C29" s="119">
        <f>Amnt_Deposited!C24</f>
        <v>33.587899339500005</v>
      </c>
      <c r="D29" s="453">
        <f>Dry_Matter_Content!C16</f>
        <v>0.59</v>
      </c>
      <c r="E29" s="319">
        <f>MCF!R28</f>
        <v>1</v>
      </c>
      <c r="F29" s="87">
        <f t="shared" si="5"/>
        <v>3.7652035159579507</v>
      </c>
      <c r="G29" s="87">
        <f t="shared" si="0"/>
        <v>3.7652035159579507</v>
      </c>
      <c r="H29" s="87">
        <f t="shared" si="1"/>
        <v>0</v>
      </c>
      <c r="I29" s="87">
        <f t="shared" si="2"/>
        <v>9.9220116519164918</v>
      </c>
      <c r="J29" s="87">
        <f t="shared" si="3"/>
        <v>3.0280702999031219</v>
      </c>
      <c r="K29" s="120">
        <f t="shared" si="6"/>
        <v>2.0187135332687478</v>
      </c>
      <c r="O29" s="116">
        <f>Amnt_Deposited!B24</f>
        <v>2010</v>
      </c>
      <c r="P29" s="119">
        <f>Amnt_Deposited!C24</f>
        <v>33.587899339500005</v>
      </c>
      <c r="Q29" s="319">
        <f>MCF!R28</f>
        <v>1</v>
      </c>
      <c r="R29" s="87">
        <f t="shared" si="4"/>
        <v>2.5190924504625003</v>
      </c>
      <c r="S29" s="87">
        <f t="shared" si="7"/>
        <v>2.5190924504625003</v>
      </c>
      <c r="T29" s="87">
        <f t="shared" si="8"/>
        <v>0</v>
      </c>
      <c r="U29" s="87">
        <f t="shared" si="9"/>
        <v>6.638277197981596</v>
      </c>
      <c r="V29" s="87">
        <f t="shared" si="10"/>
        <v>2.0259167929771111</v>
      </c>
      <c r="W29" s="120">
        <f t="shared" si="11"/>
        <v>1.3506111953180739</v>
      </c>
    </row>
    <row r="30" spans="2:23">
      <c r="B30" s="116">
        <f>Amnt_Deposited!B25</f>
        <v>2011</v>
      </c>
      <c r="C30" s="119">
        <f>Amnt_Deposited!C25</f>
        <v>0</v>
      </c>
      <c r="D30" s="453">
        <f>Dry_Matter_Content!C17</f>
        <v>0.59</v>
      </c>
      <c r="E30" s="319">
        <f>MCF!R29</f>
        <v>1</v>
      </c>
      <c r="F30" s="87">
        <f t="shared" si="5"/>
        <v>0</v>
      </c>
      <c r="G30" s="87">
        <f t="shared" si="0"/>
        <v>0</v>
      </c>
      <c r="H30" s="87">
        <f t="shared" si="1"/>
        <v>0</v>
      </c>
      <c r="I30" s="87">
        <f t="shared" si="2"/>
        <v>6.6509233072788128</v>
      </c>
      <c r="J30" s="87">
        <f t="shared" si="3"/>
        <v>3.2710883446376791</v>
      </c>
      <c r="K30" s="120">
        <f t="shared" si="6"/>
        <v>2.1807255630917859</v>
      </c>
      <c r="O30" s="116">
        <f>Amnt_Deposited!B25</f>
        <v>2011</v>
      </c>
      <c r="P30" s="119">
        <f>Amnt_Deposited!C25</f>
        <v>0</v>
      </c>
      <c r="Q30" s="319">
        <f>MCF!R29</f>
        <v>1</v>
      </c>
      <c r="R30" s="87">
        <f t="shared" si="4"/>
        <v>0</v>
      </c>
      <c r="S30" s="87">
        <f t="shared" si="7"/>
        <v>0</v>
      </c>
      <c r="T30" s="87">
        <f t="shared" si="8"/>
        <v>0</v>
      </c>
      <c r="U30" s="87">
        <f t="shared" si="9"/>
        <v>4.4497702769483585</v>
      </c>
      <c r="V30" s="87">
        <f t="shared" si="10"/>
        <v>2.1885069210332375</v>
      </c>
      <c r="W30" s="120">
        <f t="shared" si="11"/>
        <v>1.4590046140221582</v>
      </c>
    </row>
    <row r="31" spans="2:23">
      <c r="B31" s="116">
        <f>Amnt_Deposited!B26</f>
        <v>2012</v>
      </c>
      <c r="C31" s="119">
        <f>Amnt_Deposited!C26</f>
        <v>0</v>
      </c>
      <c r="D31" s="453">
        <f>Dry_Matter_Content!C18</f>
        <v>0.59</v>
      </c>
      <c r="E31" s="319">
        <f>MCF!R30</f>
        <v>1</v>
      </c>
      <c r="F31" s="87">
        <f t="shared" si="5"/>
        <v>0</v>
      </c>
      <c r="G31" s="87">
        <f t="shared" si="0"/>
        <v>0</v>
      </c>
      <c r="H31" s="87">
        <f t="shared" si="1"/>
        <v>0</v>
      </c>
      <c r="I31" s="87">
        <f t="shared" si="2"/>
        <v>4.4582472175146401</v>
      </c>
      <c r="J31" s="87">
        <f t="shared" si="3"/>
        <v>2.1926760897641726</v>
      </c>
      <c r="K31" s="120">
        <f t="shared" si="6"/>
        <v>1.4617840598427816</v>
      </c>
      <c r="O31" s="116">
        <f>Amnt_Deposited!B26</f>
        <v>2012</v>
      </c>
      <c r="P31" s="119">
        <f>Amnt_Deposited!C26</f>
        <v>0</v>
      </c>
      <c r="Q31" s="319">
        <f>MCF!R30</f>
        <v>1</v>
      </c>
      <c r="R31" s="87">
        <f t="shared" si="4"/>
        <v>0</v>
      </c>
      <c r="S31" s="87">
        <f t="shared" si="7"/>
        <v>0</v>
      </c>
      <c r="T31" s="87">
        <f t="shared" si="8"/>
        <v>0</v>
      </c>
      <c r="U31" s="87">
        <f t="shared" si="9"/>
        <v>2.9827702168920434</v>
      </c>
      <c r="V31" s="87">
        <f t="shared" si="10"/>
        <v>1.4670000600563153</v>
      </c>
      <c r="W31" s="120">
        <f t="shared" si="11"/>
        <v>0.97800004003754348</v>
      </c>
    </row>
    <row r="32" spans="2:23">
      <c r="B32" s="116">
        <f>Amnt_Deposited!B27</f>
        <v>2013</v>
      </c>
      <c r="C32" s="119">
        <f>Amnt_Deposited!C27</f>
        <v>0</v>
      </c>
      <c r="D32" s="453">
        <f>Dry_Matter_Content!C19</f>
        <v>0.59</v>
      </c>
      <c r="E32" s="319">
        <f>MCF!R31</f>
        <v>1</v>
      </c>
      <c r="F32" s="87">
        <f t="shared" si="5"/>
        <v>0</v>
      </c>
      <c r="G32" s="87">
        <f t="shared" si="0"/>
        <v>0</v>
      </c>
      <c r="H32" s="87">
        <f t="shared" si="1"/>
        <v>0</v>
      </c>
      <c r="I32" s="87">
        <f t="shared" si="2"/>
        <v>2.9884524800826746</v>
      </c>
      <c r="J32" s="87">
        <f t="shared" si="3"/>
        <v>1.4697947374319655</v>
      </c>
      <c r="K32" s="120">
        <f t="shared" si="6"/>
        <v>0.97986315828797699</v>
      </c>
      <c r="O32" s="116">
        <f>Amnt_Deposited!B27</f>
        <v>2013</v>
      </c>
      <c r="P32" s="119">
        <f>Amnt_Deposited!C27</f>
        <v>0</v>
      </c>
      <c r="Q32" s="319">
        <f>MCF!R31</f>
        <v>1</v>
      </c>
      <c r="R32" s="87">
        <f t="shared" si="4"/>
        <v>0</v>
      </c>
      <c r="S32" s="87">
        <f t="shared" si="7"/>
        <v>0</v>
      </c>
      <c r="T32" s="87">
        <f t="shared" si="8"/>
        <v>0</v>
      </c>
      <c r="U32" s="87">
        <f t="shared" si="9"/>
        <v>1.9994106691008084</v>
      </c>
      <c r="V32" s="87">
        <f t="shared" si="10"/>
        <v>0.98335954779123491</v>
      </c>
      <c r="W32" s="120">
        <f t="shared" si="11"/>
        <v>0.65557303186082327</v>
      </c>
    </row>
    <row r="33" spans="2:23">
      <c r="B33" s="116">
        <f>Amnt_Deposited!B28</f>
        <v>2014</v>
      </c>
      <c r="C33" s="119">
        <f>Amnt_Deposited!C28</f>
        <v>0</v>
      </c>
      <c r="D33" s="453">
        <f>Dry_Matter_Content!C20</f>
        <v>0.59</v>
      </c>
      <c r="E33" s="319">
        <f>MCF!R32</f>
        <v>1</v>
      </c>
      <c r="F33" s="87">
        <f t="shared" si="5"/>
        <v>0</v>
      </c>
      <c r="G33" s="87">
        <f t="shared" si="0"/>
        <v>0</v>
      </c>
      <c r="H33" s="87">
        <f t="shared" si="1"/>
        <v>0</v>
      </c>
      <c r="I33" s="87">
        <f t="shared" si="2"/>
        <v>2.0032196040243391</v>
      </c>
      <c r="J33" s="87">
        <f t="shared" si="3"/>
        <v>0.98523287605833565</v>
      </c>
      <c r="K33" s="120">
        <f t="shared" si="6"/>
        <v>0.65682191737222373</v>
      </c>
      <c r="O33" s="116">
        <f>Amnt_Deposited!B28</f>
        <v>2014</v>
      </c>
      <c r="P33" s="119">
        <f>Amnt_Deposited!C28</f>
        <v>0</v>
      </c>
      <c r="Q33" s="319">
        <f>MCF!R32</f>
        <v>1</v>
      </c>
      <c r="R33" s="87">
        <f t="shared" si="4"/>
        <v>0</v>
      </c>
      <c r="S33" s="87">
        <f t="shared" si="7"/>
        <v>0</v>
      </c>
      <c r="T33" s="87">
        <f t="shared" si="8"/>
        <v>0</v>
      </c>
      <c r="U33" s="87">
        <f t="shared" si="9"/>
        <v>1.3402450517558024</v>
      </c>
      <c r="V33" s="87">
        <f t="shared" si="10"/>
        <v>0.65916561734500612</v>
      </c>
      <c r="W33" s="120">
        <f t="shared" si="11"/>
        <v>0.43944374489667071</v>
      </c>
    </row>
    <row r="34" spans="2:23">
      <c r="B34" s="116">
        <f>Amnt_Deposited!B29</f>
        <v>2015</v>
      </c>
      <c r="C34" s="119">
        <f>Amnt_Deposited!C29</f>
        <v>0</v>
      </c>
      <c r="D34" s="453">
        <f>Dry_Matter_Content!C21</f>
        <v>0.59</v>
      </c>
      <c r="E34" s="319">
        <f>MCF!R33</f>
        <v>1</v>
      </c>
      <c r="F34" s="87">
        <f t="shared" si="5"/>
        <v>0</v>
      </c>
      <c r="G34" s="87">
        <f t="shared" si="0"/>
        <v>0</v>
      </c>
      <c r="H34" s="87">
        <f t="shared" si="1"/>
        <v>0</v>
      </c>
      <c r="I34" s="87">
        <f t="shared" si="2"/>
        <v>1.3427982571890902</v>
      </c>
      <c r="J34" s="87">
        <f t="shared" si="3"/>
        <v>0.66042134683524889</v>
      </c>
      <c r="K34" s="120">
        <f t="shared" si="6"/>
        <v>0.44028089789016589</v>
      </c>
      <c r="O34" s="116">
        <f>Amnt_Deposited!B29</f>
        <v>2015</v>
      </c>
      <c r="P34" s="119">
        <f>Amnt_Deposited!C29</f>
        <v>0</v>
      </c>
      <c r="Q34" s="319">
        <f>MCF!R33</f>
        <v>1</v>
      </c>
      <c r="R34" s="87">
        <f t="shared" si="4"/>
        <v>0</v>
      </c>
      <c r="S34" s="87">
        <f t="shared" si="7"/>
        <v>0</v>
      </c>
      <c r="T34" s="87">
        <f t="shared" si="8"/>
        <v>0</v>
      </c>
      <c r="U34" s="87">
        <f t="shared" si="9"/>
        <v>0.8983931247919873</v>
      </c>
      <c r="V34" s="87">
        <f t="shared" si="10"/>
        <v>0.44185192696381514</v>
      </c>
      <c r="W34" s="120">
        <f t="shared" si="11"/>
        <v>0.2945679513092101</v>
      </c>
    </row>
    <row r="35" spans="2:23">
      <c r="B35" s="116">
        <f>Amnt_Deposited!B30</f>
        <v>2016</v>
      </c>
      <c r="C35" s="119">
        <f>Amnt_Deposited!C30</f>
        <v>0</v>
      </c>
      <c r="D35" s="453">
        <f>Dry_Matter_Content!C22</f>
        <v>0.59</v>
      </c>
      <c r="E35" s="319">
        <f>MCF!R34</f>
        <v>1</v>
      </c>
      <c r="F35" s="87">
        <f t="shared" si="5"/>
        <v>0</v>
      </c>
      <c r="G35" s="87">
        <f t="shared" si="0"/>
        <v>0</v>
      </c>
      <c r="H35" s="87">
        <f t="shared" si="1"/>
        <v>0</v>
      </c>
      <c r="I35" s="87">
        <f t="shared" si="2"/>
        <v>0.90010458957556716</v>
      </c>
      <c r="J35" s="87">
        <f t="shared" si="3"/>
        <v>0.44269366761352297</v>
      </c>
      <c r="K35" s="120">
        <f t="shared" si="6"/>
        <v>0.29512911174234863</v>
      </c>
      <c r="O35" s="116">
        <f>Amnt_Deposited!B30</f>
        <v>2016</v>
      </c>
      <c r="P35" s="119">
        <f>Amnt_Deposited!C30</f>
        <v>0</v>
      </c>
      <c r="Q35" s="319">
        <f>MCF!R34</f>
        <v>1</v>
      </c>
      <c r="R35" s="87">
        <f t="shared" si="4"/>
        <v>0</v>
      </c>
      <c r="S35" s="87">
        <f t="shared" si="7"/>
        <v>0</v>
      </c>
      <c r="T35" s="87">
        <f t="shared" si="8"/>
        <v>0</v>
      </c>
      <c r="U35" s="87">
        <f t="shared" si="9"/>
        <v>0.60221092076866678</v>
      </c>
      <c r="V35" s="87">
        <f t="shared" si="10"/>
        <v>0.29618220402332052</v>
      </c>
      <c r="W35" s="120">
        <f t="shared" si="11"/>
        <v>0.19745480268221366</v>
      </c>
    </row>
    <row r="36" spans="2:23">
      <c r="B36" s="116">
        <f>Amnt_Deposited!B31</f>
        <v>2017</v>
      </c>
      <c r="C36" s="119">
        <f>Amnt_Deposited!C31</f>
        <v>0</v>
      </c>
      <c r="D36" s="453">
        <f>Dry_Matter_Content!C23</f>
        <v>0.59</v>
      </c>
      <c r="E36" s="319">
        <f>MCF!R35</f>
        <v>1</v>
      </c>
      <c r="F36" s="87">
        <f t="shared" si="5"/>
        <v>0</v>
      </c>
      <c r="G36" s="87">
        <f t="shared" si="0"/>
        <v>0</v>
      </c>
      <c r="H36" s="87">
        <f t="shared" si="1"/>
        <v>0</v>
      </c>
      <c r="I36" s="87">
        <f t="shared" si="2"/>
        <v>0.60335814992118442</v>
      </c>
      <c r="J36" s="87">
        <f t="shared" si="3"/>
        <v>0.29674643965438274</v>
      </c>
      <c r="K36" s="120">
        <f t="shared" si="6"/>
        <v>0.19783095976958848</v>
      </c>
      <c r="O36" s="116">
        <f>Amnt_Deposited!B31</f>
        <v>2017</v>
      </c>
      <c r="P36" s="119">
        <f>Amnt_Deposited!C31</f>
        <v>0</v>
      </c>
      <c r="Q36" s="319">
        <f>MCF!R35</f>
        <v>1</v>
      </c>
      <c r="R36" s="87">
        <f t="shared" si="4"/>
        <v>0</v>
      </c>
      <c r="S36" s="87">
        <f t="shared" si="7"/>
        <v>0</v>
      </c>
      <c r="T36" s="87">
        <f t="shared" si="8"/>
        <v>0</v>
      </c>
      <c r="U36" s="87">
        <f t="shared" si="9"/>
        <v>0.40367405213281748</v>
      </c>
      <c r="V36" s="87">
        <f t="shared" si="10"/>
        <v>0.19853686863584932</v>
      </c>
      <c r="W36" s="120">
        <f t="shared" si="11"/>
        <v>0.13235791242389955</v>
      </c>
    </row>
    <row r="37" spans="2:23">
      <c r="B37" s="116">
        <f>Amnt_Deposited!B32</f>
        <v>2018</v>
      </c>
      <c r="C37" s="119">
        <f>Amnt_Deposited!C32</f>
        <v>0</v>
      </c>
      <c r="D37" s="453">
        <f>Dry_Matter_Content!C24</f>
        <v>0.59</v>
      </c>
      <c r="E37" s="319">
        <f>MCF!R36</f>
        <v>1</v>
      </c>
      <c r="F37" s="87">
        <f t="shared" si="5"/>
        <v>0</v>
      </c>
      <c r="G37" s="87">
        <f t="shared" si="0"/>
        <v>0</v>
      </c>
      <c r="H37" s="87">
        <f t="shared" si="1"/>
        <v>0</v>
      </c>
      <c r="I37" s="87">
        <f t="shared" si="2"/>
        <v>0.4044430628311465</v>
      </c>
      <c r="J37" s="87">
        <f t="shared" si="3"/>
        <v>0.19891508709003791</v>
      </c>
      <c r="K37" s="120">
        <f t="shared" si="6"/>
        <v>0.13261005806002527</v>
      </c>
      <c r="O37" s="116">
        <f>Amnt_Deposited!B32</f>
        <v>2018</v>
      </c>
      <c r="P37" s="119">
        <f>Amnt_Deposited!C32</f>
        <v>0</v>
      </c>
      <c r="Q37" s="319">
        <f>MCF!R36</f>
        <v>1</v>
      </c>
      <c r="R37" s="87">
        <f t="shared" si="4"/>
        <v>0</v>
      </c>
      <c r="S37" s="87">
        <f t="shared" si="7"/>
        <v>0</v>
      </c>
      <c r="T37" s="87">
        <f t="shared" si="8"/>
        <v>0</v>
      </c>
      <c r="U37" s="87">
        <f t="shared" si="9"/>
        <v>0.27059080920906331</v>
      </c>
      <c r="V37" s="87">
        <f t="shared" si="10"/>
        <v>0.1330832429237542</v>
      </c>
      <c r="W37" s="120">
        <f t="shared" si="11"/>
        <v>8.8722161949169459E-2</v>
      </c>
    </row>
    <row r="38" spans="2:23">
      <c r="B38" s="116">
        <f>Amnt_Deposited!B33</f>
        <v>2019</v>
      </c>
      <c r="C38" s="119">
        <f>Amnt_Deposited!C33</f>
        <v>0</v>
      </c>
      <c r="D38" s="453">
        <f>Dry_Matter_Content!C25</f>
        <v>0.59</v>
      </c>
      <c r="E38" s="319">
        <f>MCF!R37</f>
        <v>1</v>
      </c>
      <c r="F38" s="87">
        <f t="shared" si="5"/>
        <v>0</v>
      </c>
      <c r="G38" s="87">
        <f t="shared" si="0"/>
        <v>0</v>
      </c>
      <c r="H38" s="87">
        <f t="shared" si="1"/>
        <v>0</v>
      </c>
      <c r="I38" s="87">
        <f t="shared" si="2"/>
        <v>0.27110629249576912</v>
      </c>
      <c r="J38" s="87">
        <f t="shared" si="3"/>
        <v>0.13333677033537741</v>
      </c>
      <c r="K38" s="120">
        <f t="shared" si="6"/>
        <v>8.8891180223584942E-2</v>
      </c>
      <c r="O38" s="116">
        <f>Amnt_Deposited!B33</f>
        <v>2019</v>
      </c>
      <c r="P38" s="119">
        <f>Amnt_Deposited!C33</f>
        <v>0</v>
      </c>
      <c r="Q38" s="319">
        <f>MCF!R37</f>
        <v>1</v>
      </c>
      <c r="R38" s="87">
        <f t="shared" si="4"/>
        <v>0</v>
      </c>
      <c r="S38" s="87">
        <f t="shared" si="7"/>
        <v>0</v>
      </c>
      <c r="T38" s="87">
        <f t="shared" si="8"/>
        <v>0</v>
      </c>
      <c r="U38" s="87">
        <f t="shared" si="9"/>
        <v>0.18138244368584022</v>
      </c>
      <c r="V38" s="87">
        <f t="shared" si="10"/>
        <v>8.9208365523223088E-2</v>
      </c>
      <c r="W38" s="120">
        <f t="shared" si="11"/>
        <v>5.947224368214872E-2</v>
      </c>
    </row>
    <row r="39" spans="2:23">
      <c r="B39" s="116">
        <f>Amnt_Deposited!B34</f>
        <v>2020</v>
      </c>
      <c r="C39" s="119">
        <f>Amnt_Deposited!C34</f>
        <v>0</v>
      </c>
      <c r="D39" s="453">
        <f>Dry_Matter_Content!C26</f>
        <v>0.59</v>
      </c>
      <c r="E39" s="319">
        <f>MCF!R38</f>
        <v>1</v>
      </c>
      <c r="F39" s="87">
        <f t="shared" si="5"/>
        <v>0</v>
      </c>
      <c r="G39" s="87">
        <f t="shared" si="0"/>
        <v>0</v>
      </c>
      <c r="H39" s="87">
        <f t="shared" si="1"/>
        <v>0</v>
      </c>
      <c r="I39" s="87">
        <f t="shared" si="2"/>
        <v>0.18172798246631547</v>
      </c>
      <c r="J39" s="87">
        <f t="shared" si="3"/>
        <v>8.9378310029453664E-2</v>
      </c>
      <c r="K39" s="120">
        <f t="shared" si="6"/>
        <v>5.9585540019635772E-2</v>
      </c>
      <c r="O39" s="116">
        <f>Amnt_Deposited!B34</f>
        <v>2020</v>
      </c>
      <c r="P39" s="119">
        <f>Amnt_Deposited!C34</f>
        <v>0</v>
      </c>
      <c r="Q39" s="319">
        <f>MCF!R38</f>
        <v>1</v>
      </c>
      <c r="R39" s="87">
        <f t="shared" si="4"/>
        <v>0</v>
      </c>
      <c r="S39" s="87">
        <f t="shared" si="7"/>
        <v>0</v>
      </c>
      <c r="T39" s="87">
        <f t="shared" si="8"/>
        <v>0</v>
      </c>
      <c r="U39" s="87">
        <f t="shared" si="9"/>
        <v>0.12158428800154918</v>
      </c>
      <c r="V39" s="87">
        <f t="shared" si="10"/>
        <v>5.9798155684291046E-2</v>
      </c>
      <c r="W39" s="120">
        <f t="shared" si="11"/>
        <v>3.9865437122860697E-2</v>
      </c>
    </row>
    <row r="40" spans="2:23">
      <c r="B40" s="116">
        <f>Amnt_Deposited!B35</f>
        <v>2021</v>
      </c>
      <c r="C40" s="119">
        <f>Amnt_Deposited!C35</f>
        <v>0</v>
      </c>
      <c r="D40" s="453">
        <f>Dry_Matter_Content!C27</f>
        <v>0.59</v>
      </c>
      <c r="E40" s="319">
        <f>MCF!R39</f>
        <v>1</v>
      </c>
      <c r="F40" s="87">
        <f t="shared" si="5"/>
        <v>0</v>
      </c>
      <c r="G40" s="87">
        <f t="shared" si="0"/>
        <v>0</v>
      </c>
      <c r="H40" s="87">
        <f t="shared" si="1"/>
        <v>0</v>
      </c>
      <c r="I40" s="87">
        <f t="shared" si="2"/>
        <v>0.12181590957278444</v>
      </c>
      <c r="J40" s="87">
        <f t="shared" si="3"/>
        <v>5.9912072893531024E-2</v>
      </c>
      <c r="K40" s="120">
        <f t="shared" si="6"/>
        <v>3.9941381929020678E-2</v>
      </c>
      <c r="O40" s="116">
        <f>Amnt_Deposited!B35</f>
        <v>2021</v>
      </c>
      <c r="P40" s="119">
        <f>Amnt_Deposited!C35</f>
        <v>0</v>
      </c>
      <c r="Q40" s="319">
        <f>MCF!R39</f>
        <v>1</v>
      </c>
      <c r="R40" s="87">
        <f t="shared" si="4"/>
        <v>0</v>
      </c>
      <c r="S40" s="87">
        <f t="shared" si="7"/>
        <v>0</v>
      </c>
      <c r="T40" s="87">
        <f t="shared" si="8"/>
        <v>0</v>
      </c>
      <c r="U40" s="87">
        <f t="shared" si="9"/>
        <v>8.1500385530408878E-2</v>
      </c>
      <c r="V40" s="87">
        <f t="shared" si="10"/>
        <v>4.0083902471140305E-2</v>
      </c>
      <c r="W40" s="120">
        <f t="shared" si="11"/>
        <v>2.6722601647426868E-2</v>
      </c>
    </row>
    <row r="41" spans="2:23">
      <c r="B41" s="116">
        <f>Amnt_Deposited!B36</f>
        <v>2022</v>
      </c>
      <c r="C41" s="119">
        <f>Amnt_Deposited!C36</f>
        <v>0</v>
      </c>
      <c r="D41" s="453">
        <f>Dry_Matter_Content!C28</f>
        <v>0.59</v>
      </c>
      <c r="E41" s="319">
        <f>MCF!R40</f>
        <v>1</v>
      </c>
      <c r="F41" s="87">
        <f t="shared" si="5"/>
        <v>0</v>
      </c>
      <c r="G41" s="87">
        <f t="shared" si="0"/>
        <v>0</v>
      </c>
      <c r="H41" s="87">
        <f t="shared" si="1"/>
        <v>0</v>
      </c>
      <c r="I41" s="87">
        <f t="shared" si="2"/>
        <v>8.1655646112702152E-2</v>
      </c>
      <c r="J41" s="87">
        <f t="shared" si="3"/>
        <v>4.01602634600823E-2</v>
      </c>
      <c r="K41" s="120">
        <f t="shared" si="6"/>
        <v>2.6773508973388198E-2</v>
      </c>
      <c r="O41" s="116">
        <f>Amnt_Deposited!B36</f>
        <v>2022</v>
      </c>
      <c r="P41" s="119">
        <f>Amnt_Deposited!C36</f>
        <v>0</v>
      </c>
      <c r="Q41" s="319">
        <f>MCF!R40</f>
        <v>1</v>
      </c>
      <c r="R41" s="87">
        <f t="shared" si="4"/>
        <v>0</v>
      </c>
      <c r="S41" s="87">
        <f t="shared" si="7"/>
        <v>0</v>
      </c>
      <c r="T41" s="87">
        <f t="shared" si="8"/>
        <v>0</v>
      </c>
      <c r="U41" s="87">
        <f t="shared" si="9"/>
        <v>5.463134218066603E-2</v>
      </c>
      <c r="V41" s="87">
        <f t="shared" si="10"/>
        <v>2.6869043349742845E-2</v>
      </c>
      <c r="W41" s="120">
        <f t="shared" si="11"/>
        <v>1.7912695566495229E-2</v>
      </c>
    </row>
    <row r="42" spans="2:23">
      <c r="B42" s="116">
        <f>Amnt_Deposited!B37</f>
        <v>2023</v>
      </c>
      <c r="C42" s="119">
        <f>Amnt_Deposited!C37</f>
        <v>0</v>
      </c>
      <c r="D42" s="453">
        <f>Dry_Matter_Content!C29</f>
        <v>0.59</v>
      </c>
      <c r="E42" s="319">
        <f>MCF!R41</f>
        <v>1</v>
      </c>
      <c r="F42" s="87">
        <f t="shared" si="5"/>
        <v>0</v>
      </c>
      <c r="G42" s="87">
        <f t="shared" si="0"/>
        <v>0</v>
      </c>
      <c r="H42" s="87">
        <f t="shared" si="1"/>
        <v>0</v>
      </c>
      <c r="I42" s="87">
        <f t="shared" si="2"/>
        <v>5.4735416461336381E-2</v>
      </c>
      <c r="J42" s="87">
        <f t="shared" si="3"/>
        <v>2.6920229651365771E-2</v>
      </c>
      <c r="K42" s="120">
        <f t="shared" si="6"/>
        <v>1.7946819767577178E-2</v>
      </c>
      <c r="O42" s="116">
        <f>Amnt_Deposited!B37</f>
        <v>2023</v>
      </c>
      <c r="P42" s="119">
        <f>Amnt_Deposited!C37</f>
        <v>0</v>
      </c>
      <c r="Q42" s="319">
        <f>MCF!R41</f>
        <v>1</v>
      </c>
      <c r="R42" s="87">
        <f t="shared" si="4"/>
        <v>0</v>
      </c>
      <c r="S42" s="87">
        <f t="shared" si="7"/>
        <v>0</v>
      </c>
      <c r="T42" s="87">
        <f t="shared" si="8"/>
        <v>0</v>
      </c>
      <c r="U42" s="87">
        <f t="shared" si="9"/>
        <v>3.6620483805532816E-2</v>
      </c>
      <c r="V42" s="87">
        <f t="shared" si="10"/>
        <v>1.8010858375133214E-2</v>
      </c>
      <c r="W42" s="120">
        <f t="shared" si="11"/>
        <v>1.2007238916755475E-2</v>
      </c>
    </row>
    <row r="43" spans="2:23">
      <c r="B43" s="116">
        <f>Amnt_Deposited!B38</f>
        <v>2024</v>
      </c>
      <c r="C43" s="119">
        <f>Amnt_Deposited!C38</f>
        <v>0</v>
      </c>
      <c r="D43" s="453">
        <f>Dry_Matter_Content!C30</f>
        <v>0.59</v>
      </c>
      <c r="E43" s="319">
        <f>MCF!R42</f>
        <v>1</v>
      </c>
      <c r="F43" s="87">
        <f t="shared" si="5"/>
        <v>0</v>
      </c>
      <c r="G43" s="87">
        <f t="shared" si="0"/>
        <v>0</v>
      </c>
      <c r="H43" s="87">
        <f t="shared" si="1"/>
        <v>0</v>
      </c>
      <c r="I43" s="87">
        <f t="shared" si="2"/>
        <v>3.6690246882142896E-2</v>
      </c>
      <c r="J43" s="87">
        <f t="shared" si="3"/>
        <v>1.8045169579193488E-2</v>
      </c>
      <c r="K43" s="120">
        <f t="shared" si="6"/>
        <v>1.2030113052795659E-2</v>
      </c>
      <c r="O43" s="116">
        <f>Amnt_Deposited!B38</f>
        <v>2024</v>
      </c>
      <c r="P43" s="119">
        <f>Amnt_Deposited!C38</f>
        <v>0</v>
      </c>
      <c r="Q43" s="319">
        <f>MCF!R42</f>
        <v>1</v>
      </c>
      <c r="R43" s="87">
        <f t="shared" si="4"/>
        <v>0</v>
      </c>
      <c r="S43" s="87">
        <f t="shared" si="7"/>
        <v>0</v>
      </c>
      <c r="T43" s="87">
        <f t="shared" si="8"/>
        <v>0</v>
      </c>
      <c r="U43" s="87">
        <f t="shared" si="9"/>
        <v>2.4547444390372142E-2</v>
      </c>
      <c r="V43" s="87">
        <f t="shared" si="10"/>
        <v>1.2073039415160674E-2</v>
      </c>
      <c r="W43" s="120">
        <f t="shared" si="11"/>
        <v>8.0486929434404487E-3</v>
      </c>
    </row>
    <row r="44" spans="2:23">
      <c r="B44" s="116">
        <f>Amnt_Deposited!B39</f>
        <v>2025</v>
      </c>
      <c r="C44" s="119">
        <f>Amnt_Deposited!C39</f>
        <v>0</v>
      </c>
      <c r="D44" s="453">
        <f>Dry_Matter_Content!C31</f>
        <v>0.59</v>
      </c>
      <c r="E44" s="319">
        <f>MCF!R43</f>
        <v>1</v>
      </c>
      <c r="F44" s="87">
        <f t="shared" si="5"/>
        <v>0</v>
      </c>
      <c r="G44" s="87">
        <f t="shared" si="0"/>
        <v>0</v>
      </c>
      <c r="H44" s="87">
        <f t="shared" si="1"/>
        <v>0</v>
      </c>
      <c r="I44" s="87">
        <f t="shared" si="2"/>
        <v>2.4594207979096998E-2</v>
      </c>
      <c r="J44" s="87">
        <f t="shared" si="3"/>
        <v>1.2096038903045898E-2</v>
      </c>
      <c r="K44" s="120">
        <f t="shared" si="6"/>
        <v>8.0640259353639311E-3</v>
      </c>
      <c r="O44" s="116">
        <f>Amnt_Deposited!B39</f>
        <v>2025</v>
      </c>
      <c r="P44" s="119">
        <f>Amnt_Deposited!C39</f>
        <v>0</v>
      </c>
      <c r="Q44" s="319">
        <f>MCF!R43</f>
        <v>1</v>
      </c>
      <c r="R44" s="87">
        <f t="shared" si="4"/>
        <v>0</v>
      </c>
      <c r="S44" s="87">
        <f t="shared" si="7"/>
        <v>0</v>
      </c>
      <c r="T44" s="87">
        <f t="shared" si="8"/>
        <v>0</v>
      </c>
      <c r="U44" s="87">
        <f t="shared" si="9"/>
        <v>1.645464405381155E-2</v>
      </c>
      <c r="V44" s="87">
        <f t="shared" si="10"/>
        <v>8.0928003365605908E-3</v>
      </c>
      <c r="W44" s="120">
        <f t="shared" si="11"/>
        <v>5.3952002243737272E-3</v>
      </c>
    </row>
    <row r="45" spans="2:23">
      <c r="B45" s="116">
        <f>Amnt_Deposited!B40</f>
        <v>2026</v>
      </c>
      <c r="C45" s="119">
        <f>Amnt_Deposited!C40</f>
        <v>0</v>
      </c>
      <c r="D45" s="453">
        <f>Dry_Matter_Content!C32</f>
        <v>0.59</v>
      </c>
      <c r="E45" s="319">
        <f>MCF!R44</f>
        <v>1</v>
      </c>
      <c r="F45" s="87">
        <f t="shared" si="5"/>
        <v>0</v>
      </c>
      <c r="G45" s="87">
        <f t="shared" si="0"/>
        <v>0</v>
      </c>
      <c r="H45" s="87">
        <f t="shared" si="1"/>
        <v>0</v>
      </c>
      <c r="I45" s="87">
        <f t="shared" si="2"/>
        <v>1.6485990624758386E-2</v>
      </c>
      <c r="J45" s="87">
        <f t="shared" si="3"/>
        <v>8.1082173543386097E-3</v>
      </c>
      <c r="K45" s="120">
        <f t="shared" si="6"/>
        <v>5.4054782362257395E-3</v>
      </c>
      <c r="O45" s="116">
        <f>Amnt_Deposited!B40</f>
        <v>2026</v>
      </c>
      <c r="P45" s="119">
        <f>Amnt_Deposited!C40</f>
        <v>0</v>
      </c>
      <c r="Q45" s="319">
        <f>MCF!R44</f>
        <v>1</v>
      </c>
      <c r="R45" s="87">
        <f t="shared" si="4"/>
        <v>0</v>
      </c>
      <c r="S45" s="87">
        <f t="shared" si="7"/>
        <v>0</v>
      </c>
      <c r="T45" s="87">
        <f t="shared" si="8"/>
        <v>0</v>
      </c>
      <c r="U45" s="87">
        <f t="shared" si="9"/>
        <v>1.1029877759651018E-2</v>
      </c>
      <c r="V45" s="87">
        <f t="shared" si="10"/>
        <v>5.4247662941605329E-3</v>
      </c>
      <c r="W45" s="120">
        <f t="shared" si="11"/>
        <v>3.6165108627736883E-3</v>
      </c>
    </row>
    <row r="46" spans="2:23">
      <c r="B46" s="116">
        <f>Amnt_Deposited!B41</f>
        <v>2027</v>
      </c>
      <c r="C46" s="119">
        <f>Amnt_Deposited!C41</f>
        <v>0</v>
      </c>
      <c r="D46" s="453">
        <f>Dry_Matter_Content!C33</f>
        <v>0.59</v>
      </c>
      <c r="E46" s="319">
        <f>MCF!R45</f>
        <v>1</v>
      </c>
      <c r="F46" s="87">
        <f t="shared" si="5"/>
        <v>0</v>
      </c>
      <c r="G46" s="87">
        <f t="shared" si="0"/>
        <v>0</v>
      </c>
      <c r="H46" s="87">
        <f t="shared" si="1"/>
        <v>0</v>
      </c>
      <c r="I46" s="87">
        <f t="shared" si="2"/>
        <v>1.105088999453116E-2</v>
      </c>
      <c r="J46" s="87">
        <f t="shared" si="3"/>
        <v>5.4351006302272263E-3</v>
      </c>
      <c r="K46" s="120">
        <f t="shared" si="6"/>
        <v>3.6234004201514841E-3</v>
      </c>
      <c r="O46" s="116">
        <f>Amnt_Deposited!B41</f>
        <v>2027</v>
      </c>
      <c r="P46" s="119">
        <f>Amnt_Deposited!C41</f>
        <v>0</v>
      </c>
      <c r="Q46" s="319">
        <f>MCF!R45</f>
        <v>1</v>
      </c>
      <c r="R46" s="87">
        <f t="shared" si="4"/>
        <v>0</v>
      </c>
      <c r="S46" s="87">
        <f t="shared" si="7"/>
        <v>0</v>
      </c>
      <c r="T46" s="87">
        <f t="shared" si="8"/>
        <v>0</v>
      </c>
      <c r="U46" s="87">
        <f t="shared" si="9"/>
        <v>7.3935481676167449E-3</v>
      </c>
      <c r="V46" s="87">
        <f t="shared" si="10"/>
        <v>3.6363295920342734E-3</v>
      </c>
      <c r="W46" s="120">
        <f t="shared" si="11"/>
        <v>2.4242197280228486E-3</v>
      </c>
    </row>
    <row r="47" spans="2:23">
      <c r="B47" s="116">
        <f>Amnt_Deposited!B42</f>
        <v>2028</v>
      </c>
      <c r="C47" s="119">
        <f>Amnt_Deposited!C42</f>
        <v>0</v>
      </c>
      <c r="D47" s="453">
        <f>Dry_Matter_Content!C34</f>
        <v>0.59</v>
      </c>
      <c r="E47" s="319">
        <f>MCF!R46</f>
        <v>1</v>
      </c>
      <c r="F47" s="87">
        <f t="shared" si="5"/>
        <v>0</v>
      </c>
      <c r="G47" s="87">
        <f t="shared" si="0"/>
        <v>0</v>
      </c>
      <c r="H47" s="87">
        <f t="shared" si="1"/>
        <v>0</v>
      </c>
      <c r="I47" s="87">
        <f t="shared" si="2"/>
        <v>7.4076330898689129E-3</v>
      </c>
      <c r="J47" s="87">
        <f t="shared" si="3"/>
        <v>3.6432569046622467E-3</v>
      </c>
      <c r="K47" s="120">
        <f t="shared" si="6"/>
        <v>2.4288379364414978E-3</v>
      </c>
      <c r="O47" s="116">
        <f>Amnt_Deposited!B42</f>
        <v>2028</v>
      </c>
      <c r="P47" s="119">
        <f>Amnt_Deposited!C42</f>
        <v>0</v>
      </c>
      <c r="Q47" s="319">
        <f>MCF!R46</f>
        <v>1</v>
      </c>
      <c r="R47" s="87">
        <f t="shared" si="4"/>
        <v>0</v>
      </c>
      <c r="S47" s="87">
        <f t="shared" si="7"/>
        <v>0</v>
      </c>
      <c r="T47" s="87">
        <f t="shared" si="8"/>
        <v>0</v>
      </c>
      <c r="U47" s="87">
        <f t="shared" si="9"/>
        <v>4.9560435480835736E-3</v>
      </c>
      <c r="V47" s="87">
        <f t="shared" si="10"/>
        <v>2.4375046195331718E-3</v>
      </c>
      <c r="W47" s="120">
        <f t="shared" si="11"/>
        <v>1.625003079688781E-3</v>
      </c>
    </row>
    <row r="48" spans="2:23">
      <c r="B48" s="116">
        <f>Amnt_Deposited!B43</f>
        <v>2029</v>
      </c>
      <c r="C48" s="119">
        <f>Amnt_Deposited!C43</f>
        <v>0</v>
      </c>
      <c r="D48" s="453">
        <f>Dry_Matter_Content!C35</f>
        <v>0.59</v>
      </c>
      <c r="E48" s="319">
        <f>MCF!R47</f>
        <v>1</v>
      </c>
      <c r="F48" s="87">
        <f t="shared" si="5"/>
        <v>0</v>
      </c>
      <c r="G48" s="87">
        <f t="shared" si="0"/>
        <v>0</v>
      </c>
      <c r="H48" s="87">
        <f t="shared" si="1"/>
        <v>0</v>
      </c>
      <c r="I48" s="87">
        <f t="shared" si="2"/>
        <v>4.9654849538160548E-3</v>
      </c>
      <c r="J48" s="87">
        <f t="shared" si="3"/>
        <v>2.4421481360528581E-3</v>
      </c>
      <c r="K48" s="120">
        <f t="shared" si="6"/>
        <v>1.6280987573685721E-3</v>
      </c>
      <c r="O48" s="116">
        <f>Amnt_Deposited!B43</f>
        <v>2029</v>
      </c>
      <c r="P48" s="119">
        <f>Amnt_Deposited!C43</f>
        <v>0</v>
      </c>
      <c r="Q48" s="319">
        <f>MCF!R47</f>
        <v>1</v>
      </c>
      <c r="R48" s="87">
        <f t="shared" si="4"/>
        <v>0</v>
      </c>
      <c r="S48" s="87">
        <f t="shared" si="7"/>
        <v>0</v>
      </c>
      <c r="T48" s="87">
        <f t="shared" si="8"/>
        <v>0</v>
      </c>
      <c r="U48" s="87">
        <f t="shared" si="9"/>
        <v>3.3221353393060142E-3</v>
      </c>
      <c r="V48" s="87">
        <f t="shared" si="10"/>
        <v>1.6339082087775594E-3</v>
      </c>
      <c r="W48" s="120">
        <f t="shared" si="11"/>
        <v>1.0892721391850394E-3</v>
      </c>
    </row>
    <row r="49" spans="2:23">
      <c r="B49" s="116">
        <f>Amnt_Deposited!B44</f>
        <v>2030</v>
      </c>
      <c r="C49" s="119">
        <f>Amnt_Deposited!C44</f>
        <v>0</v>
      </c>
      <c r="D49" s="453">
        <f>Dry_Matter_Content!C36</f>
        <v>0.59</v>
      </c>
      <c r="E49" s="319">
        <f>MCF!R48</f>
        <v>1</v>
      </c>
      <c r="F49" s="87">
        <f t="shared" si="5"/>
        <v>0</v>
      </c>
      <c r="G49" s="87">
        <f t="shared" si="0"/>
        <v>0</v>
      </c>
      <c r="H49" s="87">
        <f t="shared" si="1"/>
        <v>0</v>
      </c>
      <c r="I49" s="87">
        <f t="shared" si="2"/>
        <v>3.3284641028312524E-3</v>
      </c>
      <c r="J49" s="87">
        <f t="shared" si="3"/>
        <v>1.6370208509848025E-3</v>
      </c>
      <c r="K49" s="120">
        <f t="shared" si="6"/>
        <v>1.0913472339898682E-3</v>
      </c>
      <c r="O49" s="116">
        <f>Amnt_Deposited!B44</f>
        <v>2030</v>
      </c>
      <c r="P49" s="119">
        <f>Amnt_Deposited!C44</f>
        <v>0</v>
      </c>
      <c r="Q49" s="319">
        <f>MCF!R48</f>
        <v>1</v>
      </c>
      <c r="R49" s="87">
        <f t="shared" si="4"/>
        <v>0</v>
      </c>
      <c r="S49" s="87">
        <f t="shared" si="7"/>
        <v>0</v>
      </c>
      <c r="T49" s="87">
        <f t="shared" si="8"/>
        <v>0</v>
      </c>
      <c r="U49" s="87">
        <f t="shared" si="9"/>
        <v>2.2268939135802316E-3</v>
      </c>
      <c r="V49" s="87">
        <f t="shared" si="10"/>
        <v>1.0952414257257826E-3</v>
      </c>
      <c r="W49" s="120">
        <f t="shared" si="11"/>
        <v>7.3016095048385502E-4</v>
      </c>
    </row>
    <row r="50" spans="2:23">
      <c r="B50" s="116">
        <f>Amnt_Deposited!B45</f>
        <v>2031</v>
      </c>
      <c r="C50" s="119">
        <f>Amnt_Deposited!C45</f>
        <v>0</v>
      </c>
      <c r="D50" s="453">
        <f>Dry_Matter_Content!C37</f>
        <v>0.59</v>
      </c>
      <c r="E50" s="319">
        <f>MCF!R49</f>
        <v>1</v>
      </c>
      <c r="F50" s="87">
        <f t="shared" si="5"/>
        <v>0</v>
      </c>
      <c r="G50" s="87">
        <f t="shared" si="0"/>
        <v>0</v>
      </c>
      <c r="H50" s="87">
        <f t="shared" si="1"/>
        <v>0</v>
      </c>
      <c r="I50" s="87">
        <f t="shared" si="2"/>
        <v>2.2311362106378178E-3</v>
      </c>
      <c r="J50" s="87">
        <f t="shared" si="3"/>
        <v>1.0973278921934343E-3</v>
      </c>
      <c r="K50" s="120">
        <f t="shared" si="6"/>
        <v>7.3155192812895617E-4</v>
      </c>
      <c r="O50" s="116">
        <f>Amnt_Deposited!B45</f>
        <v>2031</v>
      </c>
      <c r="P50" s="119">
        <f>Amnt_Deposited!C45</f>
        <v>0</v>
      </c>
      <c r="Q50" s="319">
        <f>MCF!R49</f>
        <v>1</v>
      </c>
      <c r="R50" s="87">
        <f t="shared" si="4"/>
        <v>0</v>
      </c>
      <c r="S50" s="87">
        <f t="shared" si="7"/>
        <v>0</v>
      </c>
      <c r="T50" s="87">
        <f t="shared" si="8"/>
        <v>0</v>
      </c>
      <c r="U50" s="87">
        <f t="shared" si="9"/>
        <v>1.4927316306675858E-3</v>
      </c>
      <c r="V50" s="87">
        <f t="shared" si="10"/>
        <v>7.3416228291264568E-4</v>
      </c>
      <c r="W50" s="120">
        <f t="shared" si="11"/>
        <v>4.8944152194176375E-4</v>
      </c>
    </row>
    <row r="51" spans="2:23">
      <c r="B51" s="116">
        <f>Amnt_Deposited!B46</f>
        <v>2032</v>
      </c>
      <c r="C51" s="119">
        <f>Amnt_Deposited!C46</f>
        <v>0</v>
      </c>
      <c r="D51" s="453">
        <f>Dry_Matter_Content!C38</f>
        <v>0.59</v>
      </c>
      <c r="E51" s="319">
        <f>MCF!R50</f>
        <v>1</v>
      </c>
      <c r="F51" s="87">
        <f t="shared" ref="F51:F82" si="12">C51*D51*$K$6*DOCF*E51</f>
        <v>0</v>
      </c>
      <c r="G51" s="87">
        <f t="shared" ref="G51:G82" si="13">F51*$K$12</f>
        <v>0</v>
      </c>
      <c r="H51" s="87">
        <f t="shared" ref="H51:H82" si="14">F51*(1-$K$12)</f>
        <v>0</v>
      </c>
      <c r="I51" s="87">
        <f t="shared" ref="I51:I82" si="15">G51+I50*$K$10</f>
        <v>1.4955753274265239E-3</v>
      </c>
      <c r="J51" s="87">
        <f t="shared" ref="J51:J82" si="16">I50*(1-$K$10)+H51</f>
        <v>7.3556088321129393E-4</v>
      </c>
      <c r="K51" s="120">
        <f t="shared" si="6"/>
        <v>4.9037392214086259E-4</v>
      </c>
      <c r="O51" s="116">
        <f>Amnt_Deposited!B46</f>
        <v>2032</v>
      </c>
      <c r="P51" s="119">
        <f>Amnt_Deposited!C46</f>
        <v>0</v>
      </c>
      <c r="Q51" s="319">
        <f>MCF!R50</f>
        <v>1</v>
      </c>
      <c r="R51" s="87">
        <f t="shared" ref="R51:R82" si="17">P51*$W$6*DOCF*Q51</f>
        <v>0</v>
      </c>
      <c r="S51" s="87">
        <f t="shared" si="7"/>
        <v>0</v>
      </c>
      <c r="T51" s="87">
        <f t="shared" si="8"/>
        <v>0</v>
      </c>
      <c r="U51" s="87">
        <f t="shared" si="9"/>
        <v>1.0006079353879511E-3</v>
      </c>
      <c r="V51" s="87">
        <f t="shared" si="10"/>
        <v>4.9212369527963477E-4</v>
      </c>
      <c r="W51" s="120">
        <f t="shared" si="11"/>
        <v>3.2808246351975648E-4</v>
      </c>
    </row>
    <row r="52" spans="2:23">
      <c r="B52" s="116">
        <f>Amnt_Deposited!B47</f>
        <v>2033</v>
      </c>
      <c r="C52" s="119">
        <f>Amnt_Deposited!C47</f>
        <v>0</v>
      </c>
      <c r="D52" s="453">
        <f>Dry_Matter_Content!C39</f>
        <v>0.59</v>
      </c>
      <c r="E52" s="319">
        <f>MCF!R51</f>
        <v>1</v>
      </c>
      <c r="F52" s="87">
        <f t="shared" si="12"/>
        <v>0</v>
      </c>
      <c r="G52" s="87">
        <f t="shared" si="13"/>
        <v>0</v>
      </c>
      <c r="H52" s="87">
        <f t="shared" si="14"/>
        <v>0</v>
      </c>
      <c r="I52" s="87">
        <f t="shared" si="15"/>
        <v>1.0025141223303138E-3</v>
      </c>
      <c r="J52" s="87">
        <f t="shared" si="16"/>
        <v>4.9306120509621002E-4</v>
      </c>
      <c r="K52" s="120">
        <f t="shared" si="6"/>
        <v>3.2870747006413998E-4</v>
      </c>
      <c r="O52" s="116">
        <f>Amnt_Deposited!B47</f>
        <v>2033</v>
      </c>
      <c r="P52" s="119">
        <f>Amnt_Deposited!C47</f>
        <v>0</v>
      </c>
      <c r="Q52" s="319">
        <f>MCF!R51</f>
        <v>1</v>
      </c>
      <c r="R52" s="87">
        <f t="shared" si="17"/>
        <v>0</v>
      </c>
      <c r="S52" s="87">
        <f t="shared" si="7"/>
        <v>0</v>
      </c>
      <c r="T52" s="87">
        <f t="shared" si="8"/>
        <v>0</v>
      </c>
      <c r="U52" s="87">
        <f t="shared" si="9"/>
        <v>6.7072755731287736E-4</v>
      </c>
      <c r="V52" s="87">
        <f t="shared" si="10"/>
        <v>3.298803780750737E-4</v>
      </c>
      <c r="W52" s="120">
        <f t="shared" si="11"/>
        <v>2.1992025205004912E-4</v>
      </c>
    </row>
    <row r="53" spans="2:23">
      <c r="B53" s="116">
        <f>Amnt_Deposited!B48</f>
        <v>2034</v>
      </c>
      <c r="C53" s="119">
        <f>Amnt_Deposited!C48</f>
        <v>0</v>
      </c>
      <c r="D53" s="453">
        <f>Dry_Matter_Content!C40</f>
        <v>0.59</v>
      </c>
      <c r="E53" s="319">
        <f>MCF!R52</f>
        <v>1</v>
      </c>
      <c r="F53" s="87">
        <f t="shared" si="12"/>
        <v>0</v>
      </c>
      <c r="G53" s="87">
        <f t="shared" si="13"/>
        <v>0</v>
      </c>
      <c r="H53" s="87">
        <f t="shared" si="14"/>
        <v>0</v>
      </c>
      <c r="I53" s="87">
        <f t="shared" si="15"/>
        <v>6.7200531263183452E-4</v>
      </c>
      <c r="J53" s="87">
        <f t="shared" si="16"/>
        <v>3.305088096984793E-4</v>
      </c>
      <c r="K53" s="120">
        <f t="shared" si="6"/>
        <v>2.2033920646565285E-4</v>
      </c>
      <c r="O53" s="116">
        <f>Amnt_Deposited!B48</f>
        <v>2034</v>
      </c>
      <c r="P53" s="119">
        <f>Amnt_Deposited!C48</f>
        <v>0</v>
      </c>
      <c r="Q53" s="319">
        <f>MCF!R52</f>
        <v>1</v>
      </c>
      <c r="R53" s="87">
        <f t="shared" si="17"/>
        <v>0</v>
      </c>
      <c r="S53" s="87">
        <f t="shared" si="7"/>
        <v>0</v>
      </c>
      <c r="T53" s="87">
        <f t="shared" si="8"/>
        <v>0</v>
      </c>
      <c r="U53" s="87">
        <f t="shared" si="9"/>
        <v>4.4960212709533985E-4</v>
      </c>
      <c r="V53" s="87">
        <f t="shared" si="10"/>
        <v>2.2112543021753748E-4</v>
      </c>
      <c r="W53" s="120">
        <f t="shared" si="11"/>
        <v>1.4741695347835832E-4</v>
      </c>
    </row>
    <row r="54" spans="2:23">
      <c r="B54" s="116">
        <f>Amnt_Deposited!B49</f>
        <v>2035</v>
      </c>
      <c r="C54" s="119">
        <f>Amnt_Deposited!C49</f>
        <v>0</v>
      </c>
      <c r="D54" s="453">
        <f>Dry_Matter_Content!C41</f>
        <v>0.59</v>
      </c>
      <c r="E54" s="319">
        <f>MCF!R53</f>
        <v>1</v>
      </c>
      <c r="F54" s="87">
        <f t="shared" si="12"/>
        <v>0</v>
      </c>
      <c r="G54" s="87">
        <f t="shared" si="13"/>
        <v>0</v>
      </c>
      <c r="H54" s="87">
        <f t="shared" si="14"/>
        <v>0</v>
      </c>
      <c r="I54" s="87">
        <f t="shared" si="15"/>
        <v>4.504586320995655E-4</v>
      </c>
      <c r="J54" s="87">
        <f t="shared" si="16"/>
        <v>2.21546680532269E-4</v>
      </c>
      <c r="K54" s="120">
        <f t="shared" si="6"/>
        <v>1.4769778702151265E-4</v>
      </c>
      <c r="O54" s="116">
        <f>Amnt_Deposited!B49</f>
        <v>2035</v>
      </c>
      <c r="P54" s="119">
        <f>Amnt_Deposited!C49</f>
        <v>0</v>
      </c>
      <c r="Q54" s="319">
        <f>MCF!R53</f>
        <v>1</v>
      </c>
      <c r="R54" s="87">
        <f t="shared" si="17"/>
        <v>0</v>
      </c>
      <c r="S54" s="87">
        <f t="shared" si="7"/>
        <v>0</v>
      </c>
      <c r="T54" s="87">
        <f t="shared" si="8"/>
        <v>0</v>
      </c>
      <c r="U54" s="87">
        <f t="shared" si="9"/>
        <v>3.013773185322696E-4</v>
      </c>
      <c r="V54" s="87">
        <f t="shared" si="10"/>
        <v>1.4822480856307028E-4</v>
      </c>
      <c r="W54" s="120">
        <f t="shared" si="11"/>
        <v>9.8816539042046849E-5</v>
      </c>
    </row>
    <row r="55" spans="2:23">
      <c r="B55" s="116">
        <f>Amnt_Deposited!B50</f>
        <v>2036</v>
      </c>
      <c r="C55" s="119">
        <f>Amnt_Deposited!C50</f>
        <v>0</v>
      </c>
      <c r="D55" s="453">
        <f>Dry_Matter_Content!C42</f>
        <v>0.59</v>
      </c>
      <c r="E55" s="319">
        <f>MCF!R54</f>
        <v>1</v>
      </c>
      <c r="F55" s="87">
        <f t="shared" si="12"/>
        <v>0</v>
      </c>
      <c r="G55" s="87">
        <f t="shared" si="13"/>
        <v>0</v>
      </c>
      <c r="H55" s="87">
        <f t="shared" si="14"/>
        <v>0</v>
      </c>
      <c r="I55" s="87">
        <f t="shared" si="15"/>
        <v>3.0195145100613186E-4</v>
      </c>
      <c r="J55" s="87">
        <f t="shared" si="16"/>
        <v>1.4850718109343363E-4</v>
      </c>
      <c r="K55" s="120">
        <f t="shared" si="6"/>
        <v>9.9004787395622421E-5</v>
      </c>
      <c r="O55" s="116">
        <f>Amnt_Deposited!B50</f>
        <v>2036</v>
      </c>
      <c r="P55" s="119">
        <f>Amnt_Deposited!C50</f>
        <v>0</v>
      </c>
      <c r="Q55" s="319">
        <f>MCF!R54</f>
        <v>1</v>
      </c>
      <c r="R55" s="87">
        <f t="shared" si="17"/>
        <v>0</v>
      </c>
      <c r="S55" s="87">
        <f t="shared" si="7"/>
        <v>0</v>
      </c>
      <c r="T55" s="87">
        <f t="shared" si="8"/>
        <v>0</v>
      </c>
      <c r="U55" s="87">
        <f t="shared" si="9"/>
        <v>2.020192580326485E-4</v>
      </c>
      <c r="V55" s="87">
        <f t="shared" si="10"/>
        <v>9.9358060499621107E-5</v>
      </c>
      <c r="W55" s="120">
        <f t="shared" si="11"/>
        <v>6.62387069997474E-5</v>
      </c>
    </row>
    <row r="56" spans="2:23">
      <c r="B56" s="116">
        <f>Amnt_Deposited!B51</f>
        <v>2037</v>
      </c>
      <c r="C56" s="119">
        <f>Amnt_Deposited!C51</f>
        <v>0</v>
      </c>
      <c r="D56" s="453">
        <f>Dry_Matter_Content!C43</f>
        <v>0.59</v>
      </c>
      <c r="E56" s="319">
        <f>MCF!R55</f>
        <v>1</v>
      </c>
      <c r="F56" s="87">
        <f t="shared" si="12"/>
        <v>0</v>
      </c>
      <c r="G56" s="87">
        <f t="shared" si="13"/>
        <v>0</v>
      </c>
      <c r="H56" s="87">
        <f t="shared" si="14"/>
        <v>0</v>
      </c>
      <c r="I56" s="87">
        <f t="shared" si="15"/>
        <v>2.0240411053895841E-4</v>
      </c>
      <c r="J56" s="87">
        <f t="shared" si="16"/>
        <v>9.9547340467173457E-5</v>
      </c>
      <c r="K56" s="120">
        <f t="shared" si="6"/>
        <v>6.6364893644782296E-5</v>
      </c>
      <c r="O56" s="116">
        <f>Amnt_Deposited!B51</f>
        <v>2037</v>
      </c>
      <c r="P56" s="119">
        <f>Amnt_Deposited!C51</f>
        <v>0</v>
      </c>
      <c r="Q56" s="319">
        <f>MCF!R55</f>
        <v>1</v>
      </c>
      <c r="R56" s="87">
        <f t="shared" si="17"/>
        <v>0</v>
      </c>
      <c r="S56" s="87">
        <f t="shared" si="7"/>
        <v>0</v>
      </c>
      <c r="T56" s="87">
        <f t="shared" si="8"/>
        <v>0</v>
      </c>
      <c r="U56" s="87">
        <f t="shared" si="9"/>
        <v>1.3541755834453064E-4</v>
      </c>
      <c r="V56" s="87">
        <f t="shared" si="10"/>
        <v>6.6601699688117864E-5</v>
      </c>
      <c r="W56" s="120">
        <f t="shared" si="11"/>
        <v>4.4401133125411909E-5</v>
      </c>
    </row>
    <row r="57" spans="2:23">
      <c r="B57" s="116">
        <f>Amnt_Deposited!B52</f>
        <v>2038</v>
      </c>
      <c r="C57" s="119">
        <f>Amnt_Deposited!C52</f>
        <v>0</v>
      </c>
      <c r="D57" s="453">
        <f>Dry_Matter_Content!C44</f>
        <v>0.59</v>
      </c>
      <c r="E57" s="319">
        <f>MCF!R56</f>
        <v>1</v>
      </c>
      <c r="F57" s="87">
        <f t="shared" si="12"/>
        <v>0</v>
      </c>
      <c r="G57" s="87">
        <f t="shared" si="13"/>
        <v>0</v>
      </c>
      <c r="H57" s="87">
        <f t="shared" si="14"/>
        <v>0</v>
      </c>
      <c r="I57" s="87">
        <f t="shared" si="15"/>
        <v>1.3567553269427723E-4</v>
      </c>
      <c r="J57" s="87">
        <f t="shared" si="16"/>
        <v>6.6728577844681178E-5</v>
      </c>
      <c r="K57" s="120">
        <f t="shared" si="6"/>
        <v>4.4485718563120781E-5</v>
      </c>
      <c r="O57" s="116">
        <f>Amnt_Deposited!B52</f>
        <v>2038</v>
      </c>
      <c r="P57" s="119">
        <f>Amnt_Deposited!C52</f>
        <v>0</v>
      </c>
      <c r="Q57" s="319">
        <f>MCF!R56</f>
        <v>1</v>
      </c>
      <c r="R57" s="87">
        <f t="shared" si="17"/>
        <v>0</v>
      </c>
      <c r="S57" s="87">
        <f t="shared" si="7"/>
        <v>0</v>
      </c>
      <c r="T57" s="87">
        <f t="shared" si="8"/>
        <v>0</v>
      </c>
      <c r="U57" s="87">
        <f t="shared" si="9"/>
        <v>9.0773103943539654E-5</v>
      </c>
      <c r="V57" s="87">
        <f t="shared" si="10"/>
        <v>4.4644454400990984E-5</v>
      </c>
      <c r="W57" s="120">
        <f t="shared" si="11"/>
        <v>2.9762969600660656E-5</v>
      </c>
    </row>
    <row r="58" spans="2:23">
      <c r="B58" s="116">
        <f>Amnt_Deposited!B53</f>
        <v>2039</v>
      </c>
      <c r="C58" s="119">
        <f>Amnt_Deposited!C53</f>
        <v>0</v>
      </c>
      <c r="D58" s="453">
        <f>Dry_Matter_Content!C45</f>
        <v>0.59</v>
      </c>
      <c r="E58" s="319">
        <f>MCF!R57</f>
        <v>1</v>
      </c>
      <c r="F58" s="87">
        <f t="shared" si="12"/>
        <v>0</v>
      </c>
      <c r="G58" s="87">
        <f t="shared" si="13"/>
        <v>0</v>
      </c>
      <c r="H58" s="87">
        <f t="shared" si="14"/>
        <v>0</v>
      </c>
      <c r="I58" s="87">
        <f t="shared" si="15"/>
        <v>9.0946029321537799E-5</v>
      </c>
      <c r="J58" s="87">
        <f t="shared" si="16"/>
        <v>4.4729503372739431E-5</v>
      </c>
      <c r="K58" s="120">
        <f t="shared" si="6"/>
        <v>2.9819668915159618E-5</v>
      </c>
      <c r="O58" s="116">
        <f>Amnt_Deposited!B53</f>
        <v>2039</v>
      </c>
      <c r="P58" s="119">
        <f>Amnt_Deposited!C53</f>
        <v>0</v>
      </c>
      <c r="Q58" s="319">
        <f>MCF!R57</f>
        <v>1</v>
      </c>
      <c r="R58" s="87">
        <f t="shared" si="17"/>
        <v>0</v>
      </c>
      <c r="S58" s="87">
        <f t="shared" si="7"/>
        <v>0</v>
      </c>
      <c r="T58" s="87">
        <f t="shared" si="8"/>
        <v>0</v>
      </c>
      <c r="U58" s="87">
        <f t="shared" si="9"/>
        <v>6.0847031214231377E-5</v>
      </c>
      <c r="V58" s="87">
        <f t="shared" si="10"/>
        <v>2.9926072729308281E-5</v>
      </c>
      <c r="W58" s="120">
        <f t="shared" si="11"/>
        <v>1.9950715152872187E-5</v>
      </c>
    </row>
    <row r="59" spans="2:23">
      <c r="B59" s="116">
        <f>Amnt_Deposited!B54</f>
        <v>2040</v>
      </c>
      <c r="C59" s="119">
        <f>Amnt_Deposited!C54</f>
        <v>0</v>
      </c>
      <c r="D59" s="453">
        <f>Dry_Matter_Content!C46</f>
        <v>0.59</v>
      </c>
      <c r="E59" s="319">
        <f>MCF!R58</f>
        <v>1</v>
      </c>
      <c r="F59" s="87">
        <f t="shared" si="12"/>
        <v>0</v>
      </c>
      <c r="G59" s="87">
        <f t="shared" si="13"/>
        <v>0</v>
      </c>
      <c r="H59" s="87">
        <f t="shared" si="14"/>
        <v>0</v>
      </c>
      <c r="I59" s="87">
        <f t="shared" si="15"/>
        <v>6.0962946561571824E-5</v>
      </c>
      <c r="J59" s="87">
        <f t="shared" si="16"/>
        <v>2.9983082759965978E-5</v>
      </c>
      <c r="K59" s="120">
        <f t="shared" si="6"/>
        <v>1.9988721839977317E-5</v>
      </c>
      <c r="O59" s="116">
        <f>Amnt_Deposited!B54</f>
        <v>2040</v>
      </c>
      <c r="P59" s="119">
        <f>Amnt_Deposited!C54</f>
        <v>0</v>
      </c>
      <c r="Q59" s="319">
        <f>MCF!R58</f>
        <v>1</v>
      </c>
      <c r="R59" s="87">
        <f t="shared" si="17"/>
        <v>0</v>
      </c>
      <c r="S59" s="87">
        <f t="shared" si="7"/>
        <v>0</v>
      </c>
      <c r="T59" s="87">
        <f t="shared" si="8"/>
        <v>0</v>
      </c>
      <c r="U59" s="87">
        <f t="shared" si="9"/>
        <v>4.0786984764655562E-5</v>
      </c>
      <c r="V59" s="87">
        <f t="shared" si="10"/>
        <v>2.0060046449575819E-5</v>
      </c>
      <c r="W59" s="120">
        <f t="shared" si="11"/>
        <v>1.3373364299717212E-5</v>
      </c>
    </row>
    <row r="60" spans="2:23">
      <c r="B60" s="116">
        <f>Amnt_Deposited!B55</f>
        <v>2041</v>
      </c>
      <c r="C60" s="119">
        <f>Amnt_Deposited!C55</f>
        <v>0</v>
      </c>
      <c r="D60" s="453">
        <f>Dry_Matter_Content!C47</f>
        <v>0.59</v>
      </c>
      <c r="E60" s="319">
        <f>MCF!R59</f>
        <v>1</v>
      </c>
      <c r="F60" s="87">
        <f t="shared" si="12"/>
        <v>0</v>
      </c>
      <c r="G60" s="87">
        <f t="shared" si="13"/>
        <v>0</v>
      </c>
      <c r="H60" s="87">
        <f t="shared" si="14"/>
        <v>0</v>
      </c>
      <c r="I60" s="87">
        <f t="shared" si="15"/>
        <v>4.0864685145621045E-5</v>
      </c>
      <c r="J60" s="87">
        <f t="shared" si="16"/>
        <v>2.0098261415950779E-5</v>
      </c>
      <c r="K60" s="120">
        <f t="shared" si="6"/>
        <v>1.3398840943967185E-5</v>
      </c>
      <c r="O60" s="116">
        <f>Amnt_Deposited!B55</f>
        <v>2041</v>
      </c>
      <c r="P60" s="119">
        <f>Amnt_Deposited!C55</f>
        <v>0</v>
      </c>
      <c r="Q60" s="319">
        <f>MCF!R59</f>
        <v>1</v>
      </c>
      <c r="R60" s="87">
        <f t="shared" si="17"/>
        <v>0</v>
      </c>
      <c r="S60" s="87">
        <f t="shared" si="7"/>
        <v>0</v>
      </c>
      <c r="T60" s="87">
        <f t="shared" si="8"/>
        <v>0</v>
      </c>
      <c r="U60" s="87">
        <f t="shared" si="9"/>
        <v>2.7340333505098835E-5</v>
      </c>
      <c r="V60" s="87">
        <f t="shared" si="10"/>
        <v>1.3446651259556725E-5</v>
      </c>
      <c r="W60" s="120">
        <f t="shared" si="11"/>
        <v>8.9644341730378161E-6</v>
      </c>
    </row>
    <row r="61" spans="2:23">
      <c r="B61" s="116">
        <f>Amnt_Deposited!B56</f>
        <v>2042</v>
      </c>
      <c r="C61" s="119">
        <f>Amnt_Deposited!C56</f>
        <v>0</v>
      </c>
      <c r="D61" s="453">
        <f>Dry_Matter_Content!C48</f>
        <v>0.59</v>
      </c>
      <c r="E61" s="319">
        <f>MCF!R60</f>
        <v>1</v>
      </c>
      <c r="F61" s="87">
        <f t="shared" si="12"/>
        <v>0</v>
      </c>
      <c r="G61" s="87">
        <f t="shared" si="13"/>
        <v>0</v>
      </c>
      <c r="H61" s="87">
        <f t="shared" si="14"/>
        <v>0</v>
      </c>
      <c r="I61" s="87">
        <f t="shared" si="15"/>
        <v>2.7392417628044605E-5</v>
      </c>
      <c r="J61" s="87">
        <f t="shared" si="16"/>
        <v>1.3472267517576439E-5</v>
      </c>
      <c r="K61" s="120">
        <f t="shared" si="6"/>
        <v>8.9815116783842918E-6</v>
      </c>
      <c r="O61" s="116">
        <f>Amnt_Deposited!B56</f>
        <v>2042</v>
      </c>
      <c r="P61" s="119">
        <f>Amnt_Deposited!C56</f>
        <v>0</v>
      </c>
      <c r="Q61" s="319">
        <f>MCF!R60</f>
        <v>1</v>
      </c>
      <c r="R61" s="87">
        <f t="shared" si="17"/>
        <v>0</v>
      </c>
      <c r="S61" s="87">
        <f t="shared" si="7"/>
        <v>0</v>
      </c>
      <c r="T61" s="87">
        <f t="shared" si="8"/>
        <v>0</v>
      </c>
      <c r="U61" s="87">
        <f t="shared" si="9"/>
        <v>1.8326773613767583E-5</v>
      </c>
      <c r="V61" s="87">
        <f t="shared" si="10"/>
        <v>9.0135598913312516E-6</v>
      </c>
      <c r="W61" s="120">
        <f t="shared" si="11"/>
        <v>6.0090399275541671E-6</v>
      </c>
    </row>
    <row r="62" spans="2:23">
      <c r="B62" s="116">
        <f>Amnt_Deposited!B57</f>
        <v>2043</v>
      </c>
      <c r="C62" s="119">
        <f>Amnt_Deposited!C57</f>
        <v>0</v>
      </c>
      <c r="D62" s="453">
        <f>Dry_Matter_Content!C49</f>
        <v>0.59</v>
      </c>
      <c r="E62" s="319">
        <f>MCF!R61</f>
        <v>1</v>
      </c>
      <c r="F62" s="87">
        <f t="shared" si="12"/>
        <v>0</v>
      </c>
      <c r="G62" s="87">
        <f t="shared" si="13"/>
        <v>0</v>
      </c>
      <c r="H62" s="87">
        <f t="shared" si="14"/>
        <v>0</v>
      </c>
      <c r="I62" s="87">
        <f t="shared" si="15"/>
        <v>1.8361686645458319E-5</v>
      </c>
      <c r="J62" s="87">
        <f t="shared" si="16"/>
        <v>9.030730982586288E-6</v>
      </c>
      <c r="K62" s="120">
        <f t="shared" si="6"/>
        <v>6.0204873217241914E-6</v>
      </c>
      <c r="O62" s="116">
        <f>Amnt_Deposited!B57</f>
        <v>2043</v>
      </c>
      <c r="P62" s="119">
        <f>Amnt_Deposited!C57</f>
        <v>0</v>
      </c>
      <c r="Q62" s="319">
        <f>MCF!R61</f>
        <v>1</v>
      </c>
      <c r="R62" s="87">
        <f t="shared" si="17"/>
        <v>0</v>
      </c>
      <c r="S62" s="87">
        <f t="shared" si="7"/>
        <v>0</v>
      </c>
      <c r="T62" s="87">
        <f t="shared" si="8"/>
        <v>0</v>
      </c>
      <c r="U62" s="87">
        <f t="shared" si="9"/>
        <v>1.2284803732465427E-5</v>
      </c>
      <c r="V62" s="87">
        <f t="shared" si="10"/>
        <v>6.0419698813021564E-6</v>
      </c>
      <c r="W62" s="120">
        <f t="shared" si="11"/>
        <v>4.027979920868104E-6</v>
      </c>
    </row>
    <row r="63" spans="2:23">
      <c r="B63" s="116">
        <f>Amnt_Deposited!B58</f>
        <v>2044</v>
      </c>
      <c r="C63" s="119">
        <f>Amnt_Deposited!C58</f>
        <v>0</v>
      </c>
      <c r="D63" s="453">
        <f>Dry_Matter_Content!C50</f>
        <v>0.59</v>
      </c>
      <c r="E63" s="319">
        <f>MCF!R62</f>
        <v>1</v>
      </c>
      <c r="F63" s="87">
        <f t="shared" si="12"/>
        <v>0</v>
      </c>
      <c r="G63" s="87">
        <f t="shared" si="13"/>
        <v>0</v>
      </c>
      <c r="H63" s="87">
        <f t="shared" si="14"/>
        <v>0</v>
      </c>
      <c r="I63" s="87">
        <f t="shared" si="15"/>
        <v>1.2308206637475603E-5</v>
      </c>
      <c r="J63" s="87">
        <f t="shared" si="16"/>
        <v>6.0534800079827146E-6</v>
      </c>
      <c r="K63" s="120">
        <f t="shared" si="6"/>
        <v>4.0356533386551428E-6</v>
      </c>
      <c r="O63" s="116">
        <f>Amnt_Deposited!B58</f>
        <v>2044</v>
      </c>
      <c r="P63" s="119">
        <f>Amnt_Deposited!C58</f>
        <v>0</v>
      </c>
      <c r="Q63" s="319">
        <f>MCF!R62</f>
        <v>1</v>
      </c>
      <c r="R63" s="87">
        <f t="shared" si="17"/>
        <v>0</v>
      </c>
      <c r="S63" s="87">
        <f t="shared" si="7"/>
        <v>0</v>
      </c>
      <c r="T63" s="87">
        <f t="shared" si="8"/>
        <v>0</v>
      </c>
      <c r="U63" s="87">
        <f t="shared" si="9"/>
        <v>8.2347502034850181E-6</v>
      </c>
      <c r="V63" s="87">
        <f t="shared" si="10"/>
        <v>4.050053528980408E-6</v>
      </c>
      <c r="W63" s="120">
        <f t="shared" si="11"/>
        <v>2.7000356859869384E-6</v>
      </c>
    </row>
    <row r="64" spans="2:23">
      <c r="B64" s="116">
        <f>Amnt_Deposited!B59</f>
        <v>2045</v>
      </c>
      <c r="C64" s="119">
        <f>Amnt_Deposited!C59</f>
        <v>0</v>
      </c>
      <c r="D64" s="453">
        <f>Dry_Matter_Content!C51</f>
        <v>0.59</v>
      </c>
      <c r="E64" s="319">
        <f>MCF!R63</f>
        <v>1</v>
      </c>
      <c r="F64" s="87">
        <f t="shared" si="12"/>
        <v>0</v>
      </c>
      <c r="G64" s="87">
        <f t="shared" si="13"/>
        <v>0</v>
      </c>
      <c r="H64" s="87">
        <f t="shared" si="14"/>
        <v>0</v>
      </c>
      <c r="I64" s="87">
        <f t="shared" si="15"/>
        <v>8.250437639848808E-6</v>
      </c>
      <c r="J64" s="87">
        <f t="shared" si="16"/>
        <v>4.0577689976267955E-6</v>
      </c>
      <c r="K64" s="120">
        <f t="shared" si="6"/>
        <v>2.7051793317511967E-6</v>
      </c>
      <c r="O64" s="116">
        <f>Amnt_Deposited!B59</f>
        <v>2045</v>
      </c>
      <c r="P64" s="119">
        <f>Amnt_Deposited!C59</f>
        <v>0</v>
      </c>
      <c r="Q64" s="319">
        <f>MCF!R63</f>
        <v>1</v>
      </c>
      <c r="R64" s="87">
        <f t="shared" si="17"/>
        <v>0</v>
      </c>
      <c r="S64" s="87">
        <f t="shared" si="7"/>
        <v>0</v>
      </c>
      <c r="T64" s="87">
        <f t="shared" si="8"/>
        <v>0</v>
      </c>
      <c r="U64" s="87">
        <f t="shared" si="9"/>
        <v>5.5199181354920674E-6</v>
      </c>
      <c r="V64" s="87">
        <f t="shared" si="10"/>
        <v>2.7148320679929503E-6</v>
      </c>
      <c r="W64" s="120">
        <f t="shared" si="11"/>
        <v>1.8098880453286335E-6</v>
      </c>
    </row>
    <row r="65" spans="2:23">
      <c r="B65" s="116">
        <f>Amnt_Deposited!B60</f>
        <v>2046</v>
      </c>
      <c r="C65" s="119">
        <f>Amnt_Deposited!C60</f>
        <v>0</v>
      </c>
      <c r="D65" s="453">
        <f>Dry_Matter_Content!C52</f>
        <v>0.59</v>
      </c>
      <c r="E65" s="319">
        <f>MCF!R64</f>
        <v>1</v>
      </c>
      <c r="F65" s="87">
        <f t="shared" si="12"/>
        <v>0</v>
      </c>
      <c r="G65" s="87">
        <f t="shared" si="13"/>
        <v>0</v>
      </c>
      <c r="H65" s="87">
        <f t="shared" si="14"/>
        <v>0</v>
      </c>
      <c r="I65" s="87">
        <f t="shared" si="15"/>
        <v>5.5304337385576245E-6</v>
      </c>
      <c r="J65" s="87">
        <f t="shared" si="16"/>
        <v>2.7200039012911835E-6</v>
      </c>
      <c r="K65" s="120">
        <f t="shared" si="6"/>
        <v>1.8133359341941224E-6</v>
      </c>
      <c r="O65" s="116">
        <f>Amnt_Deposited!B60</f>
        <v>2046</v>
      </c>
      <c r="P65" s="119">
        <f>Amnt_Deposited!C60</f>
        <v>0</v>
      </c>
      <c r="Q65" s="319">
        <f>MCF!R64</f>
        <v>1</v>
      </c>
      <c r="R65" s="87">
        <f t="shared" si="17"/>
        <v>0</v>
      </c>
      <c r="S65" s="87">
        <f t="shared" si="7"/>
        <v>0</v>
      </c>
      <c r="T65" s="87">
        <f t="shared" si="8"/>
        <v>0</v>
      </c>
      <c r="U65" s="87">
        <f t="shared" si="9"/>
        <v>3.7001117786960028E-6</v>
      </c>
      <c r="V65" s="87">
        <f t="shared" si="10"/>
        <v>1.8198063567960643E-6</v>
      </c>
      <c r="W65" s="120">
        <f t="shared" si="11"/>
        <v>1.2132042378640427E-6</v>
      </c>
    </row>
    <row r="66" spans="2:23">
      <c r="B66" s="116">
        <f>Amnt_Deposited!B61</f>
        <v>2047</v>
      </c>
      <c r="C66" s="119">
        <f>Amnt_Deposited!C61</f>
        <v>0</v>
      </c>
      <c r="D66" s="453">
        <f>Dry_Matter_Content!C53</f>
        <v>0.59</v>
      </c>
      <c r="E66" s="319">
        <f>MCF!R65</f>
        <v>1</v>
      </c>
      <c r="F66" s="87">
        <f t="shared" si="12"/>
        <v>0</v>
      </c>
      <c r="G66" s="87">
        <f t="shared" si="13"/>
        <v>0</v>
      </c>
      <c r="H66" s="87">
        <f t="shared" si="14"/>
        <v>0</v>
      </c>
      <c r="I66" s="87">
        <f t="shared" si="15"/>
        <v>3.7071605982269996E-6</v>
      </c>
      <c r="J66" s="87">
        <f t="shared" si="16"/>
        <v>1.8232731403306246E-6</v>
      </c>
      <c r="K66" s="120">
        <f t="shared" si="6"/>
        <v>1.2155154268870831E-6</v>
      </c>
      <c r="O66" s="116">
        <f>Amnt_Deposited!B61</f>
        <v>2047</v>
      </c>
      <c r="P66" s="119">
        <f>Amnt_Deposited!C61</f>
        <v>0</v>
      </c>
      <c r="Q66" s="319">
        <f>MCF!R65</f>
        <v>1</v>
      </c>
      <c r="R66" s="87">
        <f t="shared" si="17"/>
        <v>0</v>
      </c>
      <c r="S66" s="87">
        <f t="shared" si="7"/>
        <v>0</v>
      </c>
      <c r="T66" s="87">
        <f t="shared" si="8"/>
        <v>0</v>
      </c>
      <c r="U66" s="87">
        <f t="shared" si="9"/>
        <v>2.480259097832516E-6</v>
      </c>
      <c r="V66" s="87">
        <f t="shared" si="10"/>
        <v>1.2198526808634868E-6</v>
      </c>
      <c r="W66" s="120">
        <f t="shared" si="11"/>
        <v>8.1323512057565781E-7</v>
      </c>
    </row>
    <row r="67" spans="2:23">
      <c r="B67" s="116">
        <f>Amnt_Deposited!B62</f>
        <v>2048</v>
      </c>
      <c r="C67" s="119">
        <f>Amnt_Deposited!C62</f>
        <v>0</v>
      </c>
      <c r="D67" s="453">
        <f>Dry_Matter_Content!C54</f>
        <v>0.59</v>
      </c>
      <c r="E67" s="319">
        <f>MCF!R66</f>
        <v>1</v>
      </c>
      <c r="F67" s="87">
        <f t="shared" si="12"/>
        <v>0</v>
      </c>
      <c r="G67" s="87">
        <f t="shared" si="13"/>
        <v>0</v>
      </c>
      <c r="H67" s="87">
        <f t="shared" si="14"/>
        <v>0</v>
      </c>
      <c r="I67" s="87">
        <f t="shared" si="15"/>
        <v>2.4849840628650306E-6</v>
      </c>
      <c r="J67" s="87">
        <f t="shared" si="16"/>
        <v>1.222176535361969E-6</v>
      </c>
      <c r="K67" s="120">
        <f t="shared" si="6"/>
        <v>8.1478435690797932E-7</v>
      </c>
      <c r="O67" s="116">
        <f>Amnt_Deposited!B62</f>
        <v>2048</v>
      </c>
      <c r="P67" s="119">
        <f>Amnt_Deposited!C62</f>
        <v>0</v>
      </c>
      <c r="Q67" s="319">
        <f>MCF!R66</f>
        <v>1</v>
      </c>
      <c r="R67" s="87">
        <f t="shared" si="17"/>
        <v>0</v>
      </c>
      <c r="S67" s="87">
        <f t="shared" si="7"/>
        <v>0</v>
      </c>
      <c r="T67" s="87">
        <f t="shared" si="8"/>
        <v>0</v>
      </c>
      <c r="U67" s="87">
        <f t="shared" si="9"/>
        <v>1.6625673926394053E-6</v>
      </c>
      <c r="V67" s="87">
        <f t="shared" si="10"/>
        <v>8.176917051931106E-7</v>
      </c>
      <c r="W67" s="120">
        <f t="shared" si="11"/>
        <v>5.4512780346207366E-7</v>
      </c>
    </row>
    <row r="68" spans="2:23">
      <c r="B68" s="116">
        <f>Amnt_Deposited!B63</f>
        <v>2049</v>
      </c>
      <c r="C68" s="119">
        <f>Amnt_Deposited!C63</f>
        <v>0</v>
      </c>
      <c r="D68" s="453">
        <f>Dry_Matter_Content!C55</f>
        <v>0.59</v>
      </c>
      <c r="E68" s="319">
        <f>MCF!R67</f>
        <v>1</v>
      </c>
      <c r="F68" s="87">
        <f t="shared" si="12"/>
        <v>0</v>
      </c>
      <c r="G68" s="87">
        <f t="shared" si="13"/>
        <v>0</v>
      </c>
      <c r="H68" s="87">
        <f t="shared" si="14"/>
        <v>0</v>
      </c>
      <c r="I68" s="87">
        <f t="shared" si="15"/>
        <v>1.6657346314175173E-6</v>
      </c>
      <c r="J68" s="87">
        <f t="shared" si="16"/>
        <v>8.1924943144751322E-7</v>
      </c>
      <c r="K68" s="120">
        <f t="shared" si="6"/>
        <v>5.4616628763167541E-7</v>
      </c>
      <c r="O68" s="116">
        <f>Amnt_Deposited!B63</f>
        <v>2049</v>
      </c>
      <c r="P68" s="119">
        <f>Amnt_Deposited!C63</f>
        <v>0</v>
      </c>
      <c r="Q68" s="319">
        <f>MCF!R67</f>
        <v>1</v>
      </c>
      <c r="R68" s="87">
        <f t="shared" si="17"/>
        <v>0</v>
      </c>
      <c r="S68" s="87">
        <f t="shared" si="7"/>
        <v>0</v>
      </c>
      <c r="T68" s="87">
        <f t="shared" si="8"/>
        <v>0</v>
      </c>
      <c r="U68" s="87">
        <f t="shared" si="9"/>
        <v>1.114452251171399E-6</v>
      </c>
      <c r="V68" s="87">
        <f t="shared" si="10"/>
        <v>5.4811514146800631E-7</v>
      </c>
      <c r="W68" s="120">
        <f t="shared" si="11"/>
        <v>3.6541009431200417E-7</v>
      </c>
    </row>
    <row r="69" spans="2:23">
      <c r="B69" s="116">
        <f>Amnt_Deposited!B64</f>
        <v>2050</v>
      </c>
      <c r="C69" s="119">
        <f>Amnt_Deposited!C64</f>
        <v>0</v>
      </c>
      <c r="D69" s="453">
        <f>Dry_Matter_Content!C56</f>
        <v>0.59</v>
      </c>
      <c r="E69" s="319">
        <f>MCF!R68</f>
        <v>1</v>
      </c>
      <c r="F69" s="87">
        <f t="shared" si="12"/>
        <v>0</v>
      </c>
      <c r="G69" s="87">
        <f t="shared" si="13"/>
        <v>0</v>
      </c>
      <c r="H69" s="87">
        <f t="shared" si="14"/>
        <v>0</v>
      </c>
      <c r="I69" s="87">
        <f t="shared" si="15"/>
        <v>1.1165753148149489E-6</v>
      </c>
      <c r="J69" s="87">
        <f t="shared" si="16"/>
        <v>5.4915931660256842E-7</v>
      </c>
      <c r="K69" s="120">
        <f t="shared" si="6"/>
        <v>3.6610621106837891E-7</v>
      </c>
      <c r="O69" s="116">
        <f>Amnt_Deposited!B64</f>
        <v>2050</v>
      </c>
      <c r="P69" s="119">
        <f>Amnt_Deposited!C64</f>
        <v>0</v>
      </c>
      <c r="Q69" s="319">
        <f>MCF!R68</f>
        <v>1</v>
      </c>
      <c r="R69" s="87">
        <f t="shared" si="17"/>
        <v>0</v>
      </c>
      <c r="S69" s="87">
        <f t="shared" si="7"/>
        <v>0</v>
      </c>
      <c r="T69" s="87">
        <f t="shared" si="8"/>
        <v>0</v>
      </c>
      <c r="U69" s="87">
        <f t="shared" si="9"/>
        <v>7.4703968430973408E-7</v>
      </c>
      <c r="V69" s="87">
        <f t="shared" si="10"/>
        <v>3.6741256686166494E-7</v>
      </c>
      <c r="W69" s="120">
        <f t="shared" si="11"/>
        <v>2.4494171124110992E-7</v>
      </c>
    </row>
    <row r="70" spans="2:23">
      <c r="B70" s="116">
        <f>Amnt_Deposited!B65</f>
        <v>2051</v>
      </c>
      <c r="C70" s="119">
        <f>Amnt_Deposited!C65</f>
        <v>0</v>
      </c>
      <c r="D70" s="453">
        <f>Dry_Matter_Content!C57</f>
        <v>0.59</v>
      </c>
      <c r="E70" s="319">
        <f>MCF!R69</f>
        <v>1</v>
      </c>
      <c r="F70" s="87">
        <f t="shared" si="12"/>
        <v>0</v>
      </c>
      <c r="G70" s="87">
        <f t="shared" si="13"/>
        <v>0</v>
      </c>
      <c r="H70" s="87">
        <f t="shared" si="14"/>
        <v>0</v>
      </c>
      <c r="I70" s="87">
        <f t="shared" si="15"/>
        <v>7.4846281642901501E-7</v>
      </c>
      <c r="J70" s="87">
        <f t="shared" si="16"/>
        <v>3.6811249838593387E-7</v>
      </c>
      <c r="K70" s="120">
        <f t="shared" si="6"/>
        <v>2.4540833225728923E-7</v>
      </c>
      <c r="O70" s="116">
        <f>Amnt_Deposited!B65</f>
        <v>2051</v>
      </c>
      <c r="P70" s="119">
        <f>Amnt_Deposited!C65</f>
        <v>0</v>
      </c>
      <c r="Q70" s="319">
        <f>MCF!R69</f>
        <v>1</v>
      </c>
      <c r="R70" s="87">
        <f t="shared" si="17"/>
        <v>0</v>
      </c>
      <c r="S70" s="87">
        <f t="shared" si="7"/>
        <v>0</v>
      </c>
      <c r="T70" s="87">
        <f t="shared" si="8"/>
        <v>0</v>
      </c>
      <c r="U70" s="87">
        <f t="shared" si="9"/>
        <v>5.0075567557695043E-7</v>
      </c>
      <c r="V70" s="87">
        <f t="shared" si="10"/>
        <v>2.4628400873278365E-7</v>
      </c>
      <c r="W70" s="120">
        <f t="shared" si="11"/>
        <v>1.6418933915518909E-7</v>
      </c>
    </row>
    <row r="71" spans="2:23">
      <c r="B71" s="116">
        <f>Amnt_Deposited!B66</f>
        <v>2052</v>
      </c>
      <c r="C71" s="119">
        <f>Amnt_Deposited!C66</f>
        <v>0</v>
      </c>
      <c r="D71" s="453">
        <f>Dry_Matter_Content!C58</f>
        <v>0.59</v>
      </c>
      <c r="E71" s="319">
        <f>MCF!R70</f>
        <v>1</v>
      </c>
      <c r="F71" s="87">
        <f t="shared" si="12"/>
        <v>0</v>
      </c>
      <c r="G71" s="87">
        <f t="shared" si="13"/>
        <v>0</v>
      </c>
      <c r="H71" s="87">
        <f t="shared" si="14"/>
        <v>0</v>
      </c>
      <c r="I71" s="87">
        <f t="shared" si="15"/>
        <v>5.0170962956466159E-7</v>
      </c>
      <c r="J71" s="87">
        <f t="shared" si="16"/>
        <v>2.4675318686435342E-7</v>
      </c>
      <c r="K71" s="120">
        <f t="shared" si="6"/>
        <v>1.6450212457623561E-7</v>
      </c>
      <c r="O71" s="116">
        <f>Amnt_Deposited!B66</f>
        <v>2052</v>
      </c>
      <c r="P71" s="119">
        <f>Amnt_Deposited!C66</f>
        <v>0</v>
      </c>
      <c r="Q71" s="319">
        <f>MCF!R70</f>
        <v>1</v>
      </c>
      <c r="R71" s="87">
        <f t="shared" si="17"/>
        <v>0</v>
      </c>
      <c r="S71" s="87">
        <f t="shared" si="7"/>
        <v>0</v>
      </c>
      <c r="T71" s="87">
        <f t="shared" si="8"/>
        <v>0</v>
      </c>
      <c r="U71" s="87">
        <f t="shared" si="9"/>
        <v>3.356665675053491E-7</v>
      </c>
      <c r="V71" s="87">
        <f t="shared" si="10"/>
        <v>1.6508910807160133E-7</v>
      </c>
      <c r="W71" s="120">
        <f t="shared" si="11"/>
        <v>1.1005940538106756E-7</v>
      </c>
    </row>
    <row r="72" spans="2:23">
      <c r="B72" s="116">
        <f>Amnt_Deposited!B67</f>
        <v>2053</v>
      </c>
      <c r="C72" s="119">
        <f>Amnt_Deposited!C67</f>
        <v>0</v>
      </c>
      <c r="D72" s="453">
        <f>Dry_Matter_Content!C59</f>
        <v>0.59</v>
      </c>
      <c r="E72" s="319">
        <f>MCF!R71</f>
        <v>1</v>
      </c>
      <c r="F72" s="87">
        <f t="shared" si="12"/>
        <v>0</v>
      </c>
      <c r="G72" s="87">
        <f t="shared" si="13"/>
        <v>0</v>
      </c>
      <c r="H72" s="87">
        <f t="shared" si="14"/>
        <v>0</v>
      </c>
      <c r="I72" s="87">
        <f t="shared" si="15"/>
        <v>3.363060219863075E-7</v>
      </c>
      <c r="J72" s="87">
        <f t="shared" si="16"/>
        <v>1.6540360757835409E-7</v>
      </c>
      <c r="K72" s="120">
        <f t="shared" si="6"/>
        <v>1.1026907171890272E-7</v>
      </c>
      <c r="O72" s="116">
        <f>Amnt_Deposited!B67</f>
        <v>2053</v>
      </c>
      <c r="P72" s="119">
        <f>Amnt_Deposited!C67</f>
        <v>0</v>
      </c>
      <c r="Q72" s="319">
        <f>MCF!R71</f>
        <v>1</v>
      </c>
      <c r="R72" s="87">
        <f t="shared" si="17"/>
        <v>0</v>
      </c>
      <c r="S72" s="87">
        <f t="shared" si="7"/>
        <v>0</v>
      </c>
      <c r="T72" s="87">
        <f t="shared" si="8"/>
        <v>0</v>
      </c>
      <c r="U72" s="87">
        <f t="shared" si="9"/>
        <v>2.2500402898281065E-7</v>
      </c>
      <c r="V72" s="87">
        <f t="shared" si="10"/>
        <v>1.1066253852253846E-7</v>
      </c>
      <c r="W72" s="120">
        <f t="shared" si="11"/>
        <v>7.3775025681692296E-8</v>
      </c>
    </row>
    <row r="73" spans="2:23">
      <c r="B73" s="116">
        <f>Amnt_Deposited!B68</f>
        <v>2054</v>
      </c>
      <c r="C73" s="119">
        <f>Amnt_Deposited!C68</f>
        <v>0</v>
      </c>
      <c r="D73" s="453">
        <f>Dry_Matter_Content!C60</f>
        <v>0.59</v>
      </c>
      <c r="E73" s="319">
        <f>MCF!R72</f>
        <v>1</v>
      </c>
      <c r="F73" s="87">
        <f t="shared" si="12"/>
        <v>0</v>
      </c>
      <c r="G73" s="87">
        <f t="shared" si="13"/>
        <v>0</v>
      </c>
      <c r="H73" s="87">
        <f t="shared" si="14"/>
        <v>0</v>
      </c>
      <c r="I73" s="87">
        <f t="shared" si="15"/>
        <v>2.2543266813992438E-7</v>
      </c>
      <c r="J73" s="87">
        <f t="shared" si="16"/>
        <v>1.1087335384638313E-7</v>
      </c>
      <c r="K73" s="120">
        <f t="shared" si="6"/>
        <v>7.3915569230922076E-8</v>
      </c>
      <c r="O73" s="116">
        <f>Amnt_Deposited!B68</f>
        <v>2054</v>
      </c>
      <c r="P73" s="119">
        <f>Amnt_Deposited!C68</f>
        <v>0</v>
      </c>
      <c r="Q73" s="319">
        <f>MCF!R72</f>
        <v>1</v>
      </c>
      <c r="R73" s="87">
        <f t="shared" si="17"/>
        <v>0</v>
      </c>
      <c r="S73" s="87">
        <f t="shared" si="7"/>
        <v>0</v>
      </c>
      <c r="T73" s="87">
        <f t="shared" si="8"/>
        <v>0</v>
      </c>
      <c r="U73" s="87">
        <f t="shared" si="9"/>
        <v>1.5082471106596196E-7</v>
      </c>
      <c r="V73" s="87">
        <f t="shared" si="10"/>
        <v>7.4179317916848689E-8</v>
      </c>
      <c r="W73" s="120">
        <f t="shared" si="11"/>
        <v>4.9452878611232455E-8</v>
      </c>
    </row>
    <row r="74" spans="2:23">
      <c r="B74" s="116">
        <f>Amnt_Deposited!B69</f>
        <v>2055</v>
      </c>
      <c r="C74" s="119">
        <f>Amnt_Deposited!C69</f>
        <v>0</v>
      </c>
      <c r="D74" s="453">
        <f>Dry_Matter_Content!C61</f>
        <v>0.59</v>
      </c>
      <c r="E74" s="319">
        <f>MCF!R73</f>
        <v>1</v>
      </c>
      <c r="F74" s="87">
        <f t="shared" si="12"/>
        <v>0</v>
      </c>
      <c r="G74" s="87">
        <f t="shared" si="13"/>
        <v>0</v>
      </c>
      <c r="H74" s="87">
        <f t="shared" si="14"/>
        <v>0</v>
      </c>
      <c r="I74" s="87">
        <f t="shared" si="15"/>
        <v>1.511120364854911E-7</v>
      </c>
      <c r="J74" s="87">
        <f t="shared" si="16"/>
        <v>7.4320631654433265E-8</v>
      </c>
      <c r="K74" s="120">
        <f t="shared" si="6"/>
        <v>4.9547087769622174E-8</v>
      </c>
      <c r="O74" s="116">
        <f>Amnt_Deposited!B69</f>
        <v>2055</v>
      </c>
      <c r="P74" s="119">
        <f>Amnt_Deposited!C69</f>
        <v>0</v>
      </c>
      <c r="Q74" s="319">
        <f>MCF!R73</f>
        <v>1</v>
      </c>
      <c r="R74" s="87">
        <f t="shared" si="17"/>
        <v>0</v>
      </c>
      <c r="S74" s="87">
        <f t="shared" si="7"/>
        <v>0</v>
      </c>
      <c r="T74" s="87">
        <f t="shared" si="8"/>
        <v>0</v>
      </c>
      <c r="U74" s="87">
        <f t="shared" si="9"/>
        <v>1.0110082726504763E-7</v>
      </c>
      <c r="V74" s="87">
        <f t="shared" si="10"/>
        <v>4.9723883800914341E-8</v>
      </c>
      <c r="W74" s="120">
        <f t="shared" si="11"/>
        <v>3.3149255867276227E-8</v>
      </c>
    </row>
    <row r="75" spans="2:23">
      <c r="B75" s="116">
        <f>Amnt_Deposited!B70</f>
        <v>2056</v>
      </c>
      <c r="C75" s="119">
        <f>Amnt_Deposited!C70</f>
        <v>0</v>
      </c>
      <c r="D75" s="453">
        <f>Dry_Matter_Content!C62</f>
        <v>0.59</v>
      </c>
      <c r="E75" s="319">
        <f>MCF!R74</f>
        <v>1</v>
      </c>
      <c r="F75" s="87">
        <f t="shared" si="12"/>
        <v>0</v>
      </c>
      <c r="G75" s="87">
        <f t="shared" si="13"/>
        <v>0</v>
      </c>
      <c r="H75" s="87">
        <f t="shared" si="14"/>
        <v>0</v>
      </c>
      <c r="I75" s="87">
        <f t="shared" si="15"/>
        <v>1.0129342725349361E-7</v>
      </c>
      <c r="J75" s="87">
        <f t="shared" si="16"/>
        <v>4.9818609231997496E-8</v>
      </c>
      <c r="K75" s="120">
        <f t="shared" si="6"/>
        <v>3.3212406154664997E-8</v>
      </c>
      <c r="O75" s="116">
        <f>Amnt_Deposited!B70</f>
        <v>2056</v>
      </c>
      <c r="P75" s="119">
        <f>Amnt_Deposited!C70</f>
        <v>0</v>
      </c>
      <c r="Q75" s="319">
        <f>MCF!R74</f>
        <v>1</v>
      </c>
      <c r="R75" s="87">
        <f t="shared" si="17"/>
        <v>0</v>
      </c>
      <c r="S75" s="87">
        <f t="shared" si="7"/>
        <v>0</v>
      </c>
      <c r="T75" s="87">
        <f t="shared" si="8"/>
        <v>0</v>
      </c>
      <c r="U75" s="87">
        <f t="shared" si="9"/>
        <v>6.7769911186547941E-8</v>
      </c>
      <c r="V75" s="87">
        <f t="shared" si="10"/>
        <v>3.3330916078499681E-8</v>
      </c>
      <c r="W75" s="120">
        <f t="shared" si="11"/>
        <v>2.2220610718999787E-8</v>
      </c>
    </row>
    <row r="76" spans="2:23">
      <c r="B76" s="116">
        <f>Amnt_Deposited!B71</f>
        <v>2057</v>
      </c>
      <c r="C76" s="119">
        <f>Amnt_Deposited!C71</f>
        <v>0</v>
      </c>
      <c r="D76" s="453">
        <f>Dry_Matter_Content!C63</f>
        <v>0.59</v>
      </c>
      <c r="E76" s="319">
        <f>MCF!R75</f>
        <v>1</v>
      </c>
      <c r="F76" s="87">
        <f t="shared" si="12"/>
        <v>0</v>
      </c>
      <c r="G76" s="87">
        <f t="shared" si="13"/>
        <v>0</v>
      </c>
      <c r="H76" s="87">
        <f t="shared" si="14"/>
        <v>0</v>
      </c>
      <c r="I76" s="87">
        <f t="shared" si="15"/>
        <v>6.7899014819669524E-8</v>
      </c>
      <c r="J76" s="87">
        <f t="shared" si="16"/>
        <v>3.339441243382409E-8</v>
      </c>
      <c r="K76" s="120">
        <f t="shared" si="6"/>
        <v>2.2262941622549394E-8</v>
      </c>
      <c r="O76" s="116">
        <f>Amnt_Deposited!B71</f>
        <v>2057</v>
      </c>
      <c r="P76" s="119">
        <f>Amnt_Deposited!C71</f>
        <v>0</v>
      </c>
      <c r="Q76" s="319">
        <f>MCF!R75</f>
        <v>1</v>
      </c>
      <c r="R76" s="87">
        <f t="shared" si="17"/>
        <v>0</v>
      </c>
      <c r="S76" s="87">
        <f t="shared" si="7"/>
        <v>0</v>
      </c>
      <c r="T76" s="87">
        <f t="shared" si="8"/>
        <v>0</v>
      </c>
      <c r="U76" s="87">
        <f t="shared" si="9"/>
        <v>4.5427529986398005E-8</v>
      </c>
      <c r="V76" s="87">
        <f t="shared" si="10"/>
        <v>2.2342381200149936E-8</v>
      </c>
      <c r="W76" s="120">
        <f t="shared" si="11"/>
        <v>1.4894920800099956E-8</v>
      </c>
    </row>
    <row r="77" spans="2:23">
      <c r="B77" s="116">
        <f>Amnt_Deposited!B72</f>
        <v>2058</v>
      </c>
      <c r="C77" s="119">
        <f>Amnt_Deposited!C72</f>
        <v>0</v>
      </c>
      <c r="D77" s="453">
        <f>Dry_Matter_Content!C64</f>
        <v>0.59</v>
      </c>
      <c r="E77" s="319">
        <f>MCF!R76</f>
        <v>1</v>
      </c>
      <c r="F77" s="87">
        <f t="shared" si="12"/>
        <v>0</v>
      </c>
      <c r="G77" s="87">
        <f t="shared" si="13"/>
        <v>0</v>
      </c>
      <c r="H77" s="87">
        <f t="shared" si="14"/>
        <v>0</v>
      </c>
      <c r="I77" s="87">
        <f t="shared" si="15"/>
        <v>4.5514070739695432E-8</v>
      </c>
      <c r="J77" s="87">
        <f t="shared" si="16"/>
        <v>2.2384944079974092E-8</v>
      </c>
      <c r="K77" s="120">
        <f t="shared" si="6"/>
        <v>1.4923296053316061E-8</v>
      </c>
      <c r="O77" s="116">
        <f>Amnt_Deposited!B72</f>
        <v>2058</v>
      </c>
      <c r="P77" s="119">
        <f>Amnt_Deposited!C72</f>
        <v>0</v>
      </c>
      <c r="Q77" s="319">
        <f>MCF!R76</f>
        <v>1</v>
      </c>
      <c r="R77" s="87">
        <f t="shared" si="17"/>
        <v>0</v>
      </c>
      <c r="S77" s="87">
        <f t="shared" si="7"/>
        <v>0</v>
      </c>
      <c r="T77" s="87">
        <f t="shared" si="8"/>
        <v>0</v>
      </c>
      <c r="U77" s="87">
        <f t="shared" si="9"/>
        <v>3.0450983991767694E-8</v>
      </c>
      <c r="V77" s="87">
        <f t="shared" si="10"/>
        <v>1.4976545994630307E-8</v>
      </c>
      <c r="W77" s="120">
        <f t="shared" si="11"/>
        <v>9.9843639964202043E-9</v>
      </c>
    </row>
    <row r="78" spans="2:23">
      <c r="B78" s="116">
        <f>Amnt_Deposited!B73</f>
        <v>2059</v>
      </c>
      <c r="C78" s="119">
        <f>Amnt_Deposited!C73</f>
        <v>0</v>
      </c>
      <c r="D78" s="453">
        <f>Dry_Matter_Content!C65</f>
        <v>0.59</v>
      </c>
      <c r="E78" s="319">
        <f>MCF!R77</f>
        <v>1</v>
      </c>
      <c r="F78" s="87">
        <f t="shared" si="12"/>
        <v>0</v>
      </c>
      <c r="G78" s="87">
        <f t="shared" si="13"/>
        <v>0</v>
      </c>
      <c r="H78" s="87">
        <f t="shared" si="14"/>
        <v>0</v>
      </c>
      <c r="I78" s="87">
        <f t="shared" si="15"/>
        <v>3.050899399350199E-8</v>
      </c>
      <c r="J78" s="87">
        <f t="shared" si="16"/>
        <v>1.5005076746193445E-8</v>
      </c>
      <c r="K78" s="120">
        <f t="shared" si="6"/>
        <v>1.0003384497462296E-8</v>
      </c>
      <c r="O78" s="116">
        <f>Amnt_Deposited!B73</f>
        <v>2059</v>
      </c>
      <c r="P78" s="119">
        <f>Amnt_Deposited!C73</f>
        <v>0</v>
      </c>
      <c r="Q78" s="319">
        <f>MCF!R77</f>
        <v>1</v>
      </c>
      <c r="R78" s="87">
        <f t="shared" si="17"/>
        <v>0</v>
      </c>
      <c r="S78" s="87">
        <f t="shared" si="7"/>
        <v>0</v>
      </c>
      <c r="T78" s="87">
        <f t="shared" si="8"/>
        <v>0</v>
      </c>
      <c r="U78" s="87">
        <f t="shared" si="9"/>
        <v>2.0411904991192238E-8</v>
      </c>
      <c r="V78" s="87">
        <f t="shared" si="10"/>
        <v>1.0039079000575456E-8</v>
      </c>
      <c r="W78" s="120">
        <f t="shared" si="11"/>
        <v>6.692719333716971E-9</v>
      </c>
    </row>
    <row r="79" spans="2:23">
      <c r="B79" s="116">
        <f>Amnt_Deposited!B74</f>
        <v>2060</v>
      </c>
      <c r="C79" s="119">
        <f>Amnt_Deposited!C74</f>
        <v>0</v>
      </c>
      <c r="D79" s="453">
        <f>Dry_Matter_Content!C66</f>
        <v>0.59</v>
      </c>
      <c r="E79" s="319">
        <f>MCF!R78</f>
        <v>1</v>
      </c>
      <c r="F79" s="87">
        <f t="shared" si="12"/>
        <v>0</v>
      </c>
      <c r="G79" s="87">
        <f t="shared" si="13"/>
        <v>0</v>
      </c>
      <c r="H79" s="87">
        <f t="shared" si="14"/>
        <v>0</v>
      </c>
      <c r="I79" s="87">
        <f t="shared" si="15"/>
        <v>2.0450790258225298E-8</v>
      </c>
      <c r="J79" s="87">
        <f t="shared" si="16"/>
        <v>1.0058203735276692E-8</v>
      </c>
      <c r="K79" s="120">
        <f t="shared" si="6"/>
        <v>6.7054691568511277E-9</v>
      </c>
      <c r="O79" s="116">
        <f>Amnt_Deposited!B74</f>
        <v>2060</v>
      </c>
      <c r="P79" s="119">
        <f>Amnt_Deposited!C74</f>
        <v>0</v>
      </c>
      <c r="Q79" s="319">
        <f>MCF!R78</f>
        <v>1</v>
      </c>
      <c r="R79" s="87">
        <f t="shared" si="17"/>
        <v>0</v>
      </c>
      <c r="S79" s="87">
        <f t="shared" si="7"/>
        <v>0</v>
      </c>
      <c r="T79" s="87">
        <f t="shared" si="8"/>
        <v>0</v>
      </c>
      <c r="U79" s="87">
        <f t="shared" si="9"/>
        <v>1.3682509093371077E-8</v>
      </c>
      <c r="V79" s="87">
        <f t="shared" si="10"/>
        <v>6.7293958978211606E-9</v>
      </c>
      <c r="W79" s="120">
        <f t="shared" si="11"/>
        <v>4.4862639318807735E-9</v>
      </c>
    </row>
    <row r="80" spans="2:23">
      <c r="B80" s="116">
        <f>Amnt_Deposited!B75</f>
        <v>2061</v>
      </c>
      <c r="C80" s="119">
        <f>Amnt_Deposited!C75</f>
        <v>0</v>
      </c>
      <c r="D80" s="453">
        <f>Dry_Matter_Content!C67</f>
        <v>0.59</v>
      </c>
      <c r="E80" s="319">
        <f>MCF!R79</f>
        <v>1</v>
      </c>
      <c r="F80" s="87">
        <f t="shared" si="12"/>
        <v>0</v>
      </c>
      <c r="G80" s="87">
        <f t="shared" si="13"/>
        <v>0</v>
      </c>
      <c r="H80" s="87">
        <f t="shared" si="14"/>
        <v>0</v>
      </c>
      <c r="I80" s="87">
        <f t="shared" si="15"/>
        <v>1.3708574667358785E-8</v>
      </c>
      <c r="J80" s="87">
        <f t="shared" si="16"/>
        <v>6.7422155908665117E-9</v>
      </c>
      <c r="K80" s="120">
        <f t="shared" si="6"/>
        <v>4.4948103939110075E-9</v>
      </c>
      <c r="O80" s="116">
        <f>Amnt_Deposited!B75</f>
        <v>2061</v>
      </c>
      <c r="P80" s="119">
        <f>Amnt_Deposited!C75</f>
        <v>0</v>
      </c>
      <c r="Q80" s="319">
        <f>MCF!R79</f>
        <v>1</v>
      </c>
      <c r="R80" s="87">
        <f t="shared" si="17"/>
        <v>0</v>
      </c>
      <c r="S80" s="87">
        <f t="shared" si="7"/>
        <v>0</v>
      </c>
      <c r="T80" s="87">
        <f t="shared" si="8"/>
        <v>0</v>
      </c>
      <c r="U80" s="87">
        <f t="shared" si="9"/>
        <v>9.171660125351554E-9</v>
      </c>
      <c r="V80" s="87">
        <f t="shared" si="10"/>
        <v>4.510848968019523E-9</v>
      </c>
      <c r="W80" s="120">
        <f t="shared" si="11"/>
        <v>3.0072326453463487E-9</v>
      </c>
    </row>
    <row r="81" spans="2:23">
      <c r="B81" s="116">
        <f>Amnt_Deposited!B76</f>
        <v>2062</v>
      </c>
      <c r="C81" s="119">
        <f>Amnt_Deposited!C76</f>
        <v>0</v>
      </c>
      <c r="D81" s="453">
        <f>Dry_Matter_Content!C68</f>
        <v>0.59</v>
      </c>
      <c r="E81" s="319">
        <f>MCF!R80</f>
        <v>1</v>
      </c>
      <c r="F81" s="87">
        <f t="shared" si="12"/>
        <v>0</v>
      </c>
      <c r="G81" s="87">
        <f t="shared" si="13"/>
        <v>0</v>
      </c>
      <c r="H81" s="87">
        <f t="shared" si="14"/>
        <v>0</v>
      </c>
      <c r="I81" s="87">
        <f t="shared" si="15"/>
        <v>9.1891324021069395E-9</v>
      </c>
      <c r="J81" s="87">
        <f t="shared" si="16"/>
        <v>4.519442265251845E-9</v>
      </c>
      <c r="K81" s="120">
        <f t="shared" si="6"/>
        <v>3.0129615101678964E-9</v>
      </c>
      <c r="O81" s="116">
        <f>Amnt_Deposited!B76</f>
        <v>2062</v>
      </c>
      <c r="P81" s="119">
        <f>Amnt_Deposited!C76</f>
        <v>0</v>
      </c>
      <c r="Q81" s="319">
        <f>MCF!R80</f>
        <v>1</v>
      </c>
      <c r="R81" s="87">
        <f t="shared" si="17"/>
        <v>0</v>
      </c>
      <c r="S81" s="87">
        <f t="shared" si="7"/>
        <v>0</v>
      </c>
      <c r="T81" s="87">
        <f t="shared" si="8"/>
        <v>0</v>
      </c>
      <c r="U81" s="87">
        <f t="shared" si="9"/>
        <v>6.1479476374488913E-9</v>
      </c>
      <c r="V81" s="87">
        <f t="shared" si="10"/>
        <v>3.0237124879026627E-9</v>
      </c>
      <c r="W81" s="120">
        <f t="shared" si="11"/>
        <v>2.0158083252684418E-9</v>
      </c>
    </row>
    <row r="82" spans="2:23">
      <c r="B82" s="116">
        <f>Amnt_Deposited!B77</f>
        <v>2063</v>
      </c>
      <c r="C82" s="119">
        <f>Amnt_Deposited!C77</f>
        <v>0</v>
      </c>
      <c r="D82" s="453">
        <f>Dry_Matter_Content!C69</f>
        <v>0.59</v>
      </c>
      <c r="E82" s="319">
        <f>MCF!R81</f>
        <v>1</v>
      </c>
      <c r="F82" s="87">
        <f t="shared" si="12"/>
        <v>0</v>
      </c>
      <c r="G82" s="87">
        <f t="shared" si="13"/>
        <v>0</v>
      </c>
      <c r="H82" s="87">
        <f t="shared" si="14"/>
        <v>0</v>
      </c>
      <c r="I82" s="87">
        <f t="shared" si="15"/>
        <v>6.1596596548079088E-9</v>
      </c>
      <c r="J82" s="87">
        <f t="shared" si="16"/>
        <v>3.0294727472990306E-9</v>
      </c>
      <c r="K82" s="120">
        <f t="shared" si="6"/>
        <v>2.0196484981993536E-9</v>
      </c>
      <c r="O82" s="116">
        <f>Amnt_Deposited!B77</f>
        <v>2063</v>
      </c>
      <c r="P82" s="119">
        <f>Amnt_Deposited!C77</f>
        <v>0</v>
      </c>
      <c r="Q82" s="319">
        <f>MCF!R81</f>
        <v>1</v>
      </c>
      <c r="R82" s="87">
        <f t="shared" si="17"/>
        <v>0</v>
      </c>
      <c r="S82" s="87">
        <f t="shared" si="7"/>
        <v>0</v>
      </c>
      <c r="T82" s="87">
        <f t="shared" si="8"/>
        <v>0</v>
      </c>
      <c r="U82" s="87">
        <f t="shared" si="9"/>
        <v>4.1210925433594411E-9</v>
      </c>
      <c r="V82" s="87">
        <f t="shared" si="10"/>
        <v>2.0268550940894503E-9</v>
      </c>
      <c r="W82" s="120">
        <f t="shared" si="11"/>
        <v>1.3512367293929668E-9</v>
      </c>
    </row>
    <row r="83" spans="2:23">
      <c r="B83" s="116">
        <f>Amnt_Deposited!B78</f>
        <v>2064</v>
      </c>
      <c r="C83" s="119">
        <f>Amnt_Deposited!C78</f>
        <v>0</v>
      </c>
      <c r="D83" s="453">
        <f>Dry_Matter_Content!C70</f>
        <v>0.59</v>
      </c>
      <c r="E83" s="319">
        <f>MCF!R82</f>
        <v>1</v>
      </c>
      <c r="F83" s="87">
        <f t="shared" ref="F83:F99" si="18">C83*D83*$K$6*DOCF*E83</f>
        <v>0</v>
      </c>
      <c r="G83" s="87">
        <f t="shared" ref="G83:G99" si="19">F83*$K$12</f>
        <v>0</v>
      </c>
      <c r="H83" s="87">
        <f t="shared" ref="H83:H99" si="20">F83*(1-$K$12)</f>
        <v>0</v>
      </c>
      <c r="I83" s="87">
        <f t="shared" ref="I83:I99" si="21">G83+I82*$K$10</f>
        <v>4.1289433433747079E-9</v>
      </c>
      <c r="J83" s="87">
        <f t="shared" ref="J83:J99" si="22">I82*(1-$K$10)+H83</f>
        <v>2.0307163114332009E-9</v>
      </c>
      <c r="K83" s="120">
        <f t="shared" si="6"/>
        <v>1.3538108742888006E-9</v>
      </c>
      <c r="O83" s="116">
        <f>Amnt_Deposited!B78</f>
        <v>2064</v>
      </c>
      <c r="P83" s="119">
        <f>Amnt_Deposited!C78</f>
        <v>0</v>
      </c>
      <c r="Q83" s="319">
        <f>MCF!R82</f>
        <v>1</v>
      </c>
      <c r="R83" s="87">
        <f t="shared" ref="R83:R99" si="23">P83*$W$6*DOCF*Q83</f>
        <v>0</v>
      </c>
      <c r="S83" s="87">
        <f t="shared" si="7"/>
        <v>0</v>
      </c>
      <c r="T83" s="87">
        <f t="shared" si="8"/>
        <v>0</v>
      </c>
      <c r="U83" s="87">
        <f t="shared" si="9"/>
        <v>2.7624509433818305E-9</v>
      </c>
      <c r="V83" s="87">
        <f t="shared" si="10"/>
        <v>1.3586415999776106E-9</v>
      </c>
      <c r="W83" s="120">
        <f t="shared" si="11"/>
        <v>9.0576106665174038E-10</v>
      </c>
    </row>
    <row r="84" spans="2:23">
      <c r="B84" s="116">
        <f>Amnt_Deposited!B79</f>
        <v>2065</v>
      </c>
      <c r="C84" s="119">
        <f>Amnt_Deposited!C79</f>
        <v>0</v>
      </c>
      <c r="D84" s="453">
        <f>Dry_Matter_Content!C71</f>
        <v>0.59</v>
      </c>
      <c r="E84" s="319">
        <f>MCF!R83</f>
        <v>1</v>
      </c>
      <c r="F84" s="87">
        <f t="shared" si="18"/>
        <v>0</v>
      </c>
      <c r="G84" s="87">
        <f t="shared" si="19"/>
        <v>0</v>
      </c>
      <c r="H84" s="87">
        <f t="shared" si="20"/>
        <v>0</v>
      </c>
      <c r="I84" s="87">
        <f t="shared" si="21"/>
        <v>2.7677134920094808E-9</v>
      </c>
      <c r="J84" s="87">
        <f t="shared" si="22"/>
        <v>1.3612298513652271E-9</v>
      </c>
      <c r="K84" s="120">
        <f t="shared" si="6"/>
        <v>9.0748656757681799E-10</v>
      </c>
      <c r="O84" s="116">
        <f>Amnt_Deposited!B79</f>
        <v>2065</v>
      </c>
      <c r="P84" s="119">
        <f>Amnt_Deposited!C79</f>
        <v>0</v>
      </c>
      <c r="Q84" s="319">
        <f>MCF!R83</f>
        <v>1</v>
      </c>
      <c r="R84" s="87">
        <f t="shared" si="23"/>
        <v>0</v>
      </c>
      <c r="S84" s="87">
        <f t="shared" si="7"/>
        <v>0</v>
      </c>
      <c r="T84" s="87">
        <f t="shared" si="8"/>
        <v>0</v>
      </c>
      <c r="U84" s="87">
        <f t="shared" si="9"/>
        <v>1.8517262435389038E-9</v>
      </c>
      <c r="V84" s="87">
        <f t="shared" si="10"/>
        <v>9.1072469984292655E-10</v>
      </c>
      <c r="W84" s="120">
        <f t="shared" si="11"/>
        <v>6.0714979989528437E-10</v>
      </c>
    </row>
    <row r="85" spans="2:23">
      <c r="B85" s="116">
        <f>Amnt_Deposited!B80</f>
        <v>2066</v>
      </c>
      <c r="C85" s="119">
        <f>Amnt_Deposited!C80</f>
        <v>0</v>
      </c>
      <c r="D85" s="453">
        <f>Dry_Matter_Content!C72</f>
        <v>0.59</v>
      </c>
      <c r="E85" s="319">
        <f>MCF!R84</f>
        <v>1</v>
      </c>
      <c r="F85" s="87">
        <f t="shared" si="18"/>
        <v>0</v>
      </c>
      <c r="G85" s="87">
        <f t="shared" si="19"/>
        <v>0</v>
      </c>
      <c r="H85" s="87">
        <f t="shared" si="20"/>
        <v>0</v>
      </c>
      <c r="I85" s="87">
        <f t="shared" si="21"/>
        <v>1.8552538353772552E-9</v>
      </c>
      <c r="J85" s="87">
        <f t="shared" si="22"/>
        <v>9.1245965663222555E-10</v>
      </c>
      <c r="K85" s="120">
        <f t="shared" ref="K85:K99" si="24">J85*CH4_fraction*conv</f>
        <v>6.0830643775481696E-10</v>
      </c>
      <c r="O85" s="116">
        <f>Amnt_Deposited!B80</f>
        <v>2066</v>
      </c>
      <c r="P85" s="119">
        <f>Amnt_Deposited!C80</f>
        <v>0</v>
      </c>
      <c r="Q85" s="319">
        <f>MCF!R84</f>
        <v>1</v>
      </c>
      <c r="R85" s="87">
        <f t="shared" si="23"/>
        <v>0</v>
      </c>
      <c r="S85" s="87">
        <f t="shared" ref="S85:S98" si="25">R85*$W$12</f>
        <v>0</v>
      </c>
      <c r="T85" s="87">
        <f t="shared" ref="T85:T98" si="26">R85*(1-$W$12)</f>
        <v>0</v>
      </c>
      <c r="U85" s="87">
        <f t="shared" ref="U85:U98" si="27">S85+U84*$W$10</f>
        <v>1.2412492208143995E-9</v>
      </c>
      <c r="V85" s="87">
        <f t="shared" ref="V85:V98" si="28">U84*(1-$W$10)+T85</f>
        <v>6.1047702272450433E-10</v>
      </c>
      <c r="W85" s="120">
        <f t="shared" ref="W85:W99" si="29">V85*CH4_fraction*conv</f>
        <v>4.069846818163362E-10</v>
      </c>
    </row>
    <row r="86" spans="2:23">
      <c r="B86" s="116">
        <f>Amnt_Deposited!B81</f>
        <v>2067</v>
      </c>
      <c r="C86" s="119">
        <f>Amnt_Deposited!C81</f>
        <v>0</v>
      </c>
      <c r="D86" s="453">
        <f>Dry_Matter_Content!C73</f>
        <v>0.59</v>
      </c>
      <c r="E86" s="319">
        <f>MCF!R85</f>
        <v>1</v>
      </c>
      <c r="F86" s="87">
        <f t="shared" si="18"/>
        <v>0</v>
      </c>
      <c r="G86" s="87">
        <f t="shared" si="19"/>
        <v>0</v>
      </c>
      <c r="H86" s="87">
        <f t="shared" si="20"/>
        <v>0</v>
      </c>
      <c r="I86" s="87">
        <f t="shared" si="21"/>
        <v>1.243613836337878E-9</v>
      </c>
      <c r="J86" s="87">
        <f t="shared" si="22"/>
        <v>6.1163999903937703E-10</v>
      </c>
      <c r="K86" s="120">
        <f t="shared" si="24"/>
        <v>4.0775999935958467E-10</v>
      </c>
      <c r="O86" s="116">
        <f>Amnt_Deposited!B81</f>
        <v>2067</v>
      </c>
      <c r="P86" s="119">
        <f>Amnt_Deposited!C81</f>
        <v>0</v>
      </c>
      <c r="Q86" s="319">
        <f>MCF!R85</f>
        <v>1</v>
      </c>
      <c r="R86" s="87">
        <f t="shared" si="23"/>
        <v>0</v>
      </c>
      <c r="S86" s="87">
        <f t="shared" si="25"/>
        <v>0</v>
      </c>
      <c r="T86" s="87">
        <f t="shared" si="26"/>
        <v>0</v>
      </c>
      <c r="U86" s="87">
        <f t="shared" si="27"/>
        <v>8.3203423483800972E-10</v>
      </c>
      <c r="V86" s="87">
        <f t="shared" si="28"/>
        <v>4.0921498597638978E-10</v>
      </c>
      <c r="W86" s="120">
        <f t="shared" si="29"/>
        <v>2.7280999065092649E-10</v>
      </c>
    </row>
    <row r="87" spans="2:23">
      <c r="B87" s="116">
        <f>Amnt_Deposited!B82</f>
        <v>2068</v>
      </c>
      <c r="C87" s="119">
        <f>Amnt_Deposited!C82</f>
        <v>0</v>
      </c>
      <c r="D87" s="453">
        <f>Dry_Matter_Content!C74</f>
        <v>0.59</v>
      </c>
      <c r="E87" s="319">
        <f>MCF!R86</f>
        <v>1</v>
      </c>
      <c r="F87" s="87">
        <f t="shared" si="18"/>
        <v>0</v>
      </c>
      <c r="G87" s="87">
        <f t="shared" si="19"/>
        <v>0</v>
      </c>
      <c r="H87" s="87">
        <f t="shared" si="20"/>
        <v>0</v>
      </c>
      <c r="I87" s="87">
        <f t="shared" si="21"/>
        <v>8.3361928402456441E-10</v>
      </c>
      <c r="J87" s="87">
        <f t="shared" si="22"/>
        <v>4.0999455231331362E-10</v>
      </c>
      <c r="K87" s="120">
        <f t="shared" si="24"/>
        <v>2.7332970154220906E-10</v>
      </c>
      <c r="O87" s="116">
        <f>Amnt_Deposited!B82</f>
        <v>2068</v>
      </c>
      <c r="P87" s="119">
        <f>Amnt_Deposited!C82</f>
        <v>0</v>
      </c>
      <c r="Q87" s="319">
        <f>MCF!R86</f>
        <v>1</v>
      </c>
      <c r="R87" s="87">
        <f t="shared" si="23"/>
        <v>0</v>
      </c>
      <c r="S87" s="87">
        <f t="shared" si="25"/>
        <v>0</v>
      </c>
      <c r="T87" s="87">
        <f t="shared" si="26"/>
        <v>0</v>
      </c>
      <c r="U87" s="87">
        <f t="shared" si="27"/>
        <v>5.5772922659984264E-10</v>
      </c>
      <c r="V87" s="87">
        <f t="shared" si="28"/>
        <v>2.7430500823816708E-10</v>
      </c>
      <c r="W87" s="120">
        <f t="shared" si="29"/>
        <v>1.8287000549211139E-10</v>
      </c>
    </row>
    <row r="88" spans="2:23">
      <c r="B88" s="116">
        <f>Amnt_Deposited!B83</f>
        <v>2069</v>
      </c>
      <c r="C88" s="119">
        <f>Amnt_Deposited!C83</f>
        <v>0</v>
      </c>
      <c r="D88" s="453">
        <f>Dry_Matter_Content!C75</f>
        <v>0.59</v>
      </c>
      <c r="E88" s="319">
        <f>MCF!R87</f>
        <v>1</v>
      </c>
      <c r="F88" s="87">
        <f t="shared" si="18"/>
        <v>0</v>
      </c>
      <c r="G88" s="87">
        <f t="shared" si="19"/>
        <v>0</v>
      </c>
      <c r="H88" s="87">
        <f t="shared" si="20"/>
        <v>0</v>
      </c>
      <c r="I88" s="87">
        <f t="shared" si="21"/>
        <v>5.5879171684354268E-10</v>
      </c>
      <c r="J88" s="87">
        <f t="shared" si="22"/>
        <v>2.7482756718102167E-10</v>
      </c>
      <c r="K88" s="120">
        <f t="shared" si="24"/>
        <v>1.832183781206811E-10</v>
      </c>
      <c r="O88" s="116">
        <f>Amnt_Deposited!B83</f>
        <v>2069</v>
      </c>
      <c r="P88" s="119">
        <f>Amnt_Deposited!C83</f>
        <v>0</v>
      </c>
      <c r="Q88" s="319">
        <f>MCF!R87</f>
        <v>1</v>
      </c>
      <c r="R88" s="87">
        <f t="shared" si="23"/>
        <v>0</v>
      </c>
      <c r="S88" s="87">
        <f t="shared" si="25"/>
        <v>0</v>
      </c>
      <c r="T88" s="87">
        <f t="shared" si="26"/>
        <v>0</v>
      </c>
      <c r="U88" s="87">
        <f t="shared" si="27"/>
        <v>3.7385708084982805E-10</v>
      </c>
      <c r="V88" s="87">
        <f t="shared" si="28"/>
        <v>1.8387214575001461E-10</v>
      </c>
      <c r="W88" s="120">
        <f t="shared" si="29"/>
        <v>1.2258143050000973E-10</v>
      </c>
    </row>
    <row r="89" spans="2:23">
      <c r="B89" s="116">
        <f>Amnt_Deposited!B84</f>
        <v>2070</v>
      </c>
      <c r="C89" s="119">
        <f>Amnt_Deposited!C84</f>
        <v>0</v>
      </c>
      <c r="D89" s="453">
        <f>Dry_Matter_Content!C76</f>
        <v>0.59</v>
      </c>
      <c r="E89" s="319">
        <f>MCF!R88</f>
        <v>1</v>
      </c>
      <c r="F89" s="87">
        <f t="shared" si="18"/>
        <v>0</v>
      </c>
      <c r="G89" s="87">
        <f t="shared" si="19"/>
        <v>0</v>
      </c>
      <c r="H89" s="87">
        <f t="shared" si="20"/>
        <v>0</v>
      </c>
      <c r="I89" s="87">
        <f t="shared" si="21"/>
        <v>3.7456928935889746E-10</v>
      </c>
      <c r="J89" s="87">
        <f t="shared" si="22"/>
        <v>1.8422242748464522E-10</v>
      </c>
      <c r="K89" s="120">
        <f t="shared" si="24"/>
        <v>1.2281495165643015E-10</v>
      </c>
      <c r="O89" s="116">
        <f>Amnt_Deposited!B84</f>
        <v>2070</v>
      </c>
      <c r="P89" s="119">
        <f>Amnt_Deposited!C84</f>
        <v>0</v>
      </c>
      <c r="Q89" s="319">
        <f>MCF!R88</f>
        <v>1</v>
      </c>
      <c r="R89" s="87">
        <f t="shared" si="23"/>
        <v>0</v>
      </c>
      <c r="S89" s="87">
        <f t="shared" si="25"/>
        <v>0</v>
      </c>
      <c r="T89" s="87">
        <f t="shared" si="26"/>
        <v>0</v>
      </c>
      <c r="U89" s="87">
        <f t="shared" si="27"/>
        <v>2.5060389564600647E-10</v>
      </c>
      <c r="V89" s="87">
        <f t="shared" si="28"/>
        <v>1.2325318520382158E-10</v>
      </c>
      <c r="W89" s="120">
        <f t="shared" si="29"/>
        <v>8.2168790135881048E-11</v>
      </c>
    </row>
    <row r="90" spans="2:23">
      <c r="B90" s="116">
        <f>Amnt_Deposited!B85</f>
        <v>2071</v>
      </c>
      <c r="C90" s="119">
        <f>Amnt_Deposited!C85</f>
        <v>0</v>
      </c>
      <c r="D90" s="453">
        <f>Dry_Matter_Content!C77</f>
        <v>0.59</v>
      </c>
      <c r="E90" s="319">
        <f>MCF!R89</f>
        <v>1</v>
      </c>
      <c r="F90" s="87">
        <f t="shared" si="18"/>
        <v>0</v>
      </c>
      <c r="G90" s="87">
        <f t="shared" si="19"/>
        <v>0</v>
      </c>
      <c r="H90" s="87">
        <f t="shared" si="20"/>
        <v>0</v>
      </c>
      <c r="I90" s="87">
        <f t="shared" si="21"/>
        <v>2.5108130328659286E-10</v>
      </c>
      <c r="J90" s="87">
        <f t="shared" si="22"/>
        <v>1.234879860723046E-10</v>
      </c>
      <c r="K90" s="120">
        <f t="shared" si="24"/>
        <v>8.2325324048203062E-11</v>
      </c>
      <c r="O90" s="116">
        <f>Amnt_Deposited!B85</f>
        <v>2071</v>
      </c>
      <c r="P90" s="119">
        <f>Amnt_Deposited!C85</f>
        <v>0</v>
      </c>
      <c r="Q90" s="319">
        <f>MCF!R89</f>
        <v>1</v>
      </c>
      <c r="R90" s="87">
        <f t="shared" si="23"/>
        <v>0</v>
      </c>
      <c r="S90" s="87">
        <f t="shared" si="25"/>
        <v>0</v>
      </c>
      <c r="T90" s="87">
        <f t="shared" si="26"/>
        <v>0</v>
      </c>
      <c r="U90" s="87">
        <f t="shared" si="27"/>
        <v>1.6798481486614162E-10</v>
      </c>
      <c r="V90" s="87">
        <f t="shared" si="28"/>
        <v>8.2619080779864854E-11</v>
      </c>
      <c r="W90" s="120">
        <f t="shared" si="29"/>
        <v>5.5079387186576565E-11</v>
      </c>
    </row>
    <row r="91" spans="2:23">
      <c r="B91" s="116">
        <f>Amnt_Deposited!B86</f>
        <v>2072</v>
      </c>
      <c r="C91" s="119">
        <f>Amnt_Deposited!C86</f>
        <v>0</v>
      </c>
      <c r="D91" s="453">
        <f>Dry_Matter_Content!C78</f>
        <v>0.59</v>
      </c>
      <c r="E91" s="319">
        <f>MCF!R90</f>
        <v>1</v>
      </c>
      <c r="F91" s="87">
        <f t="shared" si="18"/>
        <v>0</v>
      </c>
      <c r="G91" s="87">
        <f t="shared" si="19"/>
        <v>0</v>
      </c>
      <c r="H91" s="87">
        <f t="shared" si="20"/>
        <v>0</v>
      </c>
      <c r="I91" s="87">
        <f t="shared" si="21"/>
        <v>1.6830483077775726E-10</v>
      </c>
      <c r="J91" s="87">
        <f t="shared" si="22"/>
        <v>8.277647250883562E-11</v>
      </c>
      <c r="K91" s="120">
        <f t="shared" si="24"/>
        <v>5.5184315005890411E-11</v>
      </c>
      <c r="O91" s="116">
        <f>Amnt_Deposited!B86</f>
        <v>2072</v>
      </c>
      <c r="P91" s="119">
        <f>Amnt_Deposited!C86</f>
        <v>0</v>
      </c>
      <c r="Q91" s="319">
        <f>MCF!R90</f>
        <v>1</v>
      </c>
      <c r="R91" s="87">
        <f t="shared" si="23"/>
        <v>0</v>
      </c>
      <c r="S91" s="87">
        <f t="shared" si="25"/>
        <v>0</v>
      </c>
      <c r="T91" s="87">
        <f t="shared" si="26"/>
        <v>0</v>
      </c>
      <c r="U91" s="87">
        <f t="shared" si="27"/>
        <v>1.1260358883436041E-10</v>
      </c>
      <c r="V91" s="87">
        <f t="shared" si="28"/>
        <v>5.538122603178122E-11</v>
      </c>
      <c r="W91" s="120">
        <f t="shared" si="29"/>
        <v>3.6920817354520809E-11</v>
      </c>
    </row>
    <row r="92" spans="2:23">
      <c r="B92" s="116">
        <f>Amnt_Deposited!B87</f>
        <v>2073</v>
      </c>
      <c r="C92" s="119">
        <f>Amnt_Deposited!C87</f>
        <v>0</v>
      </c>
      <c r="D92" s="453">
        <f>Dry_Matter_Content!C79</f>
        <v>0.59</v>
      </c>
      <c r="E92" s="319">
        <f>MCF!R91</f>
        <v>1</v>
      </c>
      <c r="F92" s="87">
        <f t="shared" si="18"/>
        <v>0</v>
      </c>
      <c r="G92" s="87">
        <f t="shared" si="19"/>
        <v>0</v>
      </c>
      <c r="H92" s="87">
        <f t="shared" si="20"/>
        <v>0</v>
      </c>
      <c r="I92" s="87">
        <f t="shared" si="21"/>
        <v>1.1281810191496673E-10</v>
      </c>
      <c r="J92" s="87">
        <f t="shared" si="22"/>
        <v>5.5486728862790523E-11</v>
      </c>
      <c r="K92" s="120">
        <f t="shared" si="24"/>
        <v>3.699115257519368E-11</v>
      </c>
      <c r="O92" s="116">
        <f>Amnt_Deposited!B87</f>
        <v>2073</v>
      </c>
      <c r="P92" s="119">
        <f>Amnt_Deposited!C87</f>
        <v>0</v>
      </c>
      <c r="Q92" s="319">
        <f>MCF!R91</f>
        <v>1</v>
      </c>
      <c r="R92" s="87">
        <f t="shared" si="23"/>
        <v>0</v>
      </c>
      <c r="S92" s="87">
        <f t="shared" si="25"/>
        <v>0</v>
      </c>
      <c r="T92" s="87">
        <f t="shared" si="26"/>
        <v>0</v>
      </c>
      <c r="U92" s="87">
        <f t="shared" si="27"/>
        <v>7.5480442851226666E-11</v>
      </c>
      <c r="V92" s="87">
        <f t="shared" si="28"/>
        <v>3.7123145983133733E-11</v>
      </c>
      <c r="W92" s="120">
        <f t="shared" si="29"/>
        <v>2.474876398875582E-11</v>
      </c>
    </row>
    <row r="93" spans="2:23">
      <c r="B93" s="116">
        <f>Amnt_Deposited!B88</f>
        <v>2074</v>
      </c>
      <c r="C93" s="119">
        <f>Amnt_Deposited!C88</f>
        <v>0</v>
      </c>
      <c r="D93" s="453">
        <f>Dry_Matter_Content!C80</f>
        <v>0.59</v>
      </c>
      <c r="E93" s="319">
        <f>MCF!R92</f>
        <v>1</v>
      </c>
      <c r="F93" s="87">
        <f t="shared" si="18"/>
        <v>0</v>
      </c>
      <c r="G93" s="87">
        <f t="shared" si="19"/>
        <v>0</v>
      </c>
      <c r="H93" s="87">
        <f t="shared" si="20"/>
        <v>0</v>
      </c>
      <c r="I93" s="87">
        <f t="shared" si="21"/>
        <v>7.5624235269293949E-11</v>
      </c>
      <c r="J93" s="87">
        <f t="shared" si="22"/>
        <v>3.7193866645672783E-11</v>
      </c>
      <c r="K93" s="120">
        <f t="shared" si="24"/>
        <v>2.4795911097115188E-11</v>
      </c>
      <c r="O93" s="116">
        <f>Amnt_Deposited!B88</f>
        <v>2074</v>
      </c>
      <c r="P93" s="119">
        <f>Amnt_Deposited!C88</f>
        <v>0</v>
      </c>
      <c r="Q93" s="319">
        <f>MCF!R92</f>
        <v>1</v>
      </c>
      <c r="R93" s="87">
        <f t="shared" si="23"/>
        <v>0</v>
      </c>
      <c r="S93" s="87">
        <f t="shared" si="25"/>
        <v>0</v>
      </c>
      <c r="T93" s="87">
        <f t="shared" si="26"/>
        <v>0</v>
      </c>
      <c r="U93" s="87">
        <f t="shared" si="27"/>
        <v>5.0596053926824703E-11</v>
      </c>
      <c r="V93" s="87">
        <f t="shared" si="28"/>
        <v>2.4884388924401963E-11</v>
      </c>
      <c r="W93" s="120">
        <f t="shared" si="29"/>
        <v>1.6589592616267975E-11</v>
      </c>
    </row>
    <row r="94" spans="2:23">
      <c r="B94" s="116">
        <f>Amnt_Deposited!B89</f>
        <v>2075</v>
      </c>
      <c r="C94" s="119">
        <f>Amnt_Deposited!C89</f>
        <v>0</v>
      </c>
      <c r="D94" s="453">
        <f>Dry_Matter_Content!C81</f>
        <v>0.59</v>
      </c>
      <c r="E94" s="319">
        <f>MCF!R93</f>
        <v>1</v>
      </c>
      <c r="F94" s="87">
        <f t="shared" si="18"/>
        <v>0</v>
      </c>
      <c r="G94" s="87">
        <f t="shared" si="19"/>
        <v>0</v>
      </c>
      <c r="H94" s="87">
        <f t="shared" si="20"/>
        <v>0</v>
      </c>
      <c r="I94" s="87">
        <f t="shared" si="21"/>
        <v>5.0692440867123136E-11</v>
      </c>
      <c r="J94" s="87">
        <f t="shared" si="22"/>
        <v>2.493179440217081E-11</v>
      </c>
      <c r="K94" s="120">
        <f t="shared" si="24"/>
        <v>1.6621196268113873E-11</v>
      </c>
      <c r="O94" s="116">
        <f>Amnt_Deposited!B89</f>
        <v>2075</v>
      </c>
      <c r="P94" s="119">
        <f>Amnt_Deposited!C89</f>
        <v>0</v>
      </c>
      <c r="Q94" s="319">
        <f>MCF!R93</f>
        <v>1</v>
      </c>
      <c r="R94" s="87">
        <f t="shared" si="23"/>
        <v>0</v>
      </c>
      <c r="S94" s="87">
        <f t="shared" si="25"/>
        <v>0</v>
      </c>
      <c r="T94" s="87">
        <f t="shared" si="26"/>
        <v>0</v>
      </c>
      <c r="U94" s="87">
        <f t="shared" si="27"/>
        <v>3.3915549197450824E-11</v>
      </c>
      <c r="V94" s="87">
        <f t="shared" si="28"/>
        <v>1.668050472937388E-11</v>
      </c>
      <c r="W94" s="120">
        <f t="shared" si="29"/>
        <v>1.1120336486249253E-11</v>
      </c>
    </row>
    <row r="95" spans="2:23">
      <c r="B95" s="116">
        <f>Amnt_Deposited!B90</f>
        <v>2076</v>
      </c>
      <c r="C95" s="119">
        <f>Amnt_Deposited!C90</f>
        <v>0</v>
      </c>
      <c r="D95" s="453">
        <f>Dry_Matter_Content!C82</f>
        <v>0.59</v>
      </c>
      <c r="E95" s="319">
        <f>MCF!R94</f>
        <v>1</v>
      </c>
      <c r="F95" s="87">
        <f t="shared" si="18"/>
        <v>0</v>
      </c>
      <c r="G95" s="87">
        <f t="shared" si="19"/>
        <v>0</v>
      </c>
      <c r="H95" s="87">
        <f t="shared" si="20"/>
        <v>0</v>
      </c>
      <c r="I95" s="87">
        <f t="shared" si="21"/>
        <v>3.3980159295708904E-11</v>
      </c>
      <c r="J95" s="87">
        <f t="shared" si="22"/>
        <v>1.6712281571414233E-11</v>
      </c>
      <c r="K95" s="120">
        <f t="shared" si="24"/>
        <v>1.1141521047609487E-11</v>
      </c>
      <c r="O95" s="116">
        <f>Amnt_Deposited!B90</f>
        <v>2076</v>
      </c>
      <c r="P95" s="119">
        <f>Amnt_Deposited!C90</f>
        <v>0</v>
      </c>
      <c r="Q95" s="319">
        <f>MCF!R94</f>
        <v>1</v>
      </c>
      <c r="R95" s="87">
        <f t="shared" si="23"/>
        <v>0</v>
      </c>
      <c r="S95" s="87">
        <f t="shared" si="25"/>
        <v>0</v>
      </c>
      <c r="T95" s="87">
        <f t="shared" si="26"/>
        <v>0</v>
      </c>
      <c r="U95" s="87">
        <f t="shared" si="27"/>
        <v>2.2734272499359225E-11</v>
      </c>
      <c r="V95" s="87">
        <f t="shared" si="28"/>
        <v>1.1181276698091596E-11</v>
      </c>
      <c r="W95" s="120">
        <f t="shared" si="29"/>
        <v>7.4541844653943977E-12</v>
      </c>
    </row>
    <row r="96" spans="2:23">
      <c r="B96" s="116">
        <f>Amnt_Deposited!B91</f>
        <v>2077</v>
      </c>
      <c r="C96" s="119">
        <f>Amnt_Deposited!C91</f>
        <v>0</v>
      </c>
      <c r="D96" s="453">
        <f>Dry_Matter_Content!C83</f>
        <v>0.59</v>
      </c>
      <c r="E96" s="319">
        <f>MCF!R95</f>
        <v>1</v>
      </c>
      <c r="F96" s="87">
        <f t="shared" si="18"/>
        <v>0</v>
      </c>
      <c r="G96" s="87">
        <f t="shared" si="19"/>
        <v>0</v>
      </c>
      <c r="H96" s="87">
        <f t="shared" si="20"/>
        <v>0</v>
      </c>
      <c r="I96" s="87">
        <f t="shared" si="21"/>
        <v>2.2777581943397951E-11</v>
      </c>
      <c r="J96" s="87">
        <f t="shared" si="22"/>
        <v>1.1202577352310954E-11</v>
      </c>
      <c r="K96" s="120">
        <f t="shared" si="24"/>
        <v>7.4683849015406361E-12</v>
      </c>
      <c r="O96" s="116">
        <f>Amnt_Deposited!B91</f>
        <v>2077</v>
      </c>
      <c r="P96" s="119">
        <f>Amnt_Deposited!C91</f>
        <v>0</v>
      </c>
      <c r="Q96" s="319">
        <f>MCF!R95</f>
        <v>1</v>
      </c>
      <c r="R96" s="87">
        <f t="shared" si="23"/>
        <v>0</v>
      </c>
      <c r="S96" s="87">
        <f t="shared" si="25"/>
        <v>0</v>
      </c>
      <c r="T96" s="87">
        <f t="shared" si="26"/>
        <v>0</v>
      </c>
      <c r="U96" s="87">
        <f t="shared" si="27"/>
        <v>1.5239238588357246E-11</v>
      </c>
      <c r="V96" s="87">
        <f t="shared" si="28"/>
        <v>7.4950339110019796E-12</v>
      </c>
      <c r="W96" s="120">
        <f t="shared" si="29"/>
        <v>4.9966892740013197E-12</v>
      </c>
    </row>
    <row r="97" spans="2:23">
      <c r="B97" s="116">
        <f>Amnt_Deposited!B92</f>
        <v>2078</v>
      </c>
      <c r="C97" s="119">
        <f>Amnt_Deposited!C92</f>
        <v>0</v>
      </c>
      <c r="D97" s="453">
        <f>Dry_Matter_Content!C84</f>
        <v>0.59</v>
      </c>
      <c r="E97" s="319">
        <f>MCF!R96</f>
        <v>1</v>
      </c>
      <c r="F97" s="87">
        <f t="shared" si="18"/>
        <v>0</v>
      </c>
      <c r="G97" s="87">
        <f t="shared" si="19"/>
        <v>0</v>
      </c>
      <c r="H97" s="87">
        <f t="shared" si="20"/>
        <v>0</v>
      </c>
      <c r="I97" s="87">
        <f t="shared" si="21"/>
        <v>1.526826977687906E-11</v>
      </c>
      <c r="J97" s="87">
        <f t="shared" si="22"/>
        <v>7.5093121665188894E-12</v>
      </c>
      <c r="K97" s="120">
        <f t="shared" si="24"/>
        <v>5.0062081110125924E-12</v>
      </c>
      <c r="O97" s="116">
        <f>Amnt_Deposited!B92</f>
        <v>2078</v>
      </c>
      <c r="P97" s="119">
        <f>Amnt_Deposited!C92</f>
        <v>0</v>
      </c>
      <c r="Q97" s="319">
        <f>MCF!R96</f>
        <v>1</v>
      </c>
      <c r="R97" s="87">
        <f t="shared" si="23"/>
        <v>0</v>
      </c>
      <c r="S97" s="87">
        <f t="shared" si="25"/>
        <v>0</v>
      </c>
      <c r="T97" s="87">
        <f t="shared" si="26"/>
        <v>0</v>
      </c>
      <c r="U97" s="87">
        <f t="shared" si="27"/>
        <v>1.021516711209572E-11</v>
      </c>
      <c r="V97" s="87">
        <f t="shared" si="28"/>
        <v>5.0240714762615252E-12</v>
      </c>
      <c r="W97" s="120">
        <f t="shared" si="29"/>
        <v>3.34938098417435E-12</v>
      </c>
    </row>
    <row r="98" spans="2:23">
      <c r="B98" s="116">
        <f>Amnt_Deposited!B93</f>
        <v>2079</v>
      </c>
      <c r="C98" s="119">
        <f>Amnt_Deposited!C93</f>
        <v>0</v>
      </c>
      <c r="D98" s="453">
        <f>Dry_Matter_Content!C85</f>
        <v>0.59</v>
      </c>
      <c r="E98" s="319">
        <f>MCF!R97</f>
        <v>1</v>
      </c>
      <c r="F98" s="87">
        <f t="shared" si="18"/>
        <v>0</v>
      </c>
      <c r="G98" s="87">
        <f t="shared" si="19"/>
        <v>0</v>
      </c>
      <c r="H98" s="87">
        <f t="shared" si="20"/>
        <v>0</v>
      </c>
      <c r="I98" s="87">
        <f t="shared" si="21"/>
        <v>1.0234627299722132E-11</v>
      </c>
      <c r="J98" s="87">
        <f t="shared" si="22"/>
        <v>5.0336424771569277E-12</v>
      </c>
      <c r="K98" s="120">
        <f t="shared" si="24"/>
        <v>3.3557616514379517E-12</v>
      </c>
      <c r="O98" s="116">
        <f>Amnt_Deposited!B93</f>
        <v>2079</v>
      </c>
      <c r="P98" s="119">
        <f>Amnt_Deposited!C93</f>
        <v>0</v>
      </c>
      <c r="Q98" s="319">
        <f>MCF!R97</f>
        <v>1</v>
      </c>
      <c r="R98" s="87">
        <f t="shared" si="23"/>
        <v>0</v>
      </c>
      <c r="S98" s="87">
        <f t="shared" si="25"/>
        <v>0</v>
      </c>
      <c r="T98" s="87">
        <f t="shared" si="26"/>
        <v>0</v>
      </c>
      <c r="U98" s="87">
        <f t="shared" si="27"/>
        <v>6.8474312888417515E-12</v>
      </c>
      <c r="V98" s="87">
        <f t="shared" si="28"/>
        <v>3.3677358232539679E-12</v>
      </c>
      <c r="W98" s="120">
        <f t="shared" si="29"/>
        <v>2.2451572155026451E-12</v>
      </c>
    </row>
    <row r="99" spans="2:23" ht="13.5" thickBot="1">
      <c r="B99" s="117">
        <f>Amnt_Deposited!B94</f>
        <v>2080</v>
      </c>
      <c r="C99" s="121">
        <f>Amnt_Deposited!C94</f>
        <v>0</v>
      </c>
      <c r="D99" s="454">
        <f>Dry_Matter_Content!C86</f>
        <v>0.59</v>
      </c>
      <c r="E99" s="320">
        <f>MCF!R98</f>
        <v>1</v>
      </c>
      <c r="F99" s="88">
        <f t="shared" si="18"/>
        <v>0</v>
      </c>
      <c r="G99" s="88">
        <f t="shared" si="19"/>
        <v>0</v>
      </c>
      <c r="H99" s="88">
        <f t="shared" si="20"/>
        <v>0</v>
      </c>
      <c r="I99" s="88">
        <f t="shared" si="21"/>
        <v>6.8604758427073506E-12</v>
      </c>
      <c r="J99" s="88">
        <f t="shared" si="22"/>
        <v>3.3741514570147817E-12</v>
      </c>
      <c r="K99" s="122">
        <f t="shared" si="24"/>
        <v>2.249434304676521E-12</v>
      </c>
      <c r="O99" s="117">
        <f>Amnt_Deposited!B94</f>
        <v>2080</v>
      </c>
      <c r="P99" s="121">
        <f>Amnt_Deposited!C94</f>
        <v>0</v>
      </c>
      <c r="Q99" s="320">
        <f>MCF!R98</f>
        <v>1</v>
      </c>
      <c r="R99" s="88">
        <f t="shared" si="23"/>
        <v>0</v>
      </c>
      <c r="S99" s="88">
        <f>R99*$W$12</f>
        <v>0</v>
      </c>
      <c r="T99" s="88">
        <f>R99*(1-$W$12)</f>
        <v>0</v>
      </c>
      <c r="U99" s="88">
        <f>S99+U98*$W$10</f>
        <v>4.5899704567622802E-12</v>
      </c>
      <c r="V99" s="88">
        <f>U98*(1-$W$10)+T99</f>
        <v>2.2574608320794713E-12</v>
      </c>
      <c r="W99" s="122">
        <f t="shared" si="29"/>
        <v>1.5049738880529808E-12</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4.6599415122369994</v>
      </c>
      <c r="D19" s="451">
        <f>Dry_Matter_Content!D6</f>
        <v>0.44</v>
      </c>
      <c r="E19" s="318">
        <f>MCF!R18</f>
        <v>1</v>
      </c>
      <c r="F19" s="150">
        <f t="shared" ref="F19:F50" si="0">C19*D19*$K$6*DOCF*E19</f>
        <v>0.45108233838454154</v>
      </c>
      <c r="G19" s="85">
        <f t="shared" ref="G19:G82" si="1">F19*$K$12</f>
        <v>0.45108233838454154</v>
      </c>
      <c r="H19" s="85">
        <f t="shared" ref="H19:H82" si="2">F19*(1-$K$12)</f>
        <v>0</v>
      </c>
      <c r="I19" s="85">
        <f t="shared" ref="I19:I82" si="3">G19+I18*$K$10</f>
        <v>0.45108233838454154</v>
      </c>
      <c r="J19" s="85">
        <f t="shared" ref="J19:J82" si="4">I18*(1-$K$10)+H19</f>
        <v>0</v>
      </c>
      <c r="K19" s="86">
        <f>J19*CH4_fraction*conv</f>
        <v>0</v>
      </c>
      <c r="O19" s="115">
        <f>Amnt_Deposited!B14</f>
        <v>2000</v>
      </c>
      <c r="P19" s="118">
        <f>Amnt_Deposited!D14</f>
        <v>4.6599415122369994</v>
      </c>
      <c r="Q19" s="318">
        <f>MCF!R18</f>
        <v>1</v>
      </c>
      <c r="R19" s="150">
        <f t="shared" ref="R19:R50" si="5">P19*$W$6*DOCF*Q19</f>
        <v>0.93198830244739994</v>
      </c>
      <c r="S19" s="85">
        <f>R19*$W$12</f>
        <v>0.93198830244739994</v>
      </c>
      <c r="T19" s="85">
        <f>R19*(1-$W$12)</f>
        <v>0</v>
      </c>
      <c r="U19" s="85">
        <f>S19+U18*$W$10</f>
        <v>0.93198830244739994</v>
      </c>
      <c r="V19" s="85">
        <f>U18*(1-$W$10)+T19</f>
        <v>0</v>
      </c>
      <c r="W19" s="86">
        <f>V19*CH4_fraction*conv</f>
        <v>0</v>
      </c>
    </row>
    <row r="20" spans="2:23">
      <c r="B20" s="116">
        <f>Amnt_Deposited!B15</f>
        <v>2001</v>
      </c>
      <c r="C20" s="119">
        <f>Amnt_Deposited!D15</f>
        <v>4.7532438230640004</v>
      </c>
      <c r="D20" s="453">
        <f>Dry_Matter_Content!D7</f>
        <v>0.44</v>
      </c>
      <c r="E20" s="319">
        <f>MCF!R19</f>
        <v>1</v>
      </c>
      <c r="F20" s="87">
        <f t="shared" si="0"/>
        <v>0.46011400207259529</v>
      </c>
      <c r="G20" s="87">
        <f t="shared" si="1"/>
        <v>0.46011400207259529</v>
      </c>
      <c r="H20" s="87">
        <f t="shared" si="2"/>
        <v>0</v>
      </c>
      <c r="I20" s="87">
        <f t="shared" si="3"/>
        <v>0.88070038665106554</v>
      </c>
      <c r="J20" s="87">
        <f t="shared" si="4"/>
        <v>3.0495953806071296E-2</v>
      </c>
      <c r="K20" s="120">
        <f>J20*CH4_fraction*conv</f>
        <v>2.0330635870714195E-2</v>
      </c>
      <c r="M20" s="428"/>
      <c r="O20" s="116">
        <f>Amnt_Deposited!B15</f>
        <v>2001</v>
      </c>
      <c r="P20" s="119">
        <f>Amnt_Deposited!D15</f>
        <v>4.7532438230640004</v>
      </c>
      <c r="Q20" s="319">
        <f>MCF!R19</f>
        <v>1</v>
      </c>
      <c r="R20" s="87">
        <f t="shared" si="5"/>
        <v>0.95064876461280012</v>
      </c>
      <c r="S20" s="87">
        <f>R20*$W$12</f>
        <v>0.95064876461280012</v>
      </c>
      <c r="T20" s="87">
        <f>R20*(1-$W$12)</f>
        <v>0</v>
      </c>
      <c r="U20" s="87">
        <f>S20+U19*$W$10</f>
        <v>1.8196288980393915</v>
      </c>
      <c r="V20" s="87">
        <f>U19*(1-$W$10)+T20</f>
        <v>6.3008169020808469E-2</v>
      </c>
      <c r="W20" s="120">
        <f>V20*CH4_fraction*conv</f>
        <v>4.2005446013872308E-2</v>
      </c>
    </row>
    <row r="21" spans="2:23">
      <c r="B21" s="116">
        <f>Amnt_Deposited!B16</f>
        <v>2002</v>
      </c>
      <c r="C21" s="119">
        <f>Amnt_Deposited!D16</f>
        <v>4.8616571584680006</v>
      </c>
      <c r="D21" s="453">
        <f>Dry_Matter_Content!D8</f>
        <v>0.44</v>
      </c>
      <c r="E21" s="319">
        <f>MCF!R20</f>
        <v>1</v>
      </c>
      <c r="F21" s="87">
        <f t="shared" si="0"/>
        <v>0.47060841293970246</v>
      </c>
      <c r="G21" s="87">
        <f t="shared" si="1"/>
        <v>0.47060841293970246</v>
      </c>
      <c r="H21" s="87">
        <f t="shared" si="2"/>
        <v>0</v>
      </c>
      <c r="I21" s="87">
        <f t="shared" si="3"/>
        <v>1.2917680106419351</v>
      </c>
      <c r="J21" s="87">
        <f t="shared" si="4"/>
        <v>5.9540788948832926E-2</v>
      </c>
      <c r="K21" s="120">
        <f t="shared" ref="K21:K84" si="6">J21*CH4_fraction*conv</f>
        <v>3.9693859299221951E-2</v>
      </c>
      <c r="O21" s="116">
        <f>Amnt_Deposited!B16</f>
        <v>2002</v>
      </c>
      <c r="P21" s="119">
        <f>Amnt_Deposited!D16</f>
        <v>4.8616571584680006</v>
      </c>
      <c r="Q21" s="319">
        <f>MCF!R20</f>
        <v>1</v>
      </c>
      <c r="R21" s="87">
        <f t="shared" si="5"/>
        <v>0.97233143169360015</v>
      </c>
      <c r="S21" s="87">
        <f t="shared" ref="S21:S84" si="7">R21*$W$12</f>
        <v>0.97233143169360015</v>
      </c>
      <c r="T21" s="87">
        <f t="shared" ref="T21:T84" si="8">R21*(1-$W$12)</f>
        <v>0</v>
      </c>
      <c r="U21" s="87">
        <f t="shared" ref="U21:U84" si="9">S21+U20*$W$10</f>
        <v>2.6689421707477998</v>
      </c>
      <c r="V21" s="87">
        <f t="shared" ref="V21:V84" si="10">U20*(1-$W$10)+T21</f>
        <v>0.12301815898519199</v>
      </c>
      <c r="W21" s="120">
        <f t="shared" ref="W21:W84" si="11">V21*CH4_fraction*conv</f>
        <v>8.2012105990127981E-2</v>
      </c>
    </row>
    <row r="22" spans="2:23">
      <c r="B22" s="116">
        <f>Amnt_Deposited!B17</f>
        <v>2003</v>
      </c>
      <c r="C22" s="119">
        <f>Amnt_Deposited!D17</f>
        <v>5.0173873922369996</v>
      </c>
      <c r="D22" s="453">
        <f>Dry_Matter_Content!D9</f>
        <v>0.44</v>
      </c>
      <c r="E22" s="319">
        <f>MCF!R21</f>
        <v>1</v>
      </c>
      <c r="F22" s="87">
        <f t="shared" si="0"/>
        <v>0.48568309956854161</v>
      </c>
      <c r="G22" s="87">
        <f t="shared" si="1"/>
        <v>0.48568309956854161</v>
      </c>
      <c r="H22" s="87">
        <f t="shared" si="2"/>
        <v>0</v>
      </c>
      <c r="I22" s="87">
        <f t="shared" si="3"/>
        <v>1.6901196094432831</v>
      </c>
      <c r="J22" s="87">
        <f t="shared" si="4"/>
        <v>8.7331500767193593E-2</v>
      </c>
      <c r="K22" s="120">
        <f t="shared" si="6"/>
        <v>5.8221000511462395E-2</v>
      </c>
      <c r="N22" s="290"/>
      <c r="O22" s="116">
        <f>Amnt_Deposited!B17</f>
        <v>2003</v>
      </c>
      <c r="P22" s="119">
        <f>Amnt_Deposited!D17</f>
        <v>5.0173873922369996</v>
      </c>
      <c r="Q22" s="319">
        <f>MCF!R21</f>
        <v>1</v>
      </c>
      <c r="R22" s="87">
        <f t="shared" si="5"/>
        <v>1.0034774784473999</v>
      </c>
      <c r="S22" s="87">
        <f t="shared" si="7"/>
        <v>1.0034774784473999</v>
      </c>
      <c r="T22" s="87">
        <f t="shared" si="8"/>
        <v>0</v>
      </c>
      <c r="U22" s="87">
        <f t="shared" si="9"/>
        <v>3.4919826641390141</v>
      </c>
      <c r="V22" s="87">
        <f t="shared" si="10"/>
        <v>0.18043698505618511</v>
      </c>
      <c r="W22" s="120">
        <f t="shared" si="11"/>
        <v>0.12029132337079007</v>
      </c>
    </row>
    <row r="23" spans="2:23">
      <c r="B23" s="116">
        <f>Amnt_Deposited!B18</f>
        <v>2004</v>
      </c>
      <c r="C23" s="119">
        <f>Amnt_Deposited!D18</f>
        <v>5.075704687559</v>
      </c>
      <c r="D23" s="453">
        <f>Dry_Matter_Content!D10</f>
        <v>0.44</v>
      </c>
      <c r="E23" s="319">
        <f>MCF!R22</f>
        <v>1</v>
      </c>
      <c r="F23" s="87">
        <f t="shared" si="0"/>
        <v>0.49132821375571117</v>
      </c>
      <c r="G23" s="87">
        <f t="shared" si="1"/>
        <v>0.49132821375571117</v>
      </c>
      <c r="H23" s="87">
        <f t="shared" si="2"/>
        <v>0</v>
      </c>
      <c r="I23" s="87">
        <f t="shared" si="3"/>
        <v>2.0671852925024834</v>
      </c>
      <c r="J23" s="87">
        <f t="shared" si="4"/>
        <v>0.11426253069651096</v>
      </c>
      <c r="K23" s="120">
        <f t="shared" si="6"/>
        <v>7.6175020464340631E-2</v>
      </c>
      <c r="N23" s="290"/>
      <c r="O23" s="116">
        <f>Amnt_Deposited!B18</f>
        <v>2004</v>
      </c>
      <c r="P23" s="119">
        <f>Amnt_Deposited!D18</f>
        <v>5.075704687559</v>
      </c>
      <c r="Q23" s="319">
        <f>MCF!R22</f>
        <v>1</v>
      </c>
      <c r="R23" s="87">
        <f t="shared" si="5"/>
        <v>1.0151409375118001</v>
      </c>
      <c r="S23" s="87">
        <f t="shared" si="7"/>
        <v>1.0151409375118001</v>
      </c>
      <c r="T23" s="87">
        <f t="shared" si="8"/>
        <v>0</v>
      </c>
      <c r="U23" s="87">
        <f t="shared" si="9"/>
        <v>4.2710439927737252</v>
      </c>
      <c r="V23" s="87">
        <f t="shared" si="10"/>
        <v>0.23607960887708873</v>
      </c>
      <c r="W23" s="120">
        <f t="shared" si="11"/>
        <v>0.15738640591805914</v>
      </c>
    </row>
    <row r="24" spans="2:23">
      <c r="B24" s="116">
        <f>Amnt_Deposited!B19</f>
        <v>2005</v>
      </c>
      <c r="C24" s="119">
        <f>Amnt_Deposited!D19</f>
        <v>5.2167975125419996</v>
      </c>
      <c r="D24" s="453">
        <f>Dry_Matter_Content!D11</f>
        <v>0.44</v>
      </c>
      <c r="E24" s="319">
        <f>MCF!R23</f>
        <v>1</v>
      </c>
      <c r="F24" s="87">
        <f t="shared" si="0"/>
        <v>0.50498599921406562</v>
      </c>
      <c r="G24" s="87">
        <f t="shared" si="1"/>
        <v>0.50498599921406562</v>
      </c>
      <c r="H24" s="87">
        <f t="shared" si="2"/>
        <v>0</v>
      </c>
      <c r="I24" s="87">
        <f t="shared" si="3"/>
        <v>2.4324167905438512</v>
      </c>
      <c r="J24" s="87">
        <f t="shared" si="4"/>
        <v>0.13975450117269789</v>
      </c>
      <c r="K24" s="120">
        <f t="shared" si="6"/>
        <v>9.3169667448465249E-2</v>
      </c>
      <c r="N24" s="290"/>
      <c r="O24" s="116">
        <f>Amnt_Deposited!B19</f>
        <v>2005</v>
      </c>
      <c r="P24" s="119">
        <f>Amnt_Deposited!D19</f>
        <v>5.2167975125419996</v>
      </c>
      <c r="Q24" s="319">
        <f>MCF!R23</f>
        <v>1</v>
      </c>
      <c r="R24" s="87">
        <f t="shared" si="5"/>
        <v>1.0433595025083999</v>
      </c>
      <c r="S24" s="87">
        <f t="shared" si="7"/>
        <v>1.0433595025083999</v>
      </c>
      <c r="T24" s="87">
        <f t="shared" si="8"/>
        <v>0</v>
      </c>
      <c r="U24" s="87">
        <f t="shared" si="9"/>
        <v>5.0256545259170462</v>
      </c>
      <c r="V24" s="87">
        <f t="shared" si="10"/>
        <v>0.28874896936507821</v>
      </c>
      <c r="W24" s="120">
        <f t="shared" si="11"/>
        <v>0.19249931291005212</v>
      </c>
    </row>
    <row r="25" spans="2:23">
      <c r="B25" s="116">
        <f>Amnt_Deposited!B20</f>
        <v>2006</v>
      </c>
      <c r="C25" s="119">
        <f>Amnt_Deposited!D20</f>
        <v>5.2769645902930007</v>
      </c>
      <c r="D25" s="453">
        <f>Dry_Matter_Content!D12</f>
        <v>0.44</v>
      </c>
      <c r="E25" s="319">
        <f>MCF!R24</f>
        <v>1</v>
      </c>
      <c r="F25" s="87">
        <f t="shared" si="0"/>
        <v>0.51081017234036241</v>
      </c>
      <c r="G25" s="87">
        <f t="shared" si="1"/>
        <v>0.51081017234036241</v>
      </c>
      <c r="H25" s="87">
        <f t="shared" si="2"/>
        <v>0</v>
      </c>
      <c r="I25" s="87">
        <f t="shared" si="3"/>
        <v>2.7787805552789111</v>
      </c>
      <c r="J25" s="87">
        <f t="shared" si="4"/>
        <v>0.16444640760530291</v>
      </c>
      <c r="K25" s="120">
        <f t="shared" si="6"/>
        <v>0.10963093840353527</v>
      </c>
      <c r="N25" s="290"/>
      <c r="O25" s="116">
        <f>Amnt_Deposited!B20</f>
        <v>2006</v>
      </c>
      <c r="P25" s="119">
        <f>Amnt_Deposited!D20</f>
        <v>5.2769645902930007</v>
      </c>
      <c r="Q25" s="319">
        <f>MCF!R24</f>
        <v>1</v>
      </c>
      <c r="R25" s="87">
        <f t="shared" si="5"/>
        <v>1.0553929180586001</v>
      </c>
      <c r="S25" s="87">
        <f t="shared" si="7"/>
        <v>1.0553929180586001</v>
      </c>
      <c r="T25" s="87">
        <f t="shared" si="8"/>
        <v>0</v>
      </c>
      <c r="U25" s="87">
        <f t="shared" si="9"/>
        <v>5.741282139006012</v>
      </c>
      <c r="V25" s="87">
        <f t="shared" si="10"/>
        <v>0.33976530496963397</v>
      </c>
      <c r="W25" s="120">
        <f t="shared" si="11"/>
        <v>0.2265102033130893</v>
      </c>
    </row>
    <row r="26" spans="2:23">
      <c r="B26" s="116">
        <f>Amnt_Deposited!B21</f>
        <v>2007</v>
      </c>
      <c r="C26" s="119">
        <f>Amnt_Deposited!D21</f>
        <v>5.3355499700250002</v>
      </c>
      <c r="D26" s="453">
        <f>Dry_Matter_Content!D13</f>
        <v>0.44</v>
      </c>
      <c r="E26" s="319">
        <f>MCF!R25</f>
        <v>1</v>
      </c>
      <c r="F26" s="87">
        <f t="shared" si="0"/>
        <v>0.51648123709841998</v>
      </c>
      <c r="G26" s="87">
        <f t="shared" si="1"/>
        <v>0.51648123709841998</v>
      </c>
      <c r="H26" s="87">
        <f t="shared" si="2"/>
        <v>0</v>
      </c>
      <c r="I26" s="87">
        <f t="shared" si="3"/>
        <v>3.1073990537152962</v>
      </c>
      <c r="J26" s="87">
        <f t="shared" si="4"/>
        <v>0.18786273866203512</v>
      </c>
      <c r="K26" s="120">
        <f t="shared" si="6"/>
        <v>0.12524182577469006</v>
      </c>
      <c r="N26" s="290"/>
      <c r="O26" s="116">
        <f>Amnt_Deposited!B21</f>
        <v>2007</v>
      </c>
      <c r="P26" s="119">
        <f>Amnt_Deposited!D21</f>
        <v>5.3355499700250002</v>
      </c>
      <c r="Q26" s="319">
        <f>MCF!R25</f>
        <v>1</v>
      </c>
      <c r="R26" s="87">
        <f t="shared" si="5"/>
        <v>1.0671099940050002</v>
      </c>
      <c r="S26" s="87">
        <f t="shared" si="7"/>
        <v>1.0671099940050002</v>
      </c>
      <c r="T26" s="87">
        <f t="shared" si="8"/>
        <v>0</v>
      </c>
      <c r="U26" s="87">
        <f t="shared" si="9"/>
        <v>6.4202459787506099</v>
      </c>
      <c r="V26" s="87">
        <f t="shared" si="10"/>
        <v>0.38814615426040294</v>
      </c>
      <c r="W26" s="120">
        <f t="shared" si="11"/>
        <v>0.25876410284026863</v>
      </c>
    </row>
    <row r="27" spans="2:23">
      <c r="B27" s="116">
        <f>Amnt_Deposited!B22</f>
        <v>2008</v>
      </c>
      <c r="C27" s="119">
        <f>Amnt_Deposited!D22</f>
        <v>5.3919728021829991</v>
      </c>
      <c r="D27" s="453">
        <f>Dry_Matter_Content!D14</f>
        <v>0.44</v>
      </c>
      <c r="E27" s="319">
        <f>MCF!R26</f>
        <v>1</v>
      </c>
      <c r="F27" s="87">
        <f t="shared" si="0"/>
        <v>0.52194296725131428</v>
      </c>
      <c r="G27" s="87">
        <f t="shared" si="1"/>
        <v>0.52194296725131428</v>
      </c>
      <c r="H27" s="87">
        <f t="shared" si="2"/>
        <v>0</v>
      </c>
      <c r="I27" s="87">
        <f t="shared" si="3"/>
        <v>3.4192626409170481</v>
      </c>
      <c r="J27" s="87">
        <f t="shared" si="4"/>
        <v>0.21007938004956223</v>
      </c>
      <c r="K27" s="120">
        <f t="shared" si="6"/>
        <v>0.14005292003304148</v>
      </c>
      <c r="N27" s="290"/>
      <c r="O27" s="116">
        <f>Amnt_Deposited!B22</f>
        <v>2008</v>
      </c>
      <c r="P27" s="119">
        <f>Amnt_Deposited!D22</f>
        <v>5.3919728021829991</v>
      </c>
      <c r="Q27" s="319">
        <f>MCF!R26</f>
        <v>1</v>
      </c>
      <c r="R27" s="87">
        <f t="shared" si="5"/>
        <v>1.0783945604365999</v>
      </c>
      <c r="S27" s="87">
        <f t="shared" si="7"/>
        <v>1.0783945604365999</v>
      </c>
      <c r="T27" s="87">
        <f t="shared" si="8"/>
        <v>0</v>
      </c>
      <c r="U27" s="87">
        <f t="shared" si="9"/>
        <v>7.0645922332996847</v>
      </c>
      <c r="V27" s="87">
        <f t="shared" si="10"/>
        <v>0.43404830588752513</v>
      </c>
      <c r="W27" s="120">
        <f t="shared" si="11"/>
        <v>0.28936553725835007</v>
      </c>
    </row>
    <row r="28" spans="2:23">
      <c r="B28" s="116">
        <f>Amnt_Deposited!B23</f>
        <v>2009</v>
      </c>
      <c r="C28" s="119">
        <f>Amnt_Deposited!D23</f>
        <v>5.4455092588599996</v>
      </c>
      <c r="D28" s="453">
        <f>Dry_Matter_Content!D15</f>
        <v>0.44</v>
      </c>
      <c r="E28" s="319">
        <f>MCF!R27</f>
        <v>1</v>
      </c>
      <c r="F28" s="87">
        <f t="shared" si="0"/>
        <v>0.52712529625764803</v>
      </c>
      <c r="G28" s="87">
        <f t="shared" si="1"/>
        <v>0.52712529625764803</v>
      </c>
      <c r="H28" s="87">
        <f t="shared" si="2"/>
        <v>0</v>
      </c>
      <c r="I28" s="87">
        <f t="shared" si="3"/>
        <v>3.7152246512839953</v>
      </c>
      <c r="J28" s="87">
        <f t="shared" si="4"/>
        <v>0.23116328589070087</v>
      </c>
      <c r="K28" s="120">
        <f t="shared" si="6"/>
        <v>0.15410885726046725</v>
      </c>
      <c r="N28" s="290"/>
      <c r="O28" s="116">
        <f>Amnt_Deposited!B23</f>
        <v>2009</v>
      </c>
      <c r="P28" s="119">
        <f>Amnt_Deposited!D23</f>
        <v>5.4455092588599996</v>
      </c>
      <c r="Q28" s="319">
        <f>MCF!R27</f>
        <v>1</v>
      </c>
      <c r="R28" s="87">
        <f t="shared" si="5"/>
        <v>1.0891018517719999</v>
      </c>
      <c r="S28" s="87">
        <f t="shared" si="7"/>
        <v>1.0891018517719999</v>
      </c>
      <c r="T28" s="87">
        <f t="shared" si="8"/>
        <v>0</v>
      </c>
      <c r="U28" s="87">
        <f t="shared" si="9"/>
        <v>7.6760839902561866</v>
      </c>
      <c r="V28" s="87">
        <f t="shared" si="10"/>
        <v>0.4776100948154976</v>
      </c>
      <c r="W28" s="120">
        <f t="shared" si="11"/>
        <v>0.31840672987699836</v>
      </c>
    </row>
    <row r="29" spans="2:23">
      <c r="B29" s="116">
        <f>Amnt_Deposited!B24</f>
        <v>2010</v>
      </c>
      <c r="C29" s="119">
        <f>Amnt_Deposited!D24</f>
        <v>6.5010469425000004</v>
      </c>
      <c r="D29" s="453">
        <f>Dry_Matter_Content!D16</f>
        <v>0.44</v>
      </c>
      <c r="E29" s="319">
        <f>MCF!R28</f>
        <v>1</v>
      </c>
      <c r="F29" s="87">
        <f t="shared" si="0"/>
        <v>0.62930134403400007</v>
      </c>
      <c r="G29" s="87">
        <f t="shared" si="1"/>
        <v>0.62930134403400007</v>
      </c>
      <c r="H29" s="87">
        <f t="shared" si="2"/>
        <v>0</v>
      </c>
      <c r="I29" s="87">
        <f t="shared" si="3"/>
        <v>4.0933538484534289</v>
      </c>
      <c r="J29" s="87">
        <f t="shared" si="4"/>
        <v>0.25117214686456629</v>
      </c>
      <c r="K29" s="120">
        <f t="shared" si="6"/>
        <v>0.16744809790971085</v>
      </c>
      <c r="O29" s="116">
        <f>Amnt_Deposited!B24</f>
        <v>2010</v>
      </c>
      <c r="P29" s="119">
        <f>Amnt_Deposited!D24</f>
        <v>6.5010469425000004</v>
      </c>
      <c r="Q29" s="319">
        <f>MCF!R28</f>
        <v>1</v>
      </c>
      <c r="R29" s="87">
        <f t="shared" si="5"/>
        <v>1.3002093885000001</v>
      </c>
      <c r="S29" s="87">
        <f t="shared" si="7"/>
        <v>1.3002093885000001</v>
      </c>
      <c r="T29" s="87">
        <f t="shared" si="8"/>
        <v>0</v>
      </c>
      <c r="U29" s="87">
        <f t="shared" si="9"/>
        <v>8.4573426620938594</v>
      </c>
      <c r="V29" s="87">
        <f t="shared" si="10"/>
        <v>0.51895071666232695</v>
      </c>
      <c r="W29" s="120">
        <f t="shared" si="11"/>
        <v>0.3459671444415513</v>
      </c>
    </row>
    <row r="30" spans="2:23">
      <c r="B30" s="116">
        <f>Amnt_Deposited!B25</f>
        <v>2011</v>
      </c>
      <c r="C30" s="119">
        <f>Amnt_Deposited!D25</f>
        <v>0</v>
      </c>
      <c r="D30" s="453">
        <f>Dry_Matter_Content!D17</f>
        <v>0.44</v>
      </c>
      <c r="E30" s="319">
        <f>MCF!R29</f>
        <v>1</v>
      </c>
      <c r="F30" s="87">
        <f t="shared" si="0"/>
        <v>0</v>
      </c>
      <c r="G30" s="87">
        <f t="shared" si="1"/>
        <v>0</v>
      </c>
      <c r="H30" s="87">
        <f t="shared" si="2"/>
        <v>0</v>
      </c>
      <c r="I30" s="87">
        <f t="shared" si="3"/>
        <v>3.8166178309862064</v>
      </c>
      <c r="J30" s="87">
        <f t="shared" si="4"/>
        <v>0.27673601746722221</v>
      </c>
      <c r="K30" s="120">
        <f t="shared" si="6"/>
        <v>0.18449067831148147</v>
      </c>
      <c r="O30" s="116">
        <f>Amnt_Deposited!B25</f>
        <v>2011</v>
      </c>
      <c r="P30" s="119">
        <f>Amnt_Deposited!D25</f>
        <v>0</v>
      </c>
      <c r="Q30" s="319">
        <f>MCF!R29</f>
        <v>1</v>
      </c>
      <c r="R30" s="87">
        <f t="shared" si="5"/>
        <v>0</v>
      </c>
      <c r="S30" s="87">
        <f t="shared" si="7"/>
        <v>0</v>
      </c>
      <c r="T30" s="87">
        <f t="shared" si="8"/>
        <v>0</v>
      </c>
      <c r="U30" s="87">
        <f t="shared" si="9"/>
        <v>7.8855740309632347</v>
      </c>
      <c r="V30" s="87">
        <f t="shared" si="10"/>
        <v>0.57176863113062437</v>
      </c>
      <c r="W30" s="120">
        <f t="shared" si="11"/>
        <v>0.38117908742041623</v>
      </c>
    </row>
    <row r="31" spans="2:23">
      <c r="B31" s="116">
        <f>Amnt_Deposited!B26</f>
        <v>2012</v>
      </c>
      <c r="C31" s="119">
        <f>Amnt_Deposited!D26</f>
        <v>0</v>
      </c>
      <c r="D31" s="453">
        <f>Dry_Matter_Content!D18</f>
        <v>0.44</v>
      </c>
      <c r="E31" s="319">
        <f>MCF!R30</f>
        <v>1</v>
      </c>
      <c r="F31" s="87">
        <f t="shared" si="0"/>
        <v>0</v>
      </c>
      <c r="G31" s="87">
        <f t="shared" si="1"/>
        <v>0</v>
      </c>
      <c r="H31" s="87">
        <f t="shared" si="2"/>
        <v>0</v>
      </c>
      <c r="I31" s="87">
        <f t="shared" si="3"/>
        <v>3.5585908785543841</v>
      </c>
      <c r="J31" s="87">
        <f t="shared" si="4"/>
        <v>0.25802695243182255</v>
      </c>
      <c r="K31" s="120">
        <f t="shared" si="6"/>
        <v>0.17201796828788168</v>
      </c>
      <c r="O31" s="116">
        <f>Amnt_Deposited!B26</f>
        <v>2012</v>
      </c>
      <c r="P31" s="119">
        <f>Amnt_Deposited!D26</f>
        <v>0</v>
      </c>
      <c r="Q31" s="319">
        <f>MCF!R30</f>
        <v>1</v>
      </c>
      <c r="R31" s="87">
        <f t="shared" si="5"/>
        <v>0</v>
      </c>
      <c r="S31" s="87">
        <f t="shared" si="7"/>
        <v>0</v>
      </c>
      <c r="T31" s="87">
        <f t="shared" si="8"/>
        <v>0</v>
      </c>
      <c r="U31" s="87">
        <f t="shared" si="9"/>
        <v>7.3524604928809572</v>
      </c>
      <c r="V31" s="87">
        <f t="shared" si="10"/>
        <v>0.5331135380822779</v>
      </c>
      <c r="W31" s="120">
        <f t="shared" si="11"/>
        <v>0.35540902538818525</v>
      </c>
    </row>
    <row r="32" spans="2:23">
      <c r="B32" s="116">
        <f>Amnt_Deposited!B27</f>
        <v>2013</v>
      </c>
      <c r="C32" s="119">
        <f>Amnt_Deposited!D27</f>
        <v>0</v>
      </c>
      <c r="D32" s="453">
        <f>Dry_Matter_Content!D19</f>
        <v>0.44</v>
      </c>
      <c r="E32" s="319">
        <f>MCF!R31</f>
        <v>1</v>
      </c>
      <c r="F32" s="87">
        <f t="shared" si="0"/>
        <v>0</v>
      </c>
      <c r="G32" s="87">
        <f t="shared" si="1"/>
        <v>0</v>
      </c>
      <c r="H32" s="87">
        <f t="shared" si="2"/>
        <v>0</v>
      </c>
      <c r="I32" s="87">
        <f t="shared" si="3"/>
        <v>3.3180081427377868</v>
      </c>
      <c r="J32" s="87">
        <f t="shared" si="4"/>
        <v>0.24058273581659745</v>
      </c>
      <c r="K32" s="120">
        <f t="shared" si="6"/>
        <v>0.1603884905443983</v>
      </c>
      <c r="O32" s="116">
        <f>Amnt_Deposited!B27</f>
        <v>2013</v>
      </c>
      <c r="P32" s="119">
        <f>Amnt_Deposited!D27</f>
        <v>0</v>
      </c>
      <c r="Q32" s="319">
        <f>MCF!R31</f>
        <v>1</v>
      </c>
      <c r="R32" s="87">
        <f t="shared" si="5"/>
        <v>0</v>
      </c>
      <c r="S32" s="87">
        <f t="shared" si="7"/>
        <v>0</v>
      </c>
      <c r="T32" s="87">
        <f t="shared" si="8"/>
        <v>0</v>
      </c>
      <c r="U32" s="87">
        <f t="shared" si="9"/>
        <v>6.8553887246648468</v>
      </c>
      <c r="V32" s="87">
        <f t="shared" si="10"/>
        <v>0.49707176821611032</v>
      </c>
      <c r="W32" s="120">
        <f t="shared" si="11"/>
        <v>0.3313811788107402</v>
      </c>
    </row>
    <row r="33" spans="2:23">
      <c r="B33" s="116">
        <f>Amnt_Deposited!B28</f>
        <v>2014</v>
      </c>
      <c r="C33" s="119">
        <f>Amnt_Deposited!D28</f>
        <v>0</v>
      </c>
      <c r="D33" s="453">
        <f>Dry_Matter_Content!D20</f>
        <v>0.44</v>
      </c>
      <c r="E33" s="319">
        <f>MCF!R32</f>
        <v>1</v>
      </c>
      <c r="F33" s="87">
        <f t="shared" si="0"/>
        <v>0</v>
      </c>
      <c r="G33" s="87">
        <f t="shared" si="1"/>
        <v>0</v>
      </c>
      <c r="H33" s="87">
        <f t="shared" si="2"/>
        <v>0</v>
      </c>
      <c r="I33" s="87">
        <f t="shared" si="3"/>
        <v>3.0936902866863258</v>
      </c>
      <c r="J33" s="87">
        <f t="shared" si="4"/>
        <v>0.2243178560514609</v>
      </c>
      <c r="K33" s="120">
        <f t="shared" si="6"/>
        <v>0.14954523736764058</v>
      </c>
      <c r="O33" s="116">
        <f>Amnt_Deposited!B28</f>
        <v>2014</v>
      </c>
      <c r="P33" s="119">
        <f>Amnt_Deposited!D28</f>
        <v>0</v>
      </c>
      <c r="Q33" s="319">
        <f>MCF!R32</f>
        <v>1</v>
      </c>
      <c r="R33" s="87">
        <f t="shared" si="5"/>
        <v>0</v>
      </c>
      <c r="S33" s="87">
        <f t="shared" si="7"/>
        <v>0</v>
      </c>
      <c r="T33" s="87">
        <f t="shared" si="8"/>
        <v>0</v>
      </c>
      <c r="U33" s="87">
        <f t="shared" si="9"/>
        <v>6.3919220799304233</v>
      </c>
      <c r="V33" s="87">
        <f t="shared" si="10"/>
        <v>0.46346664473442323</v>
      </c>
      <c r="W33" s="120">
        <f t="shared" si="11"/>
        <v>0.30897776315628211</v>
      </c>
    </row>
    <row r="34" spans="2:23">
      <c r="B34" s="116">
        <f>Amnt_Deposited!B29</f>
        <v>2015</v>
      </c>
      <c r="C34" s="119">
        <f>Amnt_Deposited!D29</f>
        <v>0</v>
      </c>
      <c r="D34" s="453">
        <f>Dry_Matter_Content!D21</f>
        <v>0.44</v>
      </c>
      <c r="E34" s="319">
        <f>MCF!R33</f>
        <v>1</v>
      </c>
      <c r="F34" s="87">
        <f t="shared" si="0"/>
        <v>0</v>
      </c>
      <c r="G34" s="87">
        <f t="shared" si="1"/>
        <v>0</v>
      </c>
      <c r="H34" s="87">
        <f t="shared" si="2"/>
        <v>0</v>
      </c>
      <c r="I34" s="87">
        <f t="shared" si="3"/>
        <v>2.8845377040093916</v>
      </c>
      <c r="J34" s="87">
        <f t="shared" si="4"/>
        <v>0.20915258267693426</v>
      </c>
      <c r="K34" s="120">
        <f t="shared" si="6"/>
        <v>0.13943505511795617</v>
      </c>
      <c r="O34" s="116">
        <f>Amnt_Deposited!B29</f>
        <v>2015</v>
      </c>
      <c r="P34" s="119">
        <f>Amnt_Deposited!D29</f>
        <v>0</v>
      </c>
      <c r="Q34" s="319">
        <f>MCF!R33</f>
        <v>1</v>
      </c>
      <c r="R34" s="87">
        <f t="shared" si="5"/>
        <v>0</v>
      </c>
      <c r="S34" s="87">
        <f t="shared" si="7"/>
        <v>0</v>
      </c>
      <c r="T34" s="87">
        <f t="shared" si="8"/>
        <v>0</v>
      </c>
      <c r="U34" s="87">
        <f t="shared" si="9"/>
        <v>5.9597886446475012</v>
      </c>
      <c r="V34" s="87">
        <f t="shared" si="10"/>
        <v>0.43213343528292192</v>
      </c>
      <c r="W34" s="120">
        <f t="shared" si="11"/>
        <v>0.28808895685528124</v>
      </c>
    </row>
    <row r="35" spans="2:23">
      <c r="B35" s="116">
        <f>Amnt_Deposited!B30</f>
        <v>2016</v>
      </c>
      <c r="C35" s="119">
        <f>Amnt_Deposited!D30</f>
        <v>0</v>
      </c>
      <c r="D35" s="453">
        <f>Dry_Matter_Content!D22</f>
        <v>0.44</v>
      </c>
      <c r="E35" s="319">
        <f>MCF!R34</f>
        <v>1</v>
      </c>
      <c r="F35" s="87">
        <f t="shared" si="0"/>
        <v>0</v>
      </c>
      <c r="G35" s="87">
        <f t="shared" si="1"/>
        <v>0</v>
      </c>
      <c r="H35" s="87">
        <f t="shared" si="2"/>
        <v>0</v>
      </c>
      <c r="I35" s="87">
        <f t="shared" si="3"/>
        <v>2.6895251285040502</v>
      </c>
      <c r="J35" s="87">
        <f t="shared" si="4"/>
        <v>0.1950125755053414</v>
      </c>
      <c r="K35" s="120">
        <f t="shared" si="6"/>
        <v>0.1300083836702276</v>
      </c>
      <c r="O35" s="116">
        <f>Amnt_Deposited!B30</f>
        <v>2016</v>
      </c>
      <c r="P35" s="119">
        <f>Amnt_Deposited!D30</f>
        <v>0</v>
      </c>
      <c r="Q35" s="319">
        <f>MCF!R34</f>
        <v>1</v>
      </c>
      <c r="R35" s="87">
        <f t="shared" si="5"/>
        <v>0</v>
      </c>
      <c r="S35" s="87">
        <f t="shared" si="7"/>
        <v>0</v>
      </c>
      <c r="T35" s="87">
        <f t="shared" si="8"/>
        <v>0</v>
      </c>
      <c r="U35" s="87">
        <f t="shared" si="9"/>
        <v>5.5568701002149776</v>
      </c>
      <c r="V35" s="87">
        <f t="shared" si="10"/>
        <v>0.4029185444325234</v>
      </c>
      <c r="W35" s="120">
        <f t="shared" si="11"/>
        <v>0.26861236295501556</v>
      </c>
    </row>
    <row r="36" spans="2:23">
      <c r="B36" s="116">
        <f>Amnt_Deposited!B31</f>
        <v>2017</v>
      </c>
      <c r="C36" s="119">
        <f>Amnt_Deposited!D31</f>
        <v>0</v>
      </c>
      <c r="D36" s="453">
        <f>Dry_Matter_Content!D23</f>
        <v>0.44</v>
      </c>
      <c r="E36" s="319">
        <f>MCF!R35</f>
        <v>1</v>
      </c>
      <c r="F36" s="87">
        <f t="shared" si="0"/>
        <v>0</v>
      </c>
      <c r="G36" s="87">
        <f t="shared" si="1"/>
        <v>0</v>
      </c>
      <c r="H36" s="87">
        <f t="shared" si="2"/>
        <v>0</v>
      </c>
      <c r="I36" s="87">
        <f t="shared" si="3"/>
        <v>2.5076966082989278</v>
      </c>
      <c r="J36" s="87">
        <f t="shared" si="4"/>
        <v>0.18182852020512244</v>
      </c>
      <c r="K36" s="120">
        <f t="shared" si="6"/>
        <v>0.12121901347008163</v>
      </c>
      <c r="O36" s="116">
        <f>Amnt_Deposited!B31</f>
        <v>2017</v>
      </c>
      <c r="P36" s="119">
        <f>Amnt_Deposited!D31</f>
        <v>0</v>
      </c>
      <c r="Q36" s="319">
        <f>MCF!R35</f>
        <v>1</v>
      </c>
      <c r="R36" s="87">
        <f t="shared" si="5"/>
        <v>0</v>
      </c>
      <c r="S36" s="87">
        <f t="shared" si="7"/>
        <v>0</v>
      </c>
      <c r="T36" s="87">
        <f t="shared" si="8"/>
        <v>0</v>
      </c>
      <c r="U36" s="87">
        <f t="shared" si="9"/>
        <v>5.1811913394605922</v>
      </c>
      <c r="V36" s="87">
        <f t="shared" si="10"/>
        <v>0.37567876075438505</v>
      </c>
      <c r="W36" s="120">
        <f t="shared" si="11"/>
        <v>0.25045250716959</v>
      </c>
    </row>
    <row r="37" spans="2:23">
      <c r="B37" s="116">
        <f>Amnt_Deposited!B32</f>
        <v>2018</v>
      </c>
      <c r="C37" s="119">
        <f>Amnt_Deposited!D32</f>
        <v>0</v>
      </c>
      <c r="D37" s="453">
        <f>Dry_Matter_Content!D24</f>
        <v>0.44</v>
      </c>
      <c r="E37" s="319">
        <f>MCF!R36</f>
        <v>1</v>
      </c>
      <c r="F37" s="87">
        <f t="shared" si="0"/>
        <v>0</v>
      </c>
      <c r="G37" s="87">
        <f t="shared" si="1"/>
        <v>0</v>
      </c>
      <c r="H37" s="87">
        <f t="shared" si="2"/>
        <v>0</v>
      </c>
      <c r="I37" s="87">
        <f t="shared" si="3"/>
        <v>2.3381608197770278</v>
      </c>
      <c r="J37" s="87">
        <f t="shared" si="4"/>
        <v>0.16953578852190002</v>
      </c>
      <c r="K37" s="120">
        <f t="shared" si="6"/>
        <v>0.11302385901460001</v>
      </c>
      <c r="O37" s="116">
        <f>Amnt_Deposited!B32</f>
        <v>2018</v>
      </c>
      <c r="P37" s="119">
        <f>Amnt_Deposited!D32</f>
        <v>0</v>
      </c>
      <c r="Q37" s="319">
        <f>MCF!R36</f>
        <v>1</v>
      </c>
      <c r="R37" s="87">
        <f t="shared" si="5"/>
        <v>0</v>
      </c>
      <c r="S37" s="87">
        <f t="shared" si="7"/>
        <v>0</v>
      </c>
      <c r="T37" s="87">
        <f t="shared" si="8"/>
        <v>0</v>
      </c>
      <c r="U37" s="87">
        <f t="shared" si="9"/>
        <v>4.8309107846632786</v>
      </c>
      <c r="V37" s="87">
        <f t="shared" si="10"/>
        <v>0.3502805547973139</v>
      </c>
      <c r="W37" s="120">
        <f t="shared" si="11"/>
        <v>0.23352036986487593</v>
      </c>
    </row>
    <row r="38" spans="2:23">
      <c r="B38" s="116">
        <f>Amnt_Deposited!B33</f>
        <v>2019</v>
      </c>
      <c r="C38" s="119">
        <f>Amnt_Deposited!D33</f>
        <v>0</v>
      </c>
      <c r="D38" s="453">
        <f>Dry_Matter_Content!D25</f>
        <v>0.44</v>
      </c>
      <c r="E38" s="319">
        <f>MCF!R37</f>
        <v>1</v>
      </c>
      <c r="F38" s="87">
        <f t="shared" si="0"/>
        <v>0</v>
      </c>
      <c r="G38" s="87">
        <f t="shared" si="1"/>
        <v>0</v>
      </c>
      <c r="H38" s="87">
        <f t="shared" si="2"/>
        <v>0</v>
      </c>
      <c r="I38" s="87">
        <f t="shared" si="3"/>
        <v>2.1800866983063263</v>
      </c>
      <c r="J38" s="87">
        <f t="shared" si="4"/>
        <v>0.15807412147070138</v>
      </c>
      <c r="K38" s="120">
        <f t="shared" si="6"/>
        <v>0.10538274764713425</v>
      </c>
      <c r="O38" s="116">
        <f>Amnt_Deposited!B33</f>
        <v>2019</v>
      </c>
      <c r="P38" s="119">
        <f>Amnt_Deposited!D33</f>
        <v>0</v>
      </c>
      <c r="Q38" s="319">
        <f>MCF!R37</f>
        <v>1</v>
      </c>
      <c r="R38" s="87">
        <f t="shared" si="5"/>
        <v>0</v>
      </c>
      <c r="S38" s="87">
        <f t="shared" si="7"/>
        <v>0</v>
      </c>
      <c r="T38" s="87">
        <f t="shared" si="8"/>
        <v>0</v>
      </c>
      <c r="U38" s="87">
        <f t="shared" si="9"/>
        <v>4.5043113601370361</v>
      </c>
      <c r="V38" s="87">
        <f t="shared" si="10"/>
        <v>0.32659942452624235</v>
      </c>
      <c r="W38" s="120">
        <f t="shared" si="11"/>
        <v>0.21773294968416157</v>
      </c>
    </row>
    <row r="39" spans="2:23">
      <c r="B39" s="116">
        <f>Amnt_Deposited!B34</f>
        <v>2020</v>
      </c>
      <c r="C39" s="119">
        <f>Amnt_Deposited!D34</f>
        <v>0</v>
      </c>
      <c r="D39" s="453">
        <f>Dry_Matter_Content!D26</f>
        <v>0.44</v>
      </c>
      <c r="E39" s="319">
        <f>MCF!R38</f>
        <v>1</v>
      </c>
      <c r="F39" s="87">
        <f t="shared" si="0"/>
        <v>0</v>
      </c>
      <c r="G39" s="87">
        <f t="shared" si="1"/>
        <v>0</v>
      </c>
      <c r="H39" s="87">
        <f t="shared" si="2"/>
        <v>0</v>
      </c>
      <c r="I39" s="87">
        <f t="shared" si="3"/>
        <v>2.0326993643599822</v>
      </c>
      <c r="J39" s="87">
        <f t="shared" si="4"/>
        <v>0.1473873339463441</v>
      </c>
      <c r="K39" s="120">
        <f t="shared" si="6"/>
        <v>9.8258222630896064E-2</v>
      </c>
      <c r="O39" s="116">
        <f>Amnt_Deposited!B34</f>
        <v>2020</v>
      </c>
      <c r="P39" s="119">
        <f>Amnt_Deposited!D34</f>
        <v>0</v>
      </c>
      <c r="Q39" s="319">
        <f>MCF!R38</f>
        <v>1</v>
      </c>
      <c r="R39" s="87">
        <f t="shared" si="5"/>
        <v>0</v>
      </c>
      <c r="S39" s="87">
        <f t="shared" si="7"/>
        <v>0</v>
      </c>
      <c r="T39" s="87">
        <f t="shared" si="8"/>
        <v>0</v>
      </c>
      <c r="U39" s="87">
        <f t="shared" si="9"/>
        <v>4.1997920751239288</v>
      </c>
      <c r="V39" s="87">
        <f t="shared" si="10"/>
        <v>0.30451928501310754</v>
      </c>
      <c r="W39" s="120">
        <f t="shared" si="11"/>
        <v>0.20301285667540503</v>
      </c>
    </row>
    <row r="40" spans="2:23">
      <c r="B40" s="116">
        <f>Amnt_Deposited!B35</f>
        <v>2021</v>
      </c>
      <c r="C40" s="119">
        <f>Amnt_Deposited!D35</f>
        <v>0</v>
      </c>
      <c r="D40" s="453">
        <f>Dry_Matter_Content!D27</f>
        <v>0.44</v>
      </c>
      <c r="E40" s="319">
        <f>MCF!R39</f>
        <v>1</v>
      </c>
      <c r="F40" s="87">
        <f t="shared" si="0"/>
        <v>0</v>
      </c>
      <c r="G40" s="87">
        <f t="shared" si="1"/>
        <v>0</v>
      </c>
      <c r="H40" s="87">
        <f t="shared" si="2"/>
        <v>0</v>
      </c>
      <c r="I40" s="87">
        <f t="shared" si="3"/>
        <v>1.8952763250559967</v>
      </c>
      <c r="J40" s="87">
        <f t="shared" si="4"/>
        <v>0.13742303930398542</v>
      </c>
      <c r="K40" s="120">
        <f t="shared" si="6"/>
        <v>9.1615359535990273E-2</v>
      </c>
      <c r="O40" s="116">
        <f>Amnt_Deposited!B35</f>
        <v>2021</v>
      </c>
      <c r="P40" s="119">
        <f>Amnt_Deposited!D35</f>
        <v>0</v>
      </c>
      <c r="Q40" s="319">
        <f>MCF!R39</f>
        <v>1</v>
      </c>
      <c r="R40" s="87">
        <f t="shared" si="5"/>
        <v>0</v>
      </c>
      <c r="S40" s="87">
        <f t="shared" si="7"/>
        <v>0</v>
      </c>
      <c r="T40" s="87">
        <f t="shared" si="8"/>
        <v>0</v>
      </c>
      <c r="U40" s="87">
        <f t="shared" si="9"/>
        <v>3.9158601757355291</v>
      </c>
      <c r="V40" s="87">
        <f t="shared" si="10"/>
        <v>0.28393189938839958</v>
      </c>
      <c r="W40" s="120">
        <f t="shared" si="11"/>
        <v>0.1892879329255997</v>
      </c>
    </row>
    <row r="41" spans="2:23">
      <c r="B41" s="116">
        <f>Amnt_Deposited!B36</f>
        <v>2022</v>
      </c>
      <c r="C41" s="119">
        <f>Amnt_Deposited!D36</f>
        <v>0</v>
      </c>
      <c r="D41" s="453">
        <f>Dry_Matter_Content!D28</f>
        <v>0.44</v>
      </c>
      <c r="E41" s="319">
        <f>MCF!R40</f>
        <v>1</v>
      </c>
      <c r="F41" s="87">
        <f t="shared" si="0"/>
        <v>0</v>
      </c>
      <c r="G41" s="87">
        <f t="shared" si="1"/>
        <v>0</v>
      </c>
      <c r="H41" s="87">
        <f t="shared" si="2"/>
        <v>0</v>
      </c>
      <c r="I41" s="87">
        <f t="shared" si="3"/>
        <v>1.7671439324962686</v>
      </c>
      <c r="J41" s="87">
        <f t="shared" si="4"/>
        <v>0.12813239255972825</v>
      </c>
      <c r="K41" s="120">
        <f t="shared" si="6"/>
        <v>8.5421595039818832E-2</v>
      </c>
      <c r="O41" s="116">
        <f>Amnt_Deposited!B36</f>
        <v>2022</v>
      </c>
      <c r="P41" s="119">
        <f>Amnt_Deposited!D36</f>
        <v>0</v>
      </c>
      <c r="Q41" s="319">
        <f>MCF!R40</f>
        <v>1</v>
      </c>
      <c r="R41" s="87">
        <f t="shared" si="5"/>
        <v>0</v>
      </c>
      <c r="S41" s="87">
        <f t="shared" si="7"/>
        <v>0</v>
      </c>
      <c r="T41" s="87">
        <f t="shared" si="8"/>
        <v>0</v>
      </c>
      <c r="U41" s="87">
        <f t="shared" si="9"/>
        <v>3.6511238274716278</v>
      </c>
      <c r="V41" s="87">
        <f t="shared" si="10"/>
        <v>0.26473634826390124</v>
      </c>
      <c r="W41" s="120">
        <f t="shared" si="11"/>
        <v>0.17649089884260083</v>
      </c>
    </row>
    <row r="42" spans="2:23">
      <c r="B42" s="116">
        <f>Amnt_Deposited!B37</f>
        <v>2023</v>
      </c>
      <c r="C42" s="119">
        <f>Amnt_Deposited!D37</f>
        <v>0</v>
      </c>
      <c r="D42" s="453">
        <f>Dry_Matter_Content!D29</f>
        <v>0.44</v>
      </c>
      <c r="E42" s="319">
        <f>MCF!R41</f>
        <v>1</v>
      </c>
      <c r="F42" s="87">
        <f t="shared" si="0"/>
        <v>0</v>
      </c>
      <c r="G42" s="87">
        <f t="shared" si="1"/>
        <v>0</v>
      </c>
      <c r="H42" s="87">
        <f t="shared" si="2"/>
        <v>0</v>
      </c>
      <c r="I42" s="87">
        <f t="shared" si="3"/>
        <v>1.6476740815438151</v>
      </c>
      <c r="J42" s="87">
        <f t="shared" si="4"/>
        <v>0.11946985095245352</v>
      </c>
      <c r="K42" s="120">
        <f t="shared" si="6"/>
        <v>7.9646567301635676E-2</v>
      </c>
      <c r="O42" s="116">
        <f>Amnt_Deposited!B37</f>
        <v>2023</v>
      </c>
      <c r="P42" s="119">
        <f>Amnt_Deposited!D37</f>
        <v>0</v>
      </c>
      <c r="Q42" s="319">
        <f>MCF!R41</f>
        <v>1</v>
      </c>
      <c r="R42" s="87">
        <f t="shared" si="5"/>
        <v>0</v>
      </c>
      <c r="S42" s="87">
        <f t="shared" si="7"/>
        <v>0</v>
      </c>
      <c r="T42" s="87">
        <f t="shared" si="8"/>
        <v>0</v>
      </c>
      <c r="U42" s="87">
        <f t="shared" si="9"/>
        <v>3.4042852924458975</v>
      </c>
      <c r="V42" s="87">
        <f t="shared" si="10"/>
        <v>0.2468385350257303</v>
      </c>
      <c r="W42" s="120">
        <f t="shared" si="11"/>
        <v>0.16455902335048686</v>
      </c>
    </row>
    <row r="43" spans="2:23">
      <c r="B43" s="116">
        <f>Amnt_Deposited!B38</f>
        <v>2024</v>
      </c>
      <c r="C43" s="119">
        <f>Amnt_Deposited!D38</f>
        <v>0</v>
      </c>
      <c r="D43" s="453">
        <f>Dry_Matter_Content!D30</f>
        <v>0.44</v>
      </c>
      <c r="E43" s="319">
        <f>MCF!R42</f>
        <v>1</v>
      </c>
      <c r="F43" s="87">
        <f t="shared" si="0"/>
        <v>0</v>
      </c>
      <c r="G43" s="87">
        <f t="shared" si="1"/>
        <v>0</v>
      </c>
      <c r="H43" s="87">
        <f t="shared" si="2"/>
        <v>0</v>
      </c>
      <c r="I43" s="87">
        <f t="shared" si="3"/>
        <v>1.5362811308506628</v>
      </c>
      <c r="J43" s="87">
        <f t="shared" si="4"/>
        <v>0.11139295069315243</v>
      </c>
      <c r="K43" s="120">
        <f t="shared" si="6"/>
        <v>7.4261967128768286E-2</v>
      </c>
      <c r="O43" s="116">
        <f>Amnt_Deposited!B38</f>
        <v>2024</v>
      </c>
      <c r="P43" s="119">
        <f>Amnt_Deposited!D38</f>
        <v>0</v>
      </c>
      <c r="Q43" s="319">
        <f>MCF!R42</f>
        <v>1</v>
      </c>
      <c r="R43" s="87">
        <f t="shared" si="5"/>
        <v>0</v>
      </c>
      <c r="S43" s="87">
        <f t="shared" si="7"/>
        <v>0</v>
      </c>
      <c r="T43" s="87">
        <f t="shared" si="8"/>
        <v>0</v>
      </c>
      <c r="U43" s="87">
        <f t="shared" si="9"/>
        <v>3.1741345678732684</v>
      </c>
      <c r="V43" s="87">
        <f t="shared" si="10"/>
        <v>0.23015072457262889</v>
      </c>
      <c r="W43" s="120">
        <f t="shared" si="11"/>
        <v>0.15343381638175257</v>
      </c>
    </row>
    <row r="44" spans="2:23">
      <c r="B44" s="116">
        <f>Amnt_Deposited!B39</f>
        <v>2025</v>
      </c>
      <c r="C44" s="119">
        <f>Amnt_Deposited!D39</f>
        <v>0</v>
      </c>
      <c r="D44" s="453">
        <f>Dry_Matter_Content!D31</f>
        <v>0.44</v>
      </c>
      <c r="E44" s="319">
        <f>MCF!R43</f>
        <v>1</v>
      </c>
      <c r="F44" s="87">
        <f t="shared" si="0"/>
        <v>0</v>
      </c>
      <c r="G44" s="87">
        <f t="shared" si="1"/>
        <v>0</v>
      </c>
      <c r="H44" s="87">
        <f t="shared" si="2"/>
        <v>0</v>
      </c>
      <c r="I44" s="87">
        <f t="shared" si="3"/>
        <v>1.4324190320432795</v>
      </c>
      <c r="J44" s="87">
        <f t="shared" si="4"/>
        <v>0.10386209880738335</v>
      </c>
      <c r="K44" s="120">
        <f t="shared" si="6"/>
        <v>6.9241399204922227E-2</v>
      </c>
      <c r="O44" s="116">
        <f>Amnt_Deposited!B39</f>
        <v>2025</v>
      </c>
      <c r="P44" s="119">
        <f>Amnt_Deposited!D39</f>
        <v>0</v>
      </c>
      <c r="Q44" s="319">
        <f>MCF!R43</f>
        <v>1</v>
      </c>
      <c r="R44" s="87">
        <f t="shared" si="5"/>
        <v>0</v>
      </c>
      <c r="S44" s="87">
        <f t="shared" si="7"/>
        <v>0</v>
      </c>
      <c r="T44" s="87">
        <f t="shared" si="8"/>
        <v>0</v>
      </c>
      <c r="U44" s="87">
        <f t="shared" si="9"/>
        <v>2.9595434546348733</v>
      </c>
      <c r="V44" s="87">
        <f t="shared" si="10"/>
        <v>0.21459111323839525</v>
      </c>
      <c r="W44" s="120">
        <f t="shared" si="11"/>
        <v>0.14306074215893017</v>
      </c>
    </row>
    <row r="45" spans="2:23">
      <c r="B45" s="116">
        <f>Amnt_Deposited!B40</f>
        <v>2026</v>
      </c>
      <c r="C45" s="119">
        <f>Amnt_Deposited!D40</f>
        <v>0</v>
      </c>
      <c r="D45" s="453">
        <f>Dry_Matter_Content!D32</f>
        <v>0.44</v>
      </c>
      <c r="E45" s="319">
        <f>MCF!R44</f>
        <v>1</v>
      </c>
      <c r="F45" s="87">
        <f t="shared" si="0"/>
        <v>0</v>
      </c>
      <c r="G45" s="87">
        <f t="shared" si="1"/>
        <v>0</v>
      </c>
      <c r="H45" s="87">
        <f t="shared" si="2"/>
        <v>0</v>
      </c>
      <c r="I45" s="87">
        <f t="shared" si="3"/>
        <v>1.3355786529928142</v>
      </c>
      <c r="J45" s="87">
        <f t="shared" si="4"/>
        <v>9.6840379050465206E-2</v>
      </c>
      <c r="K45" s="120">
        <f t="shared" si="6"/>
        <v>6.4560252700310128E-2</v>
      </c>
      <c r="O45" s="116">
        <f>Amnt_Deposited!B40</f>
        <v>2026</v>
      </c>
      <c r="P45" s="119">
        <f>Amnt_Deposited!D40</f>
        <v>0</v>
      </c>
      <c r="Q45" s="319">
        <f>MCF!R44</f>
        <v>1</v>
      </c>
      <c r="R45" s="87">
        <f t="shared" si="5"/>
        <v>0</v>
      </c>
      <c r="S45" s="87">
        <f t="shared" si="7"/>
        <v>0</v>
      </c>
      <c r="T45" s="87">
        <f t="shared" si="8"/>
        <v>0</v>
      </c>
      <c r="U45" s="87">
        <f t="shared" si="9"/>
        <v>2.7594600268446561</v>
      </c>
      <c r="V45" s="87">
        <f t="shared" si="10"/>
        <v>0.20008342779021726</v>
      </c>
      <c r="W45" s="120">
        <f t="shared" si="11"/>
        <v>0.13338895186014482</v>
      </c>
    </row>
    <row r="46" spans="2:23">
      <c r="B46" s="116">
        <f>Amnt_Deposited!B41</f>
        <v>2027</v>
      </c>
      <c r="C46" s="119">
        <f>Amnt_Deposited!D41</f>
        <v>0</v>
      </c>
      <c r="D46" s="453">
        <f>Dry_Matter_Content!D33</f>
        <v>0.44</v>
      </c>
      <c r="E46" s="319">
        <f>MCF!R45</f>
        <v>1</v>
      </c>
      <c r="F46" s="87">
        <f t="shared" si="0"/>
        <v>0</v>
      </c>
      <c r="G46" s="87">
        <f t="shared" si="1"/>
        <v>0</v>
      </c>
      <c r="H46" s="87">
        <f t="shared" si="2"/>
        <v>0</v>
      </c>
      <c r="I46" s="87">
        <f t="shared" si="3"/>
        <v>1.2452852820488109</v>
      </c>
      <c r="J46" s="87">
        <f t="shared" si="4"/>
        <v>9.0293370944003207E-2</v>
      </c>
      <c r="K46" s="120">
        <f t="shared" si="6"/>
        <v>6.0195580629335471E-2</v>
      </c>
      <c r="O46" s="116">
        <f>Amnt_Deposited!B41</f>
        <v>2027</v>
      </c>
      <c r="P46" s="119">
        <f>Amnt_Deposited!D41</f>
        <v>0</v>
      </c>
      <c r="Q46" s="319">
        <f>MCF!R45</f>
        <v>1</v>
      </c>
      <c r="R46" s="87">
        <f t="shared" si="5"/>
        <v>0</v>
      </c>
      <c r="S46" s="87">
        <f t="shared" si="7"/>
        <v>0</v>
      </c>
      <c r="T46" s="87">
        <f t="shared" si="8"/>
        <v>0</v>
      </c>
      <c r="U46" s="87">
        <f t="shared" si="9"/>
        <v>2.5729034753074593</v>
      </c>
      <c r="V46" s="87">
        <f t="shared" si="10"/>
        <v>0.18655655153719664</v>
      </c>
      <c r="W46" s="120">
        <f t="shared" si="11"/>
        <v>0.12437103435813109</v>
      </c>
    </row>
    <row r="47" spans="2:23">
      <c r="B47" s="116">
        <f>Amnt_Deposited!B42</f>
        <v>2028</v>
      </c>
      <c r="C47" s="119">
        <f>Amnt_Deposited!D42</f>
        <v>0</v>
      </c>
      <c r="D47" s="453">
        <f>Dry_Matter_Content!D34</f>
        <v>0.44</v>
      </c>
      <c r="E47" s="319">
        <f>MCF!R46</f>
        <v>1</v>
      </c>
      <c r="F47" s="87">
        <f t="shared" si="0"/>
        <v>0</v>
      </c>
      <c r="G47" s="87">
        <f t="shared" si="1"/>
        <v>0</v>
      </c>
      <c r="H47" s="87">
        <f t="shared" si="2"/>
        <v>0</v>
      </c>
      <c r="I47" s="87">
        <f t="shared" si="3"/>
        <v>1.1610963010021471</v>
      </c>
      <c r="J47" s="87">
        <f t="shared" si="4"/>
        <v>8.4188981046663919E-2</v>
      </c>
      <c r="K47" s="120">
        <f t="shared" si="6"/>
        <v>5.612598736444261E-2</v>
      </c>
      <c r="O47" s="116">
        <f>Amnt_Deposited!B42</f>
        <v>2028</v>
      </c>
      <c r="P47" s="119">
        <f>Amnt_Deposited!D42</f>
        <v>0</v>
      </c>
      <c r="Q47" s="319">
        <f>MCF!R46</f>
        <v>1</v>
      </c>
      <c r="R47" s="87">
        <f t="shared" si="5"/>
        <v>0</v>
      </c>
      <c r="S47" s="87">
        <f t="shared" si="7"/>
        <v>0</v>
      </c>
      <c r="T47" s="87">
        <f t="shared" si="8"/>
        <v>0</v>
      </c>
      <c r="U47" s="87">
        <f t="shared" si="9"/>
        <v>2.3989592995912115</v>
      </c>
      <c r="V47" s="87">
        <f t="shared" si="10"/>
        <v>0.17394417571624768</v>
      </c>
      <c r="W47" s="120">
        <f t="shared" si="11"/>
        <v>0.11596278381083178</v>
      </c>
    </row>
    <row r="48" spans="2:23">
      <c r="B48" s="116">
        <f>Amnt_Deposited!B43</f>
        <v>2029</v>
      </c>
      <c r="C48" s="119">
        <f>Amnt_Deposited!D43</f>
        <v>0</v>
      </c>
      <c r="D48" s="453">
        <f>Dry_Matter_Content!D35</f>
        <v>0.44</v>
      </c>
      <c r="E48" s="319">
        <f>MCF!R47</f>
        <v>1</v>
      </c>
      <c r="F48" s="87">
        <f t="shared" si="0"/>
        <v>0</v>
      </c>
      <c r="G48" s="87">
        <f t="shared" si="1"/>
        <v>0</v>
      </c>
      <c r="H48" s="87">
        <f t="shared" si="2"/>
        <v>0</v>
      </c>
      <c r="I48" s="87">
        <f t="shared" si="3"/>
        <v>1.0825990153700586</v>
      </c>
      <c r="J48" s="87">
        <f t="shared" si="4"/>
        <v>7.8497285632088451E-2</v>
      </c>
      <c r="K48" s="120">
        <f t="shared" si="6"/>
        <v>5.2331523754725634E-2</v>
      </c>
      <c r="O48" s="116">
        <f>Amnt_Deposited!B43</f>
        <v>2029</v>
      </c>
      <c r="P48" s="119">
        <f>Amnt_Deposited!D43</f>
        <v>0</v>
      </c>
      <c r="Q48" s="319">
        <f>MCF!R47</f>
        <v>1</v>
      </c>
      <c r="R48" s="87">
        <f t="shared" si="5"/>
        <v>0</v>
      </c>
      <c r="S48" s="87">
        <f t="shared" si="7"/>
        <v>0</v>
      </c>
      <c r="T48" s="87">
        <f t="shared" si="8"/>
        <v>0</v>
      </c>
      <c r="U48" s="87">
        <f t="shared" si="9"/>
        <v>2.2367748251447477</v>
      </c>
      <c r="V48" s="87">
        <f t="shared" si="10"/>
        <v>0.16218447444646364</v>
      </c>
      <c r="W48" s="120">
        <f t="shared" si="11"/>
        <v>0.10812298296430908</v>
      </c>
    </row>
    <row r="49" spans="2:23">
      <c r="B49" s="116">
        <f>Amnt_Deposited!B44</f>
        <v>2030</v>
      </c>
      <c r="C49" s="119">
        <f>Amnt_Deposited!D44</f>
        <v>0</v>
      </c>
      <c r="D49" s="453">
        <f>Dry_Matter_Content!D36</f>
        <v>0.44</v>
      </c>
      <c r="E49" s="319">
        <f>MCF!R48</f>
        <v>1</v>
      </c>
      <c r="F49" s="87">
        <f t="shared" si="0"/>
        <v>0</v>
      </c>
      <c r="G49" s="87">
        <f t="shared" si="1"/>
        <v>0</v>
      </c>
      <c r="H49" s="87">
        <f t="shared" si="2"/>
        <v>0</v>
      </c>
      <c r="I49" s="87">
        <f t="shared" si="3"/>
        <v>1.0094086313673074</v>
      </c>
      <c r="J49" s="87">
        <f t="shared" si="4"/>
        <v>7.3190384002751255E-2</v>
      </c>
      <c r="K49" s="120">
        <f t="shared" si="6"/>
        <v>4.8793589335167503E-2</v>
      </c>
      <c r="O49" s="116">
        <f>Amnt_Deposited!B44</f>
        <v>2030</v>
      </c>
      <c r="P49" s="119">
        <f>Amnt_Deposited!D44</f>
        <v>0</v>
      </c>
      <c r="Q49" s="319">
        <f>MCF!R48</f>
        <v>1</v>
      </c>
      <c r="R49" s="87">
        <f t="shared" si="5"/>
        <v>0</v>
      </c>
      <c r="S49" s="87">
        <f t="shared" si="7"/>
        <v>0</v>
      </c>
      <c r="T49" s="87">
        <f t="shared" si="8"/>
        <v>0</v>
      </c>
      <c r="U49" s="87">
        <f t="shared" si="9"/>
        <v>2.0855550234861706</v>
      </c>
      <c r="V49" s="87">
        <f t="shared" si="10"/>
        <v>0.15121980165857687</v>
      </c>
      <c r="W49" s="120">
        <f t="shared" si="11"/>
        <v>0.10081320110571791</v>
      </c>
    </row>
    <row r="50" spans="2:23">
      <c r="B50" s="116">
        <f>Amnt_Deposited!B45</f>
        <v>2031</v>
      </c>
      <c r="C50" s="119">
        <f>Amnt_Deposited!D45</f>
        <v>0</v>
      </c>
      <c r="D50" s="453">
        <f>Dry_Matter_Content!D37</f>
        <v>0.44</v>
      </c>
      <c r="E50" s="319">
        <f>MCF!R49</f>
        <v>1</v>
      </c>
      <c r="F50" s="87">
        <f t="shared" si="0"/>
        <v>0</v>
      </c>
      <c r="G50" s="87">
        <f t="shared" si="1"/>
        <v>0</v>
      </c>
      <c r="H50" s="87">
        <f t="shared" si="2"/>
        <v>0</v>
      </c>
      <c r="I50" s="87">
        <f t="shared" si="3"/>
        <v>0.94116636964659894</v>
      </c>
      <c r="J50" s="87">
        <f t="shared" si="4"/>
        <v>6.824226172070845E-2</v>
      </c>
      <c r="K50" s="120">
        <f t="shared" si="6"/>
        <v>4.5494841147138962E-2</v>
      </c>
      <c r="O50" s="116">
        <f>Amnt_Deposited!B45</f>
        <v>2031</v>
      </c>
      <c r="P50" s="119">
        <f>Amnt_Deposited!D45</f>
        <v>0</v>
      </c>
      <c r="Q50" s="319">
        <f>MCF!R49</f>
        <v>1</v>
      </c>
      <c r="R50" s="87">
        <f t="shared" si="5"/>
        <v>0</v>
      </c>
      <c r="S50" s="87">
        <f t="shared" si="7"/>
        <v>0</v>
      </c>
      <c r="T50" s="87">
        <f t="shared" si="8"/>
        <v>0</v>
      </c>
      <c r="U50" s="87">
        <f t="shared" si="9"/>
        <v>1.9445586149723102</v>
      </c>
      <c r="V50" s="87">
        <f t="shared" si="10"/>
        <v>0.14099640851386033</v>
      </c>
      <c r="W50" s="120">
        <f t="shared" si="11"/>
        <v>9.3997605675906884E-2</v>
      </c>
    </row>
    <row r="51" spans="2:23">
      <c r="B51" s="116">
        <f>Amnt_Deposited!B46</f>
        <v>2032</v>
      </c>
      <c r="C51" s="119">
        <f>Amnt_Deposited!D46</f>
        <v>0</v>
      </c>
      <c r="D51" s="453">
        <f>Dry_Matter_Content!D38</f>
        <v>0.44</v>
      </c>
      <c r="E51" s="319">
        <f>MCF!R50</f>
        <v>1</v>
      </c>
      <c r="F51" s="87">
        <f t="shared" ref="F51:F82" si="12">C51*D51*$K$6*DOCF*E51</f>
        <v>0</v>
      </c>
      <c r="G51" s="87">
        <f t="shared" si="1"/>
        <v>0</v>
      </c>
      <c r="H51" s="87">
        <f t="shared" si="2"/>
        <v>0</v>
      </c>
      <c r="I51" s="87">
        <f t="shared" si="3"/>
        <v>0.87753770656180607</v>
      </c>
      <c r="J51" s="87">
        <f t="shared" si="4"/>
        <v>6.3628663084792828E-2</v>
      </c>
      <c r="K51" s="120">
        <f t="shared" si="6"/>
        <v>4.2419108723195216E-2</v>
      </c>
      <c r="O51" s="116">
        <f>Amnt_Deposited!B46</f>
        <v>2032</v>
      </c>
      <c r="P51" s="119">
        <f>Amnt_Deposited!D46</f>
        <v>0</v>
      </c>
      <c r="Q51" s="319">
        <f>MCF!R50</f>
        <v>1</v>
      </c>
      <c r="R51" s="87">
        <f t="shared" ref="R51:R82" si="13">P51*$W$6*DOCF*Q51</f>
        <v>0</v>
      </c>
      <c r="S51" s="87">
        <f t="shared" si="7"/>
        <v>0</v>
      </c>
      <c r="T51" s="87">
        <f t="shared" si="8"/>
        <v>0</v>
      </c>
      <c r="U51" s="87">
        <f t="shared" si="9"/>
        <v>1.8130944350450524</v>
      </c>
      <c r="V51" s="87">
        <f t="shared" si="10"/>
        <v>0.13146417992725778</v>
      </c>
      <c r="W51" s="120">
        <f t="shared" si="11"/>
        <v>8.7642786618171847E-2</v>
      </c>
    </row>
    <row r="52" spans="2:23">
      <c r="B52" s="116">
        <f>Amnt_Deposited!B47</f>
        <v>2033</v>
      </c>
      <c r="C52" s="119">
        <f>Amnt_Deposited!D47</f>
        <v>0</v>
      </c>
      <c r="D52" s="453">
        <f>Dry_Matter_Content!D39</f>
        <v>0.44</v>
      </c>
      <c r="E52" s="319">
        <f>MCF!R51</f>
        <v>1</v>
      </c>
      <c r="F52" s="87">
        <f t="shared" si="12"/>
        <v>0</v>
      </c>
      <c r="G52" s="87">
        <f t="shared" si="1"/>
        <v>0</v>
      </c>
      <c r="H52" s="87">
        <f t="shared" si="2"/>
        <v>0</v>
      </c>
      <c r="I52" s="87">
        <f t="shared" si="3"/>
        <v>0.81821073433266744</v>
      </c>
      <c r="J52" s="87">
        <f t="shared" si="4"/>
        <v>5.9326972229138582E-2</v>
      </c>
      <c r="K52" s="120">
        <f t="shared" si="6"/>
        <v>3.9551314819425719E-2</v>
      </c>
      <c r="O52" s="116">
        <f>Amnt_Deposited!B47</f>
        <v>2033</v>
      </c>
      <c r="P52" s="119">
        <f>Amnt_Deposited!D47</f>
        <v>0</v>
      </c>
      <c r="Q52" s="319">
        <f>MCF!R51</f>
        <v>1</v>
      </c>
      <c r="R52" s="87">
        <f t="shared" si="13"/>
        <v>0</v>
      </c>
      <c r="S52" s="87">
        <f t="shared" si="7"/>
        <v>0</v>
      </c>
      <c r="T52" s="87">
        <f t="shared" si="8"/>
        <v>0</v>
      </c>
      <c r="U52" s="87">
        <f t="shared" si="9"/>
        <v>1.6905180461418736</v>
      </c>
      <c r="V52" s="87">
        <f t="shared" si="10"/>
        <v>0.12257638890317879</v>
      </c>
      <c r="W52" s="120">
        <f t="shared" si="11"/>
        <v>8.1717592602119193E-2</v>
      </c>
    </row>
    <row r="53" spans="2:23">
      <c r="B53" s="116">
        <f>Amnt_Deposited!B48</f>
        <v>2034</v>
      </c>
      <c r="C53" s="119">
        <f>Amnt_Deposited!D48</f>
        <v>0</v>
      </c>
      <c r="D53" s="453">
        <f>Dry_Matter_Content!D40</f>
        <v>0.44</v>
      </c>
      <c r="E53" s="319">
        <f>MCF!R52</f>
        <v>1</v>
      </c>
      <c r="F53" s="87">
        <f t="shared" si="12"/>
        <v>0</v>
      </c>
      <c r="G53" s="87">
        <f t="shared" si="1"/>
        <v>0</v>
      </c>
      <c r="H53" s="87">
        <f t="shared" si="2"/>
        <v>0</v>
      </c>
      <c r="I53" s="87">
        <f t="shared" si="3"/>
        <v>0.76289463207248687</v>
      </c>
      <c r="J53" s="87">
        <f t="shared" si="4"/>
        <v>5.5316102260180626E-2</v>
      </c>
      <c r="K53" s="120">
        <f t="shared" si="6"/>
        <v>3.6877401506787082E-2</v>
      </c>
      <c r="O53" s="116">
        <f>Amnt_Deposited!B48</f>
        <v>2034</v>
      </c>
      <c r="P53" s="119">
        <f>Amnt_Deposited!D48</f>
        <v>0</v>
      </c>
      <c r="Q53" s="319">
        <f>MCF!R52</f>
        <v>1</v>
      </c>
      <c r="R53" s="87">
        <f t="shared" si="13"/>
        <v>0</v>
      </c>
      <c r="S53" s="87">
        <f t="shared" si="7"/>
        <v>0</v>
      </c>
      <c r="T53" s="87">
        <f t="shared" si="8"/>
        <v>0</v>
      </c>
      <c r="U53" s="87">
        <f t="shared" si="9"/>
        <v>1.5762285786621617</v>
      </c>
      <c r="V53" s="87">
        <f t="shared" si="10"/>
        <v>0.11428946747971196</v>
      </c>
      <c r="W53" s="120">
        <f t="shared" si="11"/>
        <v>7.6192978319807966E-2</v>
      </c>
    </row>
    <row r="54" spans="2:23">
      <c r="B54" s="116">
        <f>Amnt_Deposited!B49</f>
        <v>2035</v>
      </c>
      <c r="C54" s="119">
        <f>Amnt_Deposited!D49</f>
        <v>0</v>
      </c>
      <c r="D54" s="453">
        <f>Dry_Matter_Content!D41</f>
        <v>0.44</v>
      </c>
      <c r="E54" s="319">
        <f>MCF!R53</f>
        <v>1</v>
      </c>
      <c r="F54" s="87">
        <f t="shared" si="12"/>
        <v>0</v>
      </c>
      <c r="G54" s="87">
        <f t="shared" si="1"/>
        <v>0</v>
      </c>
      <c r="H54" s="87">
        <f t="shared" si="2"/>
        <v>0</v>
      </c>
      <c r="I54" s="87">
        <f t="shared" si="3"/>
        <v>0.71131824018380896</v>
      </c>
      <c r="J54" s="87">
        <f t="shared" si="4"/>
        <v>5.157639188867788E-2</v>
      </c>
      <c r="K54" s="120">
        <f t="shared" si="6"/>
        <v>3.4384261259118587E-2</v>
      </c>
      <c r="O54" s="116">
        <f>Amnt_Deposited!B49</f>
        <v>2035</v>
      </c>
      <c r="P54" s="119">
        <f>Amnt_Deposited!D49</f>
        <v>0</v>
      </c>
      <c r="Q54" s="319">
        <f>MCF!R53</f>
        <v>1</v>
      </c>
      <c r="R54" s="87">
        <f t="shared" si="13"/>
        <v>0</v>
      </c>
      <c r="S54" s="87">
        <f t="shared" si="7"/>
        <v>0</v>
      </c>
      <c r="T54" s="87">
        <f t="shared" si="8"/>
        <v>0</v>
      </c>
      <c r="U54" s="87">
        <f t="shared" si="9"/>
        <v>1.4696657855037365</v>
      </c>
      <c r="V54" s="87">
        <f t="shared" si="10"/>
        <v>0.10656279315842529</v>
      </c>
      <c r="W54" s="120">
        <f t="shared" si="11"/>
        <v>7.104186210561686E-2</v>
      </c>
    </row>
    <row r="55" spans="2:23">
      <c r="B55" s="116">
        <f>Amnt_Deposited!B50</f>
        <v>2036</v>
      </c>
      <c r="C55" s="119">
        <f>Amnt_Deposited!D50</f>
        <v>0</v>
      </c>
      <c r="D55" s="453">
        <f>Dry_Matter_Content!D42</f>
        <v>0.44</v>
      </c>
      <c r="E55" s="319">
        <f>MCF!R54</f>
        <v>1</v>
      </c>
      <c r="F55" s="87">
        <f t="shared" si="12"/>
        <v>0</v>
      </c>
      <c r="G55" s="87">
        <f t="shared" si="1"/>
        <v>0</v>
      </c>
      <c r="H55" s="87">
        <f t="shared" si="2"/>
        <v>0</v>
      </c>
      <c r="I55" s="87">
        <f t="shared" si="3"/>
        <v>0.66322873113375846</v>
      </c>
      <c r="J55" s="87">
        <f t="shared" si="4"/>
        <v>4.8089509050050529E-2</v>
      </c>
      <c r="K55" s="120">
        <f t="shared" si="6"/>
        <v>3.2059672700033681E-2</v>
      </c>
      <c r="O55" s="116">
        <f>Amnt_Deposited!B50</f>
        <v>2036</v>
      </c>
      <c r="P55" s="119">
        <f>Amnt_Deposited!D50</f>
        <v>0</v>
      </c>
      <c r="Q55" s="319">
        <f>MCF!R54</f>
        <v>1</v>
      </c>
      <c r="R55" s="87">
        <f t="shared" si="13"/>
        <v>0</v>
      </c>
      <c r="S55" s="87">
        <f t="shared" si="7"/>
        <v>0</v>
      </c>
      <c r="T55" s="87">
        <f t="shared" si="8"/>
        <v>0</v>
      </c>
      <c r="U55" s="87">
        <f t="shared" si="9"/>
        <v>1.3703072957309048</v>
      </c>
      <c r="V55" s="87">
        <f t="shared" si="10"/>
        <v>9.9358489772831599E-2</v>
      </c>
      <c r="W55" s="120">
        <f t="shared" si="11"/>
        <v>6.6238993181887723E-2</v>
      </c>
    </row>
    <row r="56" spans="2:23">
      <c r="B56" s="116">
        <f>Amnt_Deposited!B51</f>
        <v>2037</v>
      </c>
      <c r="C56" s="119">
        <f>Amnt_Deposited!D51</f>
        <v>0</v>
      </c>
      <c r="D56" s="453">
        <f>Dry_Matter_Content!D43</f>
        <v>0.44</v>
      </c>
      <c r="E56" s="319">
        <f>MCF!R55</f>
        <v>1</v>
      </c>
      <c r="F56" s="87">
        <f t="shared" si="12"/>
        <v>0</v>
      </c>
      <c r="G56" s="87">
        <f t="shared" si="1"/>
        <v>0</v>
      </c>
      <c r="H56" s="87">
        <f t="shared" si="2"/>
        <v>0</v>
      </c>
      <c r="I56" s="87">
        <f t="shared" si="3"/>
        <v>0.61839037009318021</v>
      </c>
      <c r="J56" s="87">
        <f t="shared" si="4"/>
        <v>4.4838361040578284E-2</v>
      </c>
      <c r="K56" s="120">
        <f t="shared" si="6"/>
        <v>2.9892240693718854E-2</v>
      </c>
      <c r="O56" s="116">
        <f>Amnt_Deposited!B51</f>
        <v>2037</v>
      </c>
      <c r="P56" s="119">
        <f>Amnt_Deposited!D51</f>
        <v>0</v>
      </c>
      <c r="Q56" s="319">
        <f>MCF!R55</f>
        <v>1</v>
      </c>
      <c r="R56" s="87">
        <f t="shared" si="13"/>
        <v>0</v>
      </c>
      <c r="S56" s="87">
        <f t="shared" si="7"/>
        <v>0</v>
      </c>
      <c r="T56" s="87">
        <f t="shared" si="8"/>
        <v>0</v>
      </c>
      <c r="U56" s="87">
        <f t="shared" si="9"/>
        <v>1.2776660539115283</v>
      </c>
      <c r="V56" s="87">
        <f t="shared" si="10"/>
        <v>9.2641241819376552E-2</v>
      </c>
      <c r="W56" s="120">
        <f t="shared" si="11"/>
        <v>6.1760827879584368E-2</v>
      </c>
    </row>
    <row r="57" spans="2:23">
      <c r="B57" s="116">
        <f>Amnt_Deposited!B52</f>
        <v>2038</v>
      </c>
      <c r="C57" s="119">
        <f>Amnt_Deposited!D52</f>
        <v>0</v>
      </c>
      <c r="D57" s="453">
        <f>Dry_Matter_Content!D44</f>
        <v>0.44</v>
      </c>
      <c r="E57" s="319">
        <f>MCF!R56</f>
        <v>1</v>
      </c>
      <c r="F57" s="87">
        <f t="shared" si="12"/>
        <v>0</v>
      </c>
      <c r="G57" s="87">
        <f t="shared" si="1"/>
        <v>0</v>
      </c>
      <c r="H57" s="87">
        <f t="shared" si="2"/>
        <v>0</v>
      </c>
      <c r="I57" s="87">
        <f t="shared" si="3"/>
        <v>0.57658335936423333</v>
      </c>
      <c r="J57" s="87">
        <f t="shared" si="4"/>
        <v>4.1807010728946839E-2</v>
      </c>
      <c r="K57" s="120">
        <f t="shared" si="6"/>
        <v>2.7871340485964558E-2</v>
      </c>
      <c r="O57" s="116">
        <f>Amnt_Deposited!B52</f>
        <v>2038</v>
      </c>
      <c r="P57" s="119">
        <f>Amnt_Deposited!D52</f>
        <v>0</v>
      </c>
      <c r="Q57" s="319">
        <f>MCF!R56</f>
        <v>1</v>
      </c>
      <c r="R57" s="87">
        <f t="shared" si="13"/>
        <v>0</v>
      </c>
      <c r="S57" s="87">
        <f t="shared" si="7"/>
        <v>0</v>
      </c>
      <c r="T57" s="87">
        <f t="shared" si="8"/>
        <v>0</v>
      </c>
      <c r="U57" s="87">
        <f t="shared" si="9"/>
        <v>1.1912879325707291</v>
      </c>
      <c r="V57" s="87">
        <f t="shared" si="10"/>
        <v>8.6378121340799183E-2</v>
      </c>
      <c r="W57" s="120">
        <f t="shared" si="11"/>
        <v>5.7585414227199455E-2</v>
      </c>
    </row>
    <row r="58" spans="2:23">
      <c r="B58" s="116">
        <f>Amnt_Deposited!B53</f>
        <v>2039</v>
      </c>
      <c r="C58" s="119">
        <f>Amnt_Deposited!D53</f>
        <v>0</v>
      </c>
      <c r="D58" s="453">
        <f>Dry_Matter_Content!D45</f>
        <v>0.44</v>
      </c>
      <c r="E58" s="319">
        <f>MCF!R57</f>
        <v>1</v>
      </c>
      <c r="F58" s="87">
        <f t="shared" si="12"/>
        <v>0</v>
      </c>
      <c r="G58" s="87">
        <f t="shared" si="1"/>
        <v>0</v>
      </c>
      <c r="H58" s="87">
        <f t="shared" si="2"/>
        <v>0</v>
      </c>
      <c r="I58" s="87">
        <f t="shared" si="3"/>
        <v>0.53760276093182158</v>
      </c>
      <c r="J58" s="87">
        <f t="shared" si="4"/>
        <v>3.8980598432411702E-2</v>
      </c>
      <c r="K58" s="120">
        <f t="shared" si="6"/>
        <v>2.59870656216078E-2</v>
      </c>
      <c r="O58" s="116">
        <f>Amnt_Deposited!B53</f>
        <v>2039</v>
      </c>
      <c r="P58" s="119">
        <f>Amnt_Deposited!D53</f>
        <v>0</v>
      </c>
      <c r="Q58" s="319">
        <f>MCF!R57</f>
        <v>1</v>
      </c>
      <c r="R58" s="87">
        <f t="shared" si="13"/>
        <v>0</v>
      </c>
      <c r="S58" s="87">
        <f t="shared" si="7"/>
        <v>0</v>
      </c>
      <c r="T58" s="87">
        <f t="shared" si="8"/>
        <v>0</v>
      </c>
      <c r="U58" s="87">
        <f t="shared" si="9"/>
        <v>1.1107495060574819</v>
      </c>
      <c r="V58" s="87">
        <f t="shared" si="10"/>
        <v>8.053842651324726E-2</v>
      </c>
      <c r="W58" s="120">
        <f t="shared" si="11"/>
        <v>5.3692284342164838E-2</v>
      </c>
    </row>
    <row r="59" spans="2:23">
      <c r="B59" s="116">
        <f>Amnt_Deposited!B54</f>
        <v>2040</v>
      </c>
      <c r="C59" s="119">
        <f>Amnt_Deposited!D54</f>
        <v>0</v>
      </c>
      <c r="D59" s="453">
        <f>Dry_Matter_Content!D46</f>
        <v>0.44</v>
      </c>
      <c r="E59" s="319">
        <f>MCF!R58</f>
        <v>1</v>
      </c>
      <c r="F59" s="87">
        <f t="shared" si="12"/>
        <v>0</v>
      </c>
      <c r="G59" s="87">
        <f t="shared" si="1"/>
        <v>0</v>
      </c>
      <c r="H59" s="87">
        <f t="shared" si="2"/>
        <v>0</v>
      </c>
      <c r="I59" s="87">
        <f t="shared" si="3"/>
        <v>0.50125749185720536</v>
      </c>
      <c r="J59" s="87">
        <f t="shared" si="4"/>
        <v>3.6345269074616167E-2</v>
      </c>
      <c r="K59" s="120">
        <f t="shared" si="6"/>
        <v>2.4230179383077442E-2</v>
      </c>
      <c r="O59" s="116">
        <f>Amnt_Deposited!B54</f>
        <v>2040</v>
      </c>
      <c r="P59" s="119">
        <f>Amnt_Deposited!D54</f>
        <v>0</v>
      </c>
      <c r="Q59" s="319">
        <f>MCF!R58</f>
        <v>1</v>
      </c>
      <c r="R59" s="87">
        <f t="shared" si="13"/>
        <v>0</v>
      </c>
      <c r="S59" s="87">
        <f t="shared" si="7"/>
        <v>0</v>
      </c>
      <c r="T59" s="87">
        <f t="shared" si="8"/>
        <v>0</v>
      </c>
      <c r="U59" s="87">
        <f t="shared" si="9"/>
        <v>1.0356559749115808</v>
      </c>
      <c r="V59" s="87">
        <f t="shared" si="10"/>
        <v>7.5093531145901116E-2</v>
      </c>
      <c r="W59" s="120">
        <f t="shared" si="11"/>
        <v>5.0062354097267406E-2</v>
      </c>
    </row>
    <row r="60" spans="2:23">
      <c r="B60" s="116">
        <f>Amnt_Deposited!B55</f>
        <v>2041</v>
      </c>
      <c r="C60" s="119">
        <f>Amnt_Deposited!D55</f>
        <v>0</v>
      </c>
      <c r="D60" s="453">
        <f>Dry_Matter_Content!D47</f>
        <v>0.44</v>
      </c>
      <c r="E60" s="319">
        <f>MCF!R59</f>
        <v>1</v>
      </c>
      <c r="F60" s="87">
        <f t="shared" si="12"/>
        <v>0</v>
      </c>
      <c r="G60" s="87">
        <f t="shared" si="1"/>
        <v>0</v>
      </c>
      <c r="H60" s="87">
        <f t="shared" si="2"/>
        <v>0</v>
      </c>
      <c r="I60" s="87">
        <f t="shared" si="3"/>
        <v>0.46736938758921448</v>
      </c>
      <c r="J60" s="87">
        <f t="shared" si="4"/>
        <v>3.3888104267990896E-2</v>
      </c>
      <c r="K60" s="120">
        <f t="shared" si="6"/>
        <v>2.2592069511993929E-2</v>
      </c>
      <c r="O60" s="116">
        <f>Amnt_Deposited!B55</f>
        <v>2041</v>
      </c>
      <c r="P60" s="119">
        <f>Amnt_Deposited!D55</f>
        <v>0</v>
      </c>
      <c r="Q60" s="319">
        <f>MCF!R59</f>
        <v>1</v>
      </c>
      <c r="R60" s="87">
        <f t="shared" si="13"/>
        <v>0</v>
      </c>
      <c r="S60" s="87">
        <f t="shared" si="7"/>
        <v>0</v>
      </c>
      <c r="T60" s="87">
        <f t="shared" si="8"/>
        <v>0</v>
      </c>
      <c r="U60" s="87">
        <f t="shared" si="9"/>
        <v>0.96563923055622769</v>
      </c>
      <c r="V60" s="87">
        <f t="shared" si="10"/>
        <v>7.0016744355353044E-2</v>
      </c>
      <c r="W60" s="120">
        <f t="shared" si="11"/>
        <v>4.6677829570235363E-2</v>
      </c>
    </row>
    <row r="61" spans="2:23">
      <c r="B61" s="116">
        <f>Amnt_Deposited!B56</f>
        <v>2042</v>
      </c>
      <c r="C61" s="119">
        <f>Amnt_Deposited!D56</f>
        <v>0</v>
      </c>
      <c r="D61" s="453">
        <f>Dry_Matter_Content!D48</f>
        <v>0.44</v>
      </c>
      <c r="E61" s="319">
        <f>MCF!R60</f>
        <v>1</v>
      </c>
      <c r="F61" s="87">
        <f t="shared" si="12"/>
        <v>0</v>
      </c>
      <c r="G61" s="87">
        <f t="shared" si="1"/>
        <v>0</v>
      </c>
      <c r="H61" s="87">
        <f t="shared" si="2"/>
        <v>0</v>
      </c>
      <c r="I61" s="87">
        <f t="shared" si="3"/>
        <v>0.43577232860141141</v>
      </c>
      <c r="J61" s="87">
        <f t="shared" si="4"/>
        <v>3.1597058987803101E-2</v>
      </c>
      <c r="K61" s="120">
        <f t="shared" si="6"/>
        <v>2.1064705991868733E-2</v>
      </c>
      <c r="O61" s="116">
        <f>Amnt_Deposited!B56</f>
        <v>2042</v>
      </c>
      <c r="P61" s="119">
        <f>Amnt_Deposited!D56</f>
        <v>0</v>
      </c>
      <c r="Q61" s="319">
        <f>MCF!R60</f>
        <v>1</v>
      </c>
      <c r="R61" s="87">
        <f t="shared" si="13"/>
        <v>0</v>
      </c>
      <c r="S61" s="87">
        <f t="shared" si="7"/>
        <v>0</v>
      </c>
      <c r="T61" s="87">
        <f t="shared" si="8"/>
        <v>0</v>
      </c>
      <c r="U61" s="87">
        <f t="shared" si="9"/>
        <v>0.90035605082936188</v>
      </c>
      <c r="V61" s="87">
        <f t="shared" si="10"/>
        <v>6.528317972686587E-2</v>
      </c>
      <c r="W61" s="120">
        <f t="shared" si="11"/>
        <v>4.3522119817910578E-2</v>
      </c>
    </row>
    <row r="62" spans="2:23">
      <c r="B62" s="116">
        <f>Amnt_Deposited!B57</f>
        <v>2043</v>
      </c>
      <c r="C62" s="119">
        <f>Amnt_Deposited!D57</f>
        <v>0</v>
      </c>
      <c r="D62" s="453">
        <f>Dry_Matter_Content!D49</f>
        <v>0.44</v>
      </c>
      <c r="E62" s="319">
        <f>MCF!R61</f>
        <v>1</v>
      </c>
      <c r="F62" s="87">
        <f t="shared" si="12"/>
        <v>0</v>
      </c>
      <c r="G62" s="87">
        <f t="shared" si="1"/>
        <v>0</v>
      </c>
      <c r="H62" s="87">
        <f t="shared" si="2"/>
        <v>0</v>
      </c>
      <c r="I62" s="87">
        <f t="shared" si="3"/>
        <v>0.40631142607398008</v>
      </c>
      <c r="J62" s="87">
        <f t="shared" si="4"/>
        <v>2.9460902527431308E-2</v>
      </c>
      <c r="K62" s="120">
        <f t="shared" si="6"/>
        <v>1.9640601684954205E-2</v>
      </c>
      <c r="O62" s="116">
        <f>Amnt_Deposited!B57</f>
        <v>2043</v>
      </c>
      <c r="P62" s="119">
        <f>Amnt_Deposited!D57</f>
        <v>0</v>
      </c>
      <c r="Q62" s="319">
        <f>MCF!R61</f>
        <v>1</v>
      </c>
      <c r="R62" s="87">
        <f t="shared" si="13"/>
        <v>0</v>
      </c>
      <c r="S62" s="87">
        <f t="shared" si="7"/>
        <v>0</v>
      </c>
      <c r="T62" s="87">
        <f t="shared" si="8"/>
        <v>0</v>
      </c>
      <c r="U62" s="87">
        <f t="shared" si="9"/>
        <v>0.83948641750822284</v>
      </c>
      <c r="V62" s="87">
        <f t="shared" si="10"/>
        <v>6.0869633321139031E-2</v>
      </c>
      <c r="W62" s="120">
        <f t="shared" si="11"/>
        <v>4.0579755547426016E-2</v>
      </c>
    </row>
    <row r="63" spans="2:23">
      <c r="B63" s="116">
        <f>Amnt_Deposited!B58</f>
        <v>2044</v>
      </c>
      <c r="C63" s="119">
        <f>Amnt_Deposited!D58</f>
        <v>0</v>
      </c>
      <c r="D63" s="453">
        <f>Dry_Matter_Content!D50</f>
        <v>0.44</v>
      </c>
      <c r="E63" s="319">
        <f>MCF!R62</f>
        <v>1</v>
      </c>
      <c r="F63" s="87">
        <f t="shared" si="12"/>
        <v>0</v>
      </c>
      <c r="G63" s="87">
        <f t="shared" si="1"/>
        <v>0</v>
      </c>
      <c r="H63" s="87">
        <f t="shared" si="2"/>
        <v>0</v>
      </c>
      <c r="I63" s="87">
        <f t="shared" si="3"/>
        <v>0.37884226262855158</v>
      </c>
      <c r="J63" s="87">
        <f t="shared" si="4"/>
        <v>2.746916344542848E-2</v>
      </c>
      <c r="K63" s="120">
        <f t="shared" si="6"/>
        <v>1.8312775630285653E-2</v>
      </c>
      <c r="O63" s="116">
        <f>Amnt_Deposited!B58</f>
        <v>2044</v>
      </c>
      <c r="P63" s="119">
        <f>Amnt_Deposited!D58</f>
        <v>0</v>
      </c>
      <c r="Q63" s="319">
        <f>MCF!R62</f>
        <v>1</v>
      </c>
      <c r="R63" s="87">
        <f t="shared" si="13"/>
        <v>0</v>
      </c>
      <c r="S63" s="87">
        <f t="shared" si="7"/>
        <v>0</v>
      </c>
      <c r="T63" s="87">
        <f t="shared" si="8"/>
        <v>0</v>
      </c>
      <c r="U63" s="87">
        <f t="shared" si="9"/>
        <v>0.78273194757965159</v>
      </c>
      <c r="V63" s="87">
        <f t="shared" si="10"/>
        <v>5.6754469928571215E-2</v>
      </c>
      <c r="W63" s="120">
        <f t="shared" si="11"/>
        <v>3.7836313285714143E-2</v>
      </c>
    </row>
    <row r="64" spans="2:23">
      <c r="B64" s="116">
        <f>Amnt_Deposited!B59</f>
        <v>2045</v>
      </c>
      <c r="C64" s="119">
        <f>Amnt_Deposited!D59</f>
        <v>0</v>
      </c>
      <c r="D64" s="453">
        <f>Dry_Matter_Content!D51</f>
        <v>0.44</v>
      </c>
      <c r="E64" s="319">
        <f>MCF!R63</f>
        <v>1</v>
      </c>
      <c r="F64" s="87">
        <f t="shared" si="12"/>
        <v>0</v>
      </c>
      <c r="G64" s="87">
        <f t="shared" si="1"/>
        <v>0</v>
      </c>
      <c r="H64" s="87">
        <f t="shared" si="2"/>
        <v>0</v>
      </c>
      <c r="I64" s="87">
        <f t="shared" si="3"/>
        <v>0.35323018439404769</v>
      </c>
      <c r="J64" s="87">
        <f t="shared" si="4"/>
        <v>2.5612078234503899E-2</v>
      </c>
      <c r="K64" s="120">
        <f t="shared" si="6"/>
        <v>1.7074718823002599E-2</v>
      </c>
      <c r="O64" s="116">
        <f>Amnt_Deposited!B59</f>
        <v>2045</v>
      </c>
      <c r="P64" s="119">
        <f>Amnt_Deposited!D59</f>
        <v>0</v>
      </c>
      <c r="Q64" s="319">
        <f>MCF!R63</f>
        <v>1</v>
      </c>
      <c r="R64" s="87">
        <f t="shared" si="13"/>
        <v>0</v>
      </c>
      <c r="S64" s="87">
        <f t="shared" si="7"/>
        <v>0</v>
      </c>
      <c r="T64" s="87">
        <f t="shared" si="8"/>
        <v>0</v>
      </c>
      <c r="U64" s="87">
        <f t="shared" si="9"/>
        <v>0.72981443056621376</v>
      </c>
      <c r="V64" s="87">
        <f t="shared" si="10"/>
        <v>5.2917517013437783E-2</v>
      </c>
      <c r="W64" s="120">
        <f t="shared" si="11"/>
        <v>3.5278344675625184E-2</v>
      </c>
    </row>
    <row r="65" spans="2:23">
      <c r="B65" s="116">
        <f>Amnt_Deposited!B60</f>
        <v>2046</v>
      </c>
      <c r="C65" s="119">
        <f>Amnt_Deposited!D60</f>
        <v>0</v>
      </c>
      <c r="D65" s="453">
        <f>Dry_Matter_Content!D52</f>
        <v>0.44</v>
      </c>
      <c r="E65" s="319">
        <f>MCF!R64</f>
        <v>1</v>
      </c>
      <c r="F65" s="87">
        <f t="shared" si="12"/>
        <v>0</v>
      </c>
      <c r="G65" s="87">
        <f t="shared" si="1"/>
        <v>0</v>
      </c>
      <c r="H65" s="87">
        <f t="shared" si="2"/>
        <v>0</v>
      </c>
      <c r="I65" s="87">
        <f t="shared" si="3"/>
        <v>0.32934964093324859</v>
      </c>
      <c r="J65" s="87">
        <f t="shared" si="4"/>
        <v>2.3880543460799087E-2</v>
      </c>
      <c r="K65" s="120">
        <f t="shared" si="6"/>
        <v>1.5920362307199391E-2</v>
      </c>
      <c r="O65" s="116">
        <f>Amnt_Deposited!B60</f>
        <v>2046</v>
      </c>
      <c r="P65" s="119">
        <f>Amnt_Deposited!D60</f>
        <v>0</v>
      </c>
      <c r="Q65" s="319">
        <f>MCF!R64</f>
        <v>1</v>
      </c>
      <c r="R65" s="87">
        <f t="shared" si="13"/>
        <v>0</v>
      </c>
      <c r="S65" s="87">
        <f t="shared" si="7"/>
        <v>0</v>
      </c>
      <c r="T65" s="87">
        <f t="shared" si="8"/>
        <v>0</v>
      </c>
      <c r="U65" s="87">
        <f t="shared" si="9"/>
        <v>0.68047446473811646</v>
      </c>
      <c r="V65" s="87">
        <f t="shared" si="10"/>
        <v>4.9339965828097257E-2</v>
      </c>
      <c r="W65" s="120">
        <f t="shared" si="11"/>
        <v>3.2893310552064833E-2</v>
      </c>
    </row>
    <row r="66" spans="2:23">
      <c r="B66" s="116">
        <f>Amnt_Deposited!B61</f>
        <v>2047</v>
      </c>
      <c r="C66" s="119">
        <f>Amnt_Deposited!D61</f>
        <v>0</v>
      </c>
      <c r="D66" s="453">
        <f>Dry_Matter_Content!D53</f>
        <v>0.44</v>
      </c>
      <c r="E66" s="319">
        <f>MCF!R65</f>
        <v>1</v>
      </c>
      <c r="F66" s="87">
        <f t="shared" si="12"/>
        <v>0</v>
      </c>
      <c r="G66" s="87">
        <f t="shared" si="1"/>
        <v>0</v>
      </c>
      <c r="H66" s="87">
        <f t="shared" si="2"/>
        <v>0</v>
      </c>
      <c r="I66" s="87">
        <f t="shared" si="3"/>
        <v>0.3070835697944041</v>
      </c>
      <c r="J66" s="87">
        <f t="shared" si="4"/>
        <v>2.2266071138844476E-2</v>
      </c>
      <c r="K66" s="120">
        <f t="shared" si="6"/>
        <v>1.4844047425896317E-2</v>
      </c>
      <c r="O66" s="116">
        <f>Amnt_Deposited!B61</f>
        <v>2047</v>
      </c>
      <c r="P66" s="119">
        <f>Amnt_Deposited!D61</f>
        <v>0</v>
      </c>
      <c r="Q66" s="319">
        <f>MCF!R65</f>
        <v>1</v>
      </c>
      <c r="R66" s="87">
        <f t="shared" si="13"/>
        <v>0</v>
      </c>
      <c r="S66" s="87">
        <f t="shared" si="7"/>
        <v>0</v>
      </c>
      <c r="T66" s="87">
        <f t="shared" si="8"/>
        <v>0</v>
      </c>
      <c r="U66" s="87">
        <f t="shared" si="9"/>
        <v>0.63447018552562795</v>
      </c>
      <c r="V66" s="87">
        <f t="shared" si="10"/>
        <v>4.600427921248855E-2</v>
      </c>
      <c r="W66" s="120">
        <f t="shared" si="11"/>
        <v>3.0669519474992364E-2</v>
      </c>
    </row>
    <row r="67" spans="2:23">
      <c r="B67" s="116">
        <f>Amnt_Deposited!B62</f>
        <v>2048</v>
      </c>
      <c r="C67" s="119">
        <f>Amnt_Deposited!D62</f>
        <v>0</v>
      </c>
      <c r="D67" s="453">
        <f>Dry_Matter_Content!D54</f>
        <v>0.44</v>
      </c>
      <c r="E67" s="319">
        <f>MCF!R66</f>
        <v>1</v>
      </c>
      <c r="F67" s="87">
        <f t="shared" si="12"/>
        <v>0</v>
      </c>
      <c r="G67" s="87">
        <f t="shared" si="1"/>
        <v>0</v>
      </c>
      <c r="H67" s="87">
        <f t="shared" si="2"/>
        <v>0</v>
      </c>
      <c r="I67" s="87">
        <f t="shared" si="3"/>
        <v>0.28632282267095932</v>
      </c>
      <c r="J67" s="87">
        <f t="shared" si="4"/>
        <v>2.0760747123444785E-2</v>
      </c>
      <c r="K67" s="120">
        <f t="shared" si="6"/>
        <v>1.3840498082296523E-2</v>
      </c>
      <c r="O67" s="116">
        <f>Amnt_Deposited!B62</f>
        <v>2048</v>
      </c>
      <c r="P67" s="119">
        <f>Amnt_Deposited!D62</f>
        <v>0</v>
      </c>
      <c r="Q67" s="319">
        <f>MCF!R66</f>
        <v>1</v>
      </c>
      <c r="R67" s="87">
        <f t="shared" si="13"/>
        <v>0</v>
      </c>
      <c r="S67" s="87">
        <f t="shared" si="7"/>
        <v>0</v>
      </c>
      <c r="T67" s="87">
        <f t="shared" si="8"/>
        <v>0</v>
      </c>
      <c r="U67" s="87">
        <f t="shared" si="9"/>
        <v>0.59157607989867589</v>
      </c>
      <c r="V67" s="87">
        <f t="shared" si="10"/>
        <v>4.2894105626952013E-2</v>
      </c>
      <c r="W67" s="120">
        <f t="shared" si="11"/>
        <v>2.8596070417968009E-2</v>
      </c>
    </row>
    <row r="68" spans="2:23">
      <c r="B68" s="116">
        <f>Amnt_Deposited!B63</f>
        <v>2049</v>
      </c>
      <c r="C68" s="119">
        <f>Amnt_Deposited!D63</f>
        <v>0</v>
      </c>
      <c r="D68" s="453">
        <f>Dry_Matter_Content!D55</f>
        <v>0.44</v>
      </c>
      <c r="E68" s="319">
        <f>MCF!R67</f>
        <v>1</v>
      </c>
      <c r="F68" s="87">
        <f t="shared" si="12"/>
        <v>0</v>
      </c>
      <c r="G68" s="87">
        <f t="shared" si="1"/>
        <v>0</v>
      </c>
      <c r="H68" s="87">
        <f t="shared" si="2"/>
        <v>0</v>
      </c>
      <c r="I68" s="87">
        <f t="shared" si="3"/>
        <v>0.26696563035642923</v>
      </c>
      <c r="J68" s="87">
        <f t="shared" si="4"/>
        <v>1.9357192314530113E-2</v>
      </c>
      <c r="K68" s="120">
        <f t="shared" si="6"/>
        <v>1.2904794876353407E-2</v>
      </c>
      <c r="O68" s="116">
        <f>Amnt_Deposited!B63</f>
        <v>2049</v>
      </c>
      <c r="P68" s="119">
        <f>Amnt_Deposited!D63</f>
        <v>0</v>
      </c>
      <c r="Q68" s="319">
        <f>MCF!R67</f>
        <v>1</v>
      </c>
      <c r="R68" s="87">
        <f t="shared" si="13"/>
        <v>0</v>
      </c>
      <c r="S68" s="87">
        <f t="shared" si="7"/>
        <v>0</v>
      </c>
      <c r="T68" s="87">
        <f t="shared" si="8"/>
        <v>0</v>
      </c>
      <c r="U68" s="87">
        <f t="shared" si="9"/>
        <v>0.5515818809017129</v>
      </c>
      <c r="V68" s="87">
        <f t="shared" si="10"/>
        <v>3.9994198996963014E-2</v>
      </c>
      <c r="W68" s="120">
        <f t="shared" si="11"/>
        <v>2.6662799331308676E-2</v>
      </c>
    </row>
    <row r="69" spans="2:23">
      <c r="B69" s="116">
        <f>Amnt_Deposited!B64</f>
        <v>2050</v>
      </c>
      <c r="C69" s="119">
        <f>Amnt_Deposited!D64</f>
        <v>0</v>
      </c>
      <c r="D69" s="453">
        <f>Dry_Matter_Content!D56</f>
        <v>0.44</v>
      </c>
      <c r="E69" s="319">
        <f>MCF!R68</f>
        <v>1</v>
      </c>
      <c r="F69" s="87">
        <f t="shared" si="12"/>
        <v>0</v>
      </c>
      <c r="G69" s="87">
        <f t="shared" si="1"/>
        <v>0</v>
      </c>
      <c r="H69" s="87">
        <f t="shared" si="2"/>
        <v>0</v>
      </c>
      <c r="I69" s="87">
        <f t="shared" si="3"/>
        <v>0.24891710387163044</v>
      </c>
      <c r="J69" s="87">
        <f t="shared" si="4"/>
        <v>1.8048526484798797E-2</v>
      </c>
      <c r="K69" s="120">
        <f t="shared" si="6"/>
        <v>1.2032350989865864E-2</v>
      </c>
      <c r="O69" s="116">
        <f>Amnt_Deposited!B64</f>
        <v>2050</v>
      </c>
      <c r="P69" s="119">
        <f>Amnt_Deposited!D64</f>
        <v>0</v>
      </c>
      <c r="Q69" s="319">
        <f>MCF!R68</f>
        <v>1</v>
      </c>
      <c r="R69" s="87">
        <f t="shared" si="13"/>
        <v>0</v>
      </c>
      <c r="S69" s="87">
        <f t="shared" si="7"/>
        <v>0</v>
      </c>
      <c r="T69" s="87">
        <f t="shared" si="8"/>
        <v>0</v>
      </c>
      <c r="U69" s="87">
        <f t="shared" si="9"/>
        <v>0.51429153692485585</v>
      </c>
      <c r="V69" s="87">
        <f t="shared" si="10"/>
        <v>3.7290343976856995E-2</v>
      </c>
      <c r="W69" s="120">
        <f t="shared" si="11"/>
        <v>2.4860229317904662E-2</v>
      </c>
    </row>
    <row r="70" spans="2:23">
      <c r="B70" s="116">
        <f>Amnt_Deposited!B65</f>
        <v>2051</v>
      </c>
      <c r="C70" s="119">
        <f>Amnt_Deposited!D65</f>
        <v>0</v>
      </c>
      <c r="D70" s="453">
        <f>Dry_Matter_Content!D57</f>
        <v>0.44</v>
      </c>
      <c r="E70" s="319">
        <f>MCF!R69</f>
        <v>1</v>
      </c>
      <c r="F70" s="87">
        <f t="shared" si="12"/>
        <v>0</v>
      </c>
      <c r="G70" s="87">
        <f t="shared" si="1"/>
        <v>0</v>
      </c>
      <c r="H70" s="87">
        <f t="shared" si="2"/>
        <v>0</v>
      </c>
      <c r="I70" s="87">
        <f t="shared" si="3"/>
        <v>0.23208876931879521</v>
      </c>
      <c r="J70" s="87">
        <f t="shared" si="4"/>
        <v>1.6828334552835226E-2</v>
      </c>
      <c r="K70" s="120">
        <f t="shared" si="6"/>
        <v>1.1218889701890149E-2</v>
      </c>
      <c r="O70" s="116">
        <f>Amnt_Deposited!B65</f>
        <v>2051</v>
      </c>
      <c r="P70" s="119">
        <f>Amnt_Deposited!D65</f>
        <v>0</v>
      </c>
      <c r="Q70" s="319">
        <f>MCF!R69</f>
        <v>1</v>
      </c>
      <c r="R70" s="87">
        <f t="shared" si="13"/>
        <v>0</v>
      </c>
      <c r="S70" s="87">
        <f t="shared" si="7"/>
        <v>0</v>
      </c>
      <c r="T70" s="87">
        <f t="shared" si="8"/>
        <v>0</v>
      </c>
      <c r="U70" s="87">
        <f t="shared" si="9"/>
        <v>0.47952225065866738</v>
      </c>
      <c r="V70" s="87">
        <f t="shared" si="10"/>
        <v>3.4769286266188457E-2</v>
      </c>
      <c r="W70" s="120">
        <f t="shared" si="11"/>
        <v>2.3179524177458971E-2</v>
      </c>
    </row>
    <row r="71" spans="2:23">
      <c r="B71" s="116">
        <f>Amnt_Deposited!B66</f>
        <v>2052</v>
      </c>
      <c r="C71" s="119">
        <f>Amnt_Deposited!D66</f>
        <v>0</v>
      </c>
      <c r="D71" s="453">
        <f>Dry_Matter_Content!D58</f>
        <v>0.44</v>
      </c>
      <c r="E71" s="319">
        <f>MCF!R70</f>
        <v>1</v>
      </c>
      <c r="F71" s="87">
        <f t="shared" si="12"/>
        <v>0</v>
      </c>
      <c r="G71" s="87">
        <f t="shared" si="1"/>
        <v>0</v>
      </c>
      <c r="H71" s="87">
        <f t="shared" si="2"/>
        <v>0</v>
      </c>
      <c r="I71" s="87">
        <f t="shared" si="3"/>
        <v>0.2163981341824219</v>
      </c>
      <c r="J71" s="87">
        <f t="shared" si="4"/>
        <v>1.5690635136373296E-2</v>
      </c>
      <c r="K71" s="120">
        <f t="shared" si="6"/>
        <v>1.0460423424248863E-2</v>
      </c>
      <c r="O71" s="116">
        <f>Amnt_Deposited!B66</f>
        <v>2052</v>
      </c>
      <c r="P71" s="119">
        <f>Amnt_Deposited!D66</f>
        <v>0</v>
      </c>
      <c r="Q71" s="319">
        <f>MCF!R70</f>
        <v>1</v>
      </c>
      <c r="R71" s="87">
        <f t="shared" si="13"/>
        <v>0</v>
      </c>
      <c r="S71" s="87">
        <f t="shared" si="7"/>
        <v>0</v>
      </c>
      <c r="T71" s="87">
        <f t="shared" si="8"/>
        <v>0</v>
      </c>
      <c r="U71" s="87">
        <f t="shared" si="9"/>
        <v>0.44710358302153252</v>
      </c>
      <c r="V71" s="87">
        <f t="shared" si="10"/>
        <v>3.2418667637134878E-2</v>
      </c>
      <c r="W71" s="120">
        <f t="shared" si="11"/>
        <v>2.1612445091423252E-2</v>
      </c>
    </row>
    <row r="72" spans="2:23">
      <c r="B72" s="116">
        <f>Amnt_Deposited!B67</f>
        <v>2053</v>
      </c>
      <c r="C72" s="119">
        <f>Amnt_Deposited!D67</f>
        <v>0</v>
      </c>
      <c r="D72" s="453">
        <f>Dry_Matter_Content!D59</f>
        <v>0.44</v>
      </c>
      <c r="E72" s="319">
        <f>MCF!R71</f>
        <v>1</v>
      </c>
      <c r="F72" s="87">
        <f t="shared" si="12"/>
        <v>0</v>
      </c>
      <c r="G72" s="87">
        <f t="shared" si="1"/>
        <v>0</v>
      </c>
      <c r="H72" s="87">
        <f t="shared" si="2"/>
        <v>0</v>
      </c>
      <c r="I72" s="87">
        <f t="shared" si="3"/>
        <v>0.20176828295086832</v>
      </c>
      <c r="J72" s="87">
        <f t="shared" si="4"/>
        <v>1.4629851231553586E-2</v>
      </c>
      <c r="K72" s="120">
        <f t="shared" si="6"/>
        <v>9.753234154369057E-3</v>
      </c>
      <c r="O72" s="116">
        <f>Amnt_Deposited!B67</f>
        <v>2053</v>
      </c>
      <c r="P72" s="119">
        <f>Amnt_Deposited!D67</f>
        <v>0</v>
      </c>
      <c r="Q72" s="319">
        <f>MCF!R71</f>
        <v>1</v>
      </c>
      <c r="R72" s="87">
        <f t="shared" si="13"/>
        <v>0</v>
      </c>
      <c r="S72" s="87">
        <f t="shared" si="7"/>
        <v>0</v>
      </c>
      <c r="T72" s="87">
        <f t="shared" si="8"/>
        <v>0</v>
      </c>
      <c r="U72" s="87">
        <f t="shared" si="9"/>
        <v>0.416876617667083</v>
      </c>
      <c r="V72" s="87">
        <f t="shared" si="10"/>
        <v>3.0226965354449537E-2</v>
      </c>
      <c r="W72" s="120">
        <f t="shared" si="11"/>
        <v>2.015131023629969E-2</v>
      </c>
    </row>
    <row r="73" spans="2:23">
      <c r="B73" s="116">
        <f>Amnt_Deposited!B68</f>
        <v>2054</v>
      </c>
      <c r="C73" s="119">
        <f>Amnt_Deposited!D68</f>
        <v>0</v>
      </c>
      <c r="D73" s="453">
        <f>Dry_Matter_Content!D60</f>
        <v>0.44</v>
      </c>
      <c r="E73" s="319">
        <f>MCF!R72</f>
        <v>1</v>
      </c>
      <c r="F73" s="87">
        <f t="shared" si="12"/>
        <v>0</v>
      </c>
      <c r="G73" s="87">
        <f t="shared" si="1"/>
        <v>0</v>
      </c>
      <c r="H73" s="87">
        <f t="shared" si="2"/>
        <v>0</v>
      </c>
      <c r="I73" s="87">
        <f t="shared" si="3"/>
        <v>0.18812750007642434</v>
      </c>
      <c r="J73" s="87">
        <f t="shared" si="4"/>
        <v>1.364078287444399E-2</v>
      </c>
      <c r="K73" s="120">
        <f t="shared" si="6"/>
        <v>9.0938552496293255E-3</v>
      </c>
      <c r="O73" s="116">
        <f>Amnt_Deposited!B68</f>
        <v>2054</v>
      </c>
      <c r="P73" s="119">
        <f>Amnt_Deposited!D68</f>
        <v>0</v>
      </c>
      <c r="Q73" s="319">
        <f>MCF!R72</f>
        <v>1</v>
      </c>
      <c r="R73" s="87">
        <f t="shared" si="13"/>
        <v>0</v>
      </c>
      <c r="S73" s="87">
        <f t="shared" si="7"/>
        <v>0</v>
      </c>
      <c r="T73" s="87">
        <f t="shared" si="8"/>
        <v>0</v>
      </c>
      <c r="U73" s="87">
        <f t="shared" si="9"/>
        <v>0.38869318197608305</v>
      </c>
      <c r="V73" s="87">
        <f t="shared" si="10"/>
        <v>2.8183435690999958E-2</v>
      </c>
      <c r="W73" s="120">
        <f t="shared" si="11"/>
        <v>1.8788957127333306E-2</v>
      </c>
    </row>
    <row r="74" spans="2:23">
      <c r="B74" s="116">
        <f>Amnt_Deposited!B69</f>
        <v>2055</v>
      </c>
      <c r="C74" s="119">
        <f>Amnt_Deposited!D69</f>
        <v>0</v>
      </c>
      <c r="D74" s="453">
        <f>Dry_Matter_Content!D61</f>
        <v>0.44</v>
      </c>
      <c r="E74" s="319">
        <f>MCF!R73</f>
        <v>1</v>
      </c>
      <c r="F74" s="87">
        <f t="shared" si="12"/>
        <v>0</v>
      </c>
      <c r="G74" s="87">
        <f t="shared" si="1"/>
        <v>0</v>
      </c>
      <c r="H74" s="87">
        <f t="shared" si="2"/>
        <v>0</v>
      </c>
      <c r="I74" s="87">
        <f t="shared" si="3"/>
        <v>0.17540891842561387</v>
      </c>
      <c r="J74" s="87">
        <f t="shared" si="4"/>
        <v>1.2718581650810475E-2</v>
      </c>
      <c r="K74" s="120">
        <f t="shared" si="6"/>
        <v>8.4790544338736486E-3</v>
      </c>
      <c r="O74" s="116">
        <f>Amnt_Deposited!B69</f>
        <v>2055</v>
      </c>
      <c r="P74" s="119">
        <f>Amnt_Deposited!D69</f>
        <v>0</v>
      </c>
      <c r="Q74" s="319">
        <f>MCF!R73</f>
        <v>1</v>
      </c>
      <c r="R74" s="87">
        <f t="shared" si="13"/>
        <v>0</v>
      </c>
      <c r="S74" s="87">
        <f t="shared" si="7"/>
        <v>0</v>
      </c>
      <c r="T74" s="87">
        <f t="shared" si="8"/>
        <v>0</v>
      </c>
      <c r="U74" s="87">
        <f t="shared" si="9"/>
        <v>0.36241512071407794</v>
      </c>
      <c r="V74" s="87">
        <f t="shared" si="10"/>
        <v>2.627806126200509E-2</v>
      </c>
      <c r="W74" s="120">
        <f t="shared" si="11"/>
        <v>1.7518707508003391E-2</v>
      </c>
    </row>
    <row r="75" spans="2:23">
      <c r="B75" s="116">
        <f>Amnt_Deposited!B70</f>
        <v>2056</v>
      </c>
      <c r="C75" s="119">
        <f>Amnt_Deposited!D70</f>
        <v>0</v>
      </c>
      <c r="D75" s="453">
        <f>Dry_Matter_Content!D62</f>
        <v>0.44</v>
      </c>
      <c r="E75" s="319">
        <f>MCF!R74</f>
        <v>1</v>
      </c>
      <c r="F75" s="87">
        <f t="shared" si="12"/>
        <v>0</v>
      </c>
      <c r="G75" s="87">
        <f t="shared" si="1"/>
        <v>0</v>
      </c>
      <c r="H75" s="87">
        <f t="shared" si="2"/>
        <v>0</v>
      </c>
      <c r="I75" s="87">
        <f t="shared" si="3"/>
        <v>0.16355019149642899</v>
      </c>
      <c r="J75" s="87">
        <f t="shared" si="4"/>
        <v>1.185872692918488E-2</v>
      </c>
      <c r="K75" s="120">
        <f t="shared" si="6"/>
        <v>7.9058179527899189E-3</v>
      </c>
      <c r="O75" s="116">
        <f>Amnt_Deposited!B70</f>
        <v>2056</v>
      </c>
      <c r="P75" s="119">
        <f>Amnt_Deposited!D70</f>
        <v>0</v>
      </c>
      <c r="Q75" s="319">
        <f>MCF!R74</f>
        <v>1</v>
      </c>
      <c r="R75" s="87">
        <f t="shared" si="13"/>
        <v>0</v>
      </c>
      <c r="S75" s="87">
        <f t="shared" si="7"/>
        <v>0</v>
      </c>
      <c r="T75" s="87">
        <f t="shared" si="8"/>
        <v>0</v>
      </c>
      <c r="U75" s="87">
        <f t="shared" si="9"/>
        <v>0.33791361879427451</v>
      </c>
      <c r="V75" s="87">
        <f t="shared" si="10"/>
        <v>2.4501501919803451E-2</v>
      </c>
      <c r="W75" s="120">
        <f t="shared" si="11"/>
        <v>1.63343346132023E-2</v>
      </c>
    </row>
    <row r="76" spans="2:23">
      <c r="B76" s="116">
        <f>Amnt_Deposited!B71</f>
        <v>2057</v>
      </c>
      <c r="C76" s="119">
        <f>Amnt_Deposited!D71</f>
        <v>0</v>
      </c>
      <c r="D76" s="453">
        <f>Dry_Matter_Content!D63</f>
        <v>0.44</v>
      </c>
      <c r="E76" s="319">
        <f>MCF!R75</f>
        <v>1</v>
      </c>
      <c r="F76" s="87">
        <f t="shared" si="12"/>
        <v>0</v>
      </c>
      <c r="G76" s="87">
        <f t="shared" si="1"/>
        <v>0</v>
      </c>
      <c r="H76" s="87">
        <f t="shared" si="2"/>
        <v>0</v>
      </c>
      <c r="I76" s="87">
        <f t="shared" si="3"/>
        <v>0.15249318779570475</v>
      </c>
      <c r="J76" s="87">
        <f t="shared" si="4"/>
        <v>1.1057003700724226E-2</v>
      </c>
      <c r="K76" s="120">
        <f t="shared" si="6"/>
        <v>7.3713358004828169E-3</v>
      </c>
      <c r="O76" s="116">
        <f>Amnt_Deposited!B71</f>
        <v>2057</v>
      </c>
      <c r="P76" s="119">
        <f>Amnt_Deposited!D71</f>
        <v>0</v>
      </c>
      <c r="Q76" s="319">
        <f>MCF!R75</f>
        <v>1</v>
      </c>
      <c r="R76" s="87">
        <f t="shared" si="13"/>
        <v>0</v>
      </c>
      <c r="S76" s="87">
        <f t="shared" si="7"/>
        <v>0</v>
      </c>
      <c r="T76" s="87">
        <f t="shared" si="8"/>
        <v>0</v>
      </c>
      <c r="U76" s="87">
        <f t="shared" si="9"/>
        <v>0.31506856982583603</v>
      </c>
      <c r="V76" s="87">
        <f t="shared" si="10"/>
        <v>2.2845048968438465E-2</v>
      </c>
      <c r="W76" s="120">
        <f t="shared" si="11"/>
        <v>1.5230032645625642E-2</v>
      </c>
    </row>
    <row r="77" spans="2:23">
      <c r="B77" s="116">
        <f>Amnt_Deposited!B72</f>
        <v>2058</v>
      </c>
      <c r="C77" s="119">
        <f>Amnt_Deposited!D72</f>
        <v>0</v>
      </c>
      <c r="D77" s="453">
        <f>Dry_Matter_Content!D64</f>
        <v>0.44</v>
      </c>
      <c r="E77" s="319">
        <f>MCF!R76</f>
        <v>1</v>
      </c>
      <c r="F77" s="87">
        <f t="shared" si="12"/>
        <v>0</v>
      </c>
      <c r="G77" s="87">
        <f t="shared" si="1"/>
        <v>0</v>
      </c>
      <c r="H77" s="87">
        <f t="shared" si="2"/>
        <v>0</v>
      </c>
      <c r="I77" s="87">
        <f t="shared" si="3"/>
        <v>0.14218370587847229</v>
      </c>
      <c r="J77" s="87">
        <f t="shared" si="4"/>
        <v>1.0309481917232466E-2</v>
      </c>
      <c r="K77" s="120">
        <f t="shared" si="6"/>
        <v>6.8729879448216433E-3</v>
      </c>
      <c r="O77" s="116">
        <f>Amnt_Deposited!B72</f>
        <v>2058</v>
      </c>
      <c r="P77" s="119">
        <f>Amnt_Deposited!D72</f>
        <v>0</v>
      </c>
      <c r="Q77" s="319">
        <f>MCF!R76</f>
        <v>1</v>
      </c>
      <c r="R77" s="87">
        <f t="shared" si="13"/>
        <v>0</v>
      </c>
      <c r="S77" s="87">
        <f t="shared" si="7"/>
        <v>0</v>
      </c>
      <c r="T77" s="87">
        <f t="shared" si="8"/>
        <v>0</v>
      </c>
      <c r="U77" s="87">
        <f t="shared" si="9"/>
        <v>0.29376798735221527</v>
      </c>
      <c r="V77" s="87">
        <f t="shared" si="10"/>
        <v>2.1300582473620783E-2</v>
      </c>
      <c r="W77" s="120">
        <f t="shared" si="11"/>
        <v>1.4200388315747188E-2</v>
      </c>
    </row>
    <row r="78" spans="2:23">
      <c r="B78" s="116">
        <f>Amnt_Deposited!B73</f>
        <v>2059</v>
      </c>
      <c r="C78" s="119">
        <f>Amnt_Deposited!D73</f>
        <v>0</v>
      </c>
      <c r="D78" s="453">
        <f>Dry_Matter_Content!D65</f>
        <v>0.44</v>
      </c>
      <c r="E78" s="319">
        <f>MCF!R77</f>
        <v>1</v>
      </c>
      <c r="F78" s="87">
        <f t="shared" si="12"/>
        <v>0</v>
      </c>
      <c r="G78" s="87">
        <f t="shared" si="1"/>
        <v>0</v>
      </c>
      <c r="H78" s="87">
        <f t="shared" si="2"/>
        <v>0</v>
      </c>
      <c r="I78" s="87">
        <f t="shared" si="3"/>
        <v>0.13257120865241262</v>
      </c>
      <c r="J78" s="87">
        <f t="shared" si="4"/>
        <v>9.612497226059679E-3</v>
      </c>
      <c r="K78" s="120">
        <f t="shared" si="6"/>
        <v>6.4083314840397854E-3</v>
      </c>
      <c r="O78" s="116">
        <f>Amnt_Deposited!B73</f>
        <v>2059</v>
      </c>
      <c r="P78" s="119">
        <f>Amnt_Deposited!D73</f>
        <v>0</v>
      </c>
      <c r="Q78" s="319">
        <f>MCF!R77</f>
        <v>1</v>
      </c>
      <c r="R78" s="87">
        <f t="shared" si="13"/>
        <v>0</v>
      </c>
      <c r="S78" s="87">
        <f t="shared" si="7"/>
        <v>0</v>
      </c>
      <c r="T78" s="87">
        <f t="shared" si="8"/>
        <v>0</v>
      </c>
      <c r="U78" s="87">
        <f t="shared" si="9"/>
        <v>0.27390745589341431</v>
      </c>
      <c r="V78" s="87">
        <f t="shared" si="10"/>
        <v>1.9860531458800974E-2</v>
      </c>
      <c r="W78" s="120">
        <f t="shared" si="11"/>
        <v>1.3240354305867315E-2</v>
      </c>
    </row>
    <row r="79" spans="2:23">
      <c r="B79" s="116">
        <f>Amnt_Deposited!B74</f>
        <v>2060</v>
      </c>
      <c r="C79" s="119">
        <f>Amnt_Deposited!D74</f>
        <v>0</v>
      </c>
      <c r="D79" s="453">
        <f>Dry_Matter_Content!D66</f>
        <v>0.44</v>
      </c>
      <c r="E79" s="319">
        <f>MCF!R78</f>
        <v>1</v>
      </c>
      <c r="F79" s="87">
        <f t="shared" si="12"/>
        <v>0</v>
      </c>
      <c r="G79" s="87">
        <f t="shared" si="1"/>
        <v>0</v>
      </c>
      <c r="H79" s="87">
        <f t="shared" si="2"/>
        <v>0</v>
      </c>
      <c r="I79" s="87">
        <f t="shared" si="3"/>
        <v>0.12360857564497151</v>
      </c>
      <c r="J79" s="87">
        <f t="shared" si="4"/>
        <v>8.9626330074411165E-3</v>
      </c>
      <c r="K79" s="120">
        <f t="shared" si="6"/>
        <v>5.9750886716274107E-3</v>
      </c>
      <c r="O79" s="116">
        <f>Amnt_Deposited!B74</f>
        <v>2060</v>
      </c>
      <c r="P79" s="119">
        <f>Amnt_Deposited!D74</f>
        <v>0</v>
      </c>
      <c r="Q79" s="319">
        <f>MCF!R78</f>
        <v>1</v>
      </c>
      <c r="R79" s="87">
        <f t="shared" si="13"/>
        <v>0</v>
      </c>
      <c r="S79" s="87">
        <f t="shared" si="7"/>
        <v>0</v>
      </c>
      <c r="T79" s="87">
        <f t="shared" si="8"/>
        <v>0</v>
      </c>
      <c r="U79" s="87">
        <f t="shared" si="9"/>
        <v>0.25538961910118063</v>
      </c>
      <c r="V79" s="87">
        <f t="shared" si="10"/>
        <v>1.8517836792233698E-2</v>
      </c>
      <c r="W79" s="120">
        <f t="shared" si="11"/>
        <v>1.2345224528155799E-2</v>
      </c>
    </row>
    <row r="80" spans="2:23">
      <c r="B80" s="116">
        <f>Amnt_Deposited!B75</f>
        <v>2061</v>
      </c>
      <c r="C80" s="119">
        <f>Amnt_Deposited!D75</f>
        <v>0</v>
      </c>
      <c r="D80" s="453">
        <f>Dry_Matter_Content!D67</f>
        <v>0.44</v>
      </c>
      <c r="E80" s="319">
        <f>MCF!R79</f>
        <v>1</v>
      </c>
      <c r="F80" s="87">
        <f t="shared" si="12"/>
        <v>0</v>
      </c>
      <c r="G80" s="87">
        <f t="shared" si="1"/>
        <v>0</v>
      </c>
      <c r="H80" s="87">
        <f t="shared" si="2"/>
        <v>0</v>
      </c>
      <c r="I80" s="87">
        <f t="shared" si="3"/>
        <v>0.11525187201874834</v>
      </c>
      <c r="J80" s="87">
        <f t="shared" si="4"/>
        <v>8.3567036262231602E-3</v>
      </c>
      <c r="K80" s="120">
        <f t="shared" si="6"/>
        <v>5.5711357508154398E-3</v>
      </c>
      <c r="O80" s="116">
        <f>Amnt_Deposited!B75</f>
        <v>2061</v>
      </c>
      <c r="P80" s="119">
        <f>Amnt_Deposited!D75</f>
        <v>0</v>
      </c>
      <c r="Q80" s="319">
        <f>MCF!R79</f>
        <v>1</v>
      </c>
      <c r="R80" s="87">
        <f t="shared" si="13"/>
        <v>0</v>
      </c>
      <c r="S80" s="87">
        <f t="shared" si="7"/>
        <v>0</v>
      </c>
      <c r="T80" s="87">
        <f t="shared" si="8"/>
        <v>0</v>
      </c>
      <c r="U80" s="87">
        <f t="shared" si="9"/>
        <v>0.23812370251807494</v>
      </c>
      <c r="V80" s="87">
        <f t="shared" si="10"/>
        <v>1.7265916583105691E-2</v>
      </c>
      <c r="W80" s="120">
        <f t="shared" si="11"/>
        <v>1.1510611055403793E-2</v>
      </c>
    </row>
    <row r="81" spans="2:23">
      <c r="B81" s="116">
        <f>Amnt_Deposited!B76</f>
        <v>2062</v>
      </c>
      <c r="C81" s="119">
        <f>Amnt_Deposited!D76</f>
        <v>0</v>
      </c>
      <c r="D81" s="453">
        <f>Dry_Matter_Content!D68</f>
        <v>0.44</v>
      </c>
      <c r="E81" s="319">
        <f>MCF!R80</f>
        <v>1</v>
      </c>
      <c r="F81" s="87">
        <f t="shared" si="12"/>
        <v>0</v>
      </c>
      <c r="G81" s="87">
        <f t="shared" si="1"/>
        <v>0</v>
      </c>
      <c r="H81" s="87">
        <f t="shared" si="2"/>
        <v>0</v>
      </c>
      <c r="I81" s="87">
        <f t="shared" si="3"/>
        <v>0.10746013320287225</v>
      </c>
      <c r="J81" s="87">
        <f t="shared" si="4"/>
        <v>7.7917388158761014E-3</v>
      </c>
      <c r="K81" s="120">
        <f t="shared" si="6"/>
        <v>5.1944925439174009E-3</v>
      </c>
      <c r="O81" s="116">
        <f>Amnt_Deposited!B76</f>
        <v>2062</v>
      </c>
      <c r="P81" s="119">
        <f>Amnt_Deposited!D76</f>
        <v>0</v>
      </c>
      <c r="Q81" s="319">
        <f>MCF!R80</f>
        <v>1</v>
      </c>
      <c r="R81" s="87">
        <f t="shared" si="13"/>
        <v>0</v>
      </c>
      <c r="S81" s="87">
        <f t="shared" si="7"/>
        <v>0</v>
      </c>
      <c r="T81" s="87">
        <f t="shared" si="8"/>
        <v>0</v>
      </c>
      <c r="U81" s="87">
        <f t="shared" si="9"/>
        <v>0.22202506860097557</v>
      </c>
      <c r="V81" s="87">
        <f t="shared" si="10"/>
        <v>1.6098633917099373E-2</v>
      </c>
      <c r="W81" s="120">
        <f t="shared" si="11"/>
        <v>1.0732422611399582E-2</v>
      </c>
    </row>
    <row r="82" spans="2:23">
      <c r="B82" s="116">
        <f>Amnt_Deposited!B77</f>
        <v>2063</v>
      </c>
      <c r="C82" s="119">
        <f>Amnt_Deposited!D77</f>
        <v>0</v>
      </c>
      <c r="D82" s="453">
        <f>Dry_Matter_Content!D69</f>
        <v>0.44</v>
      </c>
      <c r="E82" s="319">
        <f>MCF!R81</f>
        <v>1</v>
      </c>
      <c r="F82" s="87">
        <f t="shared" si="12"/>
        <v>0</v>
      </c>
      <c r="G82" s="87">
        <f t="shared" si="1"/>
        <v>0</v>
      </c>
      <c r="H82" s="87">
        <f t="shared" si="2"/>
        <v>0</v>
      </c>
      <c r="I82" s="87">
        <f t="shared" si="3"/>
        <v>0.10019516408462807</v>
      </c>
      <c r="J82" s="87">
        <f t="shared" si="4"/>
        <v>7.2649691182441684E-3</v>
      </c>
      <c r="K82" s="120">
        <f t="shared" si="6"/>
        <v>4.8433127454961117E-3</v>
      </c>
      <c r="O82" s="116">
        <f>Amnt_Deposited!B77</f>
        <v>2063</v>
      </c>
      <c r="P82" s="119">
        <f>Amnt_Deposited!D77</f>
        <v>0</v>
      </c>
      <c r="Q82" s="319">
        <f>MCF!R81</f>
        <v>1</v>
      </c>
      <c r="R82" s="87">
        <f t="shared" si="13"/>
        <v>0</v>
      </c>
      <c r="S82" s="87">
        <f t="shared" si="7"/>
        <v>0</v>
      </c>
      <c r="T82" s="87">
        <f t="shared" si="8"/>
        <v>0</v>
      </c>
      <c r="U82" s="87">
        <f t="shared" si="9"/>
        <v>0.20701480182774382</v>
      </c>
      <c r="V82" s="87">
        <f t="shared" si="10"/>
        <v>1.5010266773231744E-2</v>
      </c>
      <c r="W82" s="120">
        <f t="shared" si="11"/>
        <v>1.0006844515487829E-2</v>
      </c>
    </row>
    <row r="83" spans="2:23">
      <c r="B83" s="116">
        <f>Amnt_Deposited!B78</f>
        <v>2064</v>
      </c>
      <c r="C83" s="119">
        <f>Amnt_Deposited!D78</f>
        <v>0</v>
      </c>
      <c r="D83" s="453">
        <f>Dry_Matter_Content!D70</f>
        <v>0.44</v>
      </c>
      <c r="E83" s="319">
        <f>MCF!R82</f>
        <v>1</v>
      </c>
      <c r="F83" s="87">
        <f t="shared" ref="F83:F99" si="14">C83*D83*$K$6*DOCF*E83</f>
        <v>0</v>
      </c>
      <c r="G83" s="87">
        <f t="shared" ref="G83:G99" si="15">F83*$K$12</f>
        <v>0</v>
      </c>
      <c r="H83" s="87">
        <f t="shared" ref="H83:H99" si="16">F83*(1-$K$12)</f>
        <v>0</v>
      </c>
      <c r="I83" s="87">
        <f t="shared" ref="I83:I99" si="17">G83+I82*$K$10</f>
        <v>9.3421351776969641E-2</v>
      </c>
      <c r="J83" s="87">
        <f t="shared" ref="J83:J99" si="18">I82*(1-$K$10)+H83</f>
        <v>6.7738123076584288E-3</v>
      </c>
      <c r="K83" s="120">
        <f t="shared" si="6"/>
        <v>4.5158748717722859E-3</v>
      </c>
      <c r="O83" s="116">
        <f>Amnt_Deposited!B78</f>
        <v>2064</v>
      </c>
      <c r="P83" s="119">
        <f>Amnt_Deposited!D78</f>
        <v>0</v>
      </c>
      <c r="Q83" s="319">
        <f>MCF!R82</f>
        <v>1</v>
      </c>
      <c r="R83" s="87">
        <f t="shared" ref="R83:R99" si="19">P83*$W$6*DOCF*Q83</f>
        <v>0</v>
      </c>
      <c r="S83" s="87">
        <f t="shared" si="7"/>
        <v>0</v>
      </c>
      <c r="T83" s="87">
        <f t="shared" si="8"/>
        <v>0</v>
      </c>
      <c r="U83" s="87">
        <f t="shared" si="9"/>
        <v>0.19301932185324294</v>
      </c>
      <c r="V83" s="87">
        <f t="shared" si="10"/>
        <v>1.3995479974500877E-2</v>
      </c>
      <c r="W83" s="120">
        <f t="shared" si="11"/>
        <v>9.3303199830005838E-3</v>
      </c>
    </row>
    <row r="84" spans="2:23">
      <c r="B84" s="116">
        <f>Amnt_Deposited!B79</f>
        <v>2065</v>
      </c>
      <c r="C84" s="119">
        <f>Amnt_Deposited!D79</f>
        <v>0</v>
      </c>
      <c r="D84" s="453">
        <f>Dry_Matter_Content!D71</f>
        <v>0.44</v>
      </c>
      <c r="E84" s="319">
        <f>MCF!R83</f>
        <v>1</v>
      </c>
      <c r="F84" s="87">
        <f t="shared" si="14"/>
        <v>0</v>
      </c>
      <c r="G84" s="87">
        <f t="shared" si="15"/>
        <v>0</v>
      </c>
      <c r="H84" s="87">
        <f t="shared" si="16"/>
        <v>0</v>
      </c>
      <c r="I84" s="87">
        <f t="shared" si="17"/>
        <v>8.7105491044106073E-2</v>
      </c>
      <c r="J84" s="87">
        <f t="shared" si="18"/>
        <v>6.3158607328635688E-3</v>
      </c>
      <c r="K84" s="120">
        <f t="shared" si="6"/>
        <v>4.2105738219090456E-3</v>
      </c>
      <c r="O84" s="116">
        <f>Amnt_Deposited!B79</f>
        <v>2065</v>
      </c>
      <c r="P84" s="119">
        <f>Amnt_Deposited!D79</f>
        <v>0</v>
      </c>
      <c r="Q84" s="319">
        <f>MCF!R83</f>
        <v>1</v>
      </c>
      <c r="R84" s="87">
        <f t="shared" si="19"/>
        <v>0</v>
      </c>
      <c r="S84" s="87">
        <f t="shared" si="7"/>
        <v>0</v>
      </c>
      <c r="T84" s="87">
        <f t="shared" si="8"/>
        <v>0</v>
      </c>
      <c r="U84" s="87">
        <f t="shared" si="9"/>
        <v>0.17997002281840085</v>
      </c>
      <c r="V84" s="87">
        <f t="shared" si="10"/>
        <v>1.3049299034842076E-2</v>
      </c>
      <c r="W84" s="120">
        <f t="shared" si="11"/>
        <v>8.6995326898947171E-3</v>
      </c>
    </row>
    <row r="85" spans="2:23">
      <c r="B85" s="116">
        <f>Amnt_Deposited!B80</f>
        <v>2066</v>
      </c>
      <c r="C85" s="119">
        <f>Amnt_Deposited!D80</f>
        <v>0</v>
      </c>
      <c r="D85" s="453">
        <f>Dry_Matter_Content!D72</f>
        <v>0.44</v>
      </c>
      <c r="E85" s="319">
        <f>MCF!R84</f>
        <v>1</v>
      </c>
      <c r="F85" s="87">
        <f t="shared" si="14"/>
        <v>0</v>
      </c>
      <c r="G85" s="87">
        <f t="shared" si="15"/>
        <v>0</v>
      </c>
      <c r="H85" s="87">
        <f t="shared" si="16"/>
        <v>0</v>
      </c>
      <c r="I85" s="87">
        <f t="shared" si="17"/>
        <v>8.1216621529397431E-2</v>
      </c>
      <c r="J85" s="87">
        <f t="shared" si="18"/>
        <v>5.8888695147086452E-3</v>
      </c>
      <c r="K85" s="120">
        <f t="shared" ref="K85:K99" si="20">J85*CH4_fraction*conv</f>
        <v>3.9259130098057635E-3</v>
      </c>
      <c r="O85" s="116">
        <f>Amnt_Deposited!B80</f>
        <v>2066</v>
      </c>
      <c r="P85" s="119">
        <f>Amnt_Deposited!D80</f>
        <v>0</v>
      </c>
      <c r="Q85" s="319">
        <f>MCF!R84</f>
        <v>1</v>
      </c>
      <c r="R85" s="87">
        <f t="shared" si="19"/>
        <v>0</v>
      </c>
      <c r="S85" s="87">
        <f t="shared" ref="S85:S98" si="21">R85*$W$12</f>
        <v>0</v>
      </c>
      <c r="T85" s="87">
        <f t="shared" ref="T85:T98" si="22">R85*(1-$W$12)</f>
        <v>0</v>
      </c>
      <c r="U85" s="87">
        <f t="shared" ref="U85:U98" si="23">S85+U84*$W$10</f>
        <v>0.16780293704420945</v>
      </c>
      <c r="V85" s="87">
        <f t="shared" ref="V85:V98" si="24">U84*(1-$W$10)+T85</f>
        <v>1.2167085774191407E-2</v>
      </c>
      <c r="W85" s="120">
        <f t="shared" ref="W85:W99" si="25">V85*CH4_fraction*conv</f>
        <v>8.1113905161276038E-3</v>
      </c>
    </row>
    <row r="86" spans="2:23">
      <c r="B86" s="116">
        <f>Amnt_Deposited!B81</f>
        <v>2067</v>
      </c>
      <c r="C86" s="119">
        <f>Amnt_Deposited!D81</f>
        <v>0</v>
      </c>
      <c r="D86" s="453">
        <f>Dry_Matter_Content!D73</f>
        <v>0.44</v>
      </c>
      <c r="E86" s="319">
        <f>MCF!R85</f>
        <v>1</v>
      </c>
      <c r="F86" s="87">
        <f t="shared" si="14"/>
        <v>0</v>
      </c>
      <c r="G86" s="87">
        <f t="shared" si="15"/>
        <v>0</v>
      </c>
      <c r="H86" s="87">
        <f t="shared" si="16"/>
        <v>0</v>
      </c>
      <c r="I86" s="87">
        <f t="shared" si="17"/>
        <v>7.5725875987650557E-2</v>
      </c>
      <c r="J86" s="87">
        <f t="shared" si="18"/>
        <v>5.4907455417468817E-3</v>
      </c>
      <c r="K86" s="120">
        <f t="shared" si="20"/>
        <v>3.6604970278312542E-3</v>
      </c>
      <c r="O86" s="116">
        <f>Amnt_Deposited!B81</f>
        <v>2067</v>
      </c>
      <c r="P86" s="119">
        <f>Amnt_Deposited!D81</f>
        <v>0</v>
      </c>
      <c r="Q86" s="319">
        <f>MCF!R85</f>
        <v>1</v>
      </c>
      <c r="R86" s="87">
        <f t="shared" si="19"/>
        <v>0</v>
      </c>
      <c r="S86" s="87">
        <f t="shared" si="21"/>
        <v>0</v>
      </c>
      <c r="T86" s="87">
        <f t="shared" si="22"/>
        <v>0</v>
      </c>
      <c r="U86" s="87">
        <f t="shared" si="23"/>
        <v>0.1564584214620878</v>
      </c>
      <c r="V86" s="87">
        <f t="shared" si="24"/>
        <v>1.1344515582121649E-2</v>
      </c>
      <c r="W86" s="120">
        <f t="shared" si="25"/>
        <v>7.5630103880810987E-3</v>
      </c>
    </row>
    <row r="87" spans="2:23">
      <c r="B87" s="116">
        <f>Amnt_Deposited!B82</f>
        <v>2068</v>
      </c>
      <c r="C87" s="119">
        <f>Amnt_Deposited!D82</f>
        <v>0</v>
      </c>
      <c r="D87" s="453">
        <f>Dry_Matter_Content!D74</f>
        <v>0.44</v>
      </c>
      <c r="E87" s="319">
        <f>MCF!R86</f>
        <v>1</v>
      </c>
      <c r="F87" s="87">
        <f t="shared" si="14"/>
        <v>0</v>
      </c>
      <c r="G87" s="87">
        <f t="shared" si="15"/>
        <v>0</v>
      </c>
      <c r="H87" s="87">
        <f t="shared" si="16"/>
        <v>0</v>
      </c>
      <c r="I87" s="87">
        <f t="shared" si="17"/>
        <v>7.0606338777849623E-2</v>
      </c>
      <c r="J87" s="87">
        <f t="shared" si="18"/>
        <v>5.1195372098009305E-3</v>
      </c>
      <c r="K87" s="120">
        <f t="shared" si="20"/>
        <v>3.4130248065339535E-3</v>
      </c>
      <c r="O87" s="116">
        <f>Amnt_Deposited!B82</f>
        <v>2068</v>
      </c>
      <c r="P87" s="119">
        <f>Amnt_Deposited!D82</f>
        <v>0</v>
      </c>
      <c r="Q87" s="319">
        <f>MCF!R86</f>
        <v>1</v>
      </c>
      <c r="R87" s="87">
        <f t="shared" si="19"/>
        <v>0</v>
      </c>
      <c r="S87" s="87">
        <f t="shared" si="21"/>
        <v>0</v>
      </c>
      <c r="T87" s="87">
        <f t="shared" si="22"/>
        <v>0</v>
      </c>
      <c r="U87" s="87">
        <f t="shared" si="23"/>
        <v>0.14588086524349084</v>
      </c>
      <c r="V87" s="87">
        <f t="shared" si="24"/>
        <v>1.0577556218596955E-2</v>
      </c>
      <c r="W87" s="120">
        <f t="shared" si="25"/>
        <v>7.0517041457313027E-3</v>
      </c>
    </row>
    <row r="88" spans="2:23">
      <c r="B88" s="116">
        <f>Amnt_Deposited!B83</f>
        <v>2069</v>
      </c>
      <c r="C88" s="119">
        <f>Amnt_Deposited!D83</f>
        <v>0</v>
      </c>
      <c r="D88" s="453">
        <f>Dry_Matter_Content!D75</f>
        <v>0.44</v>
      </c>
      <c r="E88" s="319">
        <f>MCF!R87</f>
        <v>1</v>
      </c>
      <c r="F88" s="87">
        <f t="shared" si="14"/>
        <v>0</v>
      </c>
      <c r="G88" s="87">
        <f t="shared" si="15"/>
        <v>0</v>
      </c>
      <c r="H88" s="87">
        <f t="shared" si="16"/>
        <v>0</v>
      </c>
      <c r="I88" s="87">
        <f t="shared" si="17"/>
        <v>6.5832913922652697E-2</v>
      </c>
      <c r="J88" s="87">
        <f t="shared" si="18"/>
        <v>4.7734248551969298E-3</v>
      </c>
      <c r="K88" s="120">
        <f t="shared" si="20"/>
        <v>3.1822832367979529E-3</v>
      </c>
      <c r="O88" s="116">
        <f>Amnt_Deposited!B83</f>
        <v>2069</v>
      </c>
      <c r="P88" s="119">
        <f>Amnt_Deposited!D83</f>
        <v>0</v>
      </c>
      <c r="Q88" s="319">
        <f>MCF!R87</f>
        <v>1</v>
      </c>
      <c r="R88" s="87">
        <f t="shared" si="19"/>
        <v>0</v>
      </c>
      <c r="S88" s="87">
        <f t="shared" si="21"/>
        <v>0</v>
      </c>
      <c r="T88" s="87">
        <f t="shared" si="22"/>
        <v>0</v>
      </c>
      <c r="U88" s="87">
        <f t="shared" si="23"/>
        <v>0.13601841719556332</v>
      </c>
      <c r="V88" s="87">
        <f t="shared" si="24"/>
        <v>9.8624480479275328E-3</v>
      </c>
      <c r="W88" s="120">
        <f t="shared" si="25"/>
        <v>6.5749653652850213E-3</v>
      </c>
    </row>
    <row r="89" spans="2:23">
      <c r="B89" s="116">
        <f>Amnt_Deposited!B84</f>
        <v>2070</v>
      </c>
      <c r="C89" s="119">
        <f>Amnt_Deposited!D84</f>
        <v>0</v>
      </c>
      <c r="D89" s="453">
        <f>Dry_Matter_Content!D76</f>
        <v>0.44</v>
      </c>
      <c r="E89" s="319">
        <f>MCF!R88</f>
        <v>1</v>
      </c>
      <c r="F89" s="87">
        <f t="shared" si="14"/>
        <v>0</v>
      </c>
      <c r="G89" s="87">
        <f t="shared" si="15"/>
        <v>0</v>
      </c>
      <c r="H89" s="87">
        <f t="shared" si="16"/>
        <v>0</v>
      </c>
      <c r="I89" s="87">
        <f t="shared" si="17"/>
        <v>6.1382202087881636E-2</v>
      </c>
      <c r="J89" s="87">
        <f t="shared" si="18"/>
        <v>4.4507118347710635E-3</v>
      </c>
      <c r="K89" s="120">
        <f t="shared" si="20"/>
        <v>2.9671412231807087E-3</v>
      </c>
      <c r="O89" s="116">
        <f>Amnt_Deposited!B84</f>
        <v>2070</v>
      </c>
      <c r="P89" s="119">
        <f>Amnt_Deposited!D84</f>
        <v>0</v>
      </c>
      <c r="Q89" s="319">
        <f>MCF!R88</f>
        <v>1</v>
      </c>
      <c r="R89" s="87">
        <f t="shared" si="19"/>
        <v>0</v>
      </c>
      <c r="S89" s="87">
        <f t="shared" si="21"/>
        <v>0</v>
      </c>
      <c r="T89" s="87">
        <f t="shared" si="22"/>
        <v>0</v>
      </c>
      <c r="U89" s="87">
        <f t="shared" si="23"/>
        <v>0.12682273158653221</v>
      </c>
      <c r="V89" s="87">
        <f t="shared" si="24"/>
        <v>9.1956856090311158E-3</v>
      </c>
      <c r="W89" s="120">
        <f t="shared" si="25"/>
        <v>6.1304570726874105E-3</v>
      </c>
    </row>
    <row r="90" spans="2:23">
      <c r="B90" s="116">
        <f>Amnt_Deposited!B85</f>
        <v>2071</v>
      </c>
      <c r="C90" s="119">
        <f>Amnt_Deposited!D85</f>
        <v>0</v>
      </c>
      <c r="D90" s="453">
        <f>Dry_Matter_Content!D77</f>
        <v>0.44</v>
      </c>
      <c r="E90" s="319">
        <f>MCF!R89</f>
        <v>1</v>
      </c>
      <c r="F90" s="87">
        <f t="shared" si="14"/>
        <v>0</v>
      </c>
      <c r="G90" s="87">
        <f t="shared" si="15"/>
        <v>0</v>
      </c>
      <c r="H90" s="87">
        <f t="shared" si="16"/>
        <v>0</v>
      </c>
      <c r="I90" s="87">
        <f t="shared" si="17"/>
        <v>5.7232385878958833E-2</v>
      </c>
      <c r="J90" s="87">
        <f t="shared" si="18"/>
        <v>4.1498162089228042E-3</v>
      </c>
      <c r="K90" s="120">
        <f t="shared" si="20"/>
        <v>2.7665441392818691E-3</v>
      </c>
      <c r="O90" s="116">
        <f>Amnt_Deposited!B85</f>
        <v>2071</v>
      </c>
      <c r="P90" s="119">
        <f>Amnt_Deposited!D85</f>
        <v>0</v>
      </c>
      <c r="Q90" s="319">
        <f>MCF!R89</f>
        <v>1</v>
      </c>
      <c r="R90" s="87">
        <f t="shared" si="19"/>
        <v>0</v>
      </c>
      <c r="S90" s="87">
        <f t="shared" si="21"/>
        <v>0</v>
      </c>
      <c r="T90" s="87">
        <f t="shared" si="22"/>
        <v>0</v>
      </c>
      <c r="U90" s="87">
        <f t="shared" si="23"/>
        <v>0.11824873115487353</v>
      </c>
      <c r="V90" s="87">
        <f t="shared" si="24"/>
        <v>8.5740004316586793E-3</v>
      </c>
      <c r="W90" s="120">
        <f t="shared" si="25"/>
        <v>5.7160002877724523E-3</v>
      </c>
    </row>
    <row r="91" spans="2:23">
      <c r="B91" s="116">
        <f>Amnt_Deposited!B86</f>
        <v>2072</v>
      </c>
      <c r="C91" s="119">
        <f>Amnt_Deposited!D86</f>
        <v>0</v>
      </c>
      <c r="D91" s="453">
        <f>Dry_Matter_Content!D78</f>
        <v>0.44</v>
      </c>
      <c r="E91" s="319">
        <f>MCF!R90</f>
        <v>1</v>
      </c>
      <c r="F91" s="87">
        <f t="shared" si="14"/>
        <v>0</v>
      </c>
      <c r="G91" s="87">
        <f t="shared" si="15"/>
        <v>0</v>
      </c>
      <c r="H91" s="87">
        <f t="shared" si="16"/>
        <v>0</v>
      </c>
      <c r="I91" s="87">
        <f t="shared" si="17"/>
        <v>5.3363122892013677E-2</v>
      </c>
      <c r="J91" s="87">
        <f t="shared" si="18"/>
        <v>3.8692629869451537E-3</v>
      </c>
      <c r="K91" s="120">
        <f t="shared" si="20"/>
        <v>2.5795086579634358E-3</v>
      </c>
      <c r="O91" s="116">
        <f>Amnt_Deposited!B86</f>
        <v>2072</v>
      </c>
      <c r="P91" s="119">
        <f>Amnt_Deposited!D86</f>
        <v>0</v>
      </c>
      <c r="Q91" s="319">
        <f>MCF!R90</f>
        <v>1</v>
      </c>
      <c r="R91" s="87">
        <f t="shared" si="19"/>
        <v>0</v>
      </c>
      <c r="S91" s="87">
        <f t="shared" si="21"/>
        <v>0</v>
      </c>
      <c r="T91" s="87">
        <f t="shared" si="22"/>
        <v>0</v>
      </c>
      <c r="U91" s="87">
        <f t="shared" si="23"/>
        <v>0.11025438614052405</v>
      </c>
      <c r="V91" s="87">
        <f t="shared" si="24"/>
        <v>7.9943450143494851E-3</v>
      </c>
      <c r="W91" s="120">
        <f t="shared" si="25"/>
        <v>5.3295633428996564E-3</v>
      </c>
    </row>
    <row r="92" spans="2:23">
      <c r="B92" s="116">
        <f>Amnt_Deposited!B87</f>
        <v>2073</v>
      </c>
      <c r="C92" s="119">
        <f>Amnt_Deposited!D87</f>
        <v>0</v>
      </c>
      <c r="D92" s="453">
        <f>Dry_Matter_Content!D79</f>
        <v>0.44</v>
      </c>
      <c r="E92" s="319">
        <f>MCF!R91</f>
        <v>1</v>
      </c>
      <c r="F92" s="87">
        <f t="shared" si="14"/>
        <v>0</v>
      </c>
      <c r="G92" s="87">
        <f t="shared" si="15"/>
        <v>0</v>
      </c>
      <c r="H92" s="87">
        <f t="shared" si="16"/>
        <v>0</v>
      </c>
      <c r="I92" s="87">
        <f t="shared" si="17"/>
        <v>4.9755445995395185E-2</v>
      </c>
      <c r="J92" s="87">
        <f t="shared" si="18"/>
        <v>3.607676896618491E-3</v>
      </c>
      <c r="K92" s="120">
        <f t="shared" si="20"/>
        <v>2.4051179310789939E-3</v>
      </c>
      <c r="O92" s="116">
        <f>Amnt_Deposited!B87</f>
        <v>2073</v>
      </c>
      <c r="P92" s="119">
        <f>Amnt_Deposited!D87</f>
        <v>0</v>
      </c>
      <c r="Q92" s="319">
        <f>MCF!R91</f>
        <v>1</v>
      </c>
      <c r="R92" s="87">
        <f t="shared" si="19"/>
        <v>0</v>
      </c>
      <c r="S92" s="87">
        <f t="shared" si="21"/>
        <v>0</v>
      </c>
      <c r="T92" s="87">
        <f t="shared" si="22"/>
        <v>0</v>
      </c>
      <c r="U92" s="87">
        <f t="shared" si="23"/>
        <v>0.10280050825494866</v>
      </c>
      <c r="V92" s="87">
        <f t="shared" si="24"/>
        <v>7.4538778855753893E-3</v>
      </c>
      <c r="W92" s="120">
        <f t="shared" si="25"/>
        <v>4.9692519237169259E-3</v>
      </c>
    </row>
    <row r="93" spans="2:23">
      <c r="B93" s="116">
        <f>Amnt_Deposited!B88</f>
        <v>2074</v>
      </c>
      <c r="C93" s="119">
        <f>Amnt_Deposited!D88</f>
        <v>0</v>
      </c>
      <c r="D93" s="453">
        <f>Dry_Matter_Content!D80</f>
        <v>0.44</v>
      </c>
      <c r="E93" s="319">
        <f>MCF!R92</f>
        <v>1</v>
      </c>
      <c r="F93" s="87">
        <f t="shared" si="14"/>
        <v>0</v>
      </c>
      <c r="G93" s="87">
        <f t="shared" si="15"/>
        <v>0</v>
      </c>
      <c r="H93" s="87">
        <f t="shared" si="16"/>
        <v>0</v>
      </c>
      <c r="I93" s="87">
        <f t="shared" si="17"/>
        <v>4.6391670352770635E-2</v>
      </c>
      <c r="J93" s="87">
        <f t="shared" si="18"/>
        <v>3.3637756426245515E-3</v>
      </c>
      <c r="K93" s="120">
        <f t="shared" si="20"/>
        <v>2.2425170950830342E-3</v>
      </c>
      <c r="O93" s="116">
        <f>Amnt_Deposited!B88</f>
        <v>2074</v>
      </c>
      <c r="P93" s="119">
        <f>Amnt_Deposited!D88</f>
        <v>0</v>
      </c>
      <c r="Q93" s="319">
        <f>MCF!R92</f>
        <v>1</v>
      </c>
      <c r="R93" s="87">
        <f t="shared" si="19"/>
        <v>0</v>
      </c>
      <c r="S93" s="87">
        <f t="shared" si="21"/>
        <v>0</v>
      </c>
      <c r="T93" s="87">
        <f t="shared" si="22"/>
        <v>0</v>
      </c>
      <c r="U93" s="87">
        <f t="shared" si="23"/>
        <v>9.585055858010455E-2</v>
      </c>
      <c r="V93" s="87">
        <f t="shared" si="24"/>
        <v>6.9499496748441098E-3</v>
      </c>
      <c r="W93" s="120">
        <f t="shared" si="25"/>
        <v>4.6332997832294063E-3</v>
      </c>
    </row>
    <row r="94" spans="2:23">
      <c r="B94" s="116">
        <f>Amnt_Deposited!B89</f>
        <v>2075</v>
      </c>
      <c r="C94" s="119">
        <f>Amnt_Deposited!D89</f>
        <v>0</v>
      </c>
      <c r="D94" s="453">
        <f>Dry_Matter_Content!D81</f>
        <v>0.44</v>
      </c>
      <c r="E94" s="319">
        <f>MCF!R93</f>
        <v>1</v>
      </c>
      <c r="F94" s="87">
        <f t="shared" si="14"/>
        <v>0</v>
      </c>
      <c r="G94" s="87">
        <f t="shared" si="15"/>
        <v>0</v>
      </c>
      <c r="H94" s="87">
        <f t="shared" si="16"/>
        <v>0</v>
      </c>
      <c r="I94" s="87">
        <f t="shared" si="17"/>
        <v>4.3255306732037341E-2</v>
      </c>
      <c r="J94" s="87">
        <f t="shared" si="18"/>
        <v>3.1363636207332917E-3</v>
      </c>
      <c r="K94" s="120">
        <f t="shared" si="20"/>
        <v>2.090909080488861E-3</v>
      </c>
      <c r="O94" s="116">
        <f>Amnt_Deposited!B89</f>
        <v>2075</v>
      </c>
      <c r="P94" s="119">
        <f>Amnt_Deposited!D89</f>
        <v>0</v>
      </c>
      <c r="Q94" s="319">
        <f>MCF!R93</f>
        <v>1</v>
      </c>
      <c r="R94" s="87">
        <f t="shared" si="19"/>
        <v>0</v>
      </c>
      <c r="S94" s="87">
        <f t="shared" si="21"/>
        <v>0</v>
      </c>
      <c r="T94" s="87">
        <f t="shared" si="22"/>
        <v>0</v>
      </c>
      <c r="U94" s="87">
        <f t="shared" si="23"/>
        <v>8.9370468454622543E-2</v>
      </c>
      <c r="V94" s="87">
        <f t="shared" si="24"/>
        <v>6.4800901254820032E-3</v>
      </c>
      <c r="W94" s="120">
        <f t="shared" si="25"/>
        <v>4.3200600836546688E-3</v>
      </c>
    </row>
    <row r="95" spans="2:23">
      <c r="B95" s="116">
        <f>Amnt_Deposited!B90</f>
        <v>2076</v>
      </c>
      <c r="C95" s="119">
        <f>Amnt_Deposited!D90</f>
        <v>0</v>
      </c>
      <c r="D95" s="453">
        <f>Dry_Matter_Content!D82</f>
        <v>0.44</v>
      </c>
      <c r="E95" s="319">
        <f>MCF!R94</f>
        <v>1</v>
      </c>
      <c r="F95" s="87">
        <f t="shared" si="14"/>
        <v>0</v>
      </c>
      <c r="G95" s="87">
        <f t="shared" si="15"/>
        <v>0</v>
      </c>
      <c r="H95" s="87">
        <f t="shared" si="16"/>
        <v>0</v>
      </c>
      <c r="I95" s="87">
        <f t="shared" si="17"/>
        <v>4.033098067508778E-2</v>
      </c>
      <c r="J95" s="87">
        <f t="shared" si="18"/>
        <v>2.9243260569495645E-3</v>
      </c>
      <c r="K95" s="120">
        <f t="shared" si="20"/>
        <v>1.9495507046330429E-3</v>
      </c>
      <c r="O95" s="116">
        <f>Amnt_Deposited!B90</f>
        <v>2076</v>
      </c>
      <c r="P95" s="119">
        <f>Amnt_Deposited!D90</f>
        <v>0</v>
      </c>
      <c r="Q95" s="319">
        <f>MCF!R94</f>
        <v>1</v>
      </c>
      <c r="R95" s="87">
        <f t="shared" si="19"/>
        <v>0</v>
      </c>
      <c r="S95" s="87">
        <f t="shared" si="21"/>
        <v>0</v>
      </c>
      <c r="T95" s="87">
        <f t="shared" si="22"/>
        <v>0</v>
      </c>
      <c r="U95" s="87">
        <f t="shared" si="23"/>
        <v>8.3328472469189563E-2</v>
      </c>
      <c r="V95" s="87">
        <f t="shared" si="24"/>
        <v>6.0419959854329805E-3</v>
      </c>
      <c r="W95" s="120">
        <f t="shared" si="25"/>
        <v>4.027997323621987E-3</v>
      </c>
    </row>
    <row r="96" spans="2:23">
      <c r="B96" s="116">
        <f>Amnt_Deposited!B91</f>
        <v>2077</v>
      </c>
      <c r="C96" s="119">
        <f>Amnt_Deposited!D91</f>
        <v>0</v>
      </c>
      <c r="D96" s="453">
        <f>Dry_Matter_Content!D83</f>
        <v>0.44</v>
      </c>
      <c r="E96" s="319">
        <f>MCF!R95</f>
        <v>1</v>
      </c>
      <c r="F96" s="87">
        <f t="shared" si="14"/>
        <v>0</v>
      </c>
      <c r="G96" s="87">
        <f t="shared" si="15"/>
        <v>0</v>
      </c>
      <c r="H96" s="87">
        <f t="shared" si="16"/>
        <v>0</v>
      </c>
      <c r="I96" s="87">
        <f t="shared" si="17"/>
        <v>3.7604357132198077E-2</v>
      </c>
      <c r="J96" s="87">
        <f t="shared" si="18"/>
        <v>2.7266235428897042E-3</v>
      </c>
      <c r="K96" s="120">
        <f t="shared" si="20"/>
        <v>1.8177490285931361E-3</v>
      </c>
      <c r="O96" s="116">
        <f>Amnt_Deposited!B91</f>
        <v>2077</v>
      </c>
      <c r="P96" s="119">
        <f>Amnt_Deposited!D91</f>
        <v>0</v>
      </c>
      <c r="Q96" s="319">
        <f>MCF!R95</f>
        <v>1</v>
      </c>
      <c r="R96" s="87">
        <f t="shared" si="19"/>
        <v>0</v>
      </c>
      <c r="S96" s="87">
        <f t="shared" si="21"/>
        <v>0</v>
      </c>
      <c r="T96" s="87">
        <f t="shared" si="22"/>
        <v>0</v>
      </c>
      <c r="U96" s="87">
        <f t="shared" si="23"/>
        <v>7.7694952752475302E-2</v>
      </c>
      <c r="V96" s="87">
        <f t="shared" si="24"/>
        <v>5.6335197167142609E-3</v>
      </c>
      <c r="W96" s="120">
        <f t="shared" si="25"/>
        <v>3.7556798111428404E-3</v>
      </c>
    </row>
    <row r="97" spans="2:23">
      <c r="B97" s="116">
        <f>Amnt_Deposited!B92</f>
        <v>2078</v>
      </c>
      <c r="C97" s="119">
        <f>Amnt_Deposited!D92</f>
        <v>0</v>
      </c>
      <c r="D97" s="453">
        <f>Dry_Matter_Content!D84</f>
        <v>0.44</v>
      </c>
      <c r="E97" s="319">
        <f>MCF!R96</f>
        <v>1</v>
      </c>
      <c r="F97" s="87">
        <f t="shared" si="14"/>
        <v>0</v>
      </c>
      <c r="G97" s="87">
        <f t="shared" si="15"/>
        <v>0</v>
      </c>
      <c r="H97" s="87">
        <f t="shared" si="16"/>
        <v>0</v>
      </c>
      <c r="I97" s="87">
        <f t="shared" si="17"/>
        <v>3.5062070191597655E-2</v>
      </c>
      <c r="J97" s="87">
        <f t="shared" si="18"/>
        <v>2.5422869406004217E-3</v>
      </c>
      <c r="K97" s="120">
        <f t="shared" si="20"/>
        <v>1.6948579604002811E-3</v>
      </c>
      <c r="O97" s="116">
        <f>Amnt_Deposited!B92</f>
        <v>2078</v>
      </c>
      <c r="P97" s="119">
        <f>Amnt_Deposited!D92</f>
        <v>0</v>
      </c>
      <c r="Q97" s="319">
        <f>MCF!R96</f>
        <v>1</v>
      </c>
      <c r="R97" s="87">
        <f t="shared" si="19"/>
        <v>0</v>
      </c>
      <c r="S97" s="87">
        <f t="shared" si="21"/>
        <v>0</v>
      </c>
      <c r="T97" s="87">
        <f t="shared" si="22"/>
        <v>0</v>
      </c>
      <c r="U97" s="87">
        <f t="shared" si="23"/>
        <v>7.2442293784292622E-2</v>
      </c>
      <c r="V97" s="87">
        <f t="shared" si="24"/>
        <v>5.2526589681826854E-3</v>
      </c>
      <c r="W97" s="120">
        <f t="shared" si="25"/>
        <v>3.5017726454551236E-3</v>
      </c>
    </row>
    <row r="98" spans="2:23">
      <c r="B98" s="116">
        <f>Amnt_Deposited!B93</f>
        <v>2079</v>
      </c>
      <c r="C98" s="119">
        <f>Amnt_Deposited!D93</f>
        <v>0</v>
      </c>
      <c r="D98" s="453">
        <f>Dry_Matter_Content!D85</f>
        <v>0.44</v>
      </c>
      <c r="E98" s="319">
        <f>MCF!R97</f>
        <v>1</v>
      </c>
      <c r="F98" s="87">
        <f t="shared" si="14"/>
        <v>0</v>
      </c>
      <c r="G98" s="87">
        <f t="shared" si="15"/>
        <v>0</v>
      </c>
      <c r="H98" s="87">
        <f t="shared" si="16"/>
        <v>0</v>
      </c>
      <c r="I98" s="87">
        <f t="shared" si="17"/>
        <v>3.2691657559754221E-2</v>
      </c>
      <c r="J98" s="87">
        <f t="shared" si="18"/>
        <v>2.3704126318434336E-3</v>
      </c>
      <c r="K98" s="120">
        <f t="shared" si="20"/>
        <v>1.5802750878956223E-3</v>
      </c>
      <c r="O98" s="116">
        <f>Amnt_Deposited!B93</f>
        <v>2079</v>
      </c>
      <c r="P98" s="119">
        <f>Amnt_Deposited!D93</f>
        <v>0</v>
      </c>
      <c r="Q98" s="319">
        <f>MCF!R97</f>
        <v>1</v>
      </c>
      <c r="R98" s="87">
        <f t="shared" si="19"/>
        <v>0</v>
      </c>
      <c r="S98" s="87">
        <f t="shared" si="21"/>
        <v>0</v>
      </c>
      <c r="T98" s="87">
        <f t="shared" si="22"/>
        <v>0</v>
      </c>
      <c r="U98" s="87">
        <f t="shared" si="23"/>
        <v>6.7544747024285534E-2</v>
      </c>
      <c r="V98" s="87">
        <f t="shared" si="24"/>
        <v>4.8975467600070911E-3</v>
      </c>
      <c r="W98" s="120">
        <f t="shared" si="25"/>
        <v>3.2650311733380608E-3</v>
      </c>
    </row>
    <row r="99" spans="2:23" ht="13.5" thickBot="1">
      <c r="B99" s="117">
        <f>Amnt_Deposited!B94</f>
        <v>2080</v>
      </c>
      <c r="C99" s="121">
        <f>Amnt_Deposited!D94</f>
        <v>0</v>
      </c>
      <c r="D99" s="454">
        <f>Dry_Matter_Content!D86</f>
        <v>0.44</v>
      </c>
      <c r="E99" s="320">
        <f>MCF!R98</f>
        <v>1</v>
      </c>
      <c r="F99" s="88">
        <f t="shared" si="14"/>
        <v>0</v>
      </c>
      <c r="G99" s="88">
        <f t="shared" si="15"/>
        <v>0</v>
      </c>
      <c r="H99" s="88">
        <f t="shared" si="16"/>
        <v>0</v>
      </c>
      <c r="I99" s="88">
        <f t="shared" si="17"/>
        <v>3.048149947119641E-2</v>
      </c>
      <c r="J99" s="88">
        <f t="shared" si="18"/>
        <v>2.2101580885578115E-3</v>
      </c>
      <c r="K99" s="122">
        <f t="shared" si="20"/>
        <v>1.4734387257052076E-3</v>
      </c>
      <c r="O99" s="117">
        <f>Amnt_Deposited!B94</f>
        <v>2080</v>
      </c>
      <c r="P99" s="121">
        <f>Amnt_Deposited!D94</f>
        <v>0</v>
      </c>
      <c r="Q99" s="320">
        <f>MCF!R98</f>
        <v>1</v>
      </c>
      <c r="R99" s="88">
        <f t="shared" si="19"/>
        <v>0</v>
      </c>
      <c r="S99" s="88">
        <f>R99*$W$12</f>
        <v>0</v>
      </c>
      <c r="T99" s="88">
        <f>R99*(1-$W$12)</f>
        <v>0</v>
      </c>
      <c r="U99" s="88">
        <f>S99+U98*$W$10</f>
        <v>6.2978304692554526E-2</v>
      </c>
      <c r="V99" s="88">
        <f>U98*(1-$W$10)+T99</f>
        <v>4.566442331731012E-3</v>
      </c>
      <c r="W99" s="122">
        <f t="shared" si="25"/>
        <v>3.0442948878206745E-3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4.6599415122369994</v>
      </c>
      <c r="D19" s="451">
        <f>Dry_Matter_Content!E6</f>
        <v>0.44</v>
      </c>
      <c r="E19" s="318">
        <f>MCF!R18</f>
        <v>1</v>
      </c>
      <c r="F19" s="150">
        <f t="shared" ref="F19:F82" si="0">C19*D19*$K$6*DOCF*E19</f>
        <v>0.61511227961528381</v>
      </c>
      <c r="G19" s="85">
        <f t="shared" ref="G19:G82" si="1">F19*$K$12</f>
        <v>0.61511227961528381</v>
      </c>
      <c r="H19" s="85">
        <f t="shared" ref="H19:H82" si="2">F19*(1-$K$12)</f>
        <v>0</v>
      </c>
      <c r="I19" s="85">
        <f t="shared" ref="I19:I82" si="3">G19+I18*$K$10</f>
        <v>0.61511227961528381</v>
      </c>
      <c r="J19" s="85">
        <f t="shared" ref="J19:J82" si="4">I18*(1-$K$10)+H19</f>
        <v>0</v>
      </c>
      <c r="K19" s="86">
        <f>J19*CH4_fraction*conv</f>
        <v>0</v>
      </c>
      <c r="O19" s="115">
        <f>Amnt_Deposited!B14</f>
        <v>2000</v>
      </c>
      <c r="P19" s="118">
        <f>Amnt_Deposited!E14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4.7532438230640004</v>
      </c>
      <c r="D20" s="453">
        <f>Dry_Matter_Content!E7</f>
        <v>0.44</v>
      </c>
      <c r="E20" s="319">
        <f>MCF!R19</f>
        <v>1</v>
      </c>
      <c r="F20" s="87">
        <f t="shared" si="0"/>
        <v>0.62742818464444805</v>
      </c>
      <c r="G20" s="87">
        <f t="shared" si="1"/>
        <v>0.62742818464444805</v>
      </c>
      <c r="H20" s="87">
        <f t="shared" si="2"/>
        <v>0</v>
      </c>
      <c r="I20" s="87">
        <f t="shared" si="3"/>
        <v>1.1463767732122601</v>
      </c>
      <c r="J20" s="87">
        <f t="shared" si="4"/>
        <v>9.6163691047471897E-2</v>
      </c>
      <c r="K20" s="120">
        <f>J20*CH4_fraction*conv</f>
        <v>6.4109127364981255E-2</v>
      </c>
      <c r="M20" s="428"/>
      <c r="O20" s="116">
        <f>Amnt_Deposited!B15</f>
        <v>2001</v>
      </c>
      <c r="P20" s="119">
        <f>Amnt_Deposited!E15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4.8616571584680006</v>
      </c>
      <c r="D21" s="453">
        <f>Dry_Matter_Content!E8</f>
        <v>0.44</v>
      </c>
      <c r="E21" s="319">
        <f>MCF!R20</f>
        <v>1</v>
      </c>
      <c r="F21" s="87">
        <f t="shared" si="0"/>
        <v>0.64173874491777605</v>
      </c>
      <c r="G21" s="87">
        <f t="shared" si="1"/>
        <v>0.64173874491777605</v>
      </c>
      <c r="H21" s="87">
        <f t="shared" si="2"/>
        <v>0</v>
      </c>
      <c r="I21" s="87">
        <f t="shared" si="3"/>
        <v>1.6088964950402516</v>
      </c>
      <c r="J21" s="87">
        <f t="shared" si="4"/>
        <v>0.17921902308978452</v>
      </c>
      <c r="K21" s="120">
        <f t="shared" ref="K21:K84" si="6">J21*CH4_fraction*conv</f>
        <v>0.11947934872652301</v>
      </c>
      <c r="O21" s="116">
        <f>Amnt_Deposited!B16</f>
        <v>2002</v>
      </c>
      <c r="P21" s="119">
        <f>Amnt_Deposited!E16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5.0173873922369996</v>
      </c>
      <c r="D22" s="453">
        <f>Dry_Matter_Content!E9</f>
        <v>0.44</v>
      </c>
      <c r="E22" s="319">
        <f>MCF!R21</f>
        <v>1</v>
      </c>
      <c r="F22" s="87">
        <f t="shared" si="0"/>
        <v>0.66229513577528398</v>
      </c>
      <c r="G22" s="87">
        <f t="shared" si="1"/>
        <v>0.66229513577528398</v>
      </c>
      <c r="H22" s="87">
        <f t="shared" si="2"/>
        <v>0</v>
      </c>
      <c r="I22" s="87">
        <f t="shared" si="3"/>
        <v>2.0196645021859823</v>
      </c>
      <c r="J22" s="87">
        <f t="shared" si="4"/>
        <v>0.25152712862955318</v>
      </c>
      <c r="K22" s="120">
        <f t="shared" si="6"/>
        <v>0.1676847524197021</v>
      </c>
      <c r="N22" s="290"/>
      <c r="O22" s="116">
        <f>Amnt_Deposited!B17</f>
        <v>2003</v>
      </c>
      <c r="P22" s="119">
        <f>Amnt_Deposited!E17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5.075704687559</v>
      </c>
      <c r="D23" s="453">
        <f>Dry_Matter_Content!E10</f>
        <v>0.44</v>
      </c>
      <c r="E23" s="319">
        <f>MCF!R22</f>
        <v>1</v>
      </c>
      <c r="F23" s="87">
        <f t="shared" si="0"/>
        <v>0.66999301875778794</v>
      </c>
      <c r="G23" s="87">
        <f t="shared" si="1"/>
        <v>0.66999301875778794</v>
      </c>
      <c r="H23" s="87">
        <f t="shared" si="2"/>
        <v>0</v>
      </c>
      <c r="I23" s="87">
        <f t="shared" si="3"/>
        <v>2.3739129005807511</v>
      </c>
      <c r="J23" s="87">
        <f t="shared" si="4"/>
        <v>0.31574462036301892</v>
      </c>
      <c r="K23" s="120">
        <f t="shared" si="6"/>
        <v>0.21049641357534593</v>
      </c>
      <c r="N23" s="290"/>
      <c r="O23" s="116">
        <f>Amnt_Deposited!B18</f>
        <v>2004</v>
      </c>
      <c r="P23" s="119">
        <f>Amnt_Deposited!E18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5.2167975125419996</v>
      </c>
      <c r="D24" s="453">
        <f>Dry_Matter_Content!E11</f>
        <v>0.44</v>
      </c>
      <c r="E24" s="319">
        <f>MCF!R23</f>
        <v>1</v>
      </c>
      <c r="F24" s="87">
        <f t="shared" si="0"/>
        <v>0.68861727165554398</v>
      </c>
      <c r="G24" s="87">
        <f t="shared" si="1"/>
        <v>0.68861727165554398</v>
      </c>
      <c r="H24" s="87">
        <f t="shared" si="2"/>
        <v>0</v>
      </c>
      <c r="I24" s="87">
        <f t="shared" si="3"/>
        <v>2.6914040635397929</v>
      </c>
      <c r="J24" s="87">
        <f t="shared" si="4"/>
        <v>0.37112610869650248</v>
      </c>
      <c r="K24" s="120">
        <f t="shared" si="6"/>
        <v>0.2474174057976683</v>
      </c>
      <c r="N24" s="290"/>
      <c r="O24" s="116">
        <f>Amnt_Deposited!B19</f>
        <v>2005</v>
      </c>
      <c r="P24" s="119">
        <f>Amnt_Deposited!E19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5.2769645902930007</v>
      </c>
      <c r="D25" s="453">
        <f>Dry_Matter_Content!E12</f>
        <v>0.44</v>
      </c>
      <c r="E25" s="319">
        <f>MCF!R24</f>
        <v>1</v>
      </c>
      <c r="F25" s="87">
        <f t="shared" si="0"/>
        <v>0.69655932591867609</v>
      </c>
      <c r="G25" s="87">
        <f t="shared" si="1"/>
        <v>0.69655932591867609</v>
      </c>
      <c r="H25" s="87">
        <f t="shared" si="2"/>
        <v>0</v>
      </c>
      <c r="I25" s="87">
        <f t="shared" si="3"/>
        <v>2.9672022415717376</v>
      </c>
      <c r="J25" s="87">
        <f t="shared" si="4"/>
        <v>0.42076114788673169</v>
      </c>
      <c r="K25" s="120">
        <f t="shared" si="6"/>
        <v>0.28050743192448779</v>
      </c>
      <c r="N25" s="290"/>
      <c r="O25" s="116">
        <f>Amnt_Deposited!B20</f>
        <v>2006</v>
      </c>
      <c r="P25" s="119">
        <f>Amnt_Deposited!E20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5.3355499700250002</v>
      </c>
      <c r="D26" s="453">
        <f>Dry_Matter_Content!E13</f>
        <v>0.44</v>
      </c>
      <c r="E26" s="319">
        <f>MCF!R25</f>
        <v>1</v>
      </c>
      <c r="F26" s="87">
        <f t="shared" si="0"/>
        <v>0.70429259604329997</v>
      </c>
      <c r="G26" s="87">
        <f t="shared" si="1"/>
        <v>0.70429259604329997</v>
      </c>
      <c r="H26" s="87">
        <f t="shared" si="2"/>
        <v>0</v>
      </c>
      <c r="I26" s="87">
        <f t="shared" si="3"/>
        <v>3.2076167309832986</v>
      </c>
      <c r="J26" s="87">
        <f t="shared" si="4"/>
        <v>0.46387810663173901</v>
      </c>
      <c r="K26" s="120">
        <f t="shared" si="6"/>
        <v>0.30925207108782599</v>
      </c>
      <c r="N26" s="290"/>
      <c r="O26" s="116">
        <f>Amnt_Deposited!B21</f>
        <v>2007</v>
      </c>
      <c r="P26" s="119">
        <f>Amnt_Deposited!E21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5.3919728021829991</v>
      </c>
      <c r="D27" s="453">
        <f>Dry_Matter_Content!E14</f>
        <v>0.44</v>
      </c>
      <c r="E27" s="319">
        <f>MCF!R26</f>
        <v>1</v>
      </c>
      <c r="F27" s="87">
        <f t="shared" si="0"/>
        <v>0.7117404098881559</v>
      </c>
      <c r="G27" s="87">
        <f t="shared" si="1"/>
        <v>0.7117404098881559</v>
      </c>
      <c r="H27" s="87">
        <f t="shared" si="2"/>
        <v>0</v>
      </c>
      <c r="I27" s="87">
        <f t="shared" si="3"/>
        <v>3.4178937909446727</v>
      </c>
      <c r="J27" s="87">
        <f t="shared" si="4"/>
        <v>0.5014633499267821</v>
      </c>
      <c r="K27" s="120">
        <f t="shared" si="6"/>
        <v>0.33430889995118807</v>
      </c>
      <c r="N27" s="290"/>
      <c r="O27" s="116">
        <f>Amnt_Deposited!B22</f>
        <v>2008</v>
      </c>
      <c r="P27" s="119">
        <f>Amnt_Deposited!E22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5.4455092588599996</v>
      </c>
      <c r="D28" s="453">
        <f>Dry_Matter_Content!E15</f>
        <v>0.44</v>
      </c>
      <c r="E28" s="319">
        <f>MCF!R27</f>
        <v>1</v>
      </c>
      <c r="F28" s="87">
        <f t="shared" si="0"/>
        <v>0.71880722216951998</v>
      </c>
      <c r="G28" s="87">
        <f t="shared" si="1"/>
        <v>0.71880722216951998</v>
      </c>
      <c r="H28" s="87">
        <f t="shared" si="2"/>
        <v>0</v>
      </c>
      <c r="I28" s="87">
        <f t="shared" si="3"/>
        <v>3.602363960452776</v>
      </c>
      <c r="J28" s="87">
        <f t="shared" si="4"/>
        <v>0.53433705266141673</v>
      </c>
      <c r="K28" s="120">
        <f t="shared" si="6"/>
        <v>0.35622470177427779</v>
      </c>
      <c r="N28" s="290"/>
      <c r="O28" s="116">
        <f>Amnt_Deposited!B23</f>
        <v>2009</v>
      </c>
      <c r="P28" s="119">
        <f>Amnt_Deposited!E23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6.5010469425000004</v>
      </c>
      <c r="D29" s="453">
        <f>Dry_Matter_Content!E16</f>
        <v>0.44</v>
      </c>
      <c r="E29" s="319">
        <f>MCF!R28</f>
        <v>1</v>
      </c>
      <c r="F29" s="87">
        <f t="shared" si="0"/>
        <v>0.85813819641</v>
      </c>
      <c r="G29" s="87">
        <f t="shared" si="1"/>
        <v>0.85813819641</v>
      </c>
      <c r="H29" s="87">
        <f t="shared" si="2"/>
        <v>0</v>
      </c>
      <c r="I29" s="87">
        <f t="shared" si="3"/>
        <v>3.8973259264188136</v>
      </c>
      <c r="J29" s="87">
        <f t="shared" si="4"/>
        <v>0.56317623044396226</v>
      </c>
      <c r="K29" s="120">
        <f t="shared" si="6"/>
        <v>0.37545082029597482</v>
      </c>
      <c r="O29" s="116">
        <f>Amnt_Deposited!B24</f>
        <v>2010</v>
      </c>
      <c r="P29" s="119">
        <f>Amnt_Deposited!E24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453">
        <f>Dry_Matter_Content!E17</f>
        <v>0.44</v>
      </c>
      <c r="E30" s="319">
        <f>MCF!R29</f>
        <v>1</v>
      </c>
      <c r="F30" s="87">
        <f t="shared" si="0"/>
        <v>0</v>
      </c>
      <c r="G30" s="87">
        <f t="shared" si="1"/>
        <v>0</v>
      </c>
      <c r="H30" s="87">
        <f t="shared" si="2"/>
        <v>0</v>
      </c>
      <c r="I30" s="87">
        <f t="shared" si="3"/>
        <v>3.2880367629284595</v>
      </c>
      <c r="J30" s="87">
        <f t="shared" si="4"/>
        <v>0.609289163490354</v>
      </c>
      <c r="K30" s="120">
        <f t="shared" si="6"/>
        <v>0.40619277566023598</v>
      </c>
      <c r="O30" s="116">
        <f>Amnt_Deposited!B25</f>
        <v>2011</v>
      </c>
      <c r="P30" s="119">
        <f>Amnt_Deposited!E25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453">
        <f>Dry_Matter_Content!E18</f>
        <v>0.44</v>
      </c>
      <c r="E31" s="319">
        <f>MCF!R30</f>
        <v>1</v>
      </c>
      <c r="F31" s="87">
        <f t="shared" si="0"/>
        <v>0</v>
      </c>
      <c r="G31" s="87">
        <f t="shared" si="1"/>
        <v>0</v>
      </c>
      <c r="H31" s="87">
        <f t="shared" si="2"/>
        <v>0</v>
      </c>
      <c r="I31" s="87">
        <f t="shared" si="3"/>
        <v>2.7740009325582058</v>
      </c>
      <c r="J31" s="87">
        <f t="shared" si="4"/>
        <v>0.51403583037025358</v>
      </c>
      <c r="K31" s="120">
        <f t="shared" si="6"/>
        <v>0.34269055358016903</v>
      </c>
      <c r="O31" s="116">
        <f>Amnt_Deposited!B26</f>
        <v>2012</v>
      </c>
      <c r="P31" s="119">
        <f>Amnt_Deposited!E26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453">
        <f>Dry_Matter_Content!E19</f>
        <v>0.44</v>
      </c>
      <c r="E32" s="319">
        <f>MCF!R31</f>
        <v>1</v>
      </c>
      <c r="F32" s="87">
        <f t="shared" si="0"/>
        <v>0</v>
      </c>
      <c r="G32" s="87">
        <f t="shared" si="1"/>
        <v>0</v>
      </c>
      <c r="H32" s="87">
        <f t="shared" si="2"/>
        <v>0</v>
      </c>
      <c r="I32" s="87">
        <f t="shared" si="3"/>
        <v>2.3403269880049162</v>
      </c>
      <c r="J32" s="87">
        <f t="shared" si="4"/>
        <v>0.43367394455328973</v>
      </c>
      <c r="K32" s="120">
        <f t="shared" si="6"/>
        <v>0.28911596303552645</v>
      </c>
      <c r="O32" s="116">
        <f>Amnt_Deposited!B27</f>
        <v>2013</v>
      </c>
      <c r="P32" s="119">
        <f>Amnt_Deposited!E27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453">
        <f>Dry_Matter_Content!E20</f>
        <v>0.44</v>
      </c>
      <c r="E33" s="319">
        <f>MCF!R32</f>
        <v>1</v>
      </c>
      <c r="F33" s="87">
        <f t="shared" si="0"/>
        <v>0</v>
      </c>
      <c r="G33" s="87">
        <f t="shared" si="1"/>
        <v>0</v>
      </c>
      <c r="H33" s="87">
        <f t="shared" si="2"/>
        <v>0</v>
      </c>
      <c r="I33" s="87">
        <f t="shared" si="3"/>
        <v>1.9744515391107347</v>
      </c>
      <c r="J33" s="87">
        <f t="shared" si="4"/>
        <v>0.3658754488941815</v>
      </c>
      <c r="K33" s="120">
        <f t="shared" si="6"/>
        <v>0.24391696592945433</v>
      </c>
      <c r="O33" s="116">
        <f>Amnt_Deposited!B28</f>
        <v>2014</v>
      </c>
      <c r="P33" s="119">
        <f>Amnt_Deposited!E28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453">
        <f>Dry_Matter_Content!E21</f>
        <v>0.44</v>
      </c>
      <c r="E34" s="319">
        <f>MCF!R33</f>
        <v>1</v>
      </c>
      <c r="F34" s="87">
        <f t="shared" si="0"/>
        <v>0</v>
      </c>
      <c r="G34" s="87">
        <f t="shared" si="1"/>
        <v>0</v>
      </c>
      <c r="H34" s="87">
        <f t="shared" si="2"/>
        <v>0</v>
      </c>
      <c r="I34" s="87">
        <f t="shared" si="3"/>
        <v>1.6657752956223055</v>
      </c>
      <c r="J34" s="87">
        <f t="shared" si="4"/>
        <v>0.3086762434884292</v>
      </c>
      <c r="K34" s="120">
        <f t="shared" si="6"/>
        <v>0.20578416232561947</v>
      </c>
      <c r="O34" s="116">
        <f>Amnt_Deposited!B29</f>
        <v>2015</v>
      </c>
      <c r="P34" s="119">
        <f>Amnt_Deposited!E29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453">
        <f>Dry_Matter_Content!E22</f>
        <v>0.44</v>
      </c>
      <c r="E35" s="319">
        <f>MCF!R34</f>
        <v>1</v>
      </c>
      <c r="F35" s="87">
        <f t="shared" si="0"/>
        <v>0</v>
      </c>
      <c r="G35" s="87">
        <f t="shared" si="1"/>
        <v>0</v>
      </c>
      <c r="H35" s="87">
        <f t="shared" si="2"/>
        <v>0</v>
      </c>
      <c r="I35" s="87">
        <f t="shared" si="3"/>
        <v>1.4053560092719792</v>
      </c>
      <c r="J35" s="87">
        <f t="shared" si="4"/>
        <v>0.2604192863503263</v>
      </c>
      <c r="K35" s="120">
        <f t="shared" si="6"/>
        <v>0.17361285756688419</v>
      </c>
      <c r="O35" s="116">
        <f>Amnt_Deposited!B30</f>
        <v>2016</v>
      </c>
      <c r="P35" s="119">
        <f>Amnt_Deposited!E30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453">
        <f>Dry_Matter_Content!E23</f>
        <v>0.44</v>
      </c>
      <c r="E36" s="319">
        <f>MCF!R35</f>
        <v>1</v>
      </c>
      <c r="F36" s="87">
        <f t="shared" si="0"/>
        <v>0</v>
      </c>
      <c r="G36" s="87">
        <f t="shared" si="1"/>
        <v>0</v>
      </c>
      <c r="H36" s="87">
        <f t="shared" si="2"/>
        <v>0</v>
      </c>
      <c r="I36" s="87">
        <f t="shared" si="3"/>
        <v>1.18564941981507</v>
      </c>
      <c r="J36" s="87">
        <f t="shared" si="4"/>
        <v>0.21970658945690916</v>
      </c>
      <c r="K36" s="120">
        <f t="shared" si="6"/>
        <v>0.14647105963793944</v>
      </c>
      <c r="O36" s="116">
        <f>Amnt_Deposited!B31</f>
        <v>2017</v>
      </c>
      <c r="P36" s="119">
        <f>Amnt_Deposited!E31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453">
        <f>Dry_Matter_Content!E24</f>
        <v>0.44</v>
      </c>
      <c r="E37" s="319">
        <f>MCF!R36</f>
        <v>1</v>
      </c>
      <c r="F37" s="87">
        <f t="shared" si="0"/>
        <v>0</v>
      </c>
      <c r="G37" s="87">
        <f t="shared" si="1"/>
        <v>0</v>
      </c>
      <c r="H37" s="87">
        <f t="shared" si="2"/>
        <v>0</v>
      </c>
      <c r="I37" s="87">
        <f t="shared" si="3"/>
        <v>1.0002907003158898</v>
      </c>
      <c r="J37" s="87">
        <f t="shared" si="4"/>
        <v>0.18535871949918023</v>
      </c>
      <c r="K37" s="120">
        <f t="shared" si="6"/>
        <v>0.12357247966612014</v>
      </c>
      <c r="O37" s="116">
        <f>Amnt_Deposited!B32</f>
        <v>2018</v>
      </c>
      <c r="P37" s="119">
        <f>Amnt_Deposited!E32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453">
        <f>Dry_Matter_Content!E25</f>
        <v>0.44</v>
      </c>
      <c r="E38" s="319">
        <f>MCF!R37</f>
        <v>1</v>
      </c>
      <c r="F38" s="87">
        <f t="shared" si="0"/>
        <v>0</v>
      </c>
      <c r="G38" s="87">
        <f t="shared" si="1"/>
        <v>0</v>
      </c>
      <c r="H38" s="87">
        <f t="shared" si="2"/>
        <v>0</v>
      </c>
      <c r="I38" s="87">
        <f t="shared" si="3"/>
        <v>0.84391007022507347</v>
      </c>
      <c r="J38" s="87">
        <f t="shared" si="4"/>
        <v>0.15638063009081643</v>
      </c>
      <c r="K38" s="120">
        <f t="shared" si="6"/>
        <v>0.10425375339387762</v>
      </c>
      <c r="O38" s="116">
        <f>Amnt_Deposited!B33</f>
        <v>2019</v>
      </c>
      <c r="P38" s="119">
        <f>Amnt_Deposited!E33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453">
        <f>Dry_Matter_Content!E26</f>
        <v>0.44</v>
      </c>
      <c r="E39" s="319">
        <f>MCF!R38</f>
        <v>1</v>
      </c>
      <c r="F39" s="87">
        <f t="shared" si="0"/>
        <v>0</v>
      </c>
      <c r="G39" s="87">
        <f t="shared" si="1"/>
        <v>0</v>
      </c>
      <c r="H39" s="87">
        <f t="shared" si="2"/>
        <v>0</v>
      </c>
      <c r="I39" s="87">
        <f t="shared" si="3"/>
        <v>0.71197723462027795</v>
      </c>
      <c r="J39" s="87">
        <f t="shared" si="4"/>
        <v>0.13193283560479557</v>
      </c>
      <c r="K39" s="120">
        <f t="shared" si="6"/>
        <v>8.7955223736530377E-2</v>
      </c>
      <c r="O39" s="116">
        <f>Amnt_Deposited!B34</f>
        <v>2020</v>
      </c>
      <c r="P39" s="119">
        <f>Amnt_Deposited!E34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453">
        <f>Dry_Matter_Content!E27</f>
        <v>0.44</v>
      </c>
      <c r="E40" s="319">
        <f>MCF!R39</f>
        <v>1</v>
      </c>
      <c r="F40" s="87">
        <f t="shared" si="0"/>
        <v>0</v>
      </c>
      <c r="G40" s="87">
        <f t="shared" si="1"/>
        <v>0</v>
      </c>
      <c r="H40" s="87">
        <f t="shared" si="2"/>
        <v>0</v>
      </c>
      <c r="I40" s="87">
        <f t="shared" si="3"/>
        <v>0.60067014306671729</v>
      </c>
      <c r="J40" s="87">
        <f t="shared" si="4"/>
        <v>0.11130709155356071</v>
      </c>
      <c r="K40" s="120">
        <f t="shared" si="6"/>
        <v>7.4204727702373796E-2</v>
      </c>
      <c r="O40" s="116">
        <f>Amnt_Deposited!B35</f>
        <v>2021</v>
      </c>
      <c r="P40" s="119">
        <f>Amnt_Deposited!E35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453">
        <f>Dry_Matter_Content!E28</f>
        <v>0.44</v>
      </c>
      <c r="E41" s="319">
        <f>MCF!R40</f>
        <v>1</v>
      </c>
      <c r="F41" s="87">
        <f t="shared" si="0"/>
        <v>0</v>
      </c>
      <c r="G41" s="87">
        <f t="shared" si="1"/>
        <v>0</v>
      </c>
      <c r="H41" s="87">
        <f t="shared" si="2"/>
        <v>0</v>
      </c>
      <c r="I41" s="87">
        <f t="shared" si="3"/>
        <v>0.50676426608530556</v>
      </c>
      <c r="J41" s="87">
        <f t="shared" si="4"/>
        <v>9.3905876981411687E-2</v>
      </c>
      <c r="K41" s="120">
        <f t="shared" si="6"/>
        <v>6.2603917987607782E-2</v>
      </c>
      <c r="O41" s="116">
        <f>Amnt_Deposited!B36</f>
        <v>2022</v>
      </c>
      <c r="P41" s="119">
        <f>Amnt_Deposited!E36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453">
        <f>Dry_Matter_Content!E29</f>
        <v>0.44</v>
      </c>
      <c r="E42" s="319">
        <f>MCF!R41</f>
        <v>1</v>
      </c>
      <c r="F42" s="87">
        <f t="shared" si="0"/>
        <v>0</v>
      </c>
      <c r="G42" s="87">
        <f t="shared" si="1"/>
        <v>0</v>
      </c>
      <c r="H42" s="87">
        <f t="shared" si="2"/>
        <v>0</v>
      </c>
      <c r="I42" s="87">
        <f t="shared" si="3"/>
        <v>0.42753918160446031</v>
      </c>
      <c r="J42" s="87">
        <f t="shared" si="4"/>
        <v>7.9225084480845254E-2</v>
      </c>
      <c r="K42" s="120">
        <f t="shared" si="6"/>
        <v>5.2816722987230169E-2</v>
      </c>
      <c r="O42" s="116">
        <f>Amnt_Deposited!B37</f>
        <v>2023</v>
      </c>
      <c r="P42" s="119">
        <f>Amnt_Deposited!E37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453">
        <f>Dry_Matter_Content!E30</f>
        <v>0.44</v>
      </c>
      <c r="E43" s="319">
        <f>MCF!R42</f>
        <v>1</v>
      </c>
      <c r="F43" s="87">
        <f t="shared" si="0"/>
        <v>0</v>
      </c>
      <c r="G43" s="87">
        <f t="shared" si="1"/>
        <v>0</v>
      </c>
      <c r="H43" s="87">
        <f t="shared" si="2"/>
        <v>0</v>
      </c>
      <c r="I43" s="87">
        <f t="shared" si="3"/>
        <v>0.36069976523609498</v>
      </c>
      <c r="J43" s="87">
        <f t="shared" si="4"/>
        <v>6.6839416368365323E-2</v>
      </c>
      <c r="K43" s="120">
        <f t="shared" si="6"/>
        <v>4.4559610912243544E-2</v>
      </c>
      <c r="O43" s="116">
        <f>Amnt_Deposited!B38</f>
        <v>2024</v>
      </c>
      <c r="P43" s="119">
        <f>Amnt_Deposited!E38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453">
        <f>Dry_Matter_Content!E31</f>
        <v>0.44</v>
      </c>
      <c r="E44" s="319">
        <f>MCF!R43</f>
        <v>1</v>
      </c>
      <c r="F44" s="87">
        <f t="shared" si="0"/>
        <v>0</v>
      </c>
      <c r="G44" s="87">
        <f t="shared" si="1"/>
        <v>0</v>
      </c>
      <c r="H44" s="87">
        <f t="shared" si="2"/>
        <v>0</v>
      </c>
      <c r="I44" s="87">
        <f t="shared" si="3"/>
        <v>0.30430970128426871</v>
      </c>
      <c r="J44" s="87">
        <f t="shared" si="4"/>
        <v>5.6390063951826247E-2</v>
      </c>
      <c r="K44" s="120">
        <f t="shared" si="6"/>
        <v>3.759337596788416E-2</v>
      </c>
      <c r="O44" s="116">
        <f>Amnt_Deposited!B39</f>
        <v>2025</v>
      </c>
      <c r="P44" s="119">
        <f>Amnt_Deposited!E39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453">
        <f>Dry_Matter_Content!E32</f>
        <v>0.44</v>
      </c>
      <c r="E45" s="319">
        <f>MCF!R44</f>
        <v>1</v>
      </c>
      <c r="F45" s="87">
        <f t="shared" si="0"/>
        <v>0</v>
      </c>
      <c r="G45" s="87">
        <f t="shared" si="1"/>
        <v>0</v>
      </c>
      <c r="H45" s="87">
        <f t="shared" si="2"/>
        <v>0</v>
      </c>
      <c r="I45" s="87">
        <f t="shared" si="3"/>
        <v>0.25673538832249287</v>
      </c>
      <c r="J45" s="87">
        <f t="shared" si="4"/>
        <v>4.757431296177584E-2</v>
      </c>
      <c r="K45" s="120">
        <f t="shared" si="6"/>
        <v>3.1716208641183893E-2</v>
      </c>
      <c r="O45" s="116">
        <f>Amnt_Deposited!B40</f>
        <v>2026</v>
      </c>
      <c r="P45" s="119">
        <f>Amnt_Deposited!E40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453">
        <f>Dry_Matter_Content!E33</f>
        <v>0.44</v>
      </c>
      <c r="E46" s="319">
        <f>MCF!R45</f>
        <v>1</v>
      </c>
      <c r="F46" s="87">
        <f t="shared" si="0"/>
        <v>0</v>
      </c>
      <c r="G46" s="87">
        <f t="shared" si="1"/>
        <v>0</v>
      </c>
      <c r="H46" s="87">
        <f t="shared" si="2"/>
        <v>0</v>
      </c>
      <c r="I46" s="87">
        <f t="shared" si="3"/>
        <v>0.21659861430289731</v>
      </c>
      <c r="J46" s="87">
        <f t="shared" si="4"/>
        <v>4.0136774019595575E-2</v>
      </c>
      <c r="K46" s="120">
        <f t="shared" si="6"/>
        <v>2.675784934639705E-2</v>
      </c>
      <c r="O46" s="116">
        <f>Amnt_Deposited!B41</f>
        <v>2027</v>
      </c>
      <c r="P46" s="119">
        <f>Amnt_Deposited!E41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453">
        <f>Dry_Matter_Content!E34</f>
        <v>0.44</v>
      </c>
      <c r="E47" s="319">
        <f>MCF!R46</f>
        <v>1</v>
      </c>
      <c r="F47" s="87">
        <f t="shared" si="0"/>
        <v>0</v>
      </c>
      <c r="G47" s="87">
        <f t="shared" si="1"/>
        <v>0</v>
      </c>
      <c r="H47" s="87">
        <f t="shared" si="2"/>
        <v>0</v>
      </c>
      <c r="I47" s="87">
        <f t="shared" si="3"/>
        <v>0.18273663021088471</v>
      </c>
      <c r="J47" s="87">
        <f t="shared" si="4"/>
        <v>3.3861984092012597E-2</v>
      </c>
      <c r="K47" s="120">
        <f t="shared" si="6"/>
        <v>2.2574656061341729E-2</v>
      </c>
      <c r="O47" s="116">
        <f>Amnt_Deposited!B42</f>
        <v>2028</v>
      </c>
      <c r="P47" s="119">
        <f>Amnt_Deposited!E42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453">
        <f>Dry_Matter_Content!E35</f>
        <v>0.44</v>
      </c>
      <c r="E48" s="319">
        <f>MCF!R47</f>
        <v>1</v>
      </c>
      <c r="F48" s="87">
        <f t="shared" si="0"/>
        <v>0</v>
      </c>
      <c r="G48" s="87">
        <f t="shared" si="1"/>
        <v>0</v>
      </c>
      <c r="H48" s="87">
        <f t="shared" si="2"/>
        <v>0</v>
      </c>
      <c r="I48" s="87">
        <f t="shared" si="3"/>
        <v>0.15416846561230724</v>
      </c>
      <c r="J48" s="87">
        <f t="shared" si="4"/>
        <v>2.8568164598577472E-2</v>
      </c>
      <c r="K48" s="120">
        <f t="shared" si="6"/>
        <v>1.9045443065718315E-2</v>
      </c>
      <c r="O48" s="116">
        <f>Amnt_Deposited!B43</f>
        <v>2029</v>
      </c>
      <c r="P48" s="119">
        <f>Amnt_Deposited!E43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453">
        <f>Dry_Matter_Content!E36</f>
        <v>0.44</v>
      </c>
      <c r="E49" s="319">
        <f>MCF!R48</f>
        <v>1</v>
      </c>
      <c r="F49" s="87">
        <f t="shared" si="0"/>
        <v>0</v>
      </c>
      <c r="G49" s="87">
        <f t="shared" si="1"/>
        <v>0</v>
      </c>
      <c r="H49" s="87">
        <f t="shared" si="2"/>
        <v>0</v>
      </c>
      <c r="I49" s="87">
        <f t="shared" si="3"/>
        <v>0.13006651026575308</v>
      </c>
      <c r="J49" s="87">
        <f t="shared" si="4"/>
        <v>2.4101955346554165E-2</v>
      </c>
      <c r="K49" s="120">
        <f t="shared" si="6"/>
        <v>1.6067970231036108E-2</v>
      </c>
      <c r="O49" s="116">
        <f>Amnt_Deposited!B44</f>
        <v>2030</v>
      </c>
      <c r="P49" s="119">
        <f>Amnt_Deposited!E44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1</v>
      </c>
      <c r="F50" s="87">
        <f t="shared" si="0"/>
        <v>0</v>
      </c>
      <c r="G50" s="87">
        <f t="shared" si="1"/>
        <v>0</v>
      </c>
      <c r="H50" s="87">
        <f t="shared" si="2"/>
        <v>0</v>
      </c>
      <c r="I50" s="87">
        <f t="shared" si="3"/>
        <v>0.10973253852868824</v>
      </c>
      <c r="J50" s="87">
        <f t="shared" si="4"/>
        <v>2.0333971737064849E-2</v>
      </c>
      <c r="K50" s="120">
        <f t="shared" si="6"/>
        <v>1.3555981158043233E-2</v>
      </c>
      <c r="O50" s="116">
        <f>Amnt_Deposited!B45</f>
        <v>2031</v>
      </c>
      <c r="P50" s="119">
        <f>Amnt_Deposited!E45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1</v>
      </c>
      <c r="F51" s="87">
        <f t="shared" si="0"/>
        <v>0</v>
      </c>
      <c r="G51" s="87">
        <f t="shared" si="1"/>
        <v>0</v>
      </c>
      <c r="H51" s="87">
        <f t="shared" si="2"/>
        <v>0</v>
      </c>
      <c r="I51" s="87">
        <f t="shared" si="3"/>
        <v>9.2577481992461366E-2</v>
      </c>
      <c r="J51" s="87">
        <f t="shared" si="4"/>
        <v>1.7155056536226867E-2</v>
      </c>
      <c r="K51" s="120">
        <f t="shared" si="6"/>
        <v>1.1436704357484577E-2</v>
      </c>
      <c r="O51" s="116">
        <f>Amnt_Deposited!B46</f>
        <v>2032</v>
      </c>
      <c r="P51" s="119">
        <f>Amnt_Deposited!E46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1</v>
      </c>
      <c r="F52" s="87">
        <f t="shared" si="0"/>
        <v>0</v>
      </c>
      <c r="G52" s="87">
        <f t="shared" si="1"/>
        <v>0</v>
      </c>
      <c r="H52" s="87">
        <f t="shared" si="2"/>
        <v>0</v>
      </c>
      <c r="I52" s="87">
        <f t="shared" si="3"/>
        <v>7.8104364366124931E-2</v>
      </c>
      <c r="J52" s="87">
        <f t="shared" si="4"/>
        <v>1.4473117626336433E-2</v>
      </c>
      <c r="K52" s="120">
        <f t="shared" si="6"/>
        <v>9.6487450842242875E-3</v>
      </c>
      <c r="O52" s="116">
        <f>Amnt_Deposited!B47</f>
        <v>2033</v>
      </c>
      <c r="P52" s="119">
        <f>Amnt_Deposited!E47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1</v>
      </c>
      <c r="F53" s="87">
        <f t="shared" si="0"/>
        <v>0</v>
      </c>
      <c r="G53" s="87">
        <f t="shared" si="1"/>
        <v>0</v>
      </c>
      <c r="H53" s="87">
        <f t="shared" si="2"/>
        <v>0</v>
      </c>
      <c r="I53" s="87">
        <f t="shared" si="3"/>
        <v>6.5893904238323919E-2</v>
      </c>
      <c r="J53" s="87">
        <f t="shared" si="4"/>
        <v>1.2210460127801014E-2</v>
      </c>
      <c r="K53" s="120">
        <f t="shared" si="6"/>
        <v>8.1403067518673426E-3</v>
      </c>
      <c r="O53" s="116">
        <f>Amnt_Deposited!B48</f>
        <v>2034</v>
      </c>
      <c r="P53" s="119">
        <f>Amnt_Deposited!E48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1</v>
      </c>
      <c r="F54" s="87">
        <f t="shared" si="0"/>
        <v>0</v>
      </c>
      <c r="G54" s="87">
        <f t="shared" si="1"/>
        <v>0</v>
      </c>
      <c r="H54" s="87">
        <f t="shared" si="2"/>
        <v>0</v>
      </c>
      <c r="I54" s="87">
        <f t="shared" si="3"/>
        <v>5.5592368634045222E-2</v>
      </c>
      <c r="J54" s="87">
        <f t="shared" si="4"/>
        <v>1.0301535604278699E-2</v>
      </c>
      <c r="K54" s="120">
        <f t="shared" si="6"/>
        <v>6.8676904028524659E-3</v>
      </c>
      <c r="O54" s="116">
        <f>Amnt_Deposited!B49</f>
        <v>2035</v>
      </c>
      <c r="P54" s="119">
        <f>Amnt_Deposited!E49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1</v>
      </c>
      <c r="F55" s="87">
        <f t="shared" si="0"/>
        <v>0</v>
      </c>
      <c r="G55" s="87">
        <f t="shared" si="1"/>
        <v>0</v>
      </c>
      <c r="H55" s="87">
        <f t="shared" si="2"/>
        <v>0</v>
      </c>
      <c r="I55" s="87">
        <f t="shared" si="3"/>
        <v>4.6901325487800315E-2</v>
      </c>
      <c r="J55" s="87">
        <f t="shared" si="4"/>
        <v>8.6910431462449058E-3</v>
      </c>
      <c r="K55" s="120">
        <f t="shared" si="6"/>
        <v>5.7940287641632705E-3</v>
      </c>
      <c r="O55" s="116">
        <f>Amnt_Deposited!B50</f>
        <v>2036</v>
      </c>
      <c r="P55" s="119">
        <f>Amnt_Deposited!E50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1</v>
      </c>
      <c r="F56" s="87">
        <f t="shared" si="0"/>
        <v>0</v>
      </c>
      <c r="G56" s="87">
        <f t="shared" si="1"/>
        <v>0</v>
      </c>
      <c r="H56" s="87">
        <f t="shared" si="2"/>
        <v>0</v>
      </c>
      <c r="I56" s="87">
        <f t="shared" si="3"/>
        <v>3.9568998165792346E-2</v>
      </c>
      <c r="J56" s="87">
        <f t="shared" si="4"/>
        <v>7.3323273220079659E-3</v>
      </c>
      <c r="K56" s="120">
        <f t="shared" si="6"/>
        <v>4.888218214671977E-3</v>
      </c>
      <c r="O56" s="116">
        <f>Amnt_Deposited!B51</f>
        <v>2037</v>
      </c>
      <c r="P56" s="119">
        <f>Amnt_Deposited!E51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1</v>
      </c>
      <c r="F57" s="87">
        <f t="shared" si="0"/>
        <v>0</v>
      </c>
      <c r="G57" s="87">
        <f t="shared" si="1"/>
        <v>0</v>
      </c>
      <c r="H57" s="87">
        <f t="shared" si="2"/>
        <v>0</v>
      </c>
      <c r="I57" s="87">
        <f t="shared" si="3"/>
        <v>3.3382971580445842E-2</v>
      </c>
      <c r="J57" s="87">
        <f t="shared" si="4"/>
        <v>6.1860265853465029E-3</v>
      </c>
      <c r="K57" s="120">
        <f t="shared" si="6"/>
        <v>4.124017723564335E-3</v>
      </c>
      <c r="O57" s="116">
        <f>Amnt_Deposited!B52</f>
        <v>2038</v>
      </c>
      <c r="P57" s="119">
        <f>Amnt_Deposited!E52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1</v>
      </c>
      <c r="F58" s="87">
        <f t="shared" si="0"/>
        <v>0</v>
      </c>
      <c r="G58" s="87">
        <f t="shared" si="1"/>
        <v>0</v>
      </c>
      <c r="H58" s="87">
        <f t="shared" si="2"/>
        <v>0</v>
      </c>
      <c r="I58" s="87">
        <f t="shared" si="3"/>
        <v>2.8164038595859132E-2</v>
      </c>
      <c r="J58" s="87">
        <f t="shared" si="4"/>
        <v>5.2189329845867116E-3</v>
      </c>
      <c r="K58" s="120">
        <f t="shared" si="6"/>
        <v>3.4792886563911407E-3</v>
      </c>
      <c r="O58" s="116">
        <f>Amnt_Deposited!B53</f>
        <v>2039</v>
      </c>
      <c r="P58" s="119">
        <f>Amnt_Deposited!E53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1</v>
      </c>
      <c r="F59" s="87">
        <f t="shared" si="0"/>
        <v>0</v>
      </c>
      <c r="G59" s="87">
        <f t="shared" si="1"/>
        <v>0</v>
      </c>
      <c r="H59" s="87">
        <f t="shared" si="2"/>
        <v>0</v>
      </c>
      <c r="I59" s="87">
        <f t="shared" si="3"/>
        <v>2.3761008456588965E-2</v>
      </c>
      <c r="J59" s="87">
        <f t="shared" si="4"/>
        <v>4.4030301392701653E-3</v>
      </c>
      <c r="K59" s="120">
        <f t="shared" si="6"/>
        <v>2.9353534261801102E-3</v>
      </c>
      <c r="O59" s="116">
        <f>Amnt_Deposited!B54</f>
        <v>2040</v>
      </c>
      <c r="P59" s="119">
        <f>Amnt_Deposited!E54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1</v>
      </c>
      <c r="F60" s="87">
        <f t="shared" si="0"/>
        <v>0</v>
      </c>
      <c r="G60" s="87">
        <f t="shared" si="1"/>
        <v>0</v>
      </c>
      <c r="H60" s="87">
        <f t="shared" si="2"/>
        <v>0</v>
      </c>
      <c r="I60" s="87">
        <f t="shared" si="3"/>
        <v>2.0046326841673252E-2</v>
      </c>
      <c r="J60" s="87">
        <f t="shared" si="4"/>
        <v>3.7146816149157135E-3</v>
      </c>
      <c r="K60" s="120">
        <f t="shared" si="6"/>
        <v>2.4764544099438088E-3</v>
      </c>
      <c r="O60" s="116">
        <f>Amnt_Deposited!B55</f>
        <v>2041</v>
      </c>
      <c r="P60" s="119">
        <f>Amnt_Deposited!E55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1</v>
      </c>
      <c r="F61" s="87">
        <f t="shared" si="0"/>
        <v>0</v>
      </c>
      <c r="G61" s="87">
        <f t="shared" si="1"/>
        <v>0</v>
      </c>
      <c r="H61" s="87">
        <f t="shared" si="2"/>
        <v>0</v>
      </c>
      <c r="I61" s="87">
        <f t="shared" si="3"/>
        <v>1.6912380658311427E-2</v>
      </c>
      <c r="J61" s="87">
        <f t="shared" si="4"/>
        <v>3.1339461833618239E-3</v>
      </c>
      <c r="K61" s="120">
        <f t="shared" si="6"/>
        <v>2.0892974555745489E-3</v>
      </c>
      <c r="O61" s="116">
        <f>Amnt_Deposited!B56</f>
        <v>2042</v>
      </c>
      <c r="P61" s="119">
        <f>Amnt_Deposited!E56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1</v>
      </c>
      <c r="F62" s="87">
        <f t="shared" si="0"/>
        <v>0</v>
      </c>
      <c r="G62" s="87">
        <f t="shared" si="1"/>
        <v>0</v>
      </c>
      <c r="H62" s="87">
        <f t="shared" si="2"/>
        <v>0</v>
      </c>
      <c r="I62" s="87">
        <f t="shared" si="3"/>
        <v>1.4268380526302537E-2</v>
      </c>
      <c r="J62" s="87">
        <f t="shared" si="4"/>
        <v>2.64400013200889E-3</v>
      </c>
      <c r="K62" s="120">
        <f t="shared" si="6"/>
        <v>1.7626667546725933E-3</v>
      </c>
      <c r="O62" s="116">
        <f>Amnt_Deposited!B57</f>
        <v>2043</v>
      </c>
      <c r="P62" s="119">
        <f>Amnt_Deposited!E57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1</v>
      </c>
      <c r="F63" s="87">
        <f t="shared" si="0"/>
        <v>0</v>
      </c>
      <c r="G63" s="87">
        <f t="shared" si="1"/>
        <v>0</v>
      </c>
      <c r="H63" s="87">
        <f t="shared" si="2"/>
        <v>0</v>
      </c>
      <c r="I63" s="87">
        <f t="shared" si="3"/>
        <v>1.2037730639850443E-2</v>
      </c>
      <c r="J63" s="87">
        <f t="shared" si="4"/>
        <v>2.2306498864520944E-3</v>
      </c>
      <c r="K63" s="120">
        <f t="shared" si="6"/>
        <v>1.4870999243013962E-3</v>
      </c>
      <c r="O63" s="116">
        <f>Amnt_Deposited!B58</f>
        <v>2044</v>
      </c>
      <c r="P63" s="119">
        <f>Amnt_Deposited!E58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1</v>
      </c>
      <c r="F64" s="87">
        <f t="shared" si="0"/>
        <v>0</v>
      </c>
      <c r="G64" s="87">
        <f t="shared" si="1"/>
        <v>0</v>
      </c>
      <c r="H64" s="87">
        <f t="shared" si="2"/>
        <v>0</v>
      </c>
      <c r="I64" s="87">
        <f t="shared" si="3"/>
        <v>1.0155809812506094E-2</v>
      </c>
      <c r="J64" s="87">
        <f t="shared" si="4"/>
        <v>1.8819208273443504E-3</v>
      </c>
      <c r="K64" s="120">
        <f t="shared" si="6"/>
        <v>1.2546138848962335E-3</v>
      </c>
      <c r="O64" s="116">
        <f>Amnt_Deposited!B59</f>
        <v>2045</v>
      </c>
      <c r="P64" s="119">
        <f>Amnt_Deposited!E59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1</v>
      </c>
      <c r="F65" s="87">
        <f t="shared" si="0"/>
        <v>0</v>
      </c>
      <c r="G65" s="87">
        <f t="shared" si="1"/>
        <v>0</v>
      </c>
      <c r="H65" s="87">
        <f t="shared" si="2"/>
        <v>0</v>
      </c>
      <c r="I65" s="87">
        <f t="shared" si="3"/>
        <v>8.5680994228557079E-3</v>
      </c>
      <c r="J65" s="87">
        <f t="shared" si="4"/>
        <v>1.5877103896503862E-3</v>
      </c>
      <c r="K65" s="120">
        <f t="shared" si="6"/>
        <v>1.0584735931002574E-3</v>
      </c>
      <c r="O65" s="116">
        <f>Amnt_Deposited!B60</f>
        <v>2046</v>
      </c>
      <c r="P65" s="119">
        <f>Amnt_Deposited!E60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1</v>
      </c>
      <c r="F66" s="87">
        <f t="shared" si="0"/>
        <v>0</v>
      </c>
      <c r="G66" s="87">
        <f t="shared" si="1"/>
        <v>0</v>
      </c>
      <c r="H66" s="87">
        <f t="shared" si="2"/>
        <v>0</v>
      </c>
      <c r="I66" s="87">
        <f t="shared" si="3"/>
        <v>7.2286040281631415E-3</v>
      </c>
      <c r="J66" s="87">
        <f t="shared" si="4"/>
        <v>1.339495394692566E-3</v>
      </c>
      <c r="K66" s="120">
        <f t="shared" si="6"/>
        <v>8.9299692979504398E-4</v>
      </c>
      <c r="O66" s="116">
        <f>Amnt_Deposited!B61</f>
        <v>2047</v>
      </c>
      <c r="P66" s="119">
        <f>Amnt_Deposited!E61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1</v>
      </c>
      <c r="F67" s="87">
        <f t="shared" si="0"/>
        <v>0</v>
      </c>
      <c r="G67" s="87">
        <f t="shared" si="1"/>
        <v>0</v>
      </c>
      <c r="H67" s="87">
        <f t="shared" si="2"/>
        <v>0</v>
      </c>
      <c r="I67" s="87">
        <f t="shared" si="3"/>
        <v>6.0985188916681376E-3</v>
      </c>
      <c r="J67" s="87">
        <f t="shared" si="4"/>
        <v>1.1300851364950042E-3</v>
      </c>
      <c r="K67" s="120">
        <f t="shared" si="6"/>
        <v>7.5339009099666945E-4</v>
      </c>
      <c r="O67" s="116">
        <f>Amnt_Deposited!B62</f>
        <v>2048</v>
      </c>
      <c r="P67" s="119">
        <f>Amnt_Deposited!E62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1</v>
      </c>
      <c r="F68" s="87">
        <f t="shared" si="0"/>
        <v>0</v>
      </c>
      <c r="G68" s="87">
        <f t="shared" si="1"/>
        <v>0</v>
      </c>
      <c r="H68" s="87">
        <f t="shared" si="2"/>
        <v>0</v>
      </c>
      <c r="I68" s="87">
        <f t="shared" si="3"/>
        <v>5.1451058222487809E-3</v>
      </c>
      <c r="J68" s="87">
        <f t="shared" si="4"/>
        <v>9.5341306941935705E-4</v>
      </c>
      <c r="K68" s="120">
        <f t="shared" si="6"/>
        <v>6.3560871294623803E-4</v>
      </c>
      <c r="O68" s="116">
        <f>Amnt_Deposited!B63</f>
        <v>2049</v>
      </c>
      <c r="P68" s="119">
        <f>Amnt_Deposited!E63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1</v>
      </c>
      <c r="F69" s="87">
        <f t="shared" si="0"/>
        <v>0</v>
      </c>
      <c r="G69" s="87">
        <f t="shared" si="1"/>
        <v>0</v>
      </c>
      <c r="H69" s="87">
        <f t="shared" si="2"/>
        <v>0</v>
      </c>
      <c r="I69" s="87">
        <f t="shared" si="3"/>
        <v>4.3407447598965039E-3</v>
      </c>
      <c r="J69" s="87">
        <f t="shared" si="4"/>
        <v>8.0436106235227717E-4</v>
      </c>
      <c r="K69" s="120">
        <f t="shared" si="6"/>
        <v>5.3624070823485141E-4</v>
      </c>
      <c r="O69" s="116">
        <f>Amnt_Deposited!B64</f>
        <v>2050</v>
      </c>
      <c r="P69" s="119">
        <f>Amnt_Deposited!E64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1</v>
      </c>
      <c r="F70" s="87">
        <f t="shared" si="0"/>
        <v>0</v>
      </c>
      <c r="G70" s="87">
        <f t="shared" si="1"/>
        <v>0</v>
      </c>
      <c r="H70" s="87">
        <f t="shared" si="2"/>
        <v>0</v>
      </c>
      <c r="I70" s="87">
        <f t="shared" si="3"/>
        <v>3.6621336317497976E-3</v>
      </c>
      <c r="J70" s="87">
        <f t="shared" si="4"/>
        <v>6.7861112814670633E-4</v>
      </c>
      <c r="K70" s="120">
        <f t="shared" si="6"/>
        <v>4.5240741876447085E-4</v>
      </c>
      <c r="O70" s="116">
        <f>Amnt_Deposited!B65</f>
        <v>2051</v>
      </c>
      <c r="P70" s="119">
        <f>Amnt_Deposited!E65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1</v>
      </c>
      <c r="F71" s="87">
        <f t="shared" si="0"/>
        <v>0</v>
      </c>
      <c r="G71" s="87">
        <f t="shared" si="1"/>
        <v>0</v>
      </c>
      <c r="H71" s="87">
        <f t="shared" si="2"/>
        <v>0</v>
      </c>
      <c r="I71" s="87">
        <f t="shared" si="3"/>
        <v>3.0896132987816415E-3</v>
      </c>
      <c r="J71" s="87">
        <f t="shared" si="4"/>
        <v>5.7252033296815606E-4</v>
      </c>
      <c r="K71" s="120">
        <f t="shared" si="6"/>
        <v>3.8168022197877067E-4</v>
      </c>
      <c r="O71" s="116">
        <f>Amnt_Deposited!B66</f>
        <v>2052</v>
      </c>
      <c r="P71" s="119">
        <f>Amnt_Deposited!E66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1</v>
      </c>
      <c r="F72" s="87">
        <f t="shared" si="0"/>
        <v>0</v>
      </c>
      <c r="G72" s="87">
        <f t="shared" si="1"/>
        <v>0</v>
      </c>
      <c r="H72" s="87">
        <f t="shared" si="2"/>
        <v>0</v>
      </c>
      <c r="I72" s="87">
        <f t="shared" si="3"/>
        <v>2.6065980370703614E-3</v>
      </c>
      <c r="J72" s="87">
        <f t="shared" si="4"/>
        <v>4.8301526171127987E-4</v>
      </c>
      <c r="K72" s="120">
        <f t="shared" si="6"/>
        <v>3.2201017447418658E-4</v>
      </c>
      <c r="O72" s="116">
        <f>Amnt_Deposited!B67</f>
        <v>2053</v>
      </c>
      <c r="P72" s="119">
        <f>Amnt_Deposited!E67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1</v>
      </c>
      <c r="F73" s="87">
        <f t="shared" si="0"/>
        <v>0</v>
      </c>
      <c r="G73" s="87">
        <f t="shared" si="1"/>
        <v>0</v>
      </c>
      <c r="H73" s="87">
        <f t="shared" si="2"/>
        <v>0</v>
      </c>
      <c r="I73" s="87">
        <f t="shared" si="3"/>
        <v>2.1990950548854602E-3</v>
      </c>
      <c r="J73" s="87">
        <f t="shared" si="4"/>
        <v>4.0750298218490119E-4</v>
      </c>
      <c r="K73" s="120">
        <f t="shared" si="6"/>
        <v>2.7166865478993411E-4</v>
      </c>
      <c r="O73" s="116">
        <f>Amnt_Deposited!B68</f>
        <v>2054</v>
      </c>
      <c r="P73" s="119">
        <f>Amnt_Deposited!E68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1</v>
      </c>
      <c r="F74" s="87">
        <f t="shared" si="0"/>
        <v>0</v>
      </c>
      <c r="G74" s="87">
        <f t="shared" si="1"/>
        <v>0</v>
      </c>
      <c r="H74" s="87">
        <f t="shared" si="2"/>
        <v>0</v>
      </c>
      <c r="I74" s="87">
        <f t="shared" si="3"/>
        <v>1.8552991261579562E-3</v>
      </c>
      <c r="J74" s="87">
        <f t="shared" si="4"/>
        <v>3.4379592872750407E-4</v>
      </c>
      <c r="K74" s="120">
        <f t="shared" si="6"/>
        <v>2.2919728581833603E-4</v>
      </c>
      <c r="O74" s="116">
        <f>Amnt_Deposited!B69</f>
        <v>2055</v>
      </c>
      <c r="P74" s="119">
        <f>Amnt_Deposited!E69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1</v>
      </c>
      <c r="F75" s="87">
        <f t="shared" si="0"/>
        <v>0</v>
      </c>
      <c r="G75" s="87">
        <f t="shared" si="1"/>
        <v>0</v>
      </c>
      <c r="H75" s="87">
        <f t="shared" si="2"/>
        <v>0</v>
      </c>
      <c r="I75" s="87">
        <f t="shared" si="3"/>
        <v>1.565250597001483E-3</v>
      </c>
      <c r="J75" s="87">
        <f t="shared" si="4"/>
        <v>2.9004852915647314E-4</v>
      </c>
      <c r="K75" s="120">
        <f t="shared" si="6"/>
        <v>1.9336568610431543E-4</v>
      </c>
      <c r="O75" s="116">
        <f>Amnt_Deposited!B70</f>
        <v>2056</v>
      </c>
      <c r="P75" s="119">
        <f>Amnt_Deposited!E70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1</v>
      </c>
      <c r="F76" s="87">
        <f t="shared" si="0"/>
        <v>0</v>
      </c>
      <c r="G76" s="87">
        <f t="shared" si="1"/>
        <v>0</v>
      </c>
      <c r="H76" s="87">
        <f t="shared" si="2"/>
        <v>0</v>
      </c>
      <c r="I76" s="87">
        <f t="shared" si="3"/>
        <v>1.3205468578466363E-3</v>
      </c>
      <c r="J76" s="87">
        <f t="shared" si="4"/>
        <v>2.4470373915484674E-4</v>
      </c>
      <c r="K76" s="120">
        <f t="shared" si="6"/>
        <v>1.6313582610323114E-4</v>
      </c>
      <c r="O76" s="116">
        <f>Amnt_Deposited!B71</f>
        <v>2057</v>
      </c>
      <c r="P76" s="119">
        <f>Amnt_Deposited!E71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1</v>
      </c>
      <c r="F77" s="87">
        <f t="shared" si="0"/>
        <v>0</v>
      </c>
      <c r="G77" s="87">
        <f t="shared" si="1"/>
        <v>0</v>
      </c>
      <c r="H77" s="87">
        <f t="shared" si="2"/>
        <v>0</v>
      </c>
      <c r="I77" s="87">
        <f t="shared" si="3"/>
        <v>1.1140989226321133E-3</v>
      </c>
      <c r="J77" s="87">
        <f t="shared" si="4"/>
        <v>2.064479352145231E-4</v>
      </c>
      <c r="K77" s="120">
        <f t="shared" si="6"/>
        <v>1.3763195680968206E-4</v>
      </c>
      <c r="O77" s="116">
        <f>Amnt_Deposited!B72</f>
        <v>2058</v>
      </c>
      <c r="P77" s="119">
        <f>Amnt_Deposited!E72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1</v>
      </c>
      <c r="F78" s="87">
        <f t="shared" si="0"/>
        <v>0</v>
      </c>
      <c r="G78" s="87">
        <f t="shared" si="1"/>
        <v>0</v>
      </c>
      <c r="H78" s="87">
        <f t="shared" si="2"/>
        <v>0</v>
      </c>
      <c r="I78" s="87">
        <f t="shared" si="3"/>
        <v>9.3992606323265056E-4</v>
      </c>
      <c r="J78" s="87">
        <f t="shared" si="4"/>
        <v>1.7417285939946275E-4</v>
      </c>
      <c r="K78" s="120">
        <f t="shared" si="6"/>
        <v>1.1611523959964183E-4</v>
      </c>
      <c r="O78" s="116">
        <f>Amnt_Deposited!B73</f>
        <v>2059</v>
      </c>
      <c r="P78" s="119">
        <f>Amnt_Deposited!E73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1</v>
      </c>
      <c r="F79" s="87">
        <f t="shared" si="0"/>
        <v>0</v>
      </c>
      <c r="G79" s="87">
        <f t="shared" si="1"/>
        <v>0</v>
      </c>
      <c r="H79" s="87">
        <f t="shared" si="2"/>
        <v>0</v>
      </c>
      <c r="I79" s="87">
        <f t="shared" si="3"/>
        <v>7.9298254975133508E-4</v>
      </c>
      <c r="J79" s="87">
        <f t="shared" si="4"/>
        <v>1.4694351348131548E-4</v>
      </c>
      <c r="K79" s="120">
        <f t="shared" si="6"/>
        <v>9.7962342320876989E-5</v>
      </c>
      <c r="O79" s="116">
        <f>Amnt_Deposited!B74</f>
        <v>2060</v>
      </c>
      <c r="P79" s="119">
        <f>Amnt_Deposited!E74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1</v>
      </c>
      <c r="F80" s="87">
        <f t="shared" si="0"/>
        <v>0</v>
      </c>
      <c r="G80" s="87">
        <f t="shared" si="1"/>
        <v>0</v>
      </c>
      <c r="H80" s="87">
        <f t="shared" si="2"/>
        <v>0</v>
      </c>
      <c r="I80" s="87">
        <f t="shared" si="3"/>
        <v>6.6901147740009283E-4</v>
      </c>
      <c r="J80" s="87">
        <f t="shared" si="4"/>
        <v>1.2397107235124225E-4</v>
      </c>
      <c r="K80" s="120">
        <f t="shared" si="6"/>
        <v>8.2647381567494828E-5</v>
      </c>
      <c r="O80" s="116">
        <f>Amnt_Deposited!B75</f>
        <v>2061</v>
      </c>
      <c r="P80" s="119">
        <f>Amnt_Deposited!E75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1</v>
      </c>
      <c r="F81" s="87">
        <f t="shared" si="0"/>
        <v>0</v>
      </c>
      <c r="G81" s="87">
        <f t="shared" si="1"/>
        <v>0</v>
      </c>
      <c r="H81" s="87">
        <f t="shared" si="2"/>
        <v>0</v>
      </c>
      <c r="I81" s="87">
        <f t="shared" si="3"/>
        <v>5.6442144538162498E-4</v>
      </c>
      <c r="J81" s="87">
        <f t="shared" si="4"/>
        <v>1.0459003201846781E-4</v>
      </c>
      <c r="K81" s="120">
        <f t="shared" si="6"/>
        <v>6.9726688012311866E-5</v>
      </c>
      <c r="O81" s="116">
        <f>Amnt_Deposited!B76</f>
        <v>2062</v>
      </c>
      <c r="P81" s="119">
        <f>Amnt_Deposited!E76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1</v>
      </c>
      <c r="F82" s="87">
        <f t="shared" si="0"/>
        <v>0</v>
      </c>
      <c r="G82" s="87">
        <f t="shared" si="1"/>
        <v>0</v>
      </c>
      <c r="H82" s="87">
        <f t="shared" si="2"/>
        <v>0</v>
      </c>
      <c r="I82" s="87">
        <f t="shared" si="3"/>
        <v>4.7618251520095445E-4</v>
      </c>
      <c r="J82" s="87">
        <f t="shared" si="4"/>
        <v>8.8238930180670544E-5</v>
      </c>
      <c r="K82" s="120">
        <f t="shared" si="6"/>
        <v>5.8825953453780358E-5</v>
      </c>
      <c r="O82" s="116">
        <f>Amnt_Deposited!B77</f>
        <v>2063</v>
      </c>
      <c r="P82" s="119">
        <f>Amnt_Deposited!E77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1</v>
      </c>
      <c r="F83" s="87">
        <f t="shared" ref="F83:F99" si="12">C83*D83*$K$6*DOCF*E83</f>
        <v>0</v>
      </c>
      <c r="G83" s="87">
        <f t="shared" ref="G83:G99" si="13">F83*$K$12</f>
        <v>0</v>
      </c>
      <c r="H83" s="87">
        <f t="shared" ref="H83:H99" si="14">F83*(1-$K$12)</f>
        <v>0</v>
      </c>
      <c r="I83" s="87">
        <f t="shared" ref="I83:I99" si="15">G83+I82*$K$10</f>
        <v>4.0173843435341793E-4</v>
      </c>
      <c r="J83" s="87">
        <f t="shared" ref="J83:J99" si="16">I82*(1-$K$10)+H83</f>
        <v>7.4444080847536518E-5</v>
      </c>
      <c r="K83" s="120">
        <f t="shared" si="6"/>
        <v>4.962938723169101E-5</v>
      </c>
      <c r="O83" s="116">
        <f>Amnt_Deposited!B78</f>
        <v>2064</v>
      </c>
      <c r="P83" s="119">
        <f>Amnt_Deposited!E78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1</v>
      </c>
      <c r="F84" s="87">
        <f t="shared" si="12"/>
        <v>0</v>
      </c>
      <c r="G84" s="87">
        <f t="shared" si="13"/>
        <v>0</v>
      </c>
      <c r="H84" s="87">
        <f t="shared" si="14"/>
        <v>0</v>
      </c>
      <c r="I84" s="87">
        <f t="shared" si="15"/>
        <v>3.3893258253849467E-4</v>
      </c>
      <c r="J84" s="87">
        <f t="shared" si="16"/>
        <v>6.2805851814923264E-5</v>
      </c>
      <c r="K84" s="120">
        <f t="shared" si="6"/>
        <v>4.1870567876615507E-5</v>
      </c>
      <c r="O84" s="116">
        <f>Amnt_Deposited!B79</f>
        <v>2065</v>
      </c>
      <c r="P84" s="119">
        <f>Amnt_Deposited!E79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1</v>
      </c>
      <c r="F85" s="87">
        <f t="shared" si="12"/>
        <v>0</v>
      </c>
      <c r="G85" s="87">
        <f t="shared" si="13"/>
        <v>0</v>
      </c>
      <c r="H85" s="87">
        <f t="shared" si="14"/>
        <v>0</v>
      </c>
      <c r="I85" s="87">
        <f t="shared" si="15"/>
        <v>2.859454950858778E-4</v>
      </c>
      <c r="J85" s="87">
        <f t="shared" si="16"/>
        <v>5.2987087452616884E-5</v>
      </c>
      <c r="K85" s="120">
        <f t="shared" ref="K85:K99" si="18">J85*CH4_fraction*conv</f>
        <v>3.5324724968411254E-5</v>
      </c>
      <c r="O85" s="116">
        <f>Amnt_Deposited!B80</f>
        <v>2066</v>
      </c>
      <c r="P85" s="119">
        <f>Amnt_Deposited!E80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1</v>
      </c>
      <c r="F86" s="87">
        <f t="shared" si="12"/>
        <v>0</v>
      </c>
      <c r="G86" s="87">
        <f t="shared" si="13"/>
        <v>0</v>
      </c>
      <c r="H86" s="87">
        <f t="shared" si="14"/>
        <v>0</v>
      </c>
      <c r="I86" s="87">
        <f t="shared" si="15"/>
        <v>2.4124215366818922E-4</v>
      </c>
      <c r="J86" s="87">
        <f t="shared" si="16"/>
        <v>4.470334141768857E-5</v>
      </c>
      <c r="K86" s="120">
        <f t="shared" si="18"/>
        <v>2.980222761179238E-5</v>
      </c>
      <c r="O86" s="116">
        <f>Amnt_Deposited!B81</f>
        <v>2067</v>
      </c>
      <c r="P86" s="119">
        <f>Amnt_Deposited!E81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1</v>
      </c>
      <c r="F87" s="87">
        <f t="shared" si="12"/>
        <v>0</v>
      </c>
      <c r="G87" s="87">
        <f t="shared" si="13"/>
        <v>0</v>
      </c>
      <c r="H87" s="87">
        <f t="shared" si="14"/>
        <v>0</v>
      </c>
      <c r="I87" s="87">
        <f t="shared" si="15"/>
        <v>2.0352751732978947E-4</v>
      </c>
      <c r="J87" s="87">
        <f t="shared" si="16"/>
        <v>3.771463633839975E-5</v>
      </c>
      <c r="K87" s="120">
        <f t="shared" si="18"/>
        <v>2.5143090892266498E-5</v>
      </c>
      <c r="O87" s="116">
        <f>Amnt_Deposited!B82</f>
        <v>2068</v>
      </c>
      <c r="P87" s="119">
        <f>Amnt_Deposited!E82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1</v>
      </c>
      <c r="F88" s="87">
        <f t="shared" si="12"/>
        <v>0</v>
      </c>
      <c r="G88" s="87">
        <f t="shared" si="13"/>
        <v>0</v>
      </c>
      <c r="H88" s="87">
        <f t="shared" si="14"/>
        <v>0</v>
      </c>
      <c r="I88" s="87">
        <f t="shared" si="15"/>
        <v>1.7170900558035414E-4</v>
      </c>
      <c r="J88" s="87">
        <f t="shared" si="16"/>
        <v>3.1818511749435328E-5</v>
      </c>
      <c r="K88" s="120">
        <f t="shared" si="18"/>
        <v>2.1212341166290219E-5</v>
      </c>
      <c r="O88" s="116">
        <f>Amnt_Deposited!B83</f>
        <v>2069</v>
      </c>
      <c r="P88" s="119">
        <f>Amnt_Deposited!E83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1</v>
      </c>
      <c r="F89" s="87">
        <f t="shared" si="12"/>
        <v>0</v>
      </c>
      <c r="G89" s="87">
        <f t="shared" si="13"/>
        <v>0</v>
      </c>
      <c r="H89" s="87">
        <f t="shared" si="14"/>
        <v>0</v>
      </c>
      <c r="I89" s="87">
        <f t="shared" si="15"/>
        <v>1.448648467008969E-4</v>
      </c>
      <c r="J89" s="87">
        <f t="shared" si="16"/>
        <v>2.6844158879457238E-5</v>
      </c>
      <c r="K89" s="120">
        <f t="shared" si="18"/>
        <v>1.7896105919638158E-5</v>
      </c>
      <c r="O89" s="116">
        <f>Amnt_Deposited!B84</f>
        <v>2070</v>
      </c>
      <c r="P89" s="119">
        <f>Amnt_Deposited!E84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1</v>
      </c>
      <c r="F90" s="87">
        <f t="shared" si="12"/>
        <v>0</v>
      </c>
      <c r="G90" s="87">
        <f t="shared" si="13"/>
        <v>0</v>
      </c>
      <c r="H90" s="87">
        <f t="shared" si="14"/>
        <v>0</v>
      </c>
      <c r="I90" s="87">
        <f t="shared" si="15"/>
        <v>1.2221737432317541E-4</v>
      </c>
      <c r="J90" s="87">
        <f t="shared" si="16"/>
        <v>2.2647472377721474E-5</v>
      </c>
      <c r="K90" s="120">
        <f t="shared" si="18"/>
        <v>1.5098314918480982E-5</v>
      </c>
      <c r="O90" s="116">
        <f>Amnt_Deposited!B85</f>
        <v>2071</v>
      </c>
      <c r="P90" s="119">
        <f>Amnt_Deposited!E85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1</v>
      </c>
      <c r="F91" s="87">
        <f t="shared" si="12"/>
        <v>0</v>
      </c>
      <c r="G91" s="87">
        <f t="shared" si="13"/>
        <v>0</v>
      </c>
      <c r="H91" s="87">
        <f t="shared" si="14"/>
        <v>0</v>
      </c>
      <c r="I91" s="87">
        <f t="shared" si="15"/>
        <v>1.0311049869325337E-4</v>
      </c>
      <c r="J91" s="87">
        <f t="shared" si="16"/>
        <v>1.9106875629922055E-5</v>
      </c>
      <c r="K91" s="120">
        <f t="shared" si="18"/>
        <v>1.2737917086614703E-5</v>
      </c>
      <c r="O91" s="116">
        <f>Amnt_Deposited!B86</f>
        <v>2072</v>
      </c>
      <c r="P91" s="119">
        <f>Amnt_Deposited!E86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1</v>
      </c>
      <c r="F92" s="87">
        <f t="shared" si="12"/>
        <v>0</v>
      </c>
      <c r="G92" s="87">
        <f t="shared" si="13"/>
        <v>0</v>
      </c>
      <c r="H92" s="87">
        <f t="shared" si="14"/>
        <v>0</v>
      </c>
      <c r="I92" s="87">
        <f t="shared" si="15"/>
        <v>8.6990699969205257E-5</v>
      </c>
      <c r="J92" s="87">
        <f t="shared" si="16"/>
        <v>1.6119798724048102E-5</v>
      </c>
      <c r="K92" s="120">
        <f t="shared" si="18"/>
        <v>1.0746532482698734E-5</v>
      </c>
      <c r="O92" s="116">
        <f>Amnt_Deposited!B87</f>
        <v>2073</v>
      </c>
      <c r="P92" s="119">
        <f>Amnt_Deposited!E87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1</v>
      </c>
      <c r="F93" s="87">
        <f t="shared" si="12"/>
        <v>0</v>
      </c>
      <c r="G93" s="87">
        <f t="shared" si="13"/>
        <v>0</v>
      </c>
      <c r="H93" s="87">
        <f t="shared" si="14"/>
        <v>0</v>
      </c>
      <c r="I93" s="87">
        <f t="shared" si="15"/>
        <v>7.3390992935110598E-5</v>
      </c>
      <c r="J93" s="87">
        <f t="shared" si="16"/>
        <v>1.3599707034094662E-5</v>
      </c>
      <c r="K93" s="120">
        <f t="shared" si="18"/>
        <v>9.0664713560631076E-6</v>
      </c>
      <c r="O93" s="116">
        <f>Amnt_Deposited!B88</f>
        <v>2074</v>
      </c>
      <c r="P93" s="119">
        <f>Amnt_Deposited!E88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1</v>
      </c>
      <c r="F94" s="87">
        <f t="shared" si="12"/>
        <v>0</v>
      </c>
      <c r="G94" s="87">
        <f t="shared" si="13"/>
        <v>0</v>
      </c>
      <c r="H94" s="87">
        <f t="shared" si="14"/>
        <v>0</v>
      </c>
      <c r="I94" s="87">
        <f t="shared" si="15"/>
        <v>6.1917398594426573E-5</v>
      </c>
      <c r="J94" s="87">
        <f t="shared" si="16"/>
        <v>1.1473594340684024E-5</v>
      </c>
      <c r="K94" s="120">
        <f t="shared" si="18"/>
        <v>7.6490628937893493E-6</v>
      </c>
      <c r="O94" s="116">
        <f>Amnt_Deposited!B89</f>
        <v>2075</v>
      </c>
      <c r="P94" s="119">
        <f>Amnt_Deposited!E89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1</v>
      </c>
      <c r="F95" s="87">
        <f t="shared" si="12"/>
        <v>0</v>
      </c>
      <c r="G95" s="87">
        <f t="shared" si="13"/>
        <v>0</v>
      </c>
      <c r="H95" s="87">
        <f t="shared" si="14"/>
        <v>0</v>
      </c>
      <c r="I95" s="87">
        <f t="shared" si="15"/>
        <v>5.2237530729292079E-5</v>
      </c>
      <c r="J95" s="87">
        <f t="shared" si="16"/>
        <v>9.679867865134492E-6</v>
      </c>
      <c r="K95" s="120">
        <f t="shared" si="18"/>
        <v>6.4532452434229941E-6</v>
      </c>
      <c r="O95" s="116">
        <f>Amnt_Deposited!B90</f>
        <v>2076</v>
      </c>
      <c r="P95" s="119">
        <f>Amnt_Deposited!E90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1</v>
      </c>
      <c r="F96" s="87">
        <f t="shared" si="12"/>
        <v>0</v>
      </c>
      <c r="G96" s="87">
        <f t="shared" si="13"/>
        <v>0</v>
      </c>
      <c r="H96" s="87">
        <f t="shared" si="14"/>
        <v>0</v>
      </c>
      <c r="I96" s="87">
        <f t="shared" si="15"/>
        <v>4.4070966782176162E-5</v>
      </c>
      <c r="J96" s="87">
        <f t="shared" si="16"/>
        <v>8.1665639471159186E-6</v>
      </c>
      <c r="K96" s="120">
        <f t="shared" si="18"/>
        <v>5.4443759647439452E-6</v>
      </c>
      <c r="O96" s="116">
        <f>Amnt_Deposited!B91</f>
        <v>2077</v>
      </c>
      <c r="P96" s="119">
        <f>Amnt_Deposited!E91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1</v>
      </c>
      <c r="F97" s="87">
        <f t="shared" si="12"/>
        <v>0</v>
      </c>
      <c r="G97" s="87">
        <f t="shared" si="13"/>
        <v>0</v>
      </c>
      <c r="H97" s="87">
        <f t="shared" si="14"/>
        <v>0</v>
      </c>
      <c r="I97" s="87">
        <f t="shared" si="15"/>
        <v>3.718112410750997E-5</v>
      </c>
      <c r="J97" s="87">
        <f t="shared" si="16"/>
        <v>6.8898426746661915E-6</v>
      </c>
      <c r="K97" s="120">
        <f t="shared" si="18"/>
        <v>4.5932284497774607E-6</v>
      </c>
      <c r="O97" s="116">
        <f>Amnt_Deposited!B92</f>
        <v>2078</v>
      </c>
      <c r="P97" s="119">
        <f>Amnt_Deposited!E92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1</v>
      </c>
      <c r="F98" s="87">
        <f t="shared" si="12"/>
        <v>0</v>
      </c>
      <c r="G98" s="87">
        <f t="shared" si="13"/>
        <v>0</v>
      </c>
      <c r="H98" s="87">
        <f t="shared" si="14"/>
        <v>0</v>
      </c>
      <c r="I98" s="87">
        <f t="shared" si="15"/>
        <v>3.1368406251009777E-5</v>
      </c>
      <c r="J98" s="87">
        <f t="shared" si="16"/>
        <v>5.8127178565001906E-6</v>
      </c>
      <c r="K98" s="120">
        <f t="shared" si="18"/>
        <v>3.8751452376667937E-6</v>
      </c>
      <c r="O98" s="116">
        <f>Amnt_Deposited!B93</f>
        <v>2079</v>
      </c>
      <c r="P98" s="119">
        <f>Amnt_Deposited!E93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1</v>
      </c>
      <c r="F99" s="88">
        <f t="shared" si="12"/>
        <v>0</v>
      </c>
      <c r="G99" s="88">
        <f t="shared" si="13"/>
        <v>0</v>
      </c>
      <c r="H99" s="88">
        <f t="shared" si="14"/>
        <v>0</v>
      </c>
      <c r="I99" s="88">
        <f t="shared" si="15"/>
        <v>2.646442070667902E-5</v>
      </c>
      <c r="J99" s="88">
        <f t="shared" si="16"/>
        <v>4.9039855443307571E-6</v>
      </c>
      <c r="K99" s="122">
        <f t="shared" si="18"/>
        <v>3.2693236962205044E-6</v>
      </c>
      <c r="O99" s="117">
        <f>Amnt_Deposited!B94</f>
        <v>2080</v>
      </c>
      <c r="P99" s="119">
        <f>Amnt_Deposited!E94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1</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1</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1</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1</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1</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1</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1</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1</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1</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1</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1</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1</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1</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1</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1</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1</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1</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1</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1</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1</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1</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1</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1</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1</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1</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1</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1</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1</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1</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1</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1</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1</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1</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1</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1</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1</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1</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1</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1</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1</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1</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1</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1</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1</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1</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1</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1</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1</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1</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1</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1</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1</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1</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1</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1</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1</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1</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1</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1</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1</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1</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1</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1</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1</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1</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1</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1</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1</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1</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1</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1</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1</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1</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1</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1</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1</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1</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1</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1</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1</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1</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1</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1</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1</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1</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1</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1</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1</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1</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1</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1</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1</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1</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1</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1</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1</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1</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1</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1</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1</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Dry_Matter_Content!G7</f>
        <v>0.56999999999999995</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Dry_Matter_Content!G8</f>
        <v>0.56999999999999995</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Dry_Matter_Content!G9</f>
        <v>0.56999999999999995</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Amnt_Deposited!G17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Dry_Matter_Content!G10</f>
        <v>0.56999999999999995</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Amnt_Deposited!G18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Dry_Matter_Content!G11</f>
        <v>0.56999999999999995</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Amnt_Deposited!G19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Dry_Matter_Content!G12</f>
        <v>0.56999999999999995</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Amnt_Deposited!G20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Dry_Matter_Content!G13</f>
        <v>0.56999999999999995</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Amnt_Deposited!G21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Dry_Matter_Content!G14</f>
        <v>0.56999999999999995</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Amnt_Deposited!G22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Dry_Matter_Content!G15</f>
        <v>0.56999999999999995</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Amnt_Deposited!G23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Dry_Matter_Content!G16</f>
        <v>0.56999999999999995</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Amnt_Deposited!G24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Dry_Matter_Content!G17</f>
        <v>0.56999999999999995</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Amnt_Deposited!G25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Dry_Matter_Content!G18</f>
        <v>0.56999999999999995</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Amnt_Deposited!G26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Dry_Matter_Content!G19</f>
        <v>0.56999999999999995</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Amnt_Deposited!G27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Dry_Matter_Content!G20</f>
        <v>0.56999999999999995</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Amnt_Deposited!G28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Dry_Matter_Content!G21</f>
        <v>0.56999999999999995</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Amnt_Deposited!G29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Dry_Matter_Content!G22</f>
        <v>0.56999999999999995</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Amnt_Deposited!G30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Dry_Matter_Content!G23</f>
        <v>0.56999999999999995</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Amnt_Deposited!G31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Dry_Matter_Content!G24</f>
        <v>0.56999999999999995</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Amnt_Deposited!G32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Dry_Matter_Content!G25</f>
        <v>0.56999999999999995</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Amnt_Deposited!G33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Dry_Matter_Content!G26</f>
        <v>0.56999999999999995</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Amnt_Deposited!G34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Dry_Matter_Content!G27</f>
        <v>0.56999999999999995</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Amnt_Deposited!G35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Dry_Matter_Content!G28</f>
        <v>0.56999999999999995</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Amnt_Deposited!G36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Dry_Matter_Content!G29</f>
        <v>0.56999999999999995</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Amnt_Deposited!G37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Dry_Matter_Content!G30</f>
        <v>0.56999999999999995</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Amnt_Deposited!G38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Dry_Matter_Content!G31</f>
        <v>0.56999999999999995</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Amnt_Deposited!G39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Dry_Matter_Content!G32</f>
        <v>0.56999999999999995</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Amnt_Deposited!G40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Dry_Matter_Content!G33</f>
        <v>0.56999999999999995</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Amnt_Deposited!G41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Dry_Matter_Content!G34</f>
        <v>0.56999999999999995</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Amnt_Deposited!G42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Dry_Matter_Content!G35</f>
        <v>0.56999999999999995</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Amnt_Deposited!G43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Dry_Matter_Content!G36</f>
        <v>0.56999999999999995</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Amnt_Deposited!G44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Dry_Matter_Content!G37</f>
        <v>0.56999999999999995</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Dry_Matter_Content!G38</f>
        <v>0.56999999999999995</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Dry_Matter_Content!G39</f>
        <v>0.56999999999999995</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Dry_Matter_Content!G40</f>
        <v>0.56999999999999995</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Dry_Matter_Content!G41</f>
        <v>0.56999999999999995</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Dry_Matter_Content!G42</f>
        <v>0.56999999999999995</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Dry_Matter_Content!G43</f>
        <v>0.56999999999999995</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Dry_Matter_Content!G44</f>
        <v>0.56999999999999995</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Dry_Matter_Content!G45</f>
        <v>0.56999999999999995</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Dry_Matter_Content!G46</f>
        <v>0.56999999999999995</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Dry_Matter_Content!G47</f>
        <v>0.56999999999999995</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Dry_Matter_Content!G48</f>
        <v>0.56999999999999995</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Dry_Matter_Content!G49</f>
        <v>0.56999999999999995</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Dry_Matter_Content!G50</f>
        <v>0.56999999999999995</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Dry_Matter_Content!G51</f>
        <v>0.56999999999999995</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Dry_Matter_Content!G52</f>
        <v>0.56999999999999995</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Dry_Matter_Content!G53</f>
        <v>0.56999999999999995</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Dry_Matter_Content!G54</f>
        <v>0.56999999999999995</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Dry_Matter_Content!G55</f>
        <v>0.56999999999999995</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Dry_Matter_Content!G56</f>
        <v>0.56999999999999995</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Dry_Matter_Content!G57</f>
        <v>0.56999999999999995</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Dry_Matter_Content!G58</f>
        <v>0.56999999999999995</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Dry_Matter_Content!G59</f>
        <v>0.56999999999999995</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Dry_Matter_Content!G60</f>
        <v>0.56999999999999995</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Dry_Matter_Content!G61</f>
        <v>0.56999999999999995</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Dry_Matter_Content!G62</f>
        <v>0.56999999999999995</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Dry_Matter_Content!G63</f>
        <v>0.56999999999999995</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Dry_Matter_Content!G64</f>
        <v>0.56999999999999995</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Dry_Matter_Content!G65</f>
        <v>0.56999999999999995</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Dry_Matter_Content!G66</f>
        <v>0.56999999999999995</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Dry_Matter_Content!G67</f>
        <v>0.56999999999999995</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Dry_Matter_Content!G68</f>
        <v>0.56999999999999995</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Dry_Matter_Content!G69</f>
        <v>0.56999999999999995</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Dry_Matter_Content!G70</f>
        <v>0.56999999999999995</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Dry_Matter_Content!G71</f>
        <v>0.56999999999999995</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Dry_Matter_Content!G72</f>
        <v>0.56999999999999995</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Amnt_Deposited!F81</f>
        <v>0</v>
      </c>
      <c r="D86" s="453">
        <f>Dry_Matter_Content!G73</f>
        <v>0.56999999999999995</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Amnt_Deposited!F82</f>
        <v>0</v>
      </c>
      <c r="D87" s="453">
        <f>Dry_Matter_Content!G74</f>
        <v>0.56999999999999995</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Amnt_Deposited!F83</f>
        <v>0</v>
      </c>
      <c r="D88" s="453">
        <f>Dry_Matter_Content!G75</f>
        <v>0.56999999999999995</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Amnt_Deposited!F84</f>
        <v>0</v>
      </c>
      <c r="D89" s="453">
        <f>Dry_Matter_Content!G76</f>
        <v>0.56999999999999995</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Amnt_Deposited!F85</f>
        <v>0</v>
      </c>
      <c r="D90" s="453">
        <f>Dry_Matter_Content!G77</f>
        <v>0.56999999999999995</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Amnt_Deposited!F86</f>
        <v>0</v>
      </c>
      <c r="D91" s="453">
        <f>Dry_Matter_Content!G78</f>
        <v>0.56999999999999995</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Amnt_Deposited!F87</f>
        <v>0</v>
      </c>
      <c r="D92" s="453">
        <f>Dry_Matter_Content!G79</f>
        <v>0.56999999999999995</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Amnt_Deposited!F88</f>
        <v>0</v>
      </c>
      <c r="D93" s="453">
        <f>Dry_Matter_Content!G80</f>
        <v>0.56999999999999995</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Amnt_Deposited!F89</f>
        <v>0</v>
      </c>
      <c r="D94" s="453">
        <f>Dry_Matter_Content!G81</f>
        <v>0.56999999999999995</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Amnt_Deposited!F90</f>
        <v>0</v>
      </c>
      <c r="D95" s="453">
        <f>Dry_Matter_Content!G82</f>
        <v>0.56999999999999995</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Amnt_Deposited!F91</f>
        <v>0</v>
      </c>
      <c r="D96" s="453">
        <f>Dry_Matter_Content!G83</f>
        <v>0.56999999999999995</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Amnt_Deposited!F92</f>
        <v>0</v>
      </c>
      <c r="D97" s="453">
        <f>Dry_Matter_Content!G84</f>
        <v>0.56999999999999995</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Amnt_Deposited!F93</f>
        <v>0</v>
      </c>
      <c r="D98" s="453">
        <f>Dry_Matter_Content!G85</f>
        <v>0.56999999999999995</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Amnt_Deposited!F94</f>
        <v>0</v>
      </c>
      <c r="D99" s="453">
        <f>Dry_Matter_Content!G86</f>
        <v>0.56999999999999995</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0.29373950388419995</v>
      </c>
      <c r="D19" s="451">
        <f>Dry_Matter_Content!H6</f>
        <v>0.73</v>
      </c>
      <c r="E19" s="318">
        <f>MCF!R18</f>
        <v>1</v>
      </c>
      <c r="F19" s="150">
        <f t="shared" ref="F19:F50" si="0">C19*D19*$K$6*DOCF*E19</f>
        <v>3.2164475675319895E-2</v>
      </c>
      <c r="G19" s="85">
        <f t="shared" ref="G19:G82" si="1">F19*$K$12</f>
        <v>3.2164475675319895E-2</v>
      </c>
      <c r="H19" s="85">
        <f t="shared" ref="H19:H82" si="2">F19*(1-$K$12)</f>
        <v>0</v>
      </c>
      <c r="I19" s="85">
        <f t="shared" ref="I19:I82" si="3">G19+I18*$K$10</f>
        <v>3.2164475675319895E-2</v>
      </c>
      <c r="J19" s="85">
        <f t="shared" ref="J19:J82" si="4">I18*(1-$K$10)+H19</f>
        <v>0</v>
      </c>
      <c r="K19" s="86">
        <f>J19*CH4_fraction*conv</f>
        <v>0</v>
      </c>
      <c r="O19" s="115">
        <f>Amnt_Deposited!B14</f>
        <v>2000</v>
      </c>
      <c r="P19" s="118">
        <f>Amnt_Deposited!H14</f>
        <v>0.29373950388419995</v>
      </c>
      <c r="Q19" s="318">
        <f>MCF!R18</f>
        <v>1</v>
      </c>
      <c r="R19" s="150">
        <f t="shared" ref="R19:R50" si="5">P19*$W$6*DOCF*Q19</f>
        <v>3.5248740466103989E-2</v>
      </c>
      <c r="S19" s="85">
        <f>R19*$W$12</f>
        <v>3.5248740466103989E-2</v>
      </c>
      <c r="T19" s="85">
        <f>R19*(1-$W$12)</f>
        <v>0</v>
      </c>
      <c r="U19" s="85">
        <f>S19+U18*$W$10</f>
        <v>3.5248740466103989E-2</v>
      </c>
      <c r="V19" s="85">
        <f>U18*(1-$W$10)+T19</f>
        <v>0</v>
      </c>
      <c r="W19" s="86">
        <f>V19*CH4_fraction*conv</f>
        <v>0</v>
      </c>
    </row>
    <row r="20" spans="2:23">
      <c r="B20" s="116">
        <f>Amnt_Deposited!B15</f>
        <v>2001</v>
      </c>
      <c r="C20" s="119">
        <f>Amnt_Deposited!H15</f>
        <v>0.2996208168624</v>
      </c>
      <c r="D20" s="453">
        <f>Dry_Matter_Content!H7</f>
        <v>0.73</v>
      </c>
      <c r="E20" s="319">
        <f>MCF!R19</f>
        <v>1</v>
      </c>
      <c r="F20" s="87">
        <f t="shared" si="0"/>
        <v>3.2808479446432802E-2</v>
      </c>
      <c r="G20" s="87">
        <f t="shared" si="1"/>
        <v>3.2808479446432802E-2</v>
      </c>
      <c r="H20" s="87">
        <f t="shared" si="2"/>
        <v>0</v>
      </c>
      <c r="I20" s="87">
        <f t="shared" si="3"/>
        <v>6.2798437786616271E-2</v>
      </c>
      <c r="J20" s="87">
        <f t="shared" si="4"/>
        <v>2.1745173351364229E-3</v>
      </c>
      <c r="K20" s="120">
        <f>J20*CH4_fraction*conv</f>
        <v>1.4496782234242819E-3</v>
      </c>
      <c r="M20" s="428"/>
      <c r="O20" s="116">
        <f>Amnt_Deposited!B15</f>
        <v>2001</v>
      </c>
      <c r="P20" s="119">
        <f>Amnt_Deposited!H15</f>
        <v>0.2996208168624</v>
      </c>
      <c r="Q20" s="319">
        <f>MCF!R19</f>
        <v>1</v>
      </c>
      <c r="R20" s="87">
        <f t="shared" si="5"/>
        <v>3.5954498023487998E-2</v>
      </c>
      <c r="S20" s="87">
        <f>R20*$W$12</f>
        <v>3.5954498023487998E-2</v>
      </c>
      <c r="T20" s="87">
        <f>R20*(1-$W$12)</f>
        <v>0</v>
      </c>
      <c r="U20" s="87">
        <f>S20+U19*$W$10</f>
        <v>6.8820205793552081E-2</v>
      </c>
      <c r="V20" s="87">
        <f>U19*(1-$W$10)+T20</f>
        <v>2.3830326960399151E-3</v>
      </c>
      <c r="W20" s="120">
        <f>V20*CH4_fraction*conv</f>
        <v>1.5886884640266101E-3</v>
      </c>
    </row>
    <row r="21" spans="2:23">
      <c r="B21" s="116">
        <f>Amnt_Deposited!B16</f>
        <v>2002</v>
      </c>
      <c r="C21" s="119">
        <f>Amnt_Deposited!H16</f>
        <v>0.30645465356880003</v>
      </c>
      <c r="D21" s="453">
        <f>Dry_Matter_Content!H8</f>
        <v>0.73</v>
      </c>
      <c r="E21" s="319">
        <f>MCF!R20</f>
        <v>1</v>
      </c>
      <c r="F21" s="87">
        <f t="shared" si="0"/>
        <v>3.35567845657836E-2</v>
      </c>
      <c r="G21" s="87">
        <f t="shared" si="1"/>
        <v>3.35567845657836E-2</v>
      </c>
      <c r="H21" s="87">
        <f t="shared" si="2"/>
        <v>0</v>
      </c>
      <c r="I21" s="87">
        <f t="shared" si="3"/>
        <v>9.210965985777278E-2</v>
      </c>
      <c r="J21" s="87">
        <f t="shared" si="4"/>
        <v>4.2455624946270828E-3</v>
      </c>
      <c r="K21" s="120">
        <f t="shared" ref="K21:K84" si="6">J21*CH4_fraction*conv</f>
        <v>2.8303749964180549E-3</v>
      </c>
      <c r="O21" s="116">
        <f>Amnt_Deposited!B16</f>
        <v>2002</v>
      </c>
      <c r="P21" s="119">
        <f>Amnt_Deposited!H16</f>
        <v>0.30645465356880003</v>
      </c>
      <c r="Q21" s="319">
        <f>MCF!R20</f>
        <v>1</v>
      </c>
      <c r="R21" s="87">
        <f t="shared" si="5"/>
        <v>3.6774558428255999E-2</v>
      </c>
      <c r="S21" s="87">
        <f t="shared" ref="S21:S84" si="7">R21*$W$12</f>
        <v>3.6774558428255999E-2</v>
      </c>
      <c r="T21" s="87">
        <f t="shared" ref="T21:T84" si="8">R21*(1-$W$12)</f>
        <v>0</v>
      </c>
      <c r="U21" s="87">
        <f t="shared" ref="U21:U84" si="9">S21+U20*$W$10</f>
        <v>0.1009420929948195</v>
      </c>
      <c r="V21" s="87">
        <f t="shared" ref="V21:V84" si="10">U20*(1-$W$10)+T21</f>
        <v>4.6526712269885839E-3</v>
      </c>
      <c r="W21" s="120">
        <f t="shared" ref="W21:W84" si="11">V21*CH4_fraction*conv</f>
        <v>3.1017808179923893E-3</v>
      </c>
    </row>
    <row r="22" spans="2:23">
      <c r="B22" s="116">
        <f>Amnt_Deposited!B17</f>
        <v>2003</v>
      </c>
      <c r="C22" s="119">
        <f>Amnt_Deposited!H17</f>
        <v>0.31627111188419998</v>
      </c>
      <c r="D22" s="453">
        <f>Dry_Matter_Content!H9</f>
        <v>0.73</v>
      </c>
      <c r="E22" s="319">
        <f>MCF!R21</f>
        <v>1</v>
      </c>
      <c r="F22" s="87">
        <f t="shared" si="0"/>
        <v>3.4631686751319897E-2</v>
      </c>
      <c r="G22" s="87">
        <f t="shared" si="1"/>
        <v>3.4631686751319897E-2</v>
      </c>
      <c r="H22" s="87">
        <f t="shared" si="2"/>
        <v>0</v>
      </c>
      <c r="I22" s="87">
        <f t="shared" si="3"/>
        <v>0.12051416435634624</v>
      </c>
      <c r="J22" s="87">
        <f t="shared" si="4"/>
        <v>6.2271822527464335E-3</v>
      </c>
      <c r="K22" s="120">
        <f t="shared" si="6"/>
        <v>4.151454835164289E-3</v>
      </c>
      <c r="N22" s="290"/>
      <c r="O22" s="116">
        <f>Amnt_Deposited!B17</f>
        <v>2003</v>
      </c>
      <c r="P22" s="119">
        <f>Amnt_Deposited!H17</f>
        <v>0.31627111188419998</v>
      </c>
      <c r="Q22" s="319">
        <f>MCF!R21</f>
        <v>1</v>
      </c>
      <c r="R22" s="87">
        <f t="shared" si="5"/>
        <v>3.7952533426103996E-2</v>
      </c>
      <c r="S22" s="87">
        <f t="shared" si="7"/>
        <v>3.7952533426103996E-2</v>
      </c>
      <c r="T22" s="87">
        <f t="shared" si="8"/>
        <v>0</v>
      </c>
      <c r="U22" s="87">
        <f t="shared" si="9"/>
        <v>0.13207031710284522</v>
      </c>
      <c r="V22" s="87">
        <f t="shared" si="10"/>
        <v>6.8243093180782848E-3</v>
      </c>
      <c r="W22" s="120">
        <f t="shared" si="11"/>
        <v>4.5495395453855232E-3</v>
      </c>
    </row>
    <row r="23" spans="2:23">
      <c r="B23" s="116">
        <f>Amnt_Deposited!B18</f>
        <v>2004</v>
      </c>
      <c r="C23" s="119">
        <f>Amnt_Deposited!H18</f>
        <v>0.31994714372939997</v>
      </c>
      <c r="D23" s="453">
        <f>Dry_Matter_Content!H10</f>
        <v>0.73</v>
      </c>
      <c r="E23" s="319">
        <f>MCF!R22</f>
        <v>1</v>
      </c>
      <c r="F23" s="87">
        <f t="shared" si="0"/>
        <v>3.5034212238369292E-2</v>
      </c>
      <c r="G23" s="87">
        <f t="shared" si="1"/>
        <v>3.5034212238369292E-2</v>
      </c>
      <c r="H23" s="87">
        <f t="shared" si="2"/>
        <v>0</v>
      </c>
      <c r="I23" s="87">
        <f t="shared" si="3"/>
        <v>0.14740087429535625</v>
      </c>
      <c r="J23" s="87">
        <f t="shared" si="4"/>
        <v>8.1475022993592935E-3</v>
      </c>
      <c r="K23" s="120">
        <f t="shared" si="6"/>
        <v>5.4316681995728623E-3</v>
      </c>
      <c r="N23" s="290"/>
      <c r="O23" s="116">
        <f>Amnt_Deposited!B18</f>
        <v>2004</v>
      </c>
      <c r="P23" s="119">
        <f>Amnt_Deposited!H18</f>
        <v>0.31994714372939997</v>
      </c>
      <c r="Q23" s="319">
        <f>MCF!R22</f>
        <v>1</v>
      </c>
      <c r="R23" s="87">
        <f t="shared" si="5"/>
        <v>3.8393657247527996E-2</v>
      </c>
      <c r="S23" s="87">
        <f t="shared" si="7"/>
        <v>3.8393657247527996E-2</v>
      </c>
      <c r="T23" s="87">
        <f t="shared" si="8"/>
        <v>0</v>
      </c>
      <c r="U23" s="87">
        <f t="shared" si="9"/>
        <v>0.16153520470723975</v>
      </c>
      <c r="V23" s="87">
        <f t="shared" si="10"/>
        <v>8.9287696431334749E-3</v>
      </c>
      <c r="W23" s="120">
        <f t="shared" si="11"/>
        <v>5.9525130954223163E-3</v>
      </c>
    </row>
    <row r="24" spans="2:23">
      <c r="B24" s="116">
        <f>Amnt_Deposited!B19</f>
        <v>2005</v>
      </c>
      <c r="C24" s="119">
        <f>Amnt_Deposited!H19</f>
        <v>0.32884093269719999</v>
      </c>
      <c r="D24" s="453">
        <f>Dry_Matter_Content!H11</f>
        <v>0.73</v>
      </c>
      <c r="E24" s="319">
        <f>MCF!R23</f>
        <v>1</v>
      </c>
      <c r="F24" s="87">
        <f t="shared" si="0"/>
        <v>3.60080821303434E-2</v>
      </c>
      <c r="G24" s="87">
        <f t="shared" si="1"/>
        <v>3.60080821303434E-2</v>
      </c>
      <c r="H24" s="87">
        <f t="shared" si="2"/>
        <v>0</v>
      </c>
      <c r="I24" s="87">
        <f t="shared" si="3"/>
        <v>0.17344374637206711</v>
      </c>
      <c r="J24" s="87">
        <f t="shared" si="4"/>
        <v>9.9652100536325346E-3</v>
      </c>
      <c r="K24" s="120">
        <f t="shared" si="6"/>
        <v>6.6434733690883558E-3</v>
      </c>
      <c r="N24" s="290"/>
      <c r="O24" s="116">
        <f>Amnt_Deposited!B19</f>
        <v>2005</v>
      </c>
      <c r="P24" s="119">
        <f>Amnt_Deposited!H19</f>
        <v>0.32884093269719999</v>
      </c>
      <c r="Q24" s="319">
        <f>MCF!R23</f>
        <v>1</v>
      </c>
      <c r="R24" s="87">
        <f t="shared" si="5"/>
        <v>3.9460911923664001E-2</v>
      </c>
      <c r="S24" s="87">
        <f t="shared" si="7"/>
        <v>3.9460911923664001E-2</v>
      </c>
      <c r="T24" s="87">
        <f t="shared" si="8"/>
        <v>0</v>
      </c>
      <c r="U24" s="87">
        <f t="shared" si="9"/>
        <v>0.19007533848993657</v>
      </c>
      <c r="V24" s="87">
        <f t="shared" si="10"/>
        <v>1.0920778140967162E-2</v>
      </c>
      <c r="W24" s="120">
        <f t="shared" si="11"/>
        <v>7.2805187606447743E-3</v>
      </c>
    </row>
    <row r="25" spans="2:23">
      <c r="B25" s="116">
        <f>Amnt_Deposited!B20</f>
        <v>2006</v>
      </c>
      <c r="C25" s="119">
        <f>Amnt_Deposited!H20</f>
        <v>0.33263356561379998</v>
      </c>
      <c r="D25" s="453">
        <f>Dry_Matter_Content!H12</f>
        <v>0.73</v>
      </c>
      <c r="E25" s="319">
        <f>MCF!R24</f>
        <v>1</v>
      </c>
      <c r="F25" s="87">
        <f t="shared" si="0"/>
        <v>3.6423375434711094E-2</v>
      </c>
      <c r="G25" s="87">
        <f t="shared" si="1"/>
        <v>3.6423375434711094E-2</v>
      </c>
      <c r="H25" s="87">
        <f t="shared" si="2"/>
        <v>0</v>
      </c>
      <c r="I25" s="87">
        <f t="shared" si="3"/>
        <v>0.19814125265336119</v>
      </c>
      <c r="J25" s="87">
        <f t="shared" si="4"/>
        <v>1.1725869153416999E-2</v>
      </c>
      <c r="K25" s="120">
        <f t="shared" si="6"/>
        <v>7.8172461022779985E-3</v>
      </c>
      <c r="N25" s="290"/>
      <c r="O25" s="116">
        <f>Amnt_Deposited!B20</f>
        <v>2006</v>
      </c>
      <c r="P25" s="119">
        <f>Amnt_Deposited!H20</f>
        <v>0.33263356561379998</v>
      </c>
      <c r="Q25" s="319">
        <f>MCF!R24</f>
        <v>1</v>
      </c>
      <c r="R25" s="87">
        <f t="shared" si="5"/>
        <v>3.9916027873655995E-2</v>
      </c>
      <c r="S25" s="87">
        <f t="shared" si="7"/>
        <v>3.9916027873655995E-2</v>
      </c>
      <c r="T25" s="87">
        <f t="shared" si="8"/>
        <v>0</v>
      </c>
      <c r="U25" s="87">
        <f t="shared" si="9"/>
        <v>0.21714109879820409</v>
      </c>
      <c r="V25" s="87">
        <f t="shared" si="10"/>
        <v>1.2850267565388493E-2</v>
      </c>
      <c r="W25" s="120">
        <f t="shared" si="11"/>
        <v>8.5668450435923277E-3</v>
      </c>
    </row>
    <row r="26" spans="2:23">
      <c r="B26" s="116">
        <f>Amnt_Deposited!B21</f>
        <v>2007</v>
      </c>
      <c r="C26" s="119">
        <f>Amnt_Deposited!H21</f>
        <v>0.33632649616499999</v>
      </c>
      <c r="D26" s="453">
        <f>Dry_Matter_Content!H13</f>
        <v>0.73</v>
      </c>
      <c r="E26" s="319">
        <f>MCF!R25</f>
        <v>1</v>
      </c>
      <c r="F26" s="87">
        <f t="shared" si="0"/>
        <v>3.68277513300675E-2</v>
      </c>
      <c r="G26" s="87">
        <f t="shared" si="1"/>
        <v>3.68277513300675E-2</v>
      </c>
      <c r="H26" s="87">
        <f t="shared" si="2"/>
        <v>0</v>
      </c>
      <c r="I26" s="87">
        <f t="shared" si="3"/>
        <v>0.22157343077248454</v>
      </c>
      <c r="J26" s="87">
        <f t="shared" si="4"/>
        <v>1.3395573210944142E-2</v>
      </c>
      <c r="K26" s="120">
        <f t="shared" si="6"/>
        <v>8.9303821406294271E-3</v>
      </c>
      <c r="N26" s="290"/>
      <c r="O26" s="116">
        <f>Amnt_Deposited!B21</f>
        <v>2007</v>
      </c>
      <c r="P26" s="119">
        <f>Amnt_Deposited!H21</f>
        <v>0.33632649616499999</v>
      </c>
      <c r="Q26" s="319">
        <f>MCF!R25</f>
        <v>1</v>
      </c>
      <c r="R26" s="87">
        <f t="shared" si="5"/>
        <v>4.0359179539799998E-2</v>
      </c>
      <c r="S26" s="87">
        <f t="shared" si="7"/>
        <v>4.0359179539799998E-2</v>
      </c>
      <c r="T26" s="87">
        <f t="shared" si="8"/>
        <v>0</v>
      </c>
      <c r="U26" s="87">
        <f t="shared" si="9"/>
        <v>0.24282019810683242</v>
      </c>
      <c r="V26" s="87">
        <f t="shared" si="10"/>
        <v>1.4680080231171665E-2</v>
      </c>
      <c r="W26" s="120">
        <f t="shared" si="11"/>
        <v>9.7867201541144422E-3</v>
      </c>
    </row>
    <row r="27" spans="2:23">
      <c r="B27" s="116">
        <f>Amnt_Deposited!B22</f>
        <v>2008</v>
      </c>
      <c r="C27" s="119">
        <f>Amnt_Deposited!H22</f>
        <v>0.33988311048779996</v>
      </c>
      <c r="D27" s="453">
        <f>Dry_Matter_Content!H14</f>
        <v>0.73</v>
      </c>
      <c r="E27" s="319">
        <f>MCF!R26</f>
        <v>1</v>
      </c>
      <c r="F27" s="87">
        <f t="shared" si="0"/>
        <v>3.7217200598414095E-2</v>
      </c>
      <c r="G27" s="87">
        <f t="shared" si="1"/>
        <v>3.7217200598414095E-2</v>
      </c>
      <c r="H27" s="87">
        <f t="shared" si="2"/>
        <v>0</v>
      </c>
      <c r="I27" s="87">
        <f t="shared" si="3"/>
        <v>0.24381089810603715</v>
      </c>
      <c r="J27" s="87">
        <f t="shared" si="4"/>
        <v>1.4979733264861492E-2</v>
      </c>
      <c r="K27" s="120">
        <f t="shared" si="6"/>
        <v>9.9864888432409944E-3</v>
      </c>
      <c r="N27" s="290"/>
      <c r="O27" s="116">
        <f>Amnt_Deposited!B22</f>
        <v>2008</v>
      </c>
      <c r="P27" s="119">
        <f>Amnt_Deposited!H22</f>
        <v>0.33988311048779996</v>
      </c>
      <c r="Q27" s="319">
        <f>MCF!R26</f>
        <v>1</v>
      </c>
      <c r="R27" s="87">
        <f t="shared" si="5"/>
        <v>4.0785973258535994E-2</v>
      </c>
      <c r="S27" s="87">
        <f t="shared" si="7"/>
        <v>4.0785973258535994E-2</v>
      </c>
      <c r="T27" s="87">
        <f t="shared" si="8"/>
        <v>0</v>
      </c>
      <c r="U27" s="87">
        <f t="shared" si="9"/>
        <v>0.26719002532168457</v>
      </c>
      <c r="V27" s="87">
        <f t="shared" si="10"/>
        <v>1.641614604368383E-2</v>
      </c>
      <c r="W27" s="120">
        <f t="shared" si="11"/>
        <v>1.0944097362455886E-2</v>
      </c>
    </row>
    <row r="28" spans="2:23">
      <c r="B28" s="116">
        <f>Amnt_Deposited!B23</f>
        <v>2009</v>
      </c>
      <c r="C28" s="119">
        <f>Amnt_Deposited!H23</f>
        <v>0.343257782076</v>
      </c>
      <c r="D28" s="453">
        <f>Dry_Matter_Content!H15</f>
        <v>0.73</v>
      </c>
      <c r="E28" s="319">
        <f>MCF!R27</f>
        <v>1</v>
      </c>
      <c r="F28" s="87">
        <f t="shared" si="0"/>
        <v>3.7586727137322001E-2</v>
      </c>
      <c r="G28" s="87">
        <f t="shared" si="1"/>
        <v>3.7586727137322001E-2</v>
      </c>
      <c r="H28" s="87">
        <f t="shared" si="2"/>
        <v>0</v>
      </c>
      <c r="I28" s="87">
        <f t="shared" si="3"/>
        <v>0.2649145017571099</v>
      </c>
      <c r="J28" s="87">
        <f t="shared" si="4"/>
        <v>1.6483123486249241E-2</v>
      </c>
      <c r="K28" s="120">
        <f t="shared" si="6"/>
        <v>1.0988748990832827E-2</v>
      </c>
      <c r="N28" s="290"/>
      <c r="O28" s="116">
        <f>Amnt_Deposited!B23</f>
        <v>2009</v>
      </c>
      <c r="P28" s="119">
        <f>Amnt_Deposited!H23</f>
        <v>0.343257782076</v>
      </c>
      <c r="Q28" s="319">
        <f>MCF!R27</f>
        <v>1</v>
      </c>
      <c r="R28" s="87">
        <f t="shared" si="5"/>
        <v>4.1190933849119996E-2</v>
      </c>
      <c r="S28" s="87">
        <f t="shared" si="7"/>
        <v>4.1190933849119996E-2</v>
      </c>
      <c r="T28" s="87">
        <f t="shared" si="8"/>
        <v>0</v>
      </c>
      <c r="U28" s="87">
        <f t="shared" si="9"/>
        <v>0.29031726219957249</v>
      </c>
      <c r="V28" s="87">
        <f t="shared" si="10"/>
        <v>1.8063696971232047E-2</v>
      </c>
      <c r="W28" s="120">
        <f t="shared" si="11"/>
        <v>1.2042464647488031E-2</v>
      </c>
    </row>
    <row r="29" spans="2:23">
      <c r="B29" s="116">
        <f>Amnt_Deposited!B24</f>
        <v>2010</v>
      </c>
      <c r="C29" s="119">
        <f>Amnt_Deposited!H24</f>
        <v>0.40979362050000001</v>
      </c>
      <c r="D29" s="453">
        <f>Dry_Matter_Content!H16</f>
        <v>0.73</v>
      </c>
      <c r="E29" s="319">
        <f>MCF!R28</f>
        <v>1</v>
      </c>
      <c r="F29" s="87">
        <f t="shared" si="0"/>
        <v>4.487240144475E-2</v>
      </c>
      <c r="G29" s="87">
        <f t="shared" si="1"/>
        <v>4.487240144475E-2</v>
      </c>
      <c r="H29" s="87">
        <f t="shared" si="2"/>
        <v>0</v>
      </c>
      <c r="I29" s="87">
        <f t="shared" si="3"/>
        <v>0.29187704568654277</v>
      </c>
      <c r="J29" s="87">
        <f t="shared" si="4"/>
        <v>1.7909857515317155E-2</v>
      </c>
      <c r="K29" s="120">
        <f t="shared" si="6"/>
        <v>1.1939905010211437E-2</v>
      </c>
      <c r="O29" s="116">
        <f>Amnt_Deposited!B24</f>
        <v>2010</v>
      </c>
      <c r="P29" s="119">
        <f>Amnt_Deposited!H24</f>
        <v>0.40979362050000001</v>
      </c>
      <c r="Q29" s="319">
        <f>MCF!R28</f>
        <v>1</v>
      </c>
      <c r="R29" s="87">
        <f t="shared" si="5"/>
        <v>4.9175234460000002E-2</v>
      </c>
      <c r="S29" s="87">
        <f t="shared" si="7"/>
        <v>4.9175234460000002E-2</v>
      </c>
      <c r="T29" s="87">
        <f t="shared" si="8"/>
        <v>0</v>
      </c>
      <c r="U29" s="87">
        <f t="shared" si="9"/>
        <v>0.31986525554689615</v>
      </c>
      <c r="V29" s="87">
        <f t="shared" si="10"/>
        <v>1.9627241112676334E-2</v>
      </c>
      <c r="W29" s="120">
        <f t="shared" si="11"/>
        <v>1.3084827408450888E-2</v>
      </c>
    </row>
    <row r="30" spans="2:23">
      <c r="B30" s="116">
        <f>Amnt_Deposited!B25</f>
        <v>2011</v>
      </c>
      <c r="C30" s="119">
        <f>Amnt_Deposited!H25</f>
        <v>0</v>
      </c>
      <c r="D30" s="453">
        <f>Dry_Matter_Content!H17</f>
        <v>0.73</v>
      </c>
      <c r="E30" s="319">
        <f>MCF!R29</f>
        <v>1</v>
      </c>
      <c r="F30" s="87">
        <f t="shared" si="0"/>
        <v>0</v>
      </c>
      <c r="G30" s="87">
        <f t="shared" si="1"/>
        <v>0</v>
      </c>
      <c r="H30" s="87">
        <f t="shared" si="2"/>
        <v>0</v>
      </c>
      <c r="I30" s="87">
        <f t="shared" si="3"/>
        <v>0.27214435357053862</v>
      </c>
      <c r="J30" s="87">
        <f t="shared" si="4"/>
        <v>1.9732692116004175E-2</v>
      </c>
      <c r="K30" s="120">
        <f t="shared" si="6"/>
        <v>1.3155128077336115E-2</v>
      </c>
      <c r="O30" s="116">
        <f>Amnt_Deposited!B25</f>
        <v>2011</v>
      </c>
      <c r="P30" s="119">
        <f>Amnt_Deposited!H25</f>
        <v>0</v>
      </c>
      <c r="Q30" s="319">
        <f>MCF!R29</f>
        <v>1</v>
      </c>
      <c r="R30" s="87">
        <f t="shared" si="5"/>
        <v>0</v>
      </c>
      <c r="S30" s="87">
        <f t="shared" si="7"/>
        <v>0</v>
      </c>
      <c r="T30" s="87">
        <f t="shared" si="8"/>
        <v>0</v>
      </c>
      <c r="U30" s="87">
        <f t="shared" si="9"/>
        <v>0.29824038747456283</v>
      </c>
      <c r="V30" s="87">
        <f t="shared" si="10"/>
        <v>2.1624868072333339E-2</v>
      </c>
      <c r="W30" s="120">
        <f t="shared" si="11"/>
        <v>1.4416578714888892E-2</v>
      </c>
    </row>
    <row r="31" spans="2:23">
      <c r="B31" s="116">
        <f>Amnt_Deposited!B26</f>
        <v>2012</v>
      </c>
      <c r="C31" s="119">
        <f>Amnt_Deposited!H26</f>
        <v>0</v>
      </c>
      <c r="D31" s="453">
        <f>Dry_Matter_Content!H18</f>
        <v>0.73</v>
      </c>
      <c r="E31" s="319">
        <f>MCF!R30</f>
        <v>1</v>
      </c>
      <c r="F31" s="87">
        <f t="shared" si="0"/>
        <v>0</v>
      </c>
      <c r="G31" s="87">
        <f t="shared" si="1"/>
        <v>0</v>
      </c>
      <c r="H31" s="87">
        <f t="shared" si="2"/>
        <v>0</v>
      </c>
      <c r="I31" s="87">
        <f t="shared" si="3"/>
        <v>0.25374571339146951</v>
      </c>
      <c r="J31" s="87">
        <f t="shared" si="4"/>
        <v>1.8398640179069121E-2</v>
      </c>
      <c r="K31" s="120">
        <f t="shared" si="6"/>
        <v>1.2265760119379413E-2</v>
      </c>
      <c r="O31" s="116">
        <f>Amnt_Deposited!B26</f>
        <v>2012</v>
      </c>
      <c r="P31" s="119">
        <f>Amnt_Deposited!H26</f>
        <v>0</v>
      </c>
      <c r="Q31" s="319">
        <f>MCF!R30</f>
        <v>1</v>
      </c>
      <c r="R31" s="87">
        <f t="shared" si="5"/>
        <v>0</v>
      </c>
      <c r="S31" s="87">
        <f t="shared" si="7"/>
        <v>0</v>
      </c>
      <c r="T31" s="87">
        <f t="shared" si="8"/>
        <v>0</v>
      </c>
      <c r="U31" s="87">
        <f t="shared" si="9"/>
        <v>0.27807749412763777</v>
      </c>
      <c r="V31" s="87">
        <f t="shared" si="10"/>
        <v>2.0162893346925063E-2</v>
      </c>
      <c r="W31" s="120">
        <f t="shared" si="11"/>
        <v>1.3441928897950041E-2</v>
      </c>
    </row>
    <row r="32" spans="2:23">
      <c r="B32" s="116">
        <f>Amnt_Deposited!B27</f>
        <v>2013</v>
      </c>
      <c r="C32" s="119">
        <f>Amnt_Deposited!H27</f>
        <v>0</v>
      </c>
      <c r="D32" s="453">
        <f>Dry_Matter_Content!H19</f>
        <v>0.73</v>
      </c>
      <c r="E32" s="319">
        <f>MCF!R31</f>
        <v>1</v>
      </c>
      <c r="F32" s="87">
        <f t="shared" si="0"/>
        <v>0</v>
      </c>
      <c r="G32" s="87">
        <f t="shared" si="1"/>
        <v>0</v>
      </c>
      <c r="H32" s="87">
        <f t="shared" si="2"/>
        <v>0</v>
      </c>
      <c r="I32" s="87">
        <f t="shared" si="3"/>
        <v>0.23659093499383219</v>
      </c>
      <c r="J32" s="87">
        <f t="shared" si="4"/>
        <v>1.7154778397637321E-2</v>
      </c>
      <c r="K32" s="120">
        <f t="shared" si="6"/>
        <v>1.1436518931758214E-2</v>
      </c>
      <c r="O32" s="116">
        <f>Amnt_Deposited!B27</f>
        <v>2013</v>
      </c>
      <c r="P32" s="119">
        <f>Amnt_Deposited!H27</f>
        <v>0</v>
      </c>
      <c r="Q32" s="319">
        <f>MCF!R31</f>
        <v>1</v>
      </c>
      <c r="R32" s="87">
        <f t="shared" si="5"/>
        <v>0</v>
      </c>
      <c r="S32" s="87">
        <f t="shared" si="7"/>
        <v>0</v>
      </c>
      <c r="T32" s="87">
        <f t="shared" si="8"/>
        <v>0</v>
      </c>
      <c r="U32" s="87">
        <f t="shared" si="9"/>
        <v>0.25927773697954209</v>
      </c>
      <c r="V32" s="87">
        <f t="shared" si="10"/>
        <v>1.8799757148095689E-2</v>
      </c>
      <c r="W32" s="120">
        <f t="shared" si="11"/>
        <v>1.2533171432063792E-2</v>
      </c>
    </row>
    <row r="33" spans="2:23">
      <c r="B33" s="116">
        <f>Amnt_Deposited!B28</f>
        <v>2014</v>
      </c>
      <c r="C33" s="119">
        <f>Amnt_Deposited!H28</f>
        <v>0</v>
      </c>
      <c r="D33" s="453">
        <f>Dry_Matter_Content!H20</f>
        <v>0.73</v>
      </c>
      <c r="E33" s="319">
        <f>MCF!R32</f>
        <v>1</v>
      </c>
      <c r="F33" s="87">
        <f t="shared" si="0"/>
        <v>0</v>
      </c>
      <c r="G33" s="87">
        <f t="shared" si="1"/>
        <v>0</v>
      </c>
      <c r="H33" s="87">
        <f t="shared" si="2"/>
        <v>0</v>
      </c>
      <c r="I33" s="87">
        <f t="shared" si="3"/>
        <v>0.22059592563401909</v>
      </c>
      <c r="J33" s="87">
        <f t="shared" si="4"/>
        <v>1.5995009359813104E-2</v>
      </c>
      <c r="K33" s="120">
        <f t="shared" si="6"/>
        <v>1.0663339573208735E-2</v>
      </c>
      <c r="O33" s="116">
        <f>Amnt_Deposited!B28</f>
        <v>2014</v>
      </c>
      <c r="P33" s="119">
        <f>Amnt_Deposited!H28</f>
        <v>0</v>
      </c>
      <c r="Q33" s="319">
        <f>MCF!R32</f>
        <v>1</v>
      </c>
      <c r="R33" s="87">
        <f t="shared" si="5"/>
        <v>0</v>
      </c>
      <c r="S33" s="87">
        <f t="shared" si="7"/>
        <v>0</v>
      </c>
      <c r="T33" s="87">
        <f t="shared" si="8"/>
        <v>0</v>
      </c>
      <c r="U33" s="87">
        <f t="shared" si="9"/>
        <v>0.24174895959892501</v>
      </c>
      <c r="V33" s="87">
        <f t="shared" si="10"/>
        <v>1.7528777380617099E-2</v>
      </c>
      <c r="W33" s="120">
        <f t="shared" si="11"/>
        <v>1.1685851587078066E-2</v>
      </c>
    </row>
    <row r="34" spans="2:23">
      <c r="B34" s="116">
        <f>Amnt_Deposited!B29</f>
        <v>2015</v>
      </c>
      <c r="C34" s="119">
        <f>Amnt_Deposited!H29</f>
        <v>0</v>
      </c>
      <c r="D34" s="453">
        <f>Dry_Matter_Content!H21</f>
        <v>0.73</v>
      </c>
      <c r="E34" s="319">
        <f>MCF!R33</f>
        <v>1</v>
      </c>
      <c r="F34" s="87">
        <f t="shared" si="0"/>
        <v>0</v>
      </c>
      <c r="G34" s="87">
        <f t="shared" si="1"/>
        <v>0</v>
      </c>
      <c r="H34" s="87">
        <f t="shared" si="2"/>
        <v>0</v>
      </c>
      <c r="I34" s="87">
        <f t="shared" si="3"/>
        <v>0.20568227775759154</v>
      </c>
      <c r="J34" s="87">
        <f t="shared" si="4"/>
        <v>1.4913647876427537E-2</v>
      </c>
      <c r="K34" s="120">
        <f t="shared" si="6"/>
        <v>9.9424319176183579E-3</v>
      </c>
      <c r="O34" s="116">
        <f>Amnt_Deposited!B29</f>
        <v>2015</v>
      </c>
      <c r="P34" s="119">
        <f>Amnt_Deposited!H29</f>
        <v>0</v>
      </c>
      <c r="Q34" s="319">
        <f>MCF!R33</f>
        <v>1</v>
      </c>
      <c r="R34" s="87">
        <f t="shared" si="5"/>
        <v>0</v>
      </c>
      <c r="S34" s="87">
        <f t="shared" si="7"/>
        <v>0</v>
      </c>
      <c r="T34" s="87">
        <f t="shared" si="8"/>
        <v>0</v>
      </c>
      <c r="U34" s="87">
        <f t="shared" si="9"/>
        <v>0.22540523589873046</v>
      </c>
      <c r="V34" s="87">
        <f t="shared" si="10"/>
        <v>1.634372370019456E-2</v>
      </c>
      <c r="W34" s="120">
        <f t="shared" si="11"/>
        <v>1.0895815800129705E-2</v>
      </c>
    </row>
    <row r="35" spans="2:23">
      <c r="B35" s="116">
        <f>Amnt_Deposited!B30</f>
        <v>2016</v>
      </c>
      <c r="C35" s="119">
        <f>Amnt_Deposited!H30</f>
        <v>0</v>
      </c>
      <c r="D35" s="453">
        <f>Dry_Matter_Content!H22</f>
        <v>0.73</v>
      </c>
      <c r="E35" s="319">
        <f>MCF!R34</f>
        <v>1</v>
      </c>
      <c r="F35" s="87">
        <f t="shared" si="0"/>
        <v>0</v>
      </c>
      <c r="G35" s="87">
        <f t="shared" si="1"/>
        <v>0</v>
      </c>
      <c r="H35" s="87">
        <f t="shared" si="2"/>
        <v>0</v>
      </c>
      <c r="I35" s="87">
        <f t="shared" si="3"/>
        <v>0.19177688464535703</v>
      </c>
      <c r="J35" s="87">
        <f t="shared" si="4"/>
        <v>1.3905393112234503E-2</v>
      </c>
      <c r="K35" s="120">
        <f t="shared" si="6"/>
        <v>9.2702620748230016E-3</v>
      </c>
      <c r="O35" s="116">
        <f>Amnt_Deposited!B30</f>
        <v>2016</v>
      </c>
      <c r="P35" s="119">
        <f>Amnt_Deposited!H30</f>
        <v>0</v>
      </c>
      <c r="Q35" s="319">
        <f>MCF!R34</f>
        <v>1</v>
      </c>
      <c r="R35" s="87">
        <f t="shared" si="5"/>
        <v>0</v>
      </c>
      <c r="S35" s="87">
        <f t="shared" si="7"/>
        <v>0</v>
      </c>
      <c r="T35" s="87">
        <f t="shared" si="8"/>
        <v>0</v>
      </c>
      <c r="U35" s="87">
        <f t="shared" si="9"/>
        <v>0.21016644892641867</v>
      </c>
      <c r="V35" s="87">
        <f t="shared" si="10"/>
        <v>1.5238786972311786E-2</v>
      </c>
      <c r="W35" s="120">
        <f t="shared" si="11"/>
        <v>1.0159191314874524E-2</v>
      </c>
    </row>
    <row r="36" spans="2:23">
      <c r="B36" s="116">
        <f>Amnt_Deposited!B31</f>
        <v>2017</v>
      </c>
      <c r="C36" s="119">
        <f>Amnt_Deposited!H31</f>
        <v>0</v>
      </c>
      <c r="D36" s="453">
        <f>Dry_Matter_Content!H23</f>
        <v>0.73</v>
      </c>
      <c r="E36" s="319">
        <f>MCF!R35</f>
        <v>1</v>
      </c>
      <c r="F36" s="87">
        <f t="shared" si="0"/>
        <v>0</v>
      </c>
      <c r="G36" s="87">
        <f t="shared" si="1"/>
        <v>0</v>
      </c>
      <c r="H36" s="87">
        <f t="shared" si="2"/>
        <v>0</v>
      </c>
      <c r="I36" s="87">
        <f t="shared" si="3"/>
        <v>0.17881158204414685</v>
      </c>
      <c r="J36" s="87">
        <f t="shared" si="4"/>
        <v>1.2965302601210191E-2</v>
      </c>
      <c r="K36" s="120">
        <f t="shared" si="6"/>
        <v>8.6435350674734599E-3</v>
      </c>
      <c r="O36" s="116">
        <f>Amnt_Deposited!B31</f>
        <v>2017</v>
      </c>
      <c r="P36" s="119">
        <f>Amnt_Deposited!H31</f>
        <v>0</v>
      </c>
      <c r="Q36" s="319">
        <f>MCF!R35</f>
        <v>1</v>
      </c>
      <c r="R36" s="87">
        <f t="shared" si="5"/>
        <v>0</v>
      </c>
      <c r="S36" s="87">
        <f t="shared" si="7"/>
        <v>0</v>
      </c>
      <c r="T36" s="87">
        <f t="shared" si="8"/>
        <v>0</v>
      </c>
      <c r="U36" s="87">
        <f t="shared" si="9"/>
        <v>0.19595789813057188</v>
      </c>
      <c r="V36" s="87">
        <f t="shared" si="10"/>
        <v>1.4208550795846785E-2</v>
      </c>
      <c r="W36" s="120">
        <f t="shared" si="11"/>
        <v>9.4723671972311886E-3</v>
      </c>
    </row>
    <row r="37" spans="2:23">
      <c r="B37" s="116">
        <f>Amnt_Deposited!B32</f>
        <v>2018</v>
      </c>
      <c r="C37" s="119">
        <f>Amnt_Deposited!H32</f>
        <v>0</v>
      </c>
      <c r="D37" s="453">
        <f>Dry_Matter_Content!H24</f>
        <v>0.73</v>
      </c>
      <c r="E37" s="319">
        <f>MCF!R36</f>
        <v>1</v>
      </c>
      <c r="F37" s="87">
        <f t="shared" si="0"/>
        <v>0</v>
      </c>
      <c r="G37" s="87">
        <f t="shared" si="1"/>
        <v>0</v>
      </c>
      <c r="H37" s="87">
        <f t="shared" si="2"/>
        <v>0</v>
      </c>
      <c r="I37" s="87">
        <f t="shared" si="3"/>
        <v>0.16672281402556796</v>
      </c>
      <c r="J37" s="87">
        <f t="shared" si="4"/>
        <v>1.2088768018578899E-2</v>
      </c>
      <c r="K37" s="120">
        <f t="shared" si="6"/>
        <v>8.059178679052599E-3</v>
      </c>
      <c r="O37" s="116">
        <f>Amnt_Deposited!B32</f>
        <v>2018</v>
      </c>
      <c r="P37" s="119">
        <f>Amnt_Deposited!H32</f>
        <v>0</v>
      </c>
      <c r="Q37" s="319">
        <f>MCF!R36</f>
        <v>1</v>
      </c>
      <c r="R37" s="87">
        <f t="shared" si="5"/>
        <v>0</v>
      </c>
      <c r="S37" s="87">
        <f t="shared" si="7"/>
        <v>0</v>
      </c>
      <c r="T37" s="87">
        <f t="shared" si="8"/>
        <v>0</v>
      </c>
      <c r="U37" s="87">
        <f t="shared" si="9"/>
        <v>0.1827099331787046</v>
      </c>
      <c r="V37" s="87">
        <f t="shared" si="10"/>
        <v>1.3247964951867284E-2</v>
      </c>
      <c r="W37" s="120">
        <f t="shared" si="11"/>
        <v>8.8319766345781887E-3</v>
      </c>
    </row>
    <row r="38" spans="2:23">
      <c r="B38" s="116">
        <f>Amnt_Deposited!B33</f>
        <v>2019</v>
      </c>
      <c r="C38" s="119">
        <f>Amnt_Deposited!H33</f>
        <v>0</v>
      </c>
      <c r="D38" s="453">
        <f>Dry_Matter_Content!H25</f>
        <v>0.73</v>
      </c>
      <c r="E38" s="319">
        <f>MCF!R37</f>
        <v>1</v>
      </c>
      <c r="F38" s="87">
        <f t="shared" si="0"/>
        <v>0</v>
      </c>
      <c r="G38" s="87">
        <f t="shared" si="1"/>
        <v>0</v>
      </c>
      <c r="H38" s="87">
        <f t="shared" si="2"/>
        <v>0</v>
      </c>
      <c r="I38" s="87">
        <f t="shared" si="3"/>
        <v>0.15545132143476831</v>
      </c>
      <c r="J38" s="87">
        <f t="shared" si="4"/>
        <v>1.1271492590799641E-2</v>
      </c>
      <c r="K38" s="120">
        <f t="shared" si="6"/>
        <v>7.5143283938664271E-3</v>
      </c>
      <c r="O38" s="116">
        <f>Amnt_Deposited!B33</f>
        <v>2019</v>
      </c>
      <c r="P38" s="119">
        <f>Amnt_Deposited!H33</f>
        <v>0</v>
      </c>
      <c r="Q38" s="319">
        <f>MCF!R37</f>
        <v>1</v>
      </c>
      <c r="R38" s="87">
        <f t="shared" si="5"/>
        <v>0</v>
      </c>
      <c r="S38" s="87">
        <f t="shared" si="7"/>
        <v>0</v>
      </c>
      <c r="T38" s="87">
        <f t="shared" si="8"/>
        <v>0</v>
      </c>
      <c r="U38" s="87">
        <f t="shared" si="9"/>
        <v>0.17035761253125295</v>
      </c>
      <c r="V38" s="87">
        <f t="shared" si="10"/>
        <v>1.235232064745166E-2</v>
      </c>
      <c r="W38" s="120">
        <f t="shared" si="11"/>
        <v>8.23488043163444E-3</v>
      </c>
    </row>
    <row r="39" spans="2:23">
      <c r="B39" s="116">
        <f>Amnt_Deposited!B34</f>
        <v>2020</v>
      </c>
      <c r="C39" s="119">
        <f>Amnt_Deposited!H34</f>
        <v>0</v>
      </c>
      <c r="D39" s="453">
        <f>Dry_Matter_Content!H26</f>
        <v>0.73</v>
      </c>
      <c r="E39" s="319">
        <f>MCF!R38</f>
        <v>1</v>
      </c>
      <c r="F39" s="87">
        <f t="shared" si="0"/>
        <v>0</v>
      </c>
      <c r="G39" s="87">
        <f t="shared" si="1"/>
        <v>0</v>
      </c>
      <c r="H39" s="87">
        <f t="shared" si="2"/>
        <v>0</v>
      </c>
      <c r="I39" s="87">
        <f t="shared" si="3"/>
        <v>0.14494185140199103</v>
      </c>
      <c r="J39" s="87">
        <f t="shared" si="4"/>
        <v>1.050947003277727E-2</v>
      </c>
      <c r="K39" s="120">
        <f t="shared" si="6"/>
        <v>7.0063133551848469E-3</v>
      </c>
      <c r="O39" s="116">
        <f>Amnt_Deposited!B34</f>
        <v>2020</v>
      </c>
      <c r="P39" s="119">
        <f>Amnt_Deposited!H34</f>
        <v>0</v>
      </c>
      <c r="Q39" s="319">
        <f>MCF!R38</f>
        <v>1</v>
      </c>
      <c r="R39" s="87">
        <f t="shared" si="5"/>
        <v>0</v>
      </c>
      <c r="S39" s="87">
        <f t="shared" si="7"/>
        <v>0</v>
      </c>
      <c r="T39" s="87">
        <f t="shared" si="8"/>
        <v>0</v>
      </c>
      <c r="U39" s="87">
        <f t="shared" si="9"/>
        <v>0.15884038509807238</v>
      </c>
      <c r="V39" s="87">
        <f t="shared" si="10"/>
        <v>1.1517227433180571E-2</v>
      </c>
      <c r="W39" s="120">
        <f t="shared" si="11"/>
        <v>7.6781516221203806E-3</v>
      </c>
    </row>
    <row r="40" spans="2:23">
      <c r="B40" s="116">
        <f>Amnt_Deposited!B35</f>
        <v>2021</v>
      </c>
      <c r="C40" s="119">
        <f>Amnt_Deposited!H35</f>
        <v>0</v>
      </c>
      <c r="D40" s="453">
        <f>Dry_Matter_Content!H27</f>
        <v>0.73</v>
      </c>
      <c r="E40" s="319">
        <f>MCF!R39</f>
        <v>1</v>
      </c>
      <c r="F40" s="87">
        <f t="shared" si="0"/>
        <v>0</v>
      </c>
      <c r="G40" s="87">
        <f t="shared" si="1"/>
        <v>0</v>
      </c>
      <c r="H40" s="87">
        <f t="shared" si="2"/>
        <v>0</v>
      </c>
      <c r="I40" s="87">
        <f t="shared" si="3"/>
        <v>0.13514288649294273</v>
      </c>
      <c r="J40" s="87">
        <f t="shared" si="4"/>
        <v>9.7989649090482901E-3</v>
      </c>
      <c r="K40" s="120">
        <f t="shared" si="6"/>
        <v>6.5326432726988595E-3</v>
      </c>
      <c r="O40" s="116">
        <f>Amnt_Deposited!B35</f>
        <v>2021</v>
      </c>
      <c r="P40" s="119">
        <f>Amnt_Deposited!H35</f>
        <v>0</v>
      </c>
      <c r="Q40" s="319">
        <f>MCF!R39</f>
        <v>1</v>
      </c>
      <c r="R40" s="87">
        <f t="shared" si="5"/>
        <v>0</v>
      </c>
      <c r="S40" s="87">
        <f t="shared" si="7"/>
        <v>0</v>
      </c>
      <c r="T40" s="87">
        <f t="shared" si="8"/>
        <v>0</v>
      </c>
      <c r="U40" s="87">
        <f t="shared" si="9"/>
        <v>0.14810179341692356</v>
      </c>
      <c r="V40" s="87">
        <f t="shared" si="10"/>
        <v>1.0738591681148811E-2</v>
      </c>
      <c r="W40" s="120">
        <f t="shared" si="11"/>
        <v>7.1590611207658743E-3</v>
      </c>
    </row>
    <row r="41" spans="2:23">
      <c r="B41" s="116">
        <f>Amnt_Deposited!B36</f>
        <v>2022</v>
      </c>
      <c r="C41" s="119">
        <f>Amnt_Deposited!H36</f>
        <v>0</v>
      </c>
      <c r="D41" s="453">
        <f>Dry_Matter_Content!H28</f>
        <v>0.73</v>
      </c>
      <c r="E41" s="319">
        <f>MCF!R40</f>
        <v>1</v>
      </c>
      <c r="F41" s="87">
        <f t="shared" si="0"/>
        <v>0</v>
      </c>
      <c r="G41" s="87">
        <f t="shared" si="1"/>
        <v>0</v>
      </c>
      <c r="H41" s="87">
        <f t="shared" si="2"/>
        <v>0</v>
      </c>
      <c r="I41" s="87">
        <f t="shared" si="3"/>
        <v>0.12600639217027085</v>
      </c>
      <c r="J41" s="87">
        <f t="shared" si="4"/>
        <v>9.1364943226718773E-3</v>
      </c>
      <c r="K41" s="120">
        <f t="shared" si="6"/>
        <v>6.0909962151145846E-3</v>
      </c>
      <c r="O41" s="116">
        <f>Amnt_Deposited!B36</f>
        <v>2022</v>
      </c>
      <c r="P41" s="119">
        <f>Amnt_Deposited!H36</f>
        <v>0</v>
      </c>
      <c r="Q41" s="319">
        <f>MCF!R40</f>
        <v>1</v>
      </c>
      <c r="R41" s="87">
        <f t="shared" si="5"/>
        <v>0</v>
      </c>
      <c r="S41" s="87">
        <f t="shared" si="7"/>
        <v>0</v>
      </c>
      <c r="T41" s="87">
        <f t="shared" si="8"/>
        <v>0</v>
      </c>
      <c r="U41" s="87">
        <f t="shared" si="9"/>
        <v>0.13808919689892699</v>
      </c>
      <c r="V41" s="87">
        <f t="shared" si="10"/>
        <v>1.0012596517996578E-2</v>
      </c>
      <c r="W41" s="120">
        <f t="shared" si="11"/>
        <v>6.6750643453310516E-3</v>
      </c>
    </row>
    <row r="42" spans="2:23">
      <c r="B42" s="116">
        <f>Amnt_Deposited!B37</f>
        <v>2023</v>
      </c>
      <c r="C42" s="119">
        <f>Amnt_Deposited!H37</f>
        <v>0</v>
      </c>
      <c r="D42" s="453">
        <f>Dry_Matter_Content!H29</f>
        <v>0.73</v>
      </c>
      <c r="E42" s="319">
        <f>MCF!R41</f>
        <v>1</v>
      </c>
      <c r="F42" s="87">
        <f t="shared" si="0"/>
        <v>0</v>
      </c>
      <c r="G42" s="87">
        <f t="shared" si="1"/>
        <v>0</v>
      </c>
      <c r="H42" s="87">
        <f t="shared" si="2"/>
        <v>0</v>
      </c>
      <c r="I42" s="87">
        <f t="shared" si="3"/>
        <v>0.1174875813282058</v>
      </c>
      <c r="J42" s="87">
        <f t="shared" si="4"/>
        <v>8.5188108420650409E-3</v>
      </c>
      <c r="K42" s="120">
        <f t="shared" si="6"/>
        <v>5.6792072280433606E-3</v>
      </c>
      <c r="O42" s="116">
        <f>Amnt_Deposited!B37</f>
        <v>2023</v>
      </c>
      <c r="P42" s="119">
        <f>Amnt_Deposited!H37</f>
        <v>0</v>
      </c>
      <c r="Q42" s="319">
        <f>MCF!R41</f>
        <v>1</v>
      </c>
      <c r="R42" s="87">
        <f t="shared" si="5"/>
        <v>0</v>
      </c>
      <c r="S42" s="87">
        <f t="shared" si="7"/>
        <v>0</v>
      </c>
      <c r="T42" s="87">
        <f t="shared" si="8"/>
        <v>0</v>
      </c>
      <c r="U42" s="87">
        <f t="shared" si="9"/>
        <v>0.12875351378433517</v>
      </c>
      <c r="V42" s="87">
        <f t="shared" si="10"/>
        <v>9.3356831145918265E-3</v>
      </c>
      <c r="W42" s="120">
        <f t="shared" si="11"/>
        <v>6.2237887430612177E-3</v>
      </c>
    </row>
    <row r="43" spans="2:23">
      <c r="B43" s="116">
        <f>Amnt_Deposited!B38</f>
        <v>2024</v>
      </c>
      <c r="C43" s="119">
        <f>Amnt_Deposited!H38</f>
        <v>0</v>
      </c>
      <c r="D43" s="453">
        <f>Dry_Matter_Content!H30</f>
        <v>0.73</v>
      </c>
      <c r="E43" s="319">
        <f>MCF!R42</f>
        <v>1</v>
      </c>
      <c r="F43" s="87">
        <f t="shared" si="0"/>
        <v>0</v>
      </c>
      <c r="G43" s="87">
        <f t="shared" si="1"/>
        <v>0</v>
      </c>
      <c r="H43" s="87">
        <f t="shared" si="2"/>
        <v>0</v>
      </c>
      <c r="I43" s="87">
        <f t="shared" si="3"/>
        <v>0.10954469474611657</v>
      </c>
      <c r="J43" s="87">
        <f t="shared" si="4"/>
        <v>7.9428865820892307E-3</v>
      </c>
      <c r="K43" s="120">
        <f t="shared" si="6"/>
        <v>5.2952577213928199E-3</v>
      </c>
      <c r="O43" s="116">
        <f>Amnt_Deposited!B38</f>
        <v>2024</v>
      </c>
      <c r="P43" s="119">
        <f>Amnt_Deposited!H38</f>
        <v>0</v>
      </c>
      <c r="Q43" s="319">
        <f>MCF!R42</f>
        <v>1</v>
      </c>
      <c r="R43" s="87">
        <f t="shared" si="5"/>
        <v>0</v>
      </c>
      <c r="S43" s="87">
        <f t="shared" si="7"/>
        <v>0</v>
      </c>
      <c r="T43" s="87">
        <f t="shared" si="8"/>
        <v>0</v>
      </c>
      <c r="U43" s="87">
        <f t="shared" si="9"/>
        <v>0.12004898054368943</v>
      </c>
      <c r="V43" s="87">
        <f t="shared" si="10"/>
        <v>8.7045332406457347E-3</v>
      </c>
      <c r="W43" s="120">
        <f t="shared" si="11"/>
        <v>5.8030221604304898E-3</v>
      </c>
    </row>
    <row r="44" spans="2:23">
      <c r="B44" s="116">
        <f>Amnt_Deposited!B39</f>
        <v>2025</v>
      </c>
      <c r="C44" s="119">
        <f>Amnt_Deposited!H39</f>
        <v>0</v>
      </c>
      <c r="D44" s="453">
        <f>Dry_Matter_Content!H31</f>
        <v>0.73</v>
      </c>
      <c r="E44" s="319">
        <f>MCF!R43</f>
        <v>1</v>
      </c>
      <c r="F44" s="87">
        <f t="shared" si="0"/>
        <v>0</v>
      </c>
      <c r="G44" s="87">
        <f t="shared" si="1"/>
        <v>0</v>
      </c>
      <c r="H44" s="87">
        <f t="shared" si="2"/>
        <v>0</v>
      </c>
      <c r="I44" s="87">
        <f t="shared" si="3"/>
        <v>0.10213879638476268</v>
      </c>
      <c r="J44" s="87">
        <f t="shared" si="4"/>
        <v>7.4058983613538784E-3</v>
      </c>
      <c r="K44" s="120">
        <f t="shared" si="6"/>
        <v>4.9372655742359189E-3</v>
      </c>
      <c r="O44" s="116">
        <f>Amnt_Deposited!B39</f>
        <v>2025</v>
      </c>
      <c r="P44" s="119">
        <f>Amnt_Deposited!H39</f>
        <v>0</v>
      </c>
      <c r="Q44" s="319">
        <f>MCF!R43</f>
        <v>1</v>
      </c>
      <c r="R44" s="87">
        <f t="shared" si="5"/>
        <v>0</v>
      </c>
      <c r="S44" s="87">
        <f t="shared" si="7"/>
        <v>0</v>
      </c>
      <c r="T44" s="87">
        <f t="shared" si="8"/>
        <v>0</v>
      </c>
      <c r="U44" s="87">
        <f t="shared" si="9"/>
        <v>0.11193292754494545</v>
      </c>
      <c r="V44" s="87">
        <f t="shared" si="10"/>
        <v>8.1160529987439785E-3</v>
      </c>
      <c r="W44" s="120">
        <f t="shared" si="11"/>
        <v>5.4107019991626523E-3</v>
      </c>
    </row>
    <row r="45" spans="2:23">
      <c r="B45" s="116">
        <f>Amnt_Deposited!B40</f>
        <v>2026</v>
      </c>
      <c r="C45" s="119">
        <f>Amnt_Deposited!H40</f>
        <v>0</v>
      </c>
      <c r="D45" s="453">
        <f>Dry_Matter_Content!H32</f>
        <v>0.73</v>
      </c>
      <c r="E45" s="319">
        <f>MCF!R44</f>
        <v>1</v>
      </c>
      <c r="F45" s="87">
        <f t="shared" si="0"/>
        <v>0</v>
      </c>
      <c r="G45" s="87">
        <f t="shared" si="1"/>
        <v>0</v>
      </c>
      <c r="H45" s="87">
        <f t="shared" si="2"/>
        <v>0</v>
      </c>
      <c r="I45" s="87">
        <f t="shared" si="3"/>
        <v>9.5233582521784738E-2</v>
      </c>
      <c r="J45" s="87">
        <f t="shared" si="4"/>
        <v>6.9052138629779455E-3</v>
      </c>
      <c r="K45" s="120">
        <f t="shared" si="6"/>
        <v>4.6034759086519637E-3</v>
      </c>
      <c r="O45" s="116">
        <f>Amnt_Deposited!B40</f>
        <v>2026</v>
      </c>
      <c r="P45" s="119">
        <f>Amnt_Deposited!H40</f>
        <v>0</v>
      </c>
      <c r="Q45" s="319">
        <f>MCF!R44</f>
        <v>1</v>
      </c>
      <c r="R45" s="87">
        <f t="shared" si="5"/>
        <v>0</v>
      </c>
      <c r="S45" s="87">
        <f t="shared" si="7"/>
        <v>0</v>
      </c>
      <c r="T45" s="87">
        <f t="shared" si="8"/>
        <v>0</v>
      </c>
      <c r="U45" s="87">
        <f t="shared" si="9"/>
        <v>0.10436556988688743</v>
      </c>
      <c r="V45" s="87">
        <f t="shared" si="10"/>
        <v>7.567357658058025E-3</v>
      </c>
      <c r="W45" s="120">
        <f t="shared" si="11"/>
        <v>5.0449051053720164E-3</v>
      </c>
    </row>
    <row r="46" spans="2:23">
      <c r="B46" s="116">
        <f>Amnt_Deposited!B41</f>
        <v>2027</v>
      </c>
      <c r="C46" s="119">
        <f>Amnt_Deposited!H41</f>
        <v>0</v>
      </c>
      <c r="D46" s="453">
        <f>Dry_Matter_Content!H33</f>
        <v>0.73</v>
      </c>
      <c r="E46" s="319">
        <f>MCF!R45</f>
        <v>1</v>
      </c>
      <c r="F46" s="87">
        <f t="shared" si="0"/>
        <v>0</v>
      </c>
      <c r="G46" s="87">
        <f t="shared" si="1"/>
        <v>0</v>
      </c>
      <c r="H46" s="87">
        <f t="shared" si="2"/>
        <v>0</v>
      </c>
      <c r="I46" s="87">
        <f t="shared" si="3"/>
        <v>8.8795203790815222E-2</v>
      </c>
      <c r="J46" s="87">
        <f t="shared" si="4"/>
        <v>6.4383787309695156E-3</v>
      </c>
      <c r="K46" s="120">
        <f t="shared" si="6"/>
        <v>4.2922524873130101E-3</v>
      </c>
      <c r="O46" s="116">
        <f>Amnt_Deposited!B41</f>
        <v>2027</v>
      </c>
      <c r="P46" s="119">
        <f>Amnt_Deposited!H41</f>
        <v>0</v>
      </c>
      <c r="Q46" s="319">
        <f>MCF!R45</f>
        <v>1</v>
      </c>
      <c r="R46" s="87">
        <f t="shared" si="5"/>
        <v>0</v>
      </c>
      <c r="S46" s="87">
        <f t="shared" si="7"/>
        <v>0</v>
      </c>
      <c r="T46" s="87">
        <f t="shared" si="8"/>
        <v>0</v>
      </c>
      <c r="U46" s="87">
        <f t="shared" si="9"/>
        <v>9.7309812373496174E-2</v>
      </c>
      <c r="V46" s="87">
        <f t="shared" si="10"/>
        <v>7.0557575133912533E-3</v>
      </c>
      <c r="W46" s="120">
        <f t="shared" si="11"/>
        <v>4.7038383422608352E-3</v>
      </c>
    </row>
    <row r="47" spans="2:23">
      <c r="B47" s="116">
        <f>Amnt_Deposited!B42</f>
        <v>2028</v>
      </c>
      <c r="C47" s="119">
        <f>Amnt_Deposited!H42</f>
        <v>0</v>
      </c>
      <c r="D47" s="453">
        <f>Dry_Matter_Content!H34</f>
        <v>0.73</v>
      </c>
      <c r="E47" s="319">
        <f>MCF!R46</f>
        <v>1</v>
      </c>
      <c r="F47" s="87">
        <f t="shared" si="0"/>
        <v>0</v>
      </c>
      <c r="G47" s="87">
        <f t="shared" si="1"/>
        <v>0</v>
      </c>
      <c r="H47" s="87">
        <f t="shared" si="2"/>
        <v>0</v>
      </c>
      <c r="I47" s="87">
        <f t="shared" si="3"/>
        <v>8.2792099251845344E-2</v>
      </c>
      <c r="J47" s="87">
        <f t="shared" si="4"/>
        <v>6.0031045389698787E-3</v>
      </c>
      <c r="K47" s="120">
        <f t="shared" si="6"/>
        <v>4.0020696926465855E-3</v>
      </c>
      <c r="O47" s="116">
        <f>Amnt_Deposited!B42</f>
        <v>2028</v>
      </c>
      <c r="P47" s="119">
        <f>Amnt_Deposited!H42</f>
        <v>0</v>
      </c>
      <c r="Q47" s="319">
        <f>MCF!R46</f>
        <v>1</v>
      </c>
      <c r="R47" s="87">
        <f t="shared" si="5"/>
        <v>0</v>
      </c>
      <c r="S47" s="87">
        <f t="shared" si="7"/>
        <v>0</v>
      </c>
      <c r="T47" s="87">
        <f t="shared" si="8"/>
        <v>0</v>
      </c>
      <c r="U47" s="87">
        <f t="shared" si="9"/>
        <v>9.0731067673255214E-2</v>
      </c>
      <c r="V47" s="87">
        <f t="shared" si="10"/>
        <v>6.5787447002409651E-3</v>
      </c>
      <c r="W47" s="120">
        <f t="shared" si="11"/>
        <v>4.3858298001606434E-3</v>
      </c>
    </row>
    <row r="48" spans="2:23">
      <c r="B48" s="116">
        <f>Amnt_Deposited!B43</f>
        <v>2029</v>
      </c>
      <c r="C48" s="119">
        <f>Amnt_Deposited!H43</f>
        <v>0</v>
      </c>
      <c r="D48" s="453">
        <f>Dry_Matter_Content!H35</f>
        <v>0.73</v>
      </c>
      <c r="E48" s="319">
        <f>MCF!R47</f>
        <v>1</v>
      </c>
      <c r="F48" s="87">
        <f t="shared" si="0"/>
        <v>0</v>
      </c>
      <c r="G48" s="87">
        <f t="shared" si="1"/>
        <v>0</v>
      </c>
      <c r="H48" s="87">
        <f t="shared" si="2"/>
        <v>0</v>
      </c>
      <c r="I48" s="87">
        <f t="shared" si="3"/>
        <v>7.7194841679460488E-2</v>
      </c>
      <c r="J48" s="87">
        <f t="shared" si="4"/>
        <v>5.5972575723848613E-3</v>
      </c>
      <c r="K48" s="120">
        <f t="shared" si="6"/>
        <v>3.7315050482565741E-3</v>
      </c>
      <c r="O48" s="116">
        <f>Amnt_Deposited!B43</f>
        <v>2029</v>
      </c>
      <c r="P48" s="119">
        <f>Amnt_Deposited!H43</f>
        <v>0</v>
      </c>
      <c r="Q48" s="319">
        <f>MCF!R47</f>
        <v>1</v>
      </c>
      <c r="R48" s="87">
        <f t="shared" si="5"/>
        <v>0</v>
      </c>
      <c r="S48" s="87">
        <f t="shared" si="7"/>
        <v>0</v>
      </c>
      <c r="T48" s="87">
        <f t="shared" si="8"/>
        <v>0</v>
      </c>
      <c r="U48" s="87">
        <f t="shared" si="9"/>
        <v>8.4597086772011526E-2</v>
      </c>
      <c r="V48" s="87">
        <f t="shared" si="10"/>
        <v>6.1339809012436871E-3</v>
      </c>
      <c r="W48" s="120">
        <f t="shared" si="11"/>
        <v>4.0893206008291248E-3</v>
      </c>
    </row>
    <row r="49" spans="2:23">
      <c r="B49" s="116">
        <f>Amnt_Deposited!B44</f>
        <v>2030</v>
      </c>
      <c r="C49" s="119">
        <f>Amnt_Deposited!H44</f>
        <v>0</v>
      </c>
      <c r="D49" s="453">
        <f>Dry_Matter_Content!H36</f>
        <v>0.73</v>
      </c>
      <c r="E49" s="319">
        <f>MCF!R48</f>
        <v>1</v>
      </c>
      <c r="F49" s="87">
        <f t="shared" si="0"/>
        <v>0</v>
      </c>
      <c r="G49" s="87">
        <f t="shared" si="1"/>
        <v>0</v>
      </c>
      <c r="H49" s="87">
        <f t="shared" si="2"/>
        <v>0</v>
      </c>
      <c r="I49" s="87">
        <f t="shared" si="3"/>
        <v>7.1975993310547076E-2</v>
      </c>
      <c r="J49" s="87">
        <f t="shared" si="4"/>
        <v>5.2188483689134162E-3</v>
      </c>
      <c r="K49" s="120">
        <f t="shared" si="6"/>
        <v>3.4792322459422775E-3</v>
      </c>
      <c r="O49" s="116">
        <f>Amnt_Deposited!B44</f>
        <v>2030</v>
      </c>
      <c r="P49" s="119">
        <f>Amnt_Deposited!H44</f>
        <v>0</v>
      </c>
      <c r="Q49" s="319">
        <f>MCF!R48</f>
        <v>1</v>
      </c>
      <c r="R49" s="87">
        <f t="shared" si="5"/>
        <v>0</v>
      </c>
      <c r="S49" s="87">
        <f t="shared" si="7"/>
        <v>0</v>
      </c>
      <c r="T49" s="87">
        <f t="shared" si="8"/>
        <v>0</v>
      </c>
      <c r="U49" s="87">
        <f t="shared" si="9"/>
        <v>7.8877800888270788E-2</v>
      </c>
      <c r="V49" s="87">
        <f t="shared" si="10"/>
        <v>5.7192858837407327E-3</v>
      </c>
      <c r="W49" s="120">
        <f t="shared" si="11"/>
        <v>3.8128572558271548E-3</v>
      </c>
    </row>
    <row r="50" spans="2:23">
      <c r="B50" s="116">
        <f>Amnt_Deposited!B45</f>
        <v>2031</v>
      </c>
      <c r="C50" s="119">
        <f>Amnt_Deposited!H45</f>
        <v>0</v>
      </c>
      <c r="D50" s="453">
        <f>Dry_Matter_Content!H37</f>
        <v>0.73</v>
      </c>
      <c r="E50" s="319">
        <f>MCF!R49</f>
        <v>1</v>
      </c>
      <c r="F50" s="87">
        <f t="shared" si="0"/>
        <v>0</v>
      </c>
      <c r="G50" s="87">
        <f t="shared" si="1"/>
        <v>0</v>
      </c>
      <c r="H50" s="87">
        <f t="shared" si="2"/>
        <v>0</v>
      </c>
      <c r="I50" s="87">
        <f t="shared" si="3"/>
        <v>6.7109971344345973E-2</v>
      </c>
      <c r="J50" s="87">
        <f t="shared" si="4"/>
        <v>4.8660219662011077E-3</v>
      </c>
      <c r="K50" s="120">
        <f t="shared" si="6"/>
        <v>3.2440146441340715E-3</v>
      </c>
      <c r="O50" s="116">
        <f>Amnt_Deposited!B45</f>
        <v>2031</v>
      </c>
      <c r="P50" s="119">
        <f>Amnt_Deposited!H45</f>
        <v>0</v>
      </c>
      <c r="Q50" s="319">
        <f>MCF!R49</f>
        <v>1</v>
      </c>
      <c r="R50" s="87">
        <f t="shared" si="5"/>
        <v>0</v>
      </c>
      <c r="S50" s="87">
        <f t="shared" si="7"/>
        <v>0</v>
      </c>
      <c r="T50" s="87">
        <f t="shared" si="8"/>
        <v>0</v>
      </c>
      <c r="U50" s="87">
        <f t="shared" si="9"/>
        <v>7.3545174075995604E-2</v>
      </c>
      <c r="V50" s="87">
        <f t="shared" si="10"/>
        <v>5.3326268122751881E-3</v>
      </c>
      <c r="W50" s="120">
        <f t="shared" si="11"/>
        <v>3.5550845415167919E-3</v>
      </c>
    </row>
    <row r="51" spans="2:23">
      <c r="B51" s="116">
        <f>Amnt_Deposited!B46</f>
        <v>2032</v>
      </c>
      <c r="C51" s="119">
        <f>Amnt_Deposited!H46</f>
        <v>0</v>
      </c>
      <c r="D51" s="453">
        <f>Dry_Matter_Content!H38</f>
        <v>0.73</v>
      </c>
      <c r="E51" s="319">
        <f>MCF!R50</f>
        <v>1</v>
      </c>
      <c r="F51" s="87">
        <f t="shared" ref="F51:F82" si="12">C51*D51*$K$6*DOCF*E51</f>
        <v>0</v>
      </c>
      <c r="G51" s="87">
        <f t="shared" si="1"/>
        <v>0</v>
      </c>
      <c r="H51" s="87">
        <f t="shared" si="2"/>
        <v>0</v>
      </c>
      <c r="I51" s="87">
        <f t="shared" si="3"/>
        <v>6.2572922535533468E-2</v>
      </c>
      <c r="J51" s="87">
        <f t="shared" si="4"/>
        <v>4.5370488088125041E-3</v>
      </c>
      <c r="K51" s="120">
        <f t="shared" si="6"/>
        <v>3.0246992058750024E-3</v>
      </c>
      <c r="O51" s="116">
        <f>Amnt_Deposited!B46</f>
        <v>2032</v>
      </c>
      <c r="P51" s="119">
        <f>Amnt_Deposited!H46</f>
        <v>0</v>
      </c>
      <c r="Q51" s="319">
        <f>MCF!R50</f>
        <v>1</v>
      </c>
      <c r="R51" s="87">
        <f t="shared" ref="R51:R82" si="13">P51*$W$6*DOCF*Q51</f>
        <v>0</v>
      </c>
      <c r="S51" s="87">
        <f t="shared" si="7"/>
        <v>0</v>
      </c>
      <c r="T51" s="87">
        <f t="shared" si="8"/>
        <v>0</v>
      </c>
      <c r="U51" s="87">
        <f t="shared" si="9"/>
        <v>6.8573065792365467E-2</v>
      </c>
      <c r="V51" s="87">
        <f t="shared" si="10"/>
        <v>4.9721082836301431E-3</v>
      </c>
      <c r="W51" s="120">
        <f t="shared" si="11"/>
        <v>3.3147388557534284E-3</v>
      </c>
    </row>
    <row r="52" spans="2:23">
      <c r="B52" s="116">
        <f>Amnt_Deposited!B47</f>
        <v>2033</v>
      </c>
      <c r="C52" s="119">
        <f>Amnt_Deposited!H47</f>
        <v>0</v>
      </c>
      <c r="D52" s="453">
        <f>Dry_Matter_Content!H39</f>
        <v>0.73</v>
      </c>
      <c r="E52" s="319">
        <f>MCF!R51</f>
        <v>1</v>
      </c>
      <c r="F52" s="87">
        <f t="shared" si="12"/>
        <v>0</v>
      </c>
      <c r="G52" s="87">
        <f t="shared" si="1"/>
        <v>0</v>
      </c>
      <c r="H52" s="87">
        <f t="shared" si="2"/>
        <v>0</v>
      </c>
      <c r="I52" s="87">
        <f t="shared" si="3"/>
        <v>5.8342606265585045E-2</v>
      </c>
      <c r="J52" s="87">
        <f t="shared" si="4"/>
        <v>4.2303162699484234E-3</v>
      </c>
      <c r="K52" s="120">
        <f t="shared" si="6"/>
        <v>2.8202108466322822E-3</v>
      </c>
      <c r="O52" s="116">
        <f>Amnt_Deposited!B47</f>
        <v>2033</v>
      </c>
      <c r="P52" s="119">
        <f>Amnt_Deposited!H47</f>
        <v>0</v>
      </c>
      <c r="Q52" s="319">
        <f>MCF!R51</f>
        <v>1</v>
      </c>
      <c r="R52" s="87">
        <f t="shared" si="13"/>
        <v>0</v>
      </c>
      <c r="S52" s="87">
        <f t="shared" si="7"/>
        <v>0</v>
      </c>
      <c r="T52" s="87">
        <f t="shared" si="8"/>
        <v>0</v>
      </c>
      <c r="U52" s="87">
        <f t="shared" si="9"/>
        <v>6.3937102756805544E-2</v>
      </c>
      <c r="V52" s="87">
        <f t="shared" si="10"/>
        <v>4.6359630355599177E-3</v>
      </c>
      <c r="W52" s="120">
        <f t="shared" si="11"/>
        <v>3.0906420237066115E-3</v>
      </c>
    </row>
    <row r="53" spans="2:23">
      <c r="B53" s="116">
        <f>Amnt_Deposited!B48</f>
        <v>2034</v>
      </c>
      <c r="C53" s="119">
        <f>Amnt_Deposited!H48</f>
        <v>0</v>
      </c>
      <c r="D53" s="453">
        <f>Dry_Matter_Content!H40</f>
        <v>0.73</v>
      </c>
      <c r="E53" s="319">
        <f>MCF!R52</f>
        <v>1</v>
      </c>
      <c r="F53" s="87">
        <f t="shared" si="12"/>
        <v>0</v>
      </c>
      <c r="G53" s="87">
        <f t="shared" si="1"/>
        <v>0</v>
      </c>
      <c r="H53" s="87">
        <f t="shared" si="2"/>
        <v>0</v>
      </c>
      <c r="I53" s="87">
        <f t="shared" si="3"/>
        <v>5.4398285519237553E-2</v>
      </c>
      <c r="J53" s="87">
        <f t="shared" si="4"/>
        <v>3.9443207463474936E-3</v>
      </c>
      <c r="K53" s="120">
        <f t="shared" si="6"/>
        <v>2.6295471642316624E-3</v>
      </c>
      <c r="O53" s="116">
        <f>Amnt_Deposited!B48</f>
        <v>2034</v>
      </c>
      <c r="P53" s="119">
        <f>Amnt_Deposited!H48</f>
        <v>0</v>
      </c>
      <c r="Q53" s="319">
        <f>MCF!R52</f>
        <v>1</v>
      </c>
      <c r="R53" s="87">
        <f t="shared" si="13"/>
        <v>0</v>
      </c>
      <c r="S53" s="87">
        <f t="shared" si="7"/>
        <v>0</v>
      </c>
      <c r="T53" s="87">
        <f t="shared" si="8"/>
        <v>0</v>
      </c>
      <c r="U53" s="87">
        <f t="shared" si="9"/>
        <v>5.9614559473137055E-2</v>
      </c>
      <c r="V53" s="87">
        <f t="shared" si="10"/>
        <v>4.322543283668487E-3</v>
      </c>
      <c r="W53" s="120">
        <f t="shared" si="11"/>
        <v>2.881695522445658E-3</v>
      </c>
    </row>
    <row r="54" spans="2:23">
      <c r="B54" s="116">
        <f>Amnt_Deposited!B49</f>
        <v>2035</v>
      </c>
      <c r="C54" s="119">
        <f>Amnt_Deposited!H49</f>
        <v>0</v>
      </c>
      <c r="D54" s="453">
        <f>Dry_Matter_Content!H41</f>
        <v>0.73</v>
      </c>
      <c r="E54" s="319">
        <f>MCF!R53</f>
        <v>1</v>
      </c>
      <c r="F54" s="87">
        <f t="shared" si="12"/>
        <v>0</v>
      </c>
      <c r="G54" s="87">
        <f t="shared" si="1"/>
        <v>0</v>
      </c>
      <c r="H54" s="87">
        <f t="shared" si="2"/>
        <v>0</v>
      </c>
      <c r="I54" s="87">
        <f t="shared" si="3"/>
        <v>5.0720625231616336E-2</v>
      </c>
      <c r="J54" s="87">
        <f t="shared" si="4"/>
        <v>3.6776602876212204E-3</v>
      </c>
      <c r="K54" s="120">
        <f t="shared" si="6"/>
        <v>2.4517735250808134E-3</v>
      </c>
      <c r="O54" s="116">
        <f>Amnt_Deposited!B49</f>
        <v>2035</v>
      </c>
      <c r="P54" s="119">
        <f>Amnt_Deposited!H49</f>
        <v>0</v>
      </c>
      <c r="Q54" s="319">
        <f>MCF!R53</f>
        <v>1</v>
      </c>
      <c r="R54" s="87">
        <f t="shared" si="13"/>
        <v>0</v>
      </c>
      <c r="S54" s="87">
        <f t="shared" si="7"/>
        <v>0</v>
      </c>
      <c r="T54" s="87">
        <f t="shared" si="8"/>
        <v>0</v>
      </c>
      <c r="U54" s="87">
        <f t="shared" si="9"/>
        <v>5.5584246829168592E-2</v>
      </c>
      <c r="V54" s="87">
        <f t="shared" si="10"/>
        <v>4.0303126439684613E-3</v>
      </c>
      <c r="W54" s="120">
        <f t="shared" si="11"/>
        <v>2.6868750959789739E-3</v>
      </c>
    </row>
    <row r="55" spans="2:23">
      <c r="B55" s="116">
        <f>Amnt_Deposited!B50</f>
        <v>2036</v>
      </c>
      <c r="C55" s="119">
        <f>Amnt_Deposited!H50</f>
        <v>0</v>
      </c>
      <c r="D55" s="453">
        <f>Dry_Matter_Content!H42</f>
        <v>0.73</v>
      </c>
      <c r="E55" s="319">
        <f>MCF!R54</f>
        <v>1</v>
      </c>
      <c r="F55" s="87">
        <f t="shared" si="12"/>
        <v>0</v>
      </c>
      <c r="G55" s="87">
        <f t="shared" si="1"/>
        <v>0</v>
      </c>
      <c r="H55" s="87">
        <f t="shared" si="2"/>
        <v>0</v>
      </c>
      <c r="I55" s="87">
        <f t="shared" si="3"/>
        <v>4.7291597507724777E-2</v>
      </c>
      <c r="J55" s="87">
        <f t="shared" si="4"/>
        <v>3.4290277238915581E-3</v>
      </c>
      <c r="K55" s="120">
        <f t="shared" si="6"/>
        <v>2.2860184825943719E-3</v>
      </c>
      <c r="O55" s="116">
        <f>Amnt_Deposited!B50</f>
        <v>2036</v>
      </c>
      <c r="P55" s="119">
        <f>Amnt_Deposited!H50</f>
        <v>0</v>
      </c>
      <c r="Q55" s="319">
        <f>MCF!R54</f>
        <v>1</v>
      </c>
      <c r="R55" s="87">
        <f t="shared" si="13"/>
        <v>0</v>
      </c>
      <c r="S55" s="87">
        <f t="shared" si="7"/>
        <v>0</v>
      </c>
      <c r="T55" s="87">
        <f t="shared" si="8"/>
        <v>0</v>
      </c>
      <c r="U55" s="87">
        <f t="shared" si="9"/>
        <v>5.1826408227643596E-2</v>
      </c>
      <c r="V55" s="87">
        <f t="shared" si="10"/>
        <v>3.7578386015249955E-3</v>
      </c>
      <c r="W55" s="120">
        <f t="shared" si="11"/>
        <v>2.5052257343499969E-3</v>
      </c>
    </row>
    <row r="56" spans="2:23">
      <c r="B56" s="116">
        <f>Amnt_Deposited!B51</f>
        <v>2037</v>
      </c>
      <c r="C56" s="119">
        <f>Amnt_Deposited!H51</f>
        <v>0</v>
      </c>
      <c r="D56" s="453">
        <f>Dry_Matter_Content!H43</f>
        <v>0.73</v>
      </c>
      <c r="E56" s="319">
        <f>MCF!R55</f>
        <v>1</v>
      </c>
      <c r="F56" s="87">
        <f t="shared" si="12"/>
        <v>0</v>
      </c>
      <c r="G56" s="87">
        <f t="shared" si="1"/>
        <v>0</v>
      </c>
      <c r="H56" s="87">
        <f t="shared" si="2"/>
        <v>0</v>
      </c>
      <c r="I56" s="87">
        <f t="shared" si="3"/>
        <v>4.4094393249682125E-2</v>
      </c>
      <c r="J56" s="87">
        <f t="shared" si="4"/>
        <v>3.1972042580426492E-3</v>
      </c>
      <c r="K56" s="120">
        <f t="shared" si="6"/>
        <v>2.1314695053617659E-3</v>
      </c>
      <c r="O56" s="116">
        <f>Amnt_Deposited!B51</f>
        <v>2037</v>
      </c>
      <c r="P56" s="119">
        <f>Amnt_Deposited!H51</f>
        <v>0</v>
      </c>
      <c r="Q56" s="319">
        <f>MCF!R55</f>
        <v>1</v>
      </c>
      <c r="R56" s="87">
        <f t="shared" si="13"/>
        <v>0</v>
      </c>
      <c r="S56" s="87">
        <f t="shared" si="7"/>
        <v>0</v>
      </c>
      <c r="T56" s="87">
        <f t="shared" si="8"/>
        <v>0</v>
      </c>
      <c r="U56" s="87">
        <f t="shared" si="9"/>
        <v>4.832262273937768E-2</v>
      </c>
      <c r="V56" s="87">
        <f t="shared" si="10"/>
        <v>3.503785488265917E-3</v>
      </c>
      <c r="W56" s="120">
        <f t="shared" si="11"/>
        <v>2.3358569921772777E-3</v>
      </c>
    </row>
    <row r="57" spans="2:23">
      <c r="B57" s="116">
        <f>Amnt_Deposited!B52</f>
        <v>2038</v>
      </c>
      <c r="C57" s="119">
        <f>Amnt_Deposited!H52</f>
        <v>0</v>
      </c>
      <c r="D57" s="453">
        <f>Dry_Matter_Content!H44</f>
        <v>0.73</v>
      </c>
      <c r="E57" s="319">
        <f>MCF!R56</f>
        <v>1</v>
      </c>
      <c r="F57" s="87">
        <f t="shared" si="12"/>
        <v>0</v>
      </c>
      <c r="G57" s="87">
        <f t="shared" si="1"/>
        <v>0</v>
      </c>
      <c r="H57" s="87">
        <f t="shared" si="2"/>
        <v>0</v>
      </c>
      <c r="I57" s="87">
        <f t="shared" si="3"/>
        <v>4.1113339758506173E-2</v>
      </c>
      <c r="J57" s="87">
        <f t="shared" si="4"/>
        <v>2.9810534911759484E-3</v>
      </c>
      <c r="K57" s="120">
        <f t="shared" si="6"/>
        <v>1.9873689941172987E-3</v>
      </c>
      <c r="O57" s="116">
        <f>Amnt_Deposited!B52</f>
        <v>2038</v>
      </c>
      <c r="P57" s="119">
        <f>Amnt_Deposited!H52</f>
        <v>0</v>
      </c>
      <c r="Q57" s="319">
        <f>MCF!R56</f>
        <v>1</v>
      </c>
      <c r="R57" s="87">
        <f t="shared" si="13"/>
        <v>0</v>
      </c>
      <c r="S57" s="87">
        <f t="shared" si="7"/>
        <v>0</v>
      </c>
      <c r="T57" s="87">
        <f t="shared" si="8"/>
        <v>0</v>
      </c>
      <c r="U57" s="87">
        <f t="shared" si="9"/>
        <v>4.5055714803842392E-2</v>
      </c>
      <c r="V57" s="87">
        <f t="shared" si="10"/>
        <v>3.2669079355352867E-3</v>
      </c>
      <c r="W57" s="120">
        <f t="shared" si="11"/>
        <v>2.177938623690191E-3</v>
      </c>
    </row>
    <row r="58" spans="2:23">
      <c r="B58" s="116">
        <f>Amnt_Deposited!B53</f>
        <v>2039</v>
      </c>
      <c r="C58" s="119">
        <f>Amnt_Deposited!H53</f>
        <v>0</v>
      </c>
      <c r="D58" s="453">
        <f>Dry_Matter_Content!H45</f>
        <v>0.73</v>
      </c>
      <c r="E58" s="319">
        <f>MCF!R57</f>
        <v>1</v>
      </c>
      <c r="F58" s="87">
        <f t="shared" si="12"/>
        <v>0</v>
      </c>
      <c r="G58" s="87">
        <f t="shared" si="1"/>
        <v>0</v>
      </c>
      <c r="H58" s="87">
        <f t="shared" si="2"/>
        <v>0</v>
      </c>
      <c r="I58" s="87">
        <f t="shared" si="3"/>
        <v>3.8333823906524671E-2</v>
      </c>
      <c r="J58" s="87">
        <f t="shared" si="4"/>
        <v>2.7795158519815055E-3</v>
      </c>
      <c r="K58" s="120">
        <f t="shared" si="6"/>
        <v>1.8530105679876703E-3</v>
      </c>
      <c r="O58" s="116">
        <f>Amnt_Deposited!B53</f>
        <v>2039</v>
      </c>
      <c r="P58" s="119">
        <f>Amnt_Deposited!H53</f>
        <v>0</v>
      </c>
      <c r="Q58" s="319">
        <f>MCF!R57</f>
        <v>1</v>
      </c>
      <c r="R58" s="87">
        <f t="shared" si="13"/>
        <v>0</v>
      </c>
      <c r="S58" s="87">
        <f t="shared" si="7"/>
        <v>0</v>
      </c>
      <c r="T58" s="87">
        <f t="shared" si="8"/>
        <v>0</v>
      </c>
      <c r="U58" s="87">
        <f t="shared" si="9"/>
        <v>4.2009670034547593E-2</v>
      </c>
      <c r="V58" s="87">
        <f t="shared" si="10"/>
        <v>3.0460447692948014E-3</v>
      </c>
      <c r="W58" s="120">
        <f t="shared" si="11"/>
        <v>2.0306965128632009E-3</v>
      </c>
    </row>
    <row r="59" spans="2:23">
      <c r="B59" s="116">
        <f>Amnt_Deposited!B54</f>
        <v>2040</v>
      </c>
      <c r="C59" s="119">
        <f>Amnt_Deposited!H54</f>
        <v>0</v>
      </c>
      <c r="D59" s="453">
        <f>Dry_Matter_Content!H46</f>
        <v>0.73</v>
      </c>
      <c r="E59" s="319">
        <f>MCF!R58</f>
        <v>1</v>
      </c>
      <c r="F59" s="87">
        <f t="shared" si="12"/>
        <v>0</v>
      </c>
      <c r="G59" s="87">
        <f t="shared" si="1"/>
        <v>0</v>
      </c>
      <c r="H59" s="87">
        <f t="shared" si="2"/>
        <v>0</v>
      </c>
      <c r="I59" s="87">
        <f t="shared" si="3"/>
        <v>3.5742220503806502E-2</v>
      </c>
      <c r="J59" s="87">
        <f t="shared" si="4"/>
        <v>2.5916034027181722E-3</v>
      </c>
      <c r="K59" s="120">
        <f t="shared" si="6"/>
        <v>1.7277356018121147E-3</v>
      </c>
      <c r="O59" s="116">
        <f>Amnt_Deposited!B54</f>
        <v>2040</v>
      </c>
      <c r="P59" s="119">
        <f>Amnt_Deposited!H54</f>
        <v>0</v>
      </c>
      <c r="Q59" s="319">
        <f>MCF!R58</f>
        <v>1</v>
      </c>
      <c r="R59" s="87">
        <f t="shared" si="13"/>
        <v>0</v>
      </c>
      <c r="S59" s="87">
        <f t="shared" si="7"/>
        <v>0</v>
      </c>
      <c r="T59" s="87">
        <f t="shared" si="8"/>
        <v>0</v>
      </c>
      <c r="U59" s="87">
        <f t="shared" si="9"/>
        <v>3.9169556716500277E-2</v>
      </c>
      <c r="V59" s="87">
        <f t="shared" si="10"/>
        <v>2.8401133180473129E-3</v>
      </c>
      <c r="W59" s="120">
        <f t="shared" si="11"/>
        <v>1.8934088786982084E-3</v>
      </c>
    </row>
    <row r="60" spans="2:23">
      <c r="B60" s="116">
        <f>Amnt_Deposited!B55</f>
        <v>2041</v>
      </c>
      <c r="C60" s="119">
        <f>Amnt_Deposited!H55</f>
        <v>0</v>
      </c>
      <c r="D60" s="453">
        <f>Dry_Matter_Content!H47</f>
        <v>0.73</v>
      </c>
      <c r="E60" s="319">
        <f>MCF!R59</f>
        <v>1</v>
      </c>
      <c r="F60" s="87">
        <f t="shared" si="12"/>
        <v>0</v>
      </c>
      <c r="G60" s="87">
        <f t="shared" si="1"/>
        <v>0</v>
      </c>
      <c r="H60" s="87">
        <f t="shared" si="2"/>
        <v>0</v>
      </c>
      <c r="I60" s="87">
        <f t="shared" si="3"/>
        <v>3.3325825507464851E-2</v>
      </c>
      <c r="J60" s="87">
        <f t="shared" si="4"/>
        <v>2.4163949963416508E-3</v>
      </c>
      <c r="K60" s="120">
        <f t="shared" si="6"/>
        <v>1.6109299975611004E-3</v>
      </c>
      <c r="O60" s="116">
        <f>Amnt_Deposited!B55</f>
        <v>2041</v>
      </c>
      <c r="P60" s="119">
        <f>Amnt_Deposited!H55</f>
        <v>0</v>
      </c>
      <c r="Q60" s="319">
        <f>MCF!R59</f>
        <v>1</v>
      </c>
      <c r="R60" s="87">
        <f t="shared" si="13"/>
        <v>0</v>
      </c>
      <c r="S60" s="87">
        <f t="shared" si="7"/>
        <v>0</v>
      </c>
      <c r="T60" s="87">
        <f t="shared" si="8"/>
        <v>0</v>
      </c>
      <c r="U60" s="87">
        <f t="shared" si="9"/>
        <v>3.6521452610920387E-2</v>
      </c>
      <c r="V60" s="87">
        <f t="shared" si="10"/>
        <v>2.6481041055798913E-3</v>
      </c>
      <c r="W60" s="120">
        <f t="shared" si="11"/>
        <v>1.7654027370532608E-3</v>
      </c>
    </row>
    <row r="61" spans="2:23">
      <c r="B61" s="116">
        <f>Amnt_Deposited!B56</f>
        <v>2042</v>
      </c>
      <c r="C61" s="119">
        <f>Amnt_Deposited!H56</f>
        <v>0</v>
      </c>
      <c r="D61" s="453">
        <f>Dry_Matter_Content!H48</f>
        <v>0.73</v>
      </c>
      <c r="E61" s="319">
        <f>MCF!R60</f>
        <v>1</v>
      </c>
      <c r="F61" s="87">
        <f t="shared" si="12"/>
        <v>0</v>
      </c>
      <c r="G61" s="87">
        <f t="shared" si="1"/>
        <v>0</v>
      </c>
      <c r="H61" s="87">
        <f t="shared" si="2"/>
        <v>0</v>
      </c>
      <c r="I61" s="87">
        <f t="shared" si="3"/>
        <v>3.107279374642424E-2</v>
      </c>
      <c r="J61" s="87">
        <f t="shared" si="4"/>
        <v>2.2530317610406116E-3</v>
      </c>
      <c r="K61" s="120">
        <f t="shared" si="6"/>
        <v>1.5020211740270743E-3</v>
      </c>
      <c r="O61" s="116">
        <f>Amnt_Deposited!B56</f>
        <v>2042</v>
      </c>
      <c r="P61" s="119">
        <f>Amnt_Deposited!H56</f>
        <v>0</v>
      </c>
      <c r="Q61" s="319">
        <f>MCF!R60</f>
        <v>1</v>
      </c>
      <c r="R61" s="87">
        <f t="shared" si="13"/>
        <v>0</v>
      </c>
      <c r="S61" s="87">
        <f t="shared" si="7"/>
        <v>0</v>
      </c>
      <c r="T61" s="87">
        <f t="shared" si="8"/>
        <v>0</v>
      </c>
      <c r="U61" s="87">
        <f t="shared" si="9"/>
        <v>3.4052376708410124E-2</v>
      </c>
      <c r="V61" s="87">
        <f t="shared" si="10"/>
        <v>2.4690759025102595E-3</v>
      </c>
      <c r="W61" s="120">
        <f t="shared" si="11"/>
        <v>1.6460506016735062E-3</v>
      </c>
    </row>
    <row r="62" spans="2:23">
      <c r="B62" s="116">
        <f>Amnt_Deposited!B57</f>
        <v>2043</v>
      </c>
      <c r="C62" s="119">
        <f>Amnt_Deposited!H57</f>
        <v>0</v>
      </c>
      <c r="D62" s="453">
        <f>Dry_Matter_Content!H49</f>
        <v>0.73</v>
      </c>
      <c r="E62" s="319">
        <f>MCF!R61</f>
        <v>1</v>
      </c>
      <c r="F62" s="87">
        <f t="shared" si="12"/>
        <v>0</v>
      </c>
      <c r="G62" s="87">
        <f t="shared" si="1"/>
        <v>0</v>
      </c>
      <c r="H62" s="87">
        <f t="shared" si="2"/>
        <v>0</v>
      </c>
      <c r="I62" s="87">
        <f t="shared" si="3"/>
        <v>2.8972080856378157E-2</v>
      </c>
      <c r="J62" s="87">
        <f t="shared" si="4"/>
        <v>2.1007128900460813E-3</v>
      </c>
      <c r="K62" s="120">
        <f t="shared" si="6"/>
        <v>1.4004752600307209E-3</v>
      </c>
      <c r="O62" s="116">
        <f>Amnt_Deposited!B57</f>
        <v>2043</v>
      </c>
      <c r="P62" s="119">
        <f>Amnt_Deposited!H57</f>
        <v>0</v>
      </c>
      <c r="Q62" s="319">
        <f>MCF!R61</f>
        <v>1</v>
      </c>
      <c r="R62" s="87">
        <f t="shared" si="13"/>
        <v>0</v>
      </c>
      <c r="S62" s="87">
        <f t="shared" si="7"/>
        <v>0</v>
      </c>
      <c r="T62" s="87">
        <f t="shared" si="8"/>
        <v>0</v>
      </c>
      <c r="U62" s="87">
        <f t="shared" si="9"/>
        <v>3.1750225596030857E-2</v>
      </c>
      <c r="V62" s="87">
        <f t="shared" si="10"/>
        <v>2.302151112379267E-3</v>
      </c>
      <c r="W62" s="120">
        <f t="shared" si="11"/>
        <v>1.5347674082528445E-3</v>
      </c>
    </row>
    <row r="63" spans="2:23">
      <c r="B63" s="116">
        <f>Amnt_Deposited!B58</f>
        <v>2044</v>
      </c>
      <c r="C63" s="119">
        <f>Amnt_Deposited!H58</f>
        <v>0</v>
      </c>
      <c r="D63" s="453">
        <f>Dry_Matter_Content!H50</f>
        <v>0.73</v>
      </c>
      <c r="E63" s="319">
        <f>MCF!R62</f>
        <v>1</v>
      </c>
      <c r="F63" s="87">
        <f t="shared" si="12"/>
        <v>0</v>
      </c>
      <c r="G63" s="87">
        <f t="shared" si="1"/>
        <v>0</v>
      </c>
      <c r="H63" s="87">
        <f t="shared" si="2"/>
        <v>0</v>
      </c>
      <c r="I63" s="87">
        <f t="shared" si="3"/>
        <v>2.7013389140302428E-2</v>
      </c>
      <c r="J63" s="87">
        <f t="shared" si="4"/>
        <v>1.9586917160757302E-3</v>
      </c>
      <c r="K63" s="120">
        <f t="shared" si="6"/>
        <v>1.3057944773838201E-3</v>
      </c>
      <c r="O63" s="116">
        <f>Amnt_Deposited!B58</f>
        <v>2044</v>
      </c>
      <c r="P63" s="119">
        <f>Amnt_Deposited!H58</f>
        <v>0</v>
      </c>
      <c r="Q63" s="319">
        <f>MCF!R62</f>
        <v>1</v>
      </c>
      <c r="R63" s="87">
        <f t="shared" si="13"/>
        <v>0</v>
      </c>
      <c r="S63" s="87">
        <f t="shared" si="7"/>
        <v>0</v>
      </c>
      <c r="T63" s="87">
        <f t="shared" si="8"/>
        <v>0</v>
      </c>
      <c r="U63" s="87">
        <f t="shared" si="9"/>
        <v>2.9603714126358822E-2</v>
      </c>
      <c r="V63" s="87">
        <f t="shared" si="10"/>
        <v>2.1465114696720329E-3</v>
      </c>
      <c r="W63" s="120">
        <f t="shared" si="11"/>
        <v>1.4310076464480218E-3</v>
      </c>
    </row>
    <row r="64" spans="2:23">
      <c r="B64" s="116">
        <f>Amnt_Deposited!B59</f>
        <v>2045</v>
      </c>
      <c r="C64" s="119">
        <f>Amnt_Deposited!H59</f>
        <v>0</v>
      </c>
      <c r="D64" s="453">
        <f>Dry_Matter_Content!H51</f>
        <v>0.73</v>
      </c>
      <c r="E64" s="319">
        <f>MCF!R63</f>
        <v>1</v>
      </c>
      <c r="F64" s="87">
        <f t="shared" si="12"/>
        <v>0</v>
      </c>
      <c r="G64" s="87">
        <f t="shared" si="1"/>
        <v>0</v>
      </c>
      <c r="H64" s="87">
        <f t="shared" si="2"/>
        <v>0</v>
      </c>
      <c r="I64" s="87">
        <f t="shared" si="3"/>
        <v>2.5187117089132439E-2</v>
      </c>
      <c r="J64" s="87">
        <f t="shared" si="4"/>
        <v>1.8262720511699872E-3</v>
      </c>
      <c r="K64" s="120">
        <f t="shared" si="6"/>
        <v>1.2175147007799914E-3</v>
      </c>
      <c r="O64" s="116">
        <f>Amnt_Deposited!B59</f>
        <v>2045</v>
      </c>
      <c r="P64" s="119">
        <f>Amnt_Deposited!H59</f>
        <v>0</v>
      </c>
      <c r="Q64" s="319">
        <f>MCF!R63</f>
        <v>1</v>
      </c>
      <c r="R64" s="87">
        <f t="shared" si="13"/>
        <v>0</v>
      </c>
      <c r="S64" s="87">
        <f t="shared" si="7"/>
        <v>0</v>
      </c>
      <c r="T64" s="87">
        <f t="shared" si="8"/>
        <v>0</v>
      </c>
      <c r="U64" s="87">
        <f t="shared" si="9"/>
        <v>2.7602320097679385E-2</v>
      </c>
      <c r="V64" s="87">
        <f t="shared" si="10"/>
        <v>2.0013940286794378E-3</v>
      </c>
      <c r="W64" s="120">
        <f t="shared" si="11"/>
        <v>1.3342626857862918E-3</v>
      </c>
    </row>
    <row r="65" spans="2:23">
      <c r="B65" s="116">
        <f>Amnt_Deposited!B60</f>
        <v>2046</v>
      </c>
      <c r="C65" s="119">
        <f>Amnt_Deposited!H60</f>
        <v>0</v>
      </c>
      <c r="D65" s="453">
        <f>Dry_Matter_Content!H52</f>
        <v>0.73</v>
      </c>
      <c r="E65" s="319">
        <f>MCF!R64</f>
        <v>1</v>
      </c>
      <c r="F65" s="87">
        <f t="shared" si="12"/>
        <v>0</v>
      </c>
      <c r="G65" s="87">
        <f t="shared" si="1"/>
        <v>0</v>
      </c>
      <c r="H65" s="87">
        <f t="shared" si="2"/>
        <v>0</v>
      </c>
      <c r="I65" s="87">
        <f t="shared" si="3"/>
        <v>2.3484312315154583E-2</v>
      </c>
      <c r="J65" s="87">
        <f t="shared" si="4"/>
        <v>1.7028047739778556E-3</v>
      </c>
      <c r="K65" s="120">
        <f t="shared" si="6"/>
        <v>1.1352031826519036E-3</v>
      </c>
      <c r="O65" s="116">
        <f>Amnt_Deposited!B60</f>
        <v>2046</v>
      </c>
      <c r="P65" s="119">
        <f>Amnt_Deposited!H60</f>
        <v>0</v>
      </c>
      <c r="Q65" s="319">
        <f>MCF!R64</f>
        <v>1</v>
      </c>
      <c r="R65" s="87">
        <f t="shared" si="13"/>
        <v>0</v>
      </c>
      <c r="S65" s="87">
        <f t="shared" si="7"/>
        <v>0</v>
      </c>
      <c r="T65" s="87">
        <f t="shared" si="8"/>
        <v>0</v>
      </c>
      <c r="U65" s="87">
        <f t="shared" si="9"/>
        <v>2.5736232674142011E-2</v>
      </c>
      <c r="V65" s="87">
        <f t="shared" si="10"/>
        <v>1.866087423537376E-3</v>
      </c>
      <c r="W65" s="120">
        <f t="shared" si="11"/>
        <v>1.2440582823582506E-3</v>
      </c>
    </row>
    <row r="66" spans="2:23">
      <c r="B66" s="116">
        <f>Amnt_Deposited!B61</f>
        <v>2047</v>
      </c>
      <c r="C66" s="119">
        <f>Amnt_Deposited!H61</f>
        <v>0</v>
      </c>
      <c r="D66" s="453">
        <f>Dry_Matter_Content!H53</f>
        <v>0.73</v>
      </c>
      <c r="E66" s="319">
        <f>MCF!R65</f>
        <v>1</v>
      </c>
      <c r="F66" s="87">
        <f t="shared" si="12"/>
        <v>0</v>
      </c>
      <c r="G66" s="87">
        <f t="shared" si="1"/>
        <v>0</v>
      </c>
      <c r="H66" s="87">
        <f t="shared" si="2"/>
        <v>0</v>
      </c>
      <c r="I66" s="87">
        <f t="shared" si="3"/>
        <v>2.1896627667391286E-2</v>
      </c>
      <c r="J66" s="87">
        <f t="shared" si="4"/>
        <v>1.5876846477632977E-3</v>
      </c>
      <c r="K66" s="120">
        <f t="shared" si="6"/>
        <v>1.0584564318421984E-3</v>
      </c>
      <c r="O66" s="116">
        <f>Amnt_Deposited!B61</f>
        <v>2047</v>
      </c>
      <c r="P66" s="119">
        <f>Amnt_Deposited!H61</f>
        <v>0</v>
      </c>
      <c r="Q66" s="319">
        <f>MCF!R65</f>
        <v>1</v>
      </c>
      <c r="R66" s="87">
        <f t="shared" si="13"/>
        <v>0</v>
      </c>
      <c r="S66" s="87">
        <f t="shared" si="7"/>
        <v>0</v>
      </c>
      <c r="T66" s="87">
        <f t="shared" si="8"/>
        <v>0</v>
      </c>
      <c r="U66" s="87">
        <f t="shared" si="9"/>
        <v>2.3996304293031546E-2</v>
      </c>
      <c r="V66" s="87">
        <f t="shared" si="10"/>
        <v>1.7399283811104632E-3</v>
      </c>
      <c r="W66" s="120">
        <f t="shared" si="11"/>
        <v>1.159952254073642E-3</v>
      </c>
    </row>
    <row r="67" spans="2:23">
      <c r="B67" s="116">
        <f>Amnt_Deposited!B62</f>
        <v>2048</v>
      </c>
      <c r="C67" s="119">
        <f>Amnt_Deposited!H62</f>
        <v>0</v>
      </c>
      <c r="D67" s="453">
        <f>Dry_Matter_Content!H54</f>
        <v>0.73</v>
      </c>
      <c r="E67" s="319">
        <f>MCF!R66</f>
        <v>1</v>
      </c>
      <c r="F67" s="87">
        <f t="shared" si="12"/>
        <v>0</v>
      </c>
      <c r="G67" s="87">
        <f t="shared" si="1"/>
        <v>0</v>
      </c>
      <c r="H67" s="87">
        <f t="shared" si="2"/>
        <v>0</v>
      </c>
      <c r="I67" s="87">
        <f t="shared" si="3"/>
        <v>2.0416280313857234E-2</v>
      </c>
      <c r="J67" s="87">
        <f t="shared" si="4"/>
        <v>1.4803473535340511E-3</v>
      </c>
      <c r="K67" s="120">
        <f t="shared" si="6"/>
        <v>9.8689823568936727E-4</v>
      </c>
      <c r="O67" s="116">
        <f>Amnt_Deposited!B62</f>
        <v>2048</v>
      </c>
      <c r="P67" s="119">
        <f>Amnt_Deposited!H62</f>
        <v>0</v>
      </c>
      <c r="Q67" s="319">
        <f>MCF!R66</f>
        <v>1</v>
      </c>
      <c r="R67" s="87">
        <f t="shared" si="13"/>
        <v>0</v>
      </c>
      <c r="S67" s="87">
        <f t="shared" si="7"/>
        <v>0</v>
      </c>
      <c r="T67" s="87">
        <f t="shared" si="8"/>
        <v>0</v>
      </c>
      <c r="U67" s="87">
        <f t="shared" si="9"/>
        <v>2.237400582340519E-2</v>
      </c>
      <c r="V67" s="87">
        <f t="shared" si="10"/>
        <v>1.6222984696263574E-3</v>
      </c>
      <c r="W67" s="120">
        <f t="shared" si="11"/>
        <v>1.0815323130842383E-3</v>
      </c>
    </row>
    <row r="68" spans="2:23">
      <c r="B68" s="116">
        <f>Amnt_Deposited!B63</f>
        <v>2049</v>
      </c>
      <c r="C68" s="119">
        <f>Amnt_Deposited!H63</f>
        <v>0</v>
      </c>
      <c r="D68" s="453">
        <f>Dry_Matter_Content!H55</f>
        <v>0.73</v>
      </c>
      <c r="E68" s="319">
        <f>MCF!R67</f>
        <v>1</v>
      </c>
      <c r="F68" s="87">
        <f t="shared" si="12"/>
        <v>0</v>
      </c>
      <c r="G68" s="87">
        <f t="shared" si="1"/>
        <v>0</v>
      </c>
      <c r="H68" s="87">
        <f t="shared" si="2"/>
        <v>0</v>
      </c>
      <c r="I68" s="87">
        <f t="shared" si="3"/>
        <v>1.903601359010796E-2</v>
      </c>
      <c r="J68" s="87">
        <f t="shared" si="4"/>
        <v>1.3802667237492751E-3</v>
      </c>
      <c r="K68" s="120">
        <f t="shared" si="6"/>
        <v>9.2017781583285006E-4</v>
      </c>
      <c r="O68" s="116">
        <f>Amnt_Deposited!B63</f>
        <v>2049</v>
      </c>
      <c r="P68" s="119">
        <f>Amnt_Deposited!H63</f>
        <v>0</v>
      </c>
      <c r="Q68" s="319">
        <f>MCF!R67</f>
        <v>1</v>
      </c>
      <c r="R68" s="87">
        <f t="shared" si="13"/>
        <v>0</v>
      </c>
      <c r="S68" s="87">
        <f t="shared" si="7"/>
        <v>0</v>
      </c>
      <c r="T68" s="87">
        <f t="shared" si="8"/>
        <v>0</v>
      </c>
      <c r="U68" s="87">
        <f t="shared" si="9"/>
        <v>2.0861384756282696E-2</v>
      </c>
      <c r="V68" s="87">
        <f t="shared" si="10"/>
        <v>1.5126210671224933E-3</v>
      </c>
      <c r="W68" s="120">
        <f t="shared" si="11"/>
        <v>1.0084140447483288E-3</v>
      </c>
    </row>
    <row r="69" spans="2:23">
      <c r="B69" s="116">
        <f>Amnt_Deposited!B64</f>
        <v>2050</v>
      </c>
      <c r="C69" s="119">
        <f>Amnt_Deposited!H64</f>
        <v>0</v>
      </c>
      <c r="D69" s="453">
        <f>Dry_Matter_Content!H56</f>
        <v>0.73</v>
      </c>
      <c r="E69" s="319">
        <f>MCF!R68</f>
        <v>1</v>
      </c>
      <c r="F69" s="87">
        <f t="shared" si="12"/>
        <v>0</v>
      </c>
      <c r="G69" s="87">
        <f t="shared" si="1"/>
        <v>0</v>
      </c>
      <c r="H69" s="87">
        <f t="shared" si="2"/>
        <v>0</v>
      </c>
      <c r="I69" s="87">
        <f t="shared" si="3"/>
        <v>1.7749061427062306E-2</v>
      </c>
      <c r="J69" s="87">
        <f t="shared" si="4"/>
        <v>1.2869521630456549E-3</v>
      </c>
      <c r="K69" s="120">
        <f t="shared" si="6"/>
        <v>8.5796810869710326E-4</v>
      </c>
      <c r="O69" s="116">
        <f>Amnt_Deposited!B64</f>
        <v>2050</v>
      </c>
      <c r="P69" s="119">
        <f>Amnt_Deposited!H64</f>
        <v>0</v>
      </c>
      <c r="Q69" s="319">
        <f>MCF!R68</f>
        <v>1</v>
      </c>
      <c r="R69" s="87">
        <f t="shared" si="13"/>
        <v>0</v>
      </c>
      <c r="S69" s="87">
        <f t="shared" si="7"/>
        <v>0</v>
      </c>
      <c r="T69" s="87">
        <f t="shared" si="8"/>
        <v>0</v>
      </c>
      <c r="U69" s="87">
        <f t="shared" si="9"/>
        <v>1.9451026221438142E-2</v>
      </c>
      <c r="V69" s="87">
        <f t="shared" si="10"/>
        <v>1.4103585348445534E-3</v>
      </c>
      <c r="W69" s="120">
        <f t="shared" si="11"/>
        <v>9.4023902322970228E-4</v>
      </c>
    </row>
    <row r="70" spans="2:23">
      <c r="B70" s="116">
        <f>Amnt_Deposited!B65</f>
        <v>2051</v>
      </c>
      <c r="C70" s="119">
        <f>Amnt_Deposited!H65</f>
        <v>0</v>
      </c>
      <c r="D70" s="453">
        <f>Dry_Matter_Content!H57</f>
        <v>0.73</v>
      </c>
      <c r="E70" s="319">
        <f>MCF!R69</f>
        <v>1</v>
      </c>
      <c r="F70" s="87">
        <f t="shared" si="12"/>
        <v>0</v>
      </c>
      <c r="G70" s="87">
        <f t="shared" si="1"/>
        <v>0</v>
      </c>
      <c r="H70" s="87">
        <f t="shared" si="2"/>
        <v>0</v>
      </c>
      <c r="I70" s="87">
        <f t="shared" si="3"/>
        <v>1.6549115183723945E-2</v>
      </c>
      <c r="J70" s="87">
        <f t="shared" si="4"/>
        <v>1.1999462433383609E-3</v>
      </c>
      <c r="K70" s="120">
        <f t="shared" si="6"/>
        <v>7.9996416222557392E-4</v>
      </c>
      <c r="O70" s="116">
        <f>Amnt_Deposited!B65</f>
        <v>2051</v>
      </c>
      <c r="P70" s="119">
        <f>Amnt_Deposited!H65</f>
        <v>0</v>
      </c>
      <c r="Q70" s="319">
        <f>MCF!R69</f>
        <v>1</v>
      </c>
      <c r="R70" s="87">
        <f t="shared" si="13"/>
        <v>0</v>
      </c>
      <c r="S70" s="87">
        <f t="shared" si="7"/>
        <v>0</v>
      </c>
      <c r="T70" s="87">
        <f t="shared" si="8"/>
        <v>0</v>
      </c>
      <c r="U70" s="87">
        <f t="shared" si="9"/>
        <v>1.8136016639697473E-2</v>
      </c>
      <c r="V70" s="87">
        <f t="shared" si="10"/>
        <v>1.3150095817406695E-3</v>
      </c>
      <c r="W70" s="120">
        <f t="shared" si="11"/>
        <v>8.7667305449377962E-4</v>
      </c>
    </row>
    <row r="71" spans="2:23">
      <c r="B71" s="116">
        <f>Amnt_Deposited!B66</f>
        <v>2052</v>
      </c>
      <c r="C71" s="119">
        <f>Amnt_Deposited!H66</f>
        <v>0</v>
      </c>
      <c r="D71" s="453">
        <f>Dry_Matter_Content!H58</f>
        <v>0.73</v>
      </c>
      <c r="E71" s="319">
        <f>MCF!R70</f>
        <v>1</v>
      </c>
      <c r="F71" s="87">
        <f t="shared" si="12"/>
        <v>0</v>
      </c>
      <c r="G71" s="87">
        <f t="shared" si="1"/>
        <v>0</v>
      </c>
      <c r="H71" s="87">
        <f t="shared" si="2"/>
        <v>0</v>
      </c>
      <c r="I71" s="87">
        <f t="shared" si="3"/>
        <v>1.5430292722215898E-2</v>
      </c>
      <c r="J71" s="87">
        <f t="shared" si="4"/>
        <v>1.1188224615080471E-3</v>
      </c>
      <c r="K71" s="120">
        <f t="shared" si="6"/>
        <v>7.4588164100536467E-4</v>
      </c>
      <c r="O71" s="116">
        <f>Amnt_Deposited!B66</f>
        <v>2052</v>
      </c>
      <c r="P71" s="119">
        <f>Amnt_Deposited!H66</f>
        <v>0</v>
      </c>
      <c r="Q71" s="319">
        <f>MCF!R70</f>
        <v>1</v>
      </c>
      <c r="R71" s="87">
        <f t="shared" si="13"/>
        <v>0</v>
      </c>
      <c r="S71" s="87">
        <f t="shared" si="7"/>
        <v>0</v>
      </c>
      <c r="T71" s="87">
        <f t="shared" si="8"/>
        <v>0</v>
      </c>
      <c r="U71" s="87">
        <f t="shared" si="9"/>
        <v>1.6909909832565368E-2</v>
      </c>
      <c r="V71" s="87">
        <f t="shared" si="10"/>
        <v>1.2261068071321062E-3</v>
      </c>
      <c r="W71" s="120">
        <f t="shared" si="11"/>
        <v>8.1740453808807072E-4</v>
      </c>
    </row>
    <row r="72" spans="2:23">
      <c r="B72" s="116">
        <f>Amnt_Deposited!B67</f>
        <v>2053</v>
      </c>
      <c r="C72" s="119">
        <f>Amnt_Deposited!H67</f>
        <v>0</v>
      </c>
      <c r="D72" s="453">
        <f>Dry_Matter_Content!H59</f>
        <v>0.73</v>
      </c>
      <c r="E72" s="319">
        <f>MCF!R71</f>
        <v>1</v>
      </c>
      <c r="F72" s="87">
        <f t="shared" si="12"/>
        <v>0</v>
      </c>
      <c r="G72" s="87">
        <f t="shared" si="1"/>
        <v>0</v>
      </c>
      <c r="H72" s="87">
        <f t="shared" si="2"/>
        <v>0</v>
      </c>
      <c r="I72" s="87">
        <f t="shared" si="3"/>
        <v>1.4387109573533834E-2</v>
      </c>
      <c r="J72" s="87">
        <f t="shared" si="4"/>
        <v>1.0431831486820637E-3</v>
      </c>
      <c r="K72" s="120">
        <f t="shared" si="6"/>
        <v>6.9545543245470908E-4</v>
      </c>
      <c r="O72" s="116">
        <f>Amnt_Deposited!B67</f>
        <v>2053</v>
      </c>
      <c r="P72" s="119">
        <f>Amnt_Deposited!H67</f>
        <v>0</v>
      </c>
      <c r="Q72" s="319">
        <f>MCF!R71</f>
        <v>1</v>
      </c>
      <c r="R72" s="87">
        <f t="shared" si="13"/>
        <v>0</v>
      </c>
      <c r="S72" s="87">
        <f t="shared" si="7"/>
        <v>0</v>
      </c>
      <c r="T72" s="87">
        <f t="shared" si="8"/>
        <v>0</v>
      </c>
      <c r="U72" s="87">
        <f t="shared" si="9"/>
        <v>1.5766695423050779E-2</v>
      </c>
      <c r="V72" s="87">
        <f t="shared" si="10"/>
        <v>1.1432144095145905E-3</v>
      </c>
      <c r="W72" s="120">
        <f t="shared" si="11"/>
        <v>7.621429396763936E-4</v>
      </c>
    </row>
    <row r="73" spans="2:23">
      <c r="B73" s="116">
        <f>Amnt_Deposited!B68</f>
        <v>2054</v>
      </c>
      <c r="C73" s="119">
        <f>Amnt_Deposited!H68</f>
        <v>0</v>
      </c>
      <c r="D73" s="453">
        <f>Dry_Matter_Content!H60</f>
        <v>0.73</v>
      </c>
      <c r="E73" s="319">
        <f>MCF!R72</f>
        <v>1</v>
      </c>
      <c r="F73" s="87">
        <f t="shared" si="12"/>
        <v>0</v>
      </c>
      <c r="G73" s="87">
        <f t="shared" si="1"/>
        <v>0</v>
      </c>
      <c r="H73" s="87">
        <f t="shared" si="2"/>
        <v>0</v>
      </c>
      <c r="I73" s="87">
        <f t="shared" si="3"/>
        <v>1.341445205267265E-2</v>
      </c>
      <c r="J73" s="87">
        <f t="shared" si="4"/>
        <v>9.7265752086118408E-4</v>
      </c>
      <c r="K73" s="120">
        <f t="shared" si="6"/>
        <v>6.4843834724078939E-4</v>
      </c>
      <c r="O73" s="116">
        <f>Amnt_Deposited!B68</f>
        <v>2054</v>
      </c>
      <c r="P73" s="119">
        <f>Amnt_Deposited!H68</f>
        <v>0</v>
      </c>
      <c r="Q73" s="319">
        <f>MCF!R72</f>
        <v>1</v>
      </c>
      <c r="R73" s="87">
        <f t="shared" si="13"/>
        <v>0</v>
      </c>
      <c r="S73" s="87">
        <f t="shared" si="7"/>
        <v>0</v>
      </c>
      <c r="T73" s="87">
        <f t="shared" si="8"/>
        <v>0</v>
      </c>
      <c r="U73" s="87">
        <f t="shared" si="9"/>
        <v>1.4700769372791947E-2</v>
      </c>
      <c r="V73" s="87">
        <f t="shared" si="10"/>
        <v>1.0659260502588321E-3</v>
      </c>
      <c r="W73" s="120">
        <f t="shared" si="11"/>
        <v>7.106173668392213E-4</v>
      </c>
    </row>
    <row r="74" spans="2:23">
      <c r="B74" s="116">
        <f>Amnt_Deposited!B69</f>
        <v>2055</v>
      </c>
      <c r="C74" s="119">
        <f>Amnt_Deposited!H69</f>
        <v>0</v>
      </c>
      <c r="D74" s="453">
        <f>Dry_Matter_Content!H61</f>
        <v>0.73</v>
      </c>
      <c r="E74" s="319">
        <f>MCF!R73</f>
        <v>1</v>
      </c>
      <c r="F74" s="87">
        <f t="shared" si="12"/>
        <v>0</v>
      </c>
      <c r="G74" s="87">
        <f t="shared" si="1"/>
        <v>0</v>
      </c>
      <c r="H74" s="87">
        <f t="shared" si="2"/>
        <v>0</v>
      </c>
      <c r="I74" s="87">
        <f t="shared" si="3"/>
        <v>1.2507552191336641E-2</v>
      </c>
      <c r="J74" s="87">
        <f t="shared" si="4"/>
        <v>9.0689986133600899E-4</v>
      </c>
      <c r="K74" s="120">
        <f t="shared" si="6"/>
        <v>6.0459990755733933E-4</v>
      </c>
      <c r="O74" s="116">
        <f>Amnt_Deposited!B69</f>
        <v>2055</v>
      </c>
      <c r="P74" s="119">
        <f>Amnt_Deposited!H69</f>
        <v>0</v>
      </c>
      <c r="Q74" s="319">
        <f>MCF!R73</f>
        <v>1</v>
      </c>
      <c r="R74" s="87">
        <f t="shared" si="13"/>
        <v>0</v>
      </c>
      <c r="S74" s="87">
        <f t="shared" si="7"/>
        <v>0</v>
      </c>
      <c r="T74" s="87">
        <f t="shared" si="8"/>
        <v>0</v>
      </c>
      <c r="U74" s="87">
        <f t="shared" si="9"/>
        <v>1.3706906511053855E-2</v>
      </c>
      <c r="V74" s="87">
        <f t="shared" si="10"/>
        <v>9.9386286173809221E-4</v>
      </c>
      <c r="W74" s="120">
        <f t="shared" si="11"/>
        <v>6.6257524115872807E-4</v>
      </c>
    </row>
    <row r="75" spans="2:23">
      <c r="B75" s="116">
        <f>Amnt_Deposited!B70</f>
        <v>2056</v>
      </c>
      <c r="C75" s="119">
        <f>Amnt_Deposited!H70</f>
        <v>0</v>
      </c>
      <c r="D75" s="453">
        <f>Dry_Matter_Content!H62</f>
        <v>0.73</v>
      </c>
      <c r="E75" s="319">
        <f>MCF!R74</f>
        <v>1</v>
      </c>
      <c r="F75" s="87">
        <f t="shared" si="12"/>
        <v>0</v>
      </c>
      <c r="G75" s="87">
        <f t="shared" si="1"/>
        <v>0</v>
      </c>
      <c r="H75" s="87">
        <f t="shared" si="2"/>
        <v>0</v>
      </c>
      <c r="I75" s="87">
        <f t="shared" si="3"/>
        <v>1.1661964365353385E-2</v>
      </c>
      <c r="J75" s="87">
        <f t="shared" si="4"/>
        <v>8.4558782598325626E-4</v>
      </c>
      <c r="K75" s="120">
        <f t="shared" si="6"/>
        <v>5.6372521732217084E-4</v>
      </c>
      <c r="O75" s="116">
        <f>Amnt_Deposited!B70</f>
        <v>2056</v>
      </c>
      <c r="P75" s="119">
        <f>Amnt_Deposited!H70</f>
        <v>0</v>
      </c>
      <c r="Q75" s="319">
        <f>MCF!R74</f>
        <v>1</v>
      </c>
      <c r="R75" s="87">
        <f t="shared" si="13"/>
        <v>0</v>
      </c>
      <c r="S75" s="87">
        <f t="shared" si="7"/>
        <v>0</v>
      </c>
      <c r="T75" s="87">
        <f t="shared" si="8"/>
        <v>0</v>
      </c>
      <c r="U75" s="87">
        <f t="shared" si="9"/>
        <v>1.2780234920935218E-2</v>
      </c>
      <c r="V75" s="87">
        <f t="shared" si="10"/>
        <v>9.2667159011863712E-4</v>
      </c>
      <c r="W75" s="120">
        <f t="shared" si="11"/>
        <v>6.1778106007909141E-4</v>
      </c>
    </row>
    <row r="76" spans="2:23">
      <c r="B76" s="116">
        <f>Amnt_Deposited!B71</f>
        <v>2057</v>
      </c>
      <c r="C76" s="119">
        <f>Amnt_Deposited!H71</f>
        <v>0</v>
      </c>
      <c r="D76" s="453">
        <f>Dry_Matter_Content!H63</f>
        <v>0.73</v>
      </c>
      <c r="E76" s="319">
        <f>MCF!R75</f>
        <v>1</v>
      </c>
      <c r="F76" s="87">
        <f t="shared" si="12"/>
        <v>0</v>
      </c>
      <c r="G76" s="87">
        <f t="shared" si="1"/>
        <v>0</v>
      </c>
      <c r="H76" s="87">
        <f t="shared" si="2"/>
        <v>0</v>
      </c>
      <c r="I76" s="87">
        <f t="shared" si="3"/>
        <v>1.0873543502218891E-2</v>
      </c>
      <c r="J76" s="87">
        <f t="shared" si="4"/>
        <v>7.8842086313449461E-4</v>
      </c>
      <c r="K76" s="120">
        <f t="shared" si="6"/>
        <v>5.2561390875632971E-4</v>
      </c>
      <c r="O76" s="116">
        <f>Amnt_Deposited!B71</f>
        <v>2057</v>
      </c>
      <c r="P76" s="119">
        <f>Amnt_Deposited!H71</f>
        <v>0</v>
      </c>
      <c r="Q76" s="319">
        <f>MCF!R75</f>
        <v>1</v>
      </c>
      <c r="R76" s="87">
        <f t="shared" si="13"/>
        <v>0</v>
      </c>
      <c r="S76" s="87">
        <f t="shared" si="7"/>
        <v>0</v>
      </c>
      <c r="T76" s="87">
        <f t="shared" si="8"/>
        <v>0</v>
      </c>
      <c r="U76" s="87">
        <f t="shared" si="9"/>
        <v>1.1916212057226183E-2</v>
      </c>
      <c r="V76" s="87">
        <f t="shared" si="10"/>
        <v>8.6402286370903527E-4</v>
      </c>
      <c r="W76" s="120">
        <f t="shared" si="11"/>
        <v>5.7601524247269018E-4</v>
      </c>
    </row>
    <row r="77" spans="2:23">
      <c r="B77" s="116">
        <f>Amnt_Deposited!B72</f>
        <v>2058</v>
      </c>
      <c r="C77" s="119">
        <f>Amnt_Deposited!H72</f>
        <v>0</v>
      </c>
      <c r="D77" s="453">
        <f>Dry_Matter_Content!H64</f>
        <v>0.73</v>
      </c>
      <c r="E77" s="319">
        <f>MCF!R76</f>
        <v>1</v>
      </c>
      <c r="F77" s="87">
        <f t="shared" si="12"/>
        <v>0</v>
      </c>
      <c r="G77" s="87">
        <f t="shared" si="1"/>
        <v>0</v>
      </c>
      <c r="H77" s="87">
        <f t="shared" si="2"/>
        <v>0</v>
      </c>
      <c r="I77" s="87">
        <f t="shared" si="3"/>
        <v>1.0138424761947375E-2</v>
      </c>
      <c r="J77" s="87">
        <f t="shared" si="4"/>
        <v>7.3511874027151628E-4</v>
      </c>
      <c r="K77" s="120">
        <f t="shared" si="6"/>
        <v>4.9007916018101085E-4</v>
      </c>
      <c r="O77" s="116">
        <f>Amnt_Deposited!B72</f>
        <v>2058</v>
      </c>
      <c r="P77" s="119">
        <f>Amnt_Deposited!H72</f>
        <v>0</v>
      </c>
      <c r="Q77" s="319">
        <f>MCF!R76</f>
        <v>1</v>
      </c>
      <c r="R77" s="87">
        <f t="shared" si="13"/>
        <v>0</v>
      </c>
      <c r="S77" s="87">
        <f t="shared" si="7"/>
        <v>0</v>
      </c>
      <c r="T77" s="87">
        <f t="shared" si="8"/>
        <v>0</v>
      </c>
      <c r="U77" s="87">
        <f t="shared" si="9"/>
        <v>1.1110602478846439E-2</v>
      </c>
      <c r="V77" s="87">
        <f t="shared" si="10"/>
        <v>8.0560957837974394E-4</v>
      </c>
      <c r="W77" s="120">
        <f t="shared" si="11"/>
        <v>5.3707305225316262E-4</v>
      </c>
    </row>
    <row r="78" spans="2:23">
      <c r="B78" s="116">
        <f>Amnt_Deposited!B73</f>
        <v>2059</v>
      </c>
      <c r="C78" s="119">
        <f>Amnt_Deposited!H73</f>
        <v>0</v>
      </c>
      <c r="D78" s="453">
        <f>Dry_Matter_Content!H65</f>
        <v>0.73</v>
      </c>
      <c r="E78" s="319">
        <f>MCF!R77</f>
        <v>1</v>
      </c>
      <c r="F78" s="87">
        <f t="shared" si="12"/>
        <v>0</v>
      </c>
      <c r="G78" s="87">
        <f t="shared" si="1"/>
        <v>0</v>
      </c>
      <c r="H78" s="87">
        <f t="shared" si="2"/>
        <v>0</v>
      </c>
      <c r="I78" s="87">
        <f t="shared" si="3"/>
        <v>9.4530045916211679E-3</v>
      </c>
      <c r="J78" s="87">
        <f t="shared" si="4"/>
        <v>6.8542017032620773E-4</v>
      </c>
      <c r="K78" s="120">
        <f t="shared" si="6"/>
        <v>4.5694678021747181E-4</v>
      </c>
      <c r="O78" s="116">
        <f>Amnt_Deposited!B73</f>
        <v>2059</v>
      </c>
      <c r="P78" s="119">
        <f>Amnt_Deposited!H73</f>
        <v>0</v>
      </c>
      <c r="Q78" s="319">
        <f>MCF!R77</f>
        <v>1</v>
      </c>
      <c r="R78" s="87">
        <f t="shared" si="13"/>
        <v>0</v>
      </c>
      <c r="S78" s="87">
        <f t="shared" si="7"/>
        <v>0</v>
      </c>
      <c r="T78" s="87">
        <f t="shared" si="8"/>
        <v>0</v>
      </c>
      <c r="U78" s="87">
        <f t="shared" si="9"/>
        <v>1.0359457086708129E-2</v>
      </c>
      <c r="V78" s="87">
        <f t="shared" si="10"/>
        <v>7.5114539213830993E-4</v>
      </c>
      <c r="W78" s="120">
        <f t="shared" si="11"/>
        <v>5.0076359475887322E-4</v>
      </c>
    </row>
    <row r="79" spans="2:23">
      <c r="B79" s="116">
        <f>Amnt_Deposited!B74</f>
        <v>2060</v>
      </c>
      <c r="C79" s="119">
        <f>Amnt_Deposited!H74</f>
        <v>0</v>
      </c>
      <c r="D79" s="453">
        <f>Dry_Matter_Content!H66</f>
        <v>0.73</v>
      </c>
      <c r="E79" s="319">
        <f>MCF!R78</f>
        <v>1</v>
      </c>
      <c r="F79" s="87">
        <f t="shared" si="12"/>
        <v>0</v>
      </c>
      <c r="G79" s="87">
        <f t="shared" si="1"/>
        <v>0</v>
      </c>
      <c r="H79" s="87">
        <f t="shared" si="2"/>
        <v>0</v>
      </c>
      <c r="I79" s="87">
        <f t="shared" si="3"/>
        <v>8.8139230607701298E-3</v>
      </c>
      <c r="J79" s="87">
        <f t="shared" si="4"/>
        <v>6.3908153085103859E-4</v>
      </c>
      <c r="K79" s="120">
        <f t="shared" si="6"/>
        <v>4.2605435390069237E-4</v>
      </c>
      <c r="O79" s="116">
        <f>Amnt_Deposited!B74</f>
        <v>2060</v>
      </c>
      <c r="P79" s="119">
        <f>Amnt_Deposited!H74</f>
        <v>0</v>
      </c>
      <c r="Q79" s="319">
        <f>MCF!R78</f>
        <v>1</v>
      </c>
      <c r="R79" s="87">
        <f t="shared" si="13"/>
        <v>0</v>
      </c>
      <c r="S79" s="87">
        <f t="shared" si="7"/>
        <v>0</v>
      </c>
      <c r="T79" s="87">
        <f t="shared" si="8"/>
        <v>0</v>
      </c>
      <c r="U79" s="87">
        <f t="shared" si="9"/>
        <v>9.6590937652275399E-3</v>
      </c>
      <c r="V79" s="87">
        <f t="shared" si="10"/>
        <v>7.0036332148059027E-4</v>
      </c>
      <c r="W79" s="120">
        <f t="shared" si="11"/>
        <v>4.6690888098706014E-4</v>
      </c>
    </row>
    <row r="80" spans="2:23">
      <c r="B80" s="116">
        <f>Amnt_Deposited!B75</f>
        <v>2061</v>
      </c>
      <c r="C80" s="119">
        <f>Amnt_Deposited!H75</f>
        <v>0</v>
      </c>
      <c r="D80" s="453">
        <f>Dry_Matter_Content!H67</f>
        <v>0.73</v>
      </c>
      <c r="E80" s="319">
        <f>MCF!R79</f>
        <v>1</v>
      </c>
      <c r="F80" s="87">
        <f t="shared" si="12"/>
        <v>0</v>
      </c>
      <c r="G80" s="87">
        <f t="shared" si="1"/>
        <v>0</v>
      </c>
      <c r="H80" s="87">
        <f t="shared" si="2"/>
        <v>0</v>
      </c>
      <c r="I80" s="87">
        <f t="shared" si="3"/>
        <v>8.2180473909885896E-3</v>
      </c>
      <c r="J80" s="87">
        <f t="shared" si="4"/>
        <v>5.9587566978154104E-4</v>
      </c>
      <c r="K80" s="120">
        <f t="shared" si="6"/>
        <v>3.9725044652102733E-4</v>
      </c>
      <c r="O80" s="116">
        <f>Amnt_Deposited!B75</f>
        <v>2061</v>
      </c>
      <c r="P80" s="119">
        <f>Amnt_Deposited!H75</f>
        <v>0</v>
      </c>
      <c r="Q80" s="319">
        <f>MCF!R79</f>
        <v>1</v>
      </c>
      <c r="R80" s="87">
        <f t="shared" si="13"/>
        <v>0</v>
      </c>
      <c r="S80" s="87">
        <f t="shared" si="7"/>
        <v>0</v>
      </c>
      <c r="T80" s="87">
        <f t="shared" si="8"/>
        <v>0</v>
      </c>
      <c r="U80" s="87">
        <f t="shared" si="9"/>
        <v>9.006079332590235E-3</v>
      </c>
      <c r="V80" s="87">
        <f t="shared" si="10"/>
        <v>6.5301443263730526E-4</v>
      </c>
      <c r="W80" s="120">
        <f t="shared" si="11"/>
        <v>4.353429550915368E-4</v>
      </c>
    </row>
    <row r="81" spans="2:23">
      <c r="B81" s="116">
        <f>Amnt_Deposited!B76</f>
        <v>2062</v>
      </c>
      <c r="C81" s="119">
        <f>Amnt_Deposited!H76</f>
        <v>0</v>
      </c>
      <c r="D81" s="453">
        <f>Dry_Matter_Content!H68</f>
        <v>0.73</v>
      </c>
      <c r="E81" s="319">
        <f>MCF!R80</f>
        <v>1</v>
      </c>
      <c r="F81" s="87">
        <f t="shared" si="12"/>
        <v>0</v>
      </c>
      <c r="G81" s="87">
        <f t="shared" si="1"/>
        <v>0</v>
      </c>
      <c r="H81" s="87">
        <f t="shared" si="2"/>
        <v>0</v>
      </c>
      <c r="I81" s="87">
        <f t="shared" si="3"/>
        <v>7.6624565990519632E-3</v>
      </c>
      <c r="J81" s="87">
        <f t="shared" si="4"/>
        <v>5.5559079193662653E-4</v>
      </c>
      <c r="K81" s="120">
        <f t="shared" si="6"/>
        <v>3.7039386129108435E-4</v>
      </c>
      <c r="O81" s="116">
        <f>Amnt_Deposited!B76</f>
        <v>2062</v>
      </c>
      <c r="P81" s="119">
        <f>Amnt_Deposited!H76</f>
        <v>0</v>
      </c>
      <c r="Q81" s="319">
        <f>MCF!R80</f>
        <v>1</v>
      </c>
      <c r="R81" s="87">
        <f t="shared" si="13"/>
        <v>0</v>
      </c>
      <c r="S81" s="87">
        <f t="shared" si="7"/>
        <v>0</v>
      </c>
      <c r="T81" s="87">
        <f t="shared" si="8"/>
        <v>0</v>
      </c>
      <c r="U81" s="87">
        <f t="shared" si="9"/>
        <v>8.3972127112898216E-3</v>
      </c>
      <c r="V81" s="87">
        <f t="shared" si="10"/>
        <v>6.088666213004126E-4</v>
      </c>
      <c r="W81" s="120">
        <f t="shared" si="11"/>
        <v>4.0591108086694173E-4</v>
      </c>
    </row>
    <row r="82" spans="2:23">
      <c r="B82" s="116">
        <f>Amnt_Deposited!B77</f>
        <v>2063</v>
      </c>
      <c r="C82" s="119">
        <f>Amnt_Deposited!H77</f>
        <v>0</v>
      </c>
      <c r="D82" s="453">
        <f>Dry_Matter_Content!H69</f>
        <v>0.73</v>
      </c>
      <c r="E82" s="319">
        <f>MCF!R81</f>
        <v>1</v>
      </c>
      <c r="F82" s="87">
        <f t="shared" si="12"/>
        <v>0</v>
      </c>
      <c r="G82" s="87">
        <f t="shared" si="1"/>
        <v>0</v>
      </c>
      <c r="H82" s="87">
        <f t="shared" si="2"/>
        <v>0</v>
      </c>
      <c r="I82" s="87">
        <f t="shared" si="3"/>
        <v>7.1444271782536012E-3</v>
      </c>
      <c r="J82" s="87">
        <f t="shared" si="4"/>
        <v>5.1802942079836212E-4</v>
      </c>
      <c r="K82" s="120">
        <f t="shared" si="6"/>
        <v>3.4535294719890806E-4</v>
      </c>
      <c r="O82" s="116">
        <f>Amnt_Deposited!B77</f>
        <v>2063</v>
      </c>
      <c r="P82" s="119">
        <f>Amnt_Deposited!H77</f>
        <v>0</v>
      </c>
      <c r="Q82" s="319">
        <f>MCF!R81</f>
        <v>1</v>
      </c>
      <c r="R82" s="87">
        <f t="shared" si="13"/>
        <v>0</v>
      </c>
      <c r="S82" s="87">
        <f t="shared" si="7"/>
        <v>0</v>
      </c>
      <c r="T82" s="87">
        <f t="shared" si="8"/>
        <v>0</v>
      </c>
      <c r="U82" s="87">
        <f t="shared" si="9"/>
        <v>7.8295092364423016E-3</v>
      </c>
      <c r="V82" s="87">
        <f t="shared" si="10"/>
        <v>5.6770347484752005E-4</v>
      </c>
      <c r="W82" s="120">
        <f t="shared" si="11"/>
        <v>3.7846898323168002E-4</v>
      </c>
    </row>
    <row r="83" spans="2:23">
      <c r="B83" s="116">
        <f>Amnt_Deposited!B78</f>
        <v>2064</v>
      </c>
      <c r="C83" s="119">
        <f>Amnt_Deposited!H78</f>
        <v>0</v>
      </c>
      <c r="D83" s="453">
        <f>Dry_Matter_Content!H70</f>
        <v>0.73</v>
      </c>
      <c r="E83" s="319">
        <f>MCF!R82</f>
        <v>1</v>
      </c>
      <c r="F83" s="87">
        <f t="shared" ref="F83:F99" si="14">C83*D83*$K$6*DOCF*E83</f>
        <v>0</v>
      </c>
      <c r="G83" s="87">
        <f t="shared" ref="G83:G99" si="15">F83*$K$12</f>
        <v>0</v>
      </c>
      <c r="H83" s="87">
        <f t="shared" ref="H83:H99" si="16">F83*(1-$K$12)</f>
        <v>0</v>
      </c>
      <c r="I83" s="87">
        <f t="shared" ref="I83:I99" si="17">G83+I82*$K$10</f>
        <v>6.6614197477717508E-3</v>
      </c>
      <c r="J83" s="87">
        <f t="shared" ref="J83:J99" si="18">I82*(1-$K$10)+H83</f>
        <v>4.8300743048185077E-4</v>
      </c>
      <c r="K83" s="120">
        <f t="shared" si="6"/>
        <v>3.2200495365456718E-4</v>
      </c>
      <c r="O83" s="116">
        <f>Amnt_Deposited!B78</f>
        <v>2064</v>
      </c>
      <c r="P83" s="119">
        <f>Amnt_Deposited!H78</f>
        <v>0</v>
      </c>
      <c r="Q83" s="319">
        <f>MCF!R82</f>
        <v>1</v>
      </c>
      <c r="R83" s="87">
        <f t="shared" ref="R83:R99" si="19">P83*$W$6*DOCF*Q83</f>
        <v>0</v>
      </c>
      <c r="S83" s="87">
        <f t="shared" si="7"/>
        <v>0</v>
      </c>
      <c r="T83" s="87">
        <f t="shared" si="8"/>
        <v>0</v>
      </c>
      <c r="U83" s="87">
        <f t="shared" si="9"/>
        <v>7.3001860249553418E-3</v>
      </c>
      <c r="V83" s="87">
        <f t="shared" si="10"/>
        <v>5.2932321148695962E-4</v>
      </c>
      <c r="W83" s="120">
        <f t="shared" si="11"/>
        <v>3.5288214099130641E-4</v>
      </c>
    </row>
    <row r="84" spans="2:23">
      <c r="B84" s="116">
        <f>Amnt_Deposited!B79</f>
        <v>2065</v>
      </c>
      <c r="C84" s="119">
        <f>Amnt_Deposited!H79</f>
        <v>0</v>
      </c>
      <c r="D84" s="453">
        <f>Dry_Matter_Content!H71</f>
        <v>0.73</v>
      </c>
      <c r="E84" s="319">
        <f>MCF!R83</f>
        <v>1</v>
      </c>
      <c r="F84" s="87">
        <f t="shared" si="14"/>
        <v>0</v>
      </c>
      <c r="G84" s="87">
        <f t="shared" si="15"/>
        <v>0</v>
      </c>
      <c r="H84" s="87">
        <f t="shared" si="16"/>
        <v>0</v>
      </c>
      <c r="I84" s="87">
        <f t="shared" si="17"/>
        <v>6.2110666046218208E-3</v>
      </c>
      <c r="J84" s="87">
        <f t="shared" si="18"/>
        <v>4.5035314314992959E-4</v>
      </c>
      <c r="K84" s="120">
        <f t="shared" si="6"/>
        <v>3.0023542876661969E-4</v>
      </c>
      <c r="O84" s="116">
        <f>Amnt_Deposited!B79</f>
        <v>2065</v>
      </c>
      <c r="P84" s="119">
        <f>Amnt_Deposited!H79</f>
        <v>0</v>
      </c>
      <c r="Q84" s="319">
        <f>MCF!R83</f>
        <v>1</v>
      </c>
      <c r="R84" s="87">
        <f t="shared" si="19"/>
        <v>0</v>
      </c>
      <c r="S84" s="87">
        <f t="shared" si="7"/>
        <v>0</v>
      </c>
      <c r="T84" s="87">
        <f t="shared" si="8"/>
        <v>0</v>
      </c>
      <c r="U84" s="87">
        <f t="shared" si="9"/>
        <v>6.8066483338321314E-3</v>
      </c>
      <c r="V84" s="87">
        <f t="shared" si="10"/>
        <v>4.9353769112321047E-4</v>
      </c>
      <c r="W84" s="120">
        <f t="shared" si="11"/>
        <v>3.2902512741547361E-4</v>
      </c>
    </row>
    <row r="85" spans="2:23">
      <c r="B85" s="116">
        <f>Amnt_Deposited!B80</f>
        <v>2066</v>
      </c>
      <c r="C85" s="119">
        <f>Amnt_Deposited!H80</f>
        <v>0</v>
      </c>
      <c r="D85" s="453">
        <f>Dry_Matter_Content!H72</f>
        <v>0.73</v>
      </c>
      <c r="E85" s="319">
        <f>MCF!R84</f>
        <v>1</v>
      </c>
      <c r="F85" s="87">
        <f t="shared" si="14"/>
        <v>0</v>
      </c>
      <c r="G85" s="87">
        <f t="shared" si="15"/>
        <v>0</v>
      </c>
      <c r="H85" s="87">
        <f t="shared" si="16"/>
        <v>0</v>
      </c>
      <c r="I85" s="87">
        <f t="shared" si="17"/>
        <v>5.7911601171736077E-3</v>
      </c>
      <c r="J85" s="87">
        <f t="shared" si="18"/>
        <v>4.199064874482132E-4</v>
      </c>
      <c r="K85" s="120">
        <f t="shared" ref="K85:K99" si="20">J85*CH4_fraction*conv</f>
        <v>2.7993765829880876E-4</v>
      </c>
      <c r="O85" s="116">
        <f>Amnt_Deposited!B80</f>
        <v>2066</v>
      </c>
      <c r="P85" s="119">
        <f>Amnt_Deposited!H80</f>
        <v>0</v>
      </c>
      <c r="Q85" s="319">
        <f>MCF!R84</f>
        <v>1</v>
      </c>
      <c r="R85" s="87">
        <f t="shared" si="19"/>
        <v>0</v>
      </c>
      <c r="S85" s="87">
        <f t="shared" ref="S85:S98" si="21">R85*$W$12</f>
        <v>0</v>
      </c>
      <c r="T85" s="87">
        <f t="shared" ref="T85:T98" si="22">R85*(1-$W$12)</f>
        <v>0</v>
      </c>
      <c r="U85" s="87">
        <f t="shared" ref="U85:U98" si="23">S85+U84*$W$10</f>
        <v>6.3464768407381989E-3</v>
      </c>
      <c r="V85" s="87">
        <f t="shared" ref="V85:V98" si="24">U84*(1-$W$10)+T85</f>
        <v>4.6017149309393222E-4</v>
      </c>
      <c r="W85" s="120">
        <f t="shared" ref="W85:W99" si="25">V85*CH4_fraction*conv</f>
        <v>3.0678099539595478E-4</v>
      </c>
    </row>
    <row r="86" spans="2:23">
      <c r="B86" s="116">
        <f>Amnt_Deposited!B81</f>
        <v>2067</v>
      </c>
      <c r="C86" s="119">
        <f>Amnt_Deposited!H81</f>
        <v>0</v>
      </c>
      <c r="D86" s="453">
        <f>Dry_Matter_Content!H73</f>
        <v>0.73</v>
      </c>
      <c r="E86" s="319">
        <f>MCF!R85</f>
        <v>1</v>
      </c>
      <c r="F86" s="87">
        <f t="shared" si="14"/>
        <v>0</v>
      </c>
      <c r="G86" s="87">
        <f t="shared" si="15"/>
        <v>0</v>
      </c>
      <c r="H86" s="87">
        <f t="shared" si="16"/>
        <v>0</v>
      </c>
      <c r="I86" s="87">
        <f t="shared" si="17"/>
        <v>5.3996419033384788E-3</v>
      </c>
      <c r="J86" s="87">
        <f t="shared" si="18"/>
        <v>3.9151821383512863E-4</v>
      </c>
      <c r="K86" s="120">
        <f t="shared" si="20"/>
        <v>2.610121425567524E-4</v>
      </c>
      <c r="O86" s="116">
        <f>Amnt_Deposited!B81</f>
        <v>2067</v>
      </c>
      <c r="P86" s="119">
        <f>Amnt_Deposited!H81</f>
        <v>0</v>
      </c>
      <c r="Q86" s="319">
        <f>MCF!R85</f>
        <v>1</v>
      </c>
      <c r="R86" s="87">
        <f t="shared" si="19"/>
        <v>0</v>
      </c>
      <c r="S86" s="87">
        <f t="shared" si="21"/>
        <v>0</v>
      </c>
      <c r="T86" s="87">
        <f t="shared" si="22"/>
        <v>0</v>
      </c>
      <c r="U86" s="87">
        <f t="shared" si="23"/>
        <v>5.9174157844805236E-3</v>
      </c>
      <c r="V86" s="87">
        <f t="shared" si="24"/>
        <v>4.2906105625767512E-4</v>
      </c>
      <c r="W86" s="120">
        <f t="shared" si="25"/>
        <v>2.8604070417178338E-4</v>
      </c>
    </row>
    <row r="87" spans="2:23">
      <c r="B87" s="116">
        <f>Amnt_Deposited!B82</f>
        <v>2068</v>
      </c>
      <c r="C87" s="119">
        <f>Amnt_Deposited!H82</f>
        <v>0</v>
      </c>
      <c r="D87" s="453">
        <f>Dry_Matter_Content!H74</f>
        <v>0.73</v>
      </c>
      <c r="E87" s="319">
        <f>MCF!R86</f>
        <v>1</v>
      </c>
      <c r="F87" s="87">
        <f t="shared" si="14"/>
        <v>0</v>
      </c>
      <c r="G87" s="87">
        <f t="shared" si="15"/>
        <v>0</v>
      </c>
      <c r="H87" s="87">
        <f t="shared" si="16"/>
        <v>0</v>
      </c>
      <c r="I87" s="87">
        <f t="shared" si="17"/>
        <v>5.034592740377989E-3</v>
      </c>
      <c r="J87" s="87">
        <f t="shared" si="18"/>
        <v>3.6504916296048944E-4</v>
      </c>
      <c r="K87" s="120">
        <f t="shared" si="20"/>
        <v>2.433661086403263E-4</v>
      </c>
      <c r="O87" s="116">
        <f>Amnt_Deposited!B82</f>
        <v>2068</v>
      </c>
      <c r="P87" s="119">
        <f>Amnt_Deposited!H82</f>
        <v>0</v>
      </c>
      <c r="Q87" s="319">
        <f>MCF!R86</f>
        <v>1</v>
      </c>
      <c r="R87" s="87">
        <f t="shared" si="19"/>
        <v>0</v>
      </c>
      <c r="S87" s="87">
        <f t="shared" si="21"/>
        <v>0</v>
      </c>
      <c r="T87" s="87">
        <f t="shared" si="22"/>
        <v>0</v>
      </c>
      <c r="U87" s="87">
        <f t="shared" si="23"/>
        <v>5.5173619072635492E-3</v>
      </c>
      <c r="V87" s="87">
        <f t="shared" si="24"/>
        <v>4.0005387721697466E-4</v>
      </c>
      <c r="W87" s="120">
        <f t="shared" si="25"/>
        <v>2.6670258481131641E-4</v>
      </c>
    </row>
    <row r="88" spans="2:23">
      <c r="B88" s="116">
        <f>Amnt_Deposited!B83</f>
        <v>2069</v>
      </c>
      <c r="C88" s="119">
        <f>Amnt_Deposited!H83</f>
        <v>0</v>
      </c>
      <c r="D88" s="453">
        <f>Dry_Matter_Content!H75</f>
        <v>0.73</v>
      </c>
      <c r="E88" s="319">
        <f>MCF!R87</f>
        <v>1</v>
      </c>
      <c r="F88" s="87">
        <f t="shared" si="14"/>
        <v>0</v>
      </c>
      <c r="G88" s="87">
        <f t="shared" si="15"/>
        <v>0</v>
      </c>
      <c r="H88" s="87">
        <f t="shared" si="16"/>
        <v>0</v>
      </c>
      <c r="I88" s="87">
        <f t="shared" si="17"/>
        <v>4.694223156871789E-3</v>
      </c>
      <c r="J88" s="87">
        <f t="shared" si="18"/>
        <v>3.4036958350619972E-4</v>
      </c>
      <c r="K88" s="120">
        <f t="shared" si="20"/>
        <v>2.2691305567079981E-4</v>
      </c>
      <c r="O88" s="116">
        <f>Amnt_Deposited!B83</f>
        <v>2069</v>
      </c>
      <c r="P88" s="119">
        <f>Amnt_Deposited!H83</f>
        <v>0</v>
      </c>
      <c r="Q88" s="319">
        <f>MCF!R87</f>
        <v>1</v>
      </c>
      <c r="R88" s="87">
        <f t="shared" si="19"/>
        <v>0</v>
      </c>
      <c r="S88" s="87">
        <f t="shared" si="21"/>
        <v>0</v>
      </c>
      <c r="T88" s="87">
        <f t="shared" si="22"/>
        <v>0</v>
      </c>
      <c r="U88" s="87">
        <f t="shared" si="23"/>
        <v>5.1443541445170288E-3</v>
      </c>
      <c r="V88" s="87">
        <f t="shared" si="24"/>
        <v>3.730077627465202E-4</v>
      </c>
      <c r="W88" s="120">
        <f t="shared" si="25"/>
        <v>2.4867184183101343E-4</v>
      </c>
    </row>
    <row r="89" spans="2:23">
      <c r="B89" s="116">
        <f>Amnt_Deposited!B84</f>
        <v>2070</v>
      </c>
      <c r="C89" s="119">
        <f>Amnt_Deposited!H84</f>
        <v>0</v>
      </c>
      <c r="D89" s="453">
        <f>Dry_Matter_Content!H76</f>
        <v>0.73</v>
      </c>
      <c r="E89" s="319">
        <f>MCF!R88</f>
        <v>1</v>
      </c>
      <c r="F89" s="87">
        <f t="shared" si="14"/>
        <v>0</v>
      </c>
      <c r="G89" s="87">
        <f t="shared" si="15"/>
        <v>0</v>
      </c>
      <c r="H89" s="87">
        <f t="shared" si="16"/>
        <v>0</v>
      </c>
      <c r="I89" s="87">
        <f t="shared" si="17"/>
        <v>4.3768646607266464E-3</v>
      </c>
      <c r="J89" s="87">
        <f t="shared" si="18"/>
        <v>3.1735849614514218E-4</v>
      </c>
      <c r="K89" s="120">
        <f t="shared" si="20"/>
        <v>2.1157233076342811E-4</v>
      </c>
      <c r="O89" s="116">
        <f>Amnt_Deposited!B84</f>
        <v>2070</v>
      </c>
      <c r="P89" s="119">
        <f>Amnt_Deposited!H84</f>
        <v>0</v>
      </c>
      <c r="Q89" s="319">
        <f>MCF!R88</f>
        <v>1</v>
      </c>
      <c r="R89" s="87">
        <f t="shared" si="19"/>
        <v>0</v>
      </c>
      <c r="S89" s="87">
        <f t="shared" si="21"/>
        <v>0</v>
      </c>
      <c r="T89" s="87">
        <f t="shared" si="22"/>
        <v>0</v>
      </c>
      <c r="U89" s="87">
        <f t="shared" si="23"/>
        <v>4.7965640117552293E-3</v>
      </c>
      <c r="V89" s="87">
        <f t="shared" si="24"/>
        <v>3.4779013276179966E-4</v>
      </c>
      <c r="W89" s="120">
        <f t="shared" si="25"/>
        <v>2.3186008850786642E-4</v>
      </c>
    </row>
    <row r="90" spans="2:23">
      <c r="B90" s="116">
        <f>Amnt_Deposited!B85</f>
        <v>2071</v>
      </c>
      <c r="C90" s="119">
        <f>Amnt_Deposited!H85</f>
        <v>0</v>
      </c>
      <c r="D90" s="453">
        <f>Dry_Matter_Content!H77</f>
        <v>0.73</v>
      </c>
      <c r="E90" s="319">
        <f>MCF!R89</f>
        <v>1</v>
      </c>
      <c r="F90" s="87">
        <f t="shared" si="14"/>
        <v>0</v>
      </c>
      <c r="G90" s="87">
        <f t="shared" si="15"/>
        <v>0</v>
      </c>
      <c r="H90" s="87">
        <f t="shared" si="16"/>
        <v>0</v>
      </c>
      <c r="I90" s="87">
        <f t="shared" si="17"/>
        <v>4.08096156022627E-3</v>
      </c>
      <c r="J90" s="87">
        <f t="shared" si="18"/>
        <v>2.9590310050037628E-4</v>
      </c>
      <c r="K90" s="120">
        <f t="shared" si="20"/>
        <v>1.9726873366691751E-4</v>
      </c>
      <c r="O90" s="116">
        <f>Amnt_Deposited!B85</f>
        <v>2071</v>
      </c>
      <c r="P90" s="119">
        <f>Amnt_Deposited!H85</f>
        <v>0</v>
      </c>
      <c r="Q90" s="319">
        <f>MCF!R89</f>
        <v>1</v>
      </c>
      <c r="R90" s="87">
        <f t="shared" si="19"/>
        <v>0</v>
      </c>
      <c r="S90" s="87">
        <f t="shared" si="21"/>
        <v>0</v>
      </c>
      <c r="T90" s="87">
        <f t="shared" si="22"/>
        <v>0</v>
      </c>
      <c r="U90" s="87">
        <f t="shared" si="23"/>
        <v>4.472286641343858E-3</v>
      </c>
      <c r="V90" s="87">
        <f t="shared" si="24"/>
        <v>3.2427737041137127E-4</v>
      </c>
      <c r="W90" s="120">
        <f t="shared" si="25"/>
        <v>2.1618491360758083E-4</v>
      </c>
    </row>
    <row r="91" spans="2:23">
      <c r="B91" s="116">
        <f>Amnt_Deposited!B86</f>
        <v>2072</v>
      </c>
      <c r="C91" s="119">
        <f>Amnt_Deposited!H86</f>
        <v>0</v>
      </c>
      <c r="D91" s="453">
        <f>Dry_Matter_Content!H78</f>
        <v>0.73</v>
      </c>
      <c r="E91" s="319">
        <f>MCF!R90</f>
        <v>1</v>
      </c>
      <c r="F91" s="87">
        <f t="shared" si="14"/>
        <v>0</v>
      </c>
      <c r="G91" s="87">
        <f t="shared" si="15"/>
        <v>0</v>
      </c>
      <c r="H91" s="87">
        <f t="shared" si="16"/>
        <v>0</v>
      </c>
      <c r="I91" s="87">
        <f t="shared" si="17"/>
        <v>3.8050633380287105E-3</v>
      </c>
      <c r="J91" s="87">
        <f t="shared" si="18"/>
        <v>2.7589822219755951E-4</v>
      </c>
      <c r="K91" s="120">
        <f t="shared" si="20"/>
        <v>1.8393214813170632E-4</v>
      </c>
      <c r="O91" s="116">
        <f>Amnt_Deposited!B86</f>
        <v>2072</v>
      </c>
      <c r="P91" s="119">
        <f>Amnt_Deposited!H86</f>
        <v>0</v>
      </c>
      <c r="Q91" s="319">
        <f>MCF!R90</f>
        <v>1</v>
      </c>
      <c r="R91" s="87">
        <f t="shared" si="19"/>
        <v>0</v>
      </c>
      <c r="S91" s="87">
        <f t="shared" si="21"/>
        <v>0</v>
      </c>
      <c r="T91" s="87">
        <f t="shared" si="22"/>
        <v>0</v>
      </c>
      <c r="U91" s="87">
        <f t="shared" si="23"/>
        <v>4.1699324252369432E-3</v>
      </c>
      <c r="V91" s="87">
        <f t="shared" si="24"/>
        <v>3.023542161069146E-4</v>
      </c>
      <c r="W91" s="120">
        <f t="shared" si="25"/>
        <v>2.0156947740460973E-4</v>
      </c>
    </row>
    <row r="92" spans="2:23">
      <c r="B92" s="116">
        <f>Amnt_Deposited!B87</f>
        <v>2073</v>
      </c>
      <c r="C92" s="119">
        <f>Amnt_Deposited!H87</f>
        <v>0</v>
      </c>
      <c r="D92" s="453">
        <f>Dry_Matter_Content!H79</f>
        <v>0.73</v>
      </c>
      <c r="E92" s="319">
        <f>MCF!R91</f>
        <v>1</v>
      </c>
      <c r="F92" s="87">
        <f t="shared" si="14"/>
        <v>0</v>
      </c>
      <c r="G92" s="87">
        <f t="shared" si="15"/>
        <v>0</v>
      </c>
      <c r="H92" s="87">
        <f t="shared" si="16"/>
        <v>0</v>
      </c>
      <c r="I92" s="87">
        <f t="shared" si="17"/>
        <v>3.547817540728668E-3</v>
      </c>
      <c r="J92" s="87">
        <f t="shared" si="18"/>
        <v>2.5724579730004263E-4</v>
      </c>
      <c r="K92" s="120">
        <f t="shared" si="20"/>
        <v>1.7149719820002841E-4</v>
      </c>
      <c r="O92" s="116">
        <f>Amnt_Deposited!B87</f>
        <v>2073</v>
      </c>
      <c r="P92" s="119">
        <f>Amnt_Deposited!H87</f>
        <v>0</v>
      </c>
      <c r="Q92" s="319">
        <f>MCF!R91</f>
        <v>1</v>
      </c>
      <c r="R92" s="87">
        <f t="shared" si="19"/>
        <v>0</v>
      </c>
      <c r="S92" s="87">
        <f t="shared" si="21"/>
        <v>0</v>
      </c>
      <c r="T92" s="87">
        <f t="shared" si="22"/>
        <v>0</v>
      </c>
      <c r="U92" s="87">
        <f t="shared" si="23"/>
        <v>3.8880192227163483E-3</v>
      </c>
      <c r="V92" s="87">
        <f t="shared" si="24"/>
        <v>2.8191320252059465E-4</v>
      </c>
      <c r="W92" s="120">
        <f t="shared" si="25"/>
        <v>1.8794213501372977E-4</v>
      </c>
    </row>
    <row r="93" spans="2:23">
      <c r="B93" s="116">
        <f>Amnt_Deposited!B88</f>
        <v>2074</v>
      </c>
      <c r="C93" s="119">
        <f>Amnt_Deposited!H88</f>
        <v>0</v>
      </c>
      <c r="D93" s="453">
        <f>Dry_Matter_Content!H80</f>
        <v>0.73</v>
      </c>
      <c r="E93" s="319">
        <f>MCF!R92</f>
        <v>1</v>
      </c>
      <c r="F93" s="87">
        <f t="shared" si="14"/>
        <v>0</v>
      </c>
      <c r="G93" s="87">
        <f t="shared" si="15"/>
        <v>0</v>
      </c>
      <c r="H93" s="87">
        <f t="shared" si="16"/>
        <v>0</v>
      </c>
      <c r="I93" s="87">
        <f t="shared" si="17"/>
        <v>3.3079631491293301E-3</v>
      </c>
      <c r="J93" s="87">
        <f t="shared" si="18"/>
        <v>2.3985439159933804E-4</v>
      </c>
      <c r="K93" s="120">
        <f t="shared" si="20"/>
        <v>1.5990292773289202E-4</v>
      </c>
      <c r="O93" s="116">
        <f>Amnt_Deposited!B88</f>
        <v>2074</v>
      </c>
      <c r="P93" s="119">
        <f>Amnt_Deposited!H88</f>
        <v>0</v>
      </c>
      <c r="Q93" s="319">
        <f>MCF!R92</f>
        <v>1</v>
      </c>
      <c r="R93" s="87">
        <f t="shared" si="19"/>
        <v>0</v>
      </c>
      <c r="S93" s="87">
        <f t="shared" si="21"/>
        <v>0</v>
      </c>
      <c r="T93" s="87">
        <f t="shared" si="22"/>
        <v>0</v>
      </c>
      <c r="U93" s="87">
        <f t="shared" si="23"/>
        <v>3.6251650949362521E-3</v>
      </c>
      <c r="V93" s="87">
        <f t="shared" si="24"/>
        <v>2.6285412778009648E-4</v>
      </c>
      <c r="W93" s="120">
        <f t="shared" si="25"/>
        <v>1.7523608518673099E-4</v>
      </c>
    </row>
    <row r="94" spans="2:23">
      <c r="B94" s="116">
        <f>Amnt_Deposited!B89</f>
        <v>2075</v>
      </c>
      <c r="C94" s="119">
        <f>Amnt_Deposited!H89</f>
        <v>0</v>
      </c>
      <c r="D94" s="453">
        <f>Dry_Matter_Content!H81</f>
        <v>0.73</v>
      </c>
      <c r="E94" s="319">
        <f>MCF!R93</f>
        <v>1</v>
      </c>
      <c r="F94" s="87">
        <f t="shared" si="14"/>
        <v>0</v>
      </c>
      <c r="G94" s="87">
        <f t="shared" si="15"/>
        <v>0</v>
      </c>
      <c r="H94" s="87">
        <f t="shared" si="16"/>
        <v>0</v>
      </c>
      <c r="I94" s="87">
        <f t="shared" si="17"/>
        <v>3.0843243967248061E-3</v>
      </c>
      <c r="J94" s="87">
        <f t="shared" si="18"/>
        <v>2.2363875240452398E-4</v>
      </c>
      <c r="K94" s="120">
        <f t="shared" si="20"/>
        <v>1.4909250160301599E-4</v>
      </c>
      <c r="O94" s="116">
        <f>Amnt_Deposited!B89</f>
        <v>2075</v>
      </c>
      <c r="P94" s="119">
        <f>Amnt_Deposited!H89</f>
        <v>0</v>
      </c>
      <c r="Q94" s="319">
        <f>MCF!R93</f>
        <v>1</v>
      </c>
      <c r="R94" s="87">
        <f t="shared" si="19"/>
        <v>0</v>
      </c>
      <c r="S94" s="87">
        <f t="shared" si="21"/>
        <v>0</v>
      </c>
      <c r="T94" s="87">
        <f t="shared" si="22"/>
        <v>0</v>
      </c>
      <c r="U94" s="87">
        <f t="shared" si="23"/>
        <v>3.3800815306573215E-3</v>
      </c>
      <c r="V94" s="87">
        <f t="shared" si="24"/>
        <v>2.4508356427893038E-4</v>
      </c>
      <c r="W94" s="120">
        <f t="shared" si="25"/>
        <v>1.6338904285262025E-4</v>
      </c>
    </row>
    <row r="95" spans="2:23">
      <c r="B95" s="116">
        <f>Amnt_Deposited!B90</f>
        <v>2076</v>
      </c>
      <c r="C95" s="119">
        <f>Amnt_Deposited!H90</f>
        <v>0</v>
      </c>
      <c r="D95" s="453">
        <f>Dry_Matter_Content!H82</f>
        <v>0.73</v>
      </c>
      <c r="E95" s="319">
        <f>MCF!R94</f>
        <v>1</v>
      </c>
      <c r="F95" s="87">
        <f t="shared" si="14"/>
        <v>0</v>
      </c>
      <c r="G95" s="87">
        <f t="shared" si="15"/>
        <v>0</v>
      </c>
      <c r="H95" s="87">
        <f t="shared" si="16"/>
        <v>0</v>
      </c>
      <c r="I95" s="87">
        <f t="shared" si="17"/>
        <v>2.8758050060913513E-3</v>
      </c>
      <c r="J95" s="87">
        <f t="shared" si="18"/>
        <v>2.0851939063345467E-4</v>
      </c>
      <c r="K95" s="120">
        <f t="shared" si="20"/>
        <v>1.3901292708896976E-4</v>
      </c>
      <c r="O95" s="116">
        <f>Amnt_Deposited!B90</f>
        <v>2076</v>
      </c>
      <c r="P95" s="119">
        <f>Amnt_Deposited!H90</f>
        <v>0</v>
      </c>
      <c r="Q95" s="319">
        <f>MCF!R94</f>
        <v>1</v>
      </c>
      <c r="R95" s="87">
        <f t="shared" si="19"/>
        <v>0</v>
      </c>
      <c r="S95" s="87">
        <f t="shared" si="21"/>
        <v>0</v>
      </c>
      <c r="T95" s="87">
        <f t="shared" si="22"/>
        <v>0</v>
      </c>
      <c r="U95" s="87">
        <f t="shared" si="23"/>
        <v>3.1515671299631245E-3</v>
      </c>
      <c r="V95" s="87">
        <f t="shared" si="24"/>
        <v>2.285144006941969E-4</v>
      </c>
      <c r="W95" s="120">
        <f t="shared" si="25"/>
        <v>1.5234293379613127E-4</v>
      </c>
    </row>
    <row r="96" spans="2:23">
      <c r="B96" s="116">
        <f>Amnt_Deposited!B91</f>
        <v>2077</v>
      </c>
      <c r="C96" s="119">
        <f>Amnt_Deposited!H91</f>
        <v>0</v>
      </c>
      <c r="D96" s="453">
        <f>Dry_Matter_Content!H83</f>
        <v>0.73</v>
      </c>
      <c r="E96" s="319">
        <f>MCF!R95</f>
        <v>1</v>
      </c>
      <c r="F96" s="87">
        <f t="shared" si="14"/>
        <v>0</v>
      </c>
      <c r="G96" s="87">
        <f t="shared" si="15"/>
        <v>0</v>
      </c>
      <c r="H96" s="87">
        <f t="shared" si="16"/>
        <v>0</v>
      </c>
      <c r="I96" s="87">
        <f t="shared" si="17"/>
        <v>2.6813828149341639E-3</v>
      </c>
      <c r="J96" s="87">
        <f t="shared" si="18"/>
        <v>1.9442219115718741E-4</v>
      </c>
      <c r="K96" s="120">
        <f t="shared" si="20"/>
        <v>1.2961479410479159E-4</v>
      </c>
      <c r="O96" s="116">
        <f>Amnt_Deposited!B91</f>
        <v>2077</v>
      </c>
      <c r="P96" s="119">
        <f>Amnt_Deposited!H91</f>
        <v>0</v>
      </c>
      <c r="Q96" s="319">
        <f>MCF!R95</f>
        <v>1</v>
      </c>
      <c r="R96" s="87">
        <f t="shared" si="19"/>
        <v>0</v>
      </c>
      <c r="S96" s="87">
        <f t="shared" si="21"/>
        <v>0</v>
      </c>
      <c r="T96" s="87">
        <f t="shared" si="22"/>
        <v>0</v>
      </c>
      <c r="U96" s="87">
        <f t="shared" si="23"/>
        <v>2.9385017149963439E-3</v>
      </c>
      <c r="V96" s="87">
        <f t="shared" si="24"/>
        <v>2.1306541496678071E-4</v>
      </c>
      <c r="W96" s="120">
        <f t="shared" si="25"/>
        <v>1.420436099778538E-4</v>
      </c>
    </row>
    <row r="97" spans="2:23">
      <c r="B97" s="116">
        <f>Amnt_Deposited!B92</f>
        <v>2078</v>
      </c>
      <c r="C97" s="119">
        <f>Amnt_Deposited!H92</f>
        <v>0</v>
      </c>
      <c r="D97" s="453">
        <f>Dry_Matter_Content!H84</f>
        <v>0.73</v>
      </c>
      <c r="E97" s="319">
        <f>MCF!R96</f>
        <v>1</v>
      </c>
      <c r="F97" s="87">
        <f t="shared" si="14"/>
        <v>0</v>
      </c>
      <c r="G97" s="87">
        <f t="shared" si="15"/>
        <v>0</v>
      </c>
      <c r="H97" s="87">
        <f t="shared" si="16"/>
        <v>0</v>
      </c>
      <c r="I97" s="87">
        <f t="shared" si="17"/>
        <v>2.5001047654466296E-3</v>
      </c>
      <c r="J97" s="87">
        <f t="shared" si="18"/>
        <v>1.8127804948753445E-4</v>
      </c>
      <c r="K97" s="120">
        <f t="shared" si="20"/>
        <v>1.2085203299168964E-4</v>
      </c>
      <c r="O97" s="116">
        <f>Amnt_Deposited!B92</f>
        <v>2078</v>
      </c>
      <c r="P97" s="119">
        <f>Amnt_Deposited!H92</f>
        <v>0</v>
      </c>
      <c r="Q97" s="319">
        <f>MCF!R96</f>
        <v>1</v>
      </c>
      <c r="R97" s="87">
        <f t="shared" si="19"/>
        <v>0</v>
      </c>
      <c r="S97" s="87">
        <f t="shared" si="21"/>
        <v>0</v>
      </c>
      <c r="T97" s="87">
        <f t="shared" si="22"/>
        <v>0</v>
      </c>
      <c r="U97" s="87">
        <f t="shared" si="23"/>
        <v>2.7398408388456213E-3</v>
      </c>
      <c r="V97" s="87">
        <f t="shared" si="24"/>
        <v>1.9866087615072269E-4</v>
      </c>
      <c r="W97" s="120">
        <f t="shared" si="25"/>
        <v>1.3244058410048179E-4</v>
      </c>
    </row>
    <row r="98" spans="2:23">
      <c r="B98" s="116">
        <f>Amnt_Deposited!B93</f>
        <v>2079</v>
      </c>
      <c r="C98" s="119">
        <f>Amnt_Deposited!H93</f>
        <v>0</v>
      </c>
      <c r="D98" s="453">
        <f>Dry_Matter_Content!H85</f>
        <v>0.73</v>
      </c>
      <c r="E98" s="319">
        <f>MCF!R97</f>
        <v>1</v>
      </c>
      <c r="F98" s="87">
        <f t="shared" si="14"/>
        <v>0</v>
      </c>
      <c r="G98" s="87">
        <f t="shared" si="15"/>
        <v>0</v>
      </c>
      <c r="H98" s="87">
        <f t="shared" si="16"/>
        <v>0</v>
      </c>
      <c r="I98" s="87">
        <f t="shared" si="17"/>
        <v>2.3310822324198476E-3</v>
      </c>
      <c r="J98" s="87">
        <f t="shared" si="18"/>
        <v>1.6902253302678179E-4</v>
      </c>
      <c r="K98" s="120">
        <f t="shared" si="20"/>
        <v>1.126816886845212E-4</v>
      </c>
      <c r="O98" s="116">
        <f>Amnt_Deposited!B93</f>
        <v>2079</v>
      </c>
      <c r="P98" s="119">
        <f>Amnt_Deposited!H93</f>
        <v>0</v>
      </c>
      <c r="Q98" s="319">
        <f>MCF!R97</f>
        <v>1</v>
      </c>
      <c r="R98" s="87">
        <f t="shared" si="19"/>
        <v>0</v>
      </c>
      <c r="S98" s="87">
        <f t="shared" si="21"/>
        <v>0</v>
      </c>
      <c r="T98" s="87">
        <f t="shared" si="22"/>
        <v>0</v>
      </c>
      <c r="U98" s="87">
        <f t="shared" si="23"/>
        <v>2.5546106656655866E-3</v>
      </c>
      <c r="V98" s="87">
        <f t="shared" si="24"/>
        <v>1.8523017318003483E-4</v>
      </c>
      <c r="W98" s="120">
        <f t="shared" si="25"/>
        <v>1.2348678212002322E-4</v>
      </c>
    </row>
    <row r="99" spans="2:23" ht="13.5" thickBot="1">
      <c r="B99" s="117">
        <f>Amnt_Deposited!B94</f>
        <v>2080</v>
      </c>
      <c r="C99" s="121">
        <f>Amnt_Deposited!H94</f>
        <v>0</v>
      </c>
      <c r="D99" s="454">
        <f>Dry_Matter_Content!H86</f>
        <v>0.73</v>
      </c>
      <c r="E99" s="320">
        <f>MCF!R98</f>
        <v>1</v>
      </c>
      <c r="F99" s="88">
        <f t="shared" si="14"/>
        <v>0</v>
      </c>
      <c r="G99" s="88">
        <f t="shared" si="15"/>
        <v>0</v>
      </c>
      <c r="H99" s="88">
        <f t="shared" si="16"/>
        <v>0</v>
      </c>
      <c r="I99" s="88">
        <f t="shared" si="17"/>
        <v>2.1734866672008272E-3</v>
      </c>
      <c r="J99" s="88">
        <f t="shared" si="18"/>
        <v>1.5759556521902036E-4</v>
      </c>
      <c r="K99" s="122">
        <f t="shared" si="20"/>
        <v>1.0506371014601357E-4</v>
      </c>
      <c r="O99" s="117">
        <f>Amnt_Deposited!B94</f>
        <v>2080</v>
      </c>
      <c r="P99" s="121">
        <f>Amnt_Deposited!H94</f>
        <v>0</v>
      </c>
      <c r="Q99" s="320">
        <f>MCF!R98</f>
        <v>1</v>
      </c>
      <c r="R99" s="88">
        <f t="shared" si="19"/>
        <v>0</v>
      </c>
      <c r="S99" s="88">
        <f>R99*$W$12</f>
        <v>0</v>
      </c>
      <c r="T99" s="88">
        <f>R99*(1-$W$12)</f>
        <v>0</v>
      </c>
      <c r="U99" s="88">
        <f>S99+U98*$W$10</f>
        <v>2.3819031969324134E-3</v>
      </c>
      <c r="V99" s="88">
        <f>U98*(1-$W$10)+T99</f>
        <v>1.7270746873317302E-4</v>
      </c>
      <c r="W99" s="122">
        <f t="shared" si="25"/>
        <v>1.1513831248878201E-4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5" t="s">
        <v>338</v>
      </c>
      <c r="E2" s="776"/>
      <c r="F2" s="777"/>
    </row>
    <row r="3" spans="1:18" ht="16.5" thickBot="1">
      <c r="B3" s="12"/>
      <c r="C3" s="5" t="s">
        <v>276</v>
      </c>
      <c r="D3" s="775" t="s">
        <v>337</v>
      </c>
      <c r="E3" s="776"/>
      <c r="F3" s="777"/>
    </row>
    <row r="4" spans="1:18" ht="16.5" thickBot="1">
      <c r="B4" s="12"/>
      <c r="C4" s="5" t="s">
        <v>30</v>
      </c>
      <c r="D4" s="775" t="s">
        <v>266</v>
      </c>
      <c r="E4" s="776"/>
      <c r="F4" s="777"/>
    </row>
    <row r="5" spans="1:18" ht="16.5" thickBot="1">
      <c r="B5" s="12"/>
      <c r="C5" s="5" t="s">
        <v>117</v>
      </c>
      <c r="D5" s="778"/>
      <c r="E5" s="779"/>
      <c r="F5" s="780"/>
    </row>
    <row r="6" spans="1:18">
      <c r="B6" s="13" t="s">
        <v>201</v>
      </c>
    </row>
    <row r="7" spans="1:18">
      <c r="B7" s="35" t="s">
        <v>31</v>
      </c>
    </row>
    <row r="8" spans="1:18" ht="13.5" thickBot="1">
      <c r="B8" s="35"/>
    </row>
    <row r="9" spans="1:18" ht="12.75" customHeight="1">
      <c r="A9" s="1"/>
      <c r="C9" s="773" t="s">
        <v>18</v>
      </c>
      <c r="D9" s="774"/>
      <c r="E9" s="771" t="s">
        <v>100</v>
      </c>
      <c r="F9" s="772"/>
      <c r="H9" s="773" t="s">
        <v>18</v>
      </c>
      <c r="I9" s="774"/>
      <c r="J9" s="771" t="s">
        <v>100</v>
      </c>
      <c r="K9" s="772"/>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69" t="s">
        <v>250</v>
      </c>
      <c r="D12" s="770"/>
      <c r="E12" s="769" t="s">
        <v>250</v>
      </c>
      <c r="F12" s="770"/>
      <c r="H12" s="769" t="s">
        <v>251</v>
      </c>
      <c r="I12" s="770"/>
      <c r="J12" s="769" t="s">
        <v>251</v>
      </c>
      <c r="K12" s="770"/>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2: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66" t="s">
        <v>250</v>
      </c>
      <c r="E61" s="767"/>
      <c r="F61" s="768"/>
      <c r="H61" s="53"/>
      <c r="I61" s="766" t="s">
        <v>251</v>
      </c>
      <c r="J61" s="767"/>
      <c r="K61" s="768"/>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81" t="s">
        <v>317</v>
      </c>
      <c r="C71" s="781"/>
      <c r="D71" s="782" t="s">
        <v>318</v>
      </c>
      <c r="E71" s="782"/>
      <c r="F71" s="782"/>
      <c r="G71" s="782"/>
      <c r="H71" s="782"/>
    </row>
    <row r="72" spans="2:8">
      <c r="B72" s="781" t="s">
        <v>319</v>
      </c>
      <c r="C72" s="781"/>
      <c r="D72" s="782" t="s">
        <v>320</v>
      </c>
      <c r="E72" s="782"/>
      <c r="F72" s="782"/>
      <c r="G72" s="782"/>
      <c r="H72" s="782"/>
    </row>
    <row r="73" spans="2:8">
      <c r="B73" s="781" t="s">
        <v>321</v>
      </c>
      <c r="C73" s="781"/>
      <c r="D73" s="782" t="s">
        <v>322</v>
      </c>
      <c r="E73" s="782"/>
      <c r="F73" s="782"/>
      <c r="G73" s="782"/>
      <c r="H73" s="782"/>
    </row>
    <row r="74" spans="2:8">
      <c r="B74" s="781" t="s">
        <v>323</v>
      </c>
      <c r="C74" s="781"/>
      <c r="D74" s="782" t="s">
        <v>324</v>
      </c>
      <c r="E74" s="782"/>
      <c r="F74" s="782"/>
      <c r="G74" s="782"/>
      <c r="H74" s="782"/>
    </row>
    <row r="75" spans="2:8">
      <c r="B75" s="611"/>
      <c r="C75" s="612"/>
      <c r="D75" s="612"/>
      <c r="E75" s="612"/>
      <c r="F75" s="612"/>
      <c r="G75" s="612"/>
      <c r="H75" s="612"/>
    </row>
    <row r="76" spans="2:8">
      <c r="B76" s="614"/>
      <c r="C76" s="615" t="s">
        <v>325</v>
      </c>
      <c r="D76" s="616" t="s">
        <v>87</v>
      </c>
      <c r="E76" s="616" t="s">
        <v>88</v>
      </c>
    </row>
    <row r="77" spans="2:8">
      <c r="B77" s="787" t="s">
        <v>133</v>
      </c>
      <c r="C77" s="617" t="s">
        <v>326</v>
      </c>
      <c r="D77" s="618" t="s">
        <v>327</v>
      </c>
      <c r="E77" s="618" t="s">
        <v>9</v>
      </c>
      <c r="F77" s="525"/>
      <c r="G77" s="597"/>
      <c r="H77" s="6"/>
    </row>
    <row r="78" spans="2:8">
      <c r="B78" s="788"/>
      <c r="C78" s="619"/>
      <c r="D78" s="620"/>
      <c r="E78" s="621"/>
      <c r="F78" s="6"/>
      <c r="G78" s="525"/>
      <c r="H78" s="6"/>
    </row>
    <row r="79" spans="2:8">
      <c r="B79" s="788"/>
      <c r="C79" s="619"/>
      <c r="D79" s="620"/>
      <c r="E79" s="621"/>
      <c r="F79" s="6"/>
      <c r="G79" s="525"/>
      <c r="H79" s="6"/>
    </row>
    <row r="80" spans="2:8">
      <c r="B80" s="788"/>
      <c r="C80" s="619"/>
      <c r="D80" s="620"/>
      <c r="E80" s="621"/>
      <c r="F80" s="6"/>
      <c r="G80" s="525"/>
      <c r="H80" s="6"/>
    </row>
    <row r="81" spans="2:8">
      <c r="B81" s="788"/>
      <c r="C81" s="619"/>
      <c r="D81" s="620"/>
      <c r="E81" s="621"/>
      <c r="F81" s="6"/>
      <c r="G81" s="525"/>
      <c r="H81" s="6"/>
    </row>
    <row r="82" spans="2:8">
      <c r="B82" s="788"/>
      <c r="C82" s="619"/>
      <c r="D82" s="620" t="s">
        <v>328</v>
      </c>
      <c r="E82" s="621"/>
      <c r="F82" s="6"/>
      <c r="G82" s="525"/>
      <c r="H82" s="6"/>
    </row>
    <row r="83" spans="2:8" ht="13.5" thickBot="1">
      <c r="B83" s="789"/>
      <c r="C83" s="622"/>
      <c r="D83" s="622"/>
      <c r="E83" s="623" t="s">
        <v>329</v>
      </c>
      <c r="F83" s="6"/>
      <c r="G83" s="6"/>
      <c r="H83" s="6"/>
    </row>
    <row r="84" spans="2:8" ht="13.5" thickTop="1">
      <c r="B84" s="614"/>
      <c r="C84" s="621"/>
      <c r="D84" s="614"/>
      <c r="E84" s="624"/>
      <c r="F84" s="6"/>
      <c r="G84" s="6"/>
      <c r="H84" s="6"/>
    </row>
    <row r="85" spans="2:8">
      <c r="B85" s="783" t="s">
        <v>330</v>
      </c>
      <c r="C85" s="784"/>
      <c r="D85" s="784"/>
      <c r="E85" s="785"/>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86" t="s">
        <v>333</v>
      </c>
      <c r="C95" s="786"/>
      <c r="D95" s="786"/>
      <c r="E95" s="628">
        <f>SUM(E86:E94)</f>
        <v>0.13702</v>
      </c>
    </row>
    <row r="96" spans="2:8">
      <c r="B96" s="783" t="s">
        <v>334</v>
      </c>
      <c r="C96" s="784"/>
      <c r="D96" s="784"/>
      <c r="E96" s="785"/>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86" t="s">
        <v>333</v>
      </c>
      <c r="C106" s="786"/>
      <c r="D106" s="786"/>
      <c r="E106" s="628">
        <f>SUM(E97:E105)</f>
        <v>0.15982100000000002</v>
      </c>
    </row>
    <row r="107" spans="2:5">
      <c r="B107" s="783" t="s">
        <v>335</v>
      </c>
      <c r="C107" s="784"/>
      <c r="D107" s="784"/>
      <c r="E107" s="785"/>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86" t="s">
        <v>333</v>
      </c>
      <c r="C117" s="786"/>
      <c r="D117" s="786"/>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36.264136281999996</v>
      </c>
      <c r="D19" s="451">
        <f>Dry_Matter_Content!O6</f>
        <v>0</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36.264136281999996</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36.990224304000002</v>
      </c>
      <c r="D20" s="453">
        <f>Dry_Matter_Content!O7</f>
        <v>0</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36.990224304000002</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37.833907848000003</v>
      </c>
      <c r="D21" s="453">
        <f>Dry_Matter_Content!O8</f>
        <v>0</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37.833907848000003</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39.045816281999997</v>
      </c>
      <c r="D22" s="453">
        <f>Dry_Matter_Content!O9</f>
        <v>0</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Amnt_Deposited!O17</f>
        <v>39.045816281999997</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39.499647373999998</v>
      </c>
      <c r="D23" s="453">
        <f>Dry_Matter_Content!O10</f>
        <v>0</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Amnt_Deposited!O18</f>
        <v>39.499647373999998</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40.597646011999998</v>
      </c>
      <c r="D24" s="453">
        <f>Dry_Matter_Content!O11</f>
        <v>0</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Amnt_Deposited!O19</f>
        <v>40.597646011999998</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41.065872298000002</v>
      </c>
      <c r="D25" s="453">
        <f>Dry_Matter_Content!O12</f>
        <v>0</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Amnt_Deposited!O20</f>
        <v>41.065872298000002</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41.521789650000002</v>
      </c>
      <c r="D26" s="453">
        <f>Dry_Matter_Content!O13</f>
        <v>0</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Amnt_Deposited!O21</f>
        <v>41.521789650000002</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41.960877837999995</v>
      </c>
      <c r="D27" s="453">
        <f>Dry_Matter_Content!O14</f>
        <v>0</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Amnt_Deposited!O22</f>
        <v>41.960877837999995</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42.377503959999999</v>
      </c>
      <c r="D28" s="453">
        <f>Dry_Matter_Content!O15</f>
        <v>0</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Amnt_Deposited!O23</f>
        <v>42.377503959999999</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50.591805000000001</v>
      </c>
      <c r="D29" s="453">
        <f>Dry_Matter_Content!O16</f>
        <v>0</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Amnt_Deposited!O24</f>
        <v>50.591805000000001</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0</v>
      </c>
      <c r="D30" s="453">
        <f>Dry_Matter_Content!O17</f>
        <v>0</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Amnt_Deposited!O25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0</v>
      </c>
      <c r="D31" s="453">
        <f>Dry_Matter_Content!O18</f>
        <v>0</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Amnt_Deposited!O26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0</v>
      </c>
      <c r="D32" s="453">
        <f>Dry_Matter_Content!O19</f>
        <v>0</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Amnt_Deposited!O27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0</v>
      </c>
      <c r="D33" s="453">
        <f>Dry_Matter_Content!O20</f>
        <v>0</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Amnt_Deposited!O28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0</v>
      </c>
      <c r="D34" s="453">
        <f>Dry_Matter_Content!O21</f>
        <v>0</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Amnt_Deposited!O29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0</v>
      </c>
      <c r="D35" s="453">
        <f>Dry_Matter_Content!O22</f>
        <v>0</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Amnt_Deposited!O30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0</v>
      </c>
      <c r="D36" s="453">
        <f>Dry_Matter_Content!O23</f>
        <v>0</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Amnt_Deposited!O31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0</v>
      </c>
      <c r="D37" s="453">
        <f>Dry_Matter_Content!O24</f>
        <v>0</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Amnt_Deposited!O32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0</v>
      </c>
      <c r="D38" s="453">
        <f>Dry_Matter_Content!O25</f>
        <v>0</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Amnt_Deposited!O33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0</v>
      </c>
      <c r="D39" s="453">
        <f>Dry_Matter_Content!O26</f>
        <v>0</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Amnt_Deposited!O34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0</v>
      </c>
      <c r="D40" s="453">
        <f>Dry_Matter_Content!O27</f>
        <v>0</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Amnt_Deposited!O35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0</v>
      </c>
      <c r="D41" s="453">
        <f>Dry_Matter_Content!O28</f>
        <v>0</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Amnt_Deposited!O36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0</v>
      </c>
      <c r="D42" s="453">
        <f>Dry_Matter_Content!O29</f>
        <v>0</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Amnt_Deposited!O37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0</v>
      </c>
      <c r="D43" s="453">
        <f>Dry_Matter_Content!O30</f>
        <v>0</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Amnt_Deposited!O38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0</v>
      </c>
      <c r="D44" s="453">
        <f>Dry_Matter_Content!O31</f>
        <v>0</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Amnt_Deposited!O39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0</v>
      </c>
      <c r="D45" s="453">
        <f>Dry_Matter_Content!O32</f>
        <v>0</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Amnt_Deposited!O40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0</v>
      </c>
      <c r="D46" s="453">
        <f>Dry_Matter_Content!O33</f>
        <v>0</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Amnt_Deposited!O41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0</v>
      </c>
      <c r="D47" s="453">
        <f>Dry_Matter_Content!O34</f>
        <v>0</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Amnt_Deposited!O42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0</v>
      </c>
      <c r="D48" s="453">
        <f>Dry_Matter_Content!O35</f>
        <v>0</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Amnt_Deposited!O43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0</v>
      </c>
      <c r="D49" s="453">
        <f>Dry_Matter_Content!O36</f>
        <v>0</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Amnt_Deposited!O44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25"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E17" sqref="E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93" t="s">
        <v>107</v>
      </c>
      <c r="R2" s="793"/>
      <c r="S2" s="793"/>
      <c r="T2" s="793"/>
    </row>
    <row r="4" spans="2:20">
      <c r="C4" t="s">
        <v>26</v>
      </c>
    </row>
    <row r="5" spans="2:20">
      <c r="C5" t="s">
        <v>281</v>
      </c>
    </row>
    <row r="6" spans="2:20">
      <c r="C6" t="s">
        <v>29</v>
      </c>
    </row>
    <row r="7" spans="2:20">
      <c r="C7" t="s">
        <v>109</v>
      </c>
    </row>
    <row r="8" spans="2:20" ht="13.5" thickBot="1"/>
    <row r="9" spans="2:20" ht="13.5" thickBot="1">
      <c r="C9" s="794" t="s">
        <v>95</v>
      </c>
      <c r="D9" s="795"/>
      <c r="E9" s="795"/>
      <c r="F9" s="795"/>
      <c r="G9" s="795"/>
      <c r="H9" s="796"/>
      <c r="I9" s="802" t="s">
        <v>308</v>
      </c>
      <c r="J9" s="803"/>
      <c r="K9" s="803"/>
      <c r="L9" s="803"/>
      <c r="M9" s="803"/>
      <c r="N9" s="804"/>
      <c r="R9" s="174" t="s">
        <v>95</v>
      </c>
      <c r="S9" s="467" t="s">
        <v>308</v>
      </c>
    </row>
    <row r="10" spans="2:20" s="1" customFormat="1" ht="38.25" customHeight="1">
      <c r="B10" s="26"/>
      <c r="C10" s="26" t="s">
        <v>104</v>
      </c>
      <c r="D10" s="27" t="s">
        <v>105</v>
      </c>
      <c r="E10" s="27" t="s">
        <v>0</v>
      </c>
      <c r="F10" s="27" t="s">
        <v>206</v>
      </c>
      <c r="G10" s="27" t="s">
        <v>103</v>
      </c>
      <c r="H10" s="28" t="s">
        <v>161</v>
      </c>
      <c r="I10" s="584" t="s">
        <v>104</v>
      </c>
      <c r="J10" s="585" t="s">
        <v>105</v>
      </c>
      <c r="K10" s="585" t="s">
        <v>0</v>
      </c>
      <c r="L10" s="585" t="s">
        <v>206</v>
      </c>
      <c r="M10" s="585" t="s">
        <v>103</v>
      </c>
      <c r="N10" s="586" t="s">
        <v>161</v>
      </c>
      <c r="O10" s="466" t="s">
        <v>28</v>
      </c>
      <c r="R10" s="797" t="s">
        <v>147</v>
      </c>
      <c r="S10" s="797"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8"/>
      <c r="S11" s="798"/>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8"/>
      <c r="S12" s="798"/>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8"/>
      <c r="S13" s="798"/>
    </row>
    <row r="14" spans="2:20" s="3" customFormat="1" ht="13.5" thickBot="1">
      <c r="B14" s="32"/>
      <c r="C14" s="32"/>
      <c r="D14" s="21"/>
      <c r="E14" s="21"/>
      <c r="F14" s="21"/>
      <c r="G14" s="21"/>
      <c r="H14" s="169"/>
      <c r="I14" s="32"/>
      <c r="J14" s="21"/>
      <c r="K14" s="21"/>
      <c r="L14" s="21"/>
      <c r="M14" s="21"/>
      <c r="N14" s="169"/>
      <c r="O14" s="590"/>
      <c r="R14" s="798"/>
      <c r="S14" s="798"/>
    </row>
    <row r="15" spans="2:20" s="3" customFormat="1" ht="12.75" customHeight="1" thickBot="1">
      <c r="B15" s="266"/>
      <c r="C15" s="790" t="s">
        <v>158</v>
      </c>
      <c r="D15" s="791"/>
      <c r="E15" s="791"/>
      <c r="F15" s="791"/>
      <c r="G15" s="791"/>
      <c r="H15" s="792"/>
      <c r="I15" s="790" t="s">
        <v>158</v>
      </c>
      <c r="J15" s="791"/>
      <c r="K15" s="791"/>
      <c r="L15" s="791"/>
      <c r="M15" s="791"/>
      <c r="N15" s="792"/>
      <c r="O15" s="591"/>
      <c r="R15" s="798"/>
      <c r="S15" s="798"/>
    </row>
    <row r="16" spans="2:20" s="3" customFormat="1" ht="26.25" thickBot="1">
      <c r="B16" s="172" t="s">
        <v>160</v>
      </c>
      <c r="C16" s="269">
        <v>0</v>
      </c>
      <c r="D16" s="270">
        <v>0</v>
      </c>
      <c r="E16" s="270">
        <v>1</v>
      </c>
      <c r="F16" s="270">
        <v>0</v>
      </c>
      <c r="G16" s="270">
        <v>0</v>
      </c>
      <c r="H16" s="800" t="s">
        <v>36</v>
      </c>
      <c r="I16" s="592">
        <v>0.2</v>
      </c>
      <c r="J16" s="593">
        <v>0.3</v>
      </c>
      <c r="K16" s="593">
        <v>0.25</v>
      </c>
      <c r="L16" s="593">
        <v>0.05</v>
      </c>
      <c r="M16" s="593">
        <v>0.2</v>
      </c>
      <c r="N16" s="800" t="s">
        <v>36</v>
      </c>
      <c r="O16" s="594"/>
      <c r="R16" s="799"/>
      <c r="S16" s="799"/>
    </row>
    <row r="17" spans="2:19" s="3" customFormat="1" ht="13.5" thickBot="1">
      <c r="B17" s="15" t="s">
        <v>1</v>
      </c>
      <c r="C17" s="15" t="s">
        <v>24</v>
      </c>
      <c r="D17" s="16" t="s">
        <v>24</v>
      </c>
      <c r="E17" s="16" t="s">
        <v>24</v>
      </c>
      <c r="F17" s="16" t="s">
        <v>24</v>
      </c>
      <c r="G17" s="16" t="s">
        <v>24</v>
      </c>
      <c r="H17" s="801"/>
      <c r="I17" s="15" t="s">
        <v>24</v>
      </c>
      <c r="J17" s="16" t="s">
        <v>24</v>
      </c>
      <c r="K17" s="16" t="s">
        <v>24</v>
      </c>
      <c r="L17" s="16" t="s">
        <v>24</v>
      </c>
      <c r="M17" s="16" t="s">
        <v>24</v>
      </c>
      <c r="N17" s="801"/>
      <c r="O17" s="587"/>
      <c r="R17" s="172" t="s">
        <v>157</v>
      </c>
      <c r="S17" s="595" t="s">
        <v>157</v>
      </c>
    </row>
    <row r="18" spans="2:19">
      <c r="B18" s="300">
        <f>year</f>
        <v>2000</v>
      </c>
      <c r="C18" s="267">
        <f>C$16</f>
        <v>0</v>
      </c>
      <c r="D18" s="268">
        <f t="shared" ref="D18:G33" si="0">D$16</f>
        <v>0</v>
      </c>
      <c r="E18" s="268">
        <f t="shared" si="0"/>
        <v>1</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1</v>
      </c>
      <c r="S18" s="596">
        <f>I18*I$13+J18*J$13+K18*K$13+L18*L$13+M18*M$13</f>
        <v>0.71500000000000008</v>
      </c>
    </row>
    <row r="19" spans="2:19">
      <c r="B19" s="301">
        <f t="shared" ref="B19:B50" si="2">B18+1</f>
        <v>2001</v>
      </c>
      <c r="C19" s="61">
        <f t="shared" ref="C19:G50" si="3">C$16</f>
        <v>0</v>
      </c>
      <c r="D19" s="62">
        <f t="shared" si="0"/>
        <v>0</v>
      </c>
      <c r="E19" s="62">
        <f t="shared" si="0"/>
        <v>1</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1</v>
      </c>
      <c r="S19" s="596">
        <f t="shared" ref="S19:S82" si="8">I19*I$13+J19*J$13+K19*K$13+L19*L$13+M19*M$13</f>
        <v>0.71500000000000008</v>
      </c>
    </row>
    <row r="20" spans="2:19">
      <c r="B20" s="301">
        <f t="shared" si="2"/>
        <v>2002</v>
      </c>
      <c r="C20" s="61">
        <f t="shared" si="3"/>
        <v>0</v>
      </c>
      <c r="D20" s="62">
        <f t="shared" si="0"/>
        <v>0</v>
      </c>
      <c r="E20" s="62">
        <f t="shared" si="0"/>
        <v>1</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1</v>
      </c>
      <c r="S20" s="596">
        <f t="shared" si="8"/>
        <v>0.71500000000000008</v>
      </c>
    </row>
    <row r="21" spans="2:19">
      <c r="B21" s="301">
        <f t="shared" si="2"/>
        <v>2003</v>
      </c>
      <c r="C21" s="61">
        <f t="shared" si="3"/>
        <v>0</v>
      </c>
      <c r="D21" s="62">
        <f t="shared" si="0"/>
        <v>0</v>
      </c>
      <c r="E21" s="62">
        <f t="shared" si="0"/>
        <v>1</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1</v>
      </c>
      <c r="S21" s="596">
        <f t="shared" si="8"/>
        <v>0.71500000000000008</v>
      </c>
    </row>
    <row r="22" spans="2:19">
      <c r="B22" s="301">
        <f t="shared" si="2"/>
        <v>2004</v>
      </c>
      <c r="C22" s="61">
        <f t="shared" si="3"/>
        <v>0</v>
      </c>
      <c r="D22" s="62">
        <f t="shared" si="0"/>
        <v>0</v>
      </c>
      <c r="E22" s="62">
        <f t="shared" si="0"/>
        <v>1</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1</v>
      </c>
      <c r="S22" s="596">
        <f t="shared" si="8"/>
        <v>0.71500000000000008</v>
      </c>
    </row>
    <row r="23" spans="2:19">
      <c r="B23" s="301">
        <f t="shared" si="2"/>
        <v>2005</v>
      </c>
      <c r="C23" s="61">
        <f t="shared" si="3"/>
        <v>0</v>
      </c>
      <c r="D23" s="62">
        <f t="shared" si="0"/>
        <v>0</v>
      </c>
      <c r="E23" s="62">
        <f t="shared" si="0"/>
        <v>1</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1</v>
      </c>
      <c r="S23" s="596">
        <f t="shared" si="8"/>
        <v>0.71500000000000008</v>
      </c>
    </row>
    <row r="24" spans="2:19">
      <c r="B24" s="301">
        <f t="shared" si="2"/>
        <v>2006</v>
      </c>
      <c r="C24" s="61">
        <f t="shared" si="3"/>
        <v>0</v>
      </c>
      <c r="D24" s="62">
        <f t="shared" si="0"/>
        <v>0</v>
      </c>
      <c r="E24" s="62">
        <f t="shared" si="0"/>
        <v>1</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1</v>
      </c>
      <c r="S24" s="596">
        <f t="shared" si="8"/>
        <v>0.71500000000000008</v>
      </c>
    </row>
    <row r="25" spans="2:19">
      <c r="B25" s="301">
        <f t="shared" si="2"/>
        <v>2007</v>
      </c>
      <c r="C25" s="61">
        <f t="shared" si="3"/>
        <v>0</v>
      </c>
      <c r="D25" s="62">
        <f t="shared" si="0"/>
        <v>0</v>
      </c>
      <c r="E25" s="62">
        <f t="shared" si="0"/>
        <v>1</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1</v>
      </c>
      <c r="S25" s="596">
        <f t="shared" si="8"/>
        <v>0.71500000000000008</v>
      </c>
    </row>
    <row r="26" spans="2:19">
      <c r="B26" s="301">
        <f t="shared" si="2"/>
        <v>2008</v>
      </c>
      <c r="C26" s="61">
        <f t="shared" si="3"/>
        <v>0</v>
      </c>
      <c r="D26" s="62">
        <f t="shared" si="0"/>
        <v>0</v>
      </c>
      <c r="E26" s="62">
        <f t="shared" si="0"/>
        <v>1</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1</v>
      </c>
      <c r="S26" s="596">
        <f t="shared" si="8"/>
        <v>0.71500000000000008</v>
      </c>
    </row>
    <row r="27" spans="2:19">
      <c r="B27" s="301">
        <f t="shared" si="2"/>
        <v>2009</v>
      </c>
      <c r="C27" s="61">
        <f t="shared" si="3"/>
        <v>0</v>
      </c>
      <c r="D27" s="62">
        <f t="shared" si="0"/>
        <v>0</v>
      </c>
      <c r="E27" s="62">
        <f t="shared" si="0"/>
        <v>1</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1</v>
      </c>
      <c r="S27" s="596">
        <f t="shared" si="8"/>
        <v>0.71500000000000008</v>
      </c>
    </row>
    <row r="28" spans="2:19">
      <c r="B28" s="301">
        <f t="shared" si="2"/>
        <v>2010</v>
      </c>
      <c r="C28" s="61">
        <f t="shared" si="3"/>
        <v>0</v>
      </c>
      <c r="D28" s="62">
        <f t="shared" si="0"/>
        <v>0</v>
      </c>
      <c r="E28" s="62">
        <f t="shared" si="0"/>
        <v>1</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1</v>
      </c>
      <c r="S28" s="596">
        <f t="shared" si="8"/>
        <v>0.71500000000000008</v>
      </c>
    </row>
    <row r="29" spans="2:19">
      <c r="B29" s="301">
        <f t="shared" si="2"/>
        <v>2011</v>
      </c>
      <c r="C29" s="61">
        <f t="shared" si="3"/>
        <v>0</v>
      </c>
      <c r="D29" s="62">
        <f t="shared" si="0"/>
        <v>0</v>
      </c>
      <c r="E29" s="62">
        <f t="shared" si="0"/>
        <v>1</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1</v>
      </c>
      <c r="S29" s="596">
        <f t="shared" si="8"/>
        <v>0.71500000000000008</v>
      </c>
    </row>
    <row r="30" spans="2:19">
      <c r="B30" s="301">
        <f t="shared" si="2"/>
        <v>2012</v>
      </c>
      <c r="C30" s="61">
        <f t="shared" si="3"/>
        <v>0</v>
      </c>
      <c r="D30" s="62">
        <f t="shared" si="0"/>
        <v>0</v>
      </c>
      <c r="E30" s="62">
        <f t="shared" si="0"/>
        <v>1</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1</v>
      </c>
      <c r="S30" s="596">
        <f t="shared" si="8"/>
        <v>0.71500000000000008</v>
      </c>
    </row>
    <row r="31" spans="2:19">
      <c r="B31" s="301">
        <f t="shared" si="2"/>
        <v>2013</v>
      </c>
      <c r="C31" s="61">
        <f t="shared" si="3"/>
        <v>0</v>
      </c>
      <c r="D31" s="62">
        <f t="shared" si="0"/>
        <v>0</v>
      </c>
      <c r="E31" s="62">
        <f t="shared" si="0"/>
        <v>1</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1</v>
      </c>
      <c r="S31" s="596">
        <f t="shared" si="8"/>
        <v>0.71500000000000008</v>
      </c>
    </row>
    <row r="32" spans="2:19">
      <c r="B32" s="301">
        <f t="shared" si="2"/>
        <v>2014</v>
      </c>
      <c r="C32" s="61">
        <f t="shared" si="3"/>
        <v>0</v>
      </c>
      <c r="D32" s="62">
        <f t="shared" si="0"/>
        <v>0</v>
      </c>
      <c r="E32" s="62">
        <f t="shared" si="0"/>
        <v>1</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1</v>
      </c>
      <c r="S32" s="596">
        <f t="shared" si="8"/>
        <v>0.71500000000000008</v>
      </c>
    </row>
    <row r="33" spans="2:19">
      <c r="B33" s="301">
        <f t="shared" si="2"/>
        <v>2015</v>
      </c>
      <c r="C33" s="61">
        <f t="shared" si="3"/>
        <v>0</v>
      </c>
      <c r="D33" s="62">
        <f t="shared" si="0"/>
        <v>0</v>
      </c>
      <c r="E33" s="62">
        <f t="shared" si="0"/>
        <v>1</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1</v>
      </c>
      <c r="S33" s="596">
        <f t="shared" si="8"/>
        <v>0.71500000000000008</v>
      </c>
    </row>
    <row r="34" spans="2:19">
      <c r="B34" s="301">
        <f t="shared" si="2"/>
        <v>2016</v>
      </c>
      <c r="C34" s="61">
        <f t="shared" si="3"/>
        <v>0</v>
      </c>
      <c r="D34" s="62">
        <f t="shared" si="3"/>
        <v>0</v>
      </c>
      <c r="E34" s="62">
        <f t="shared" si="3"/>
        <v>1</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1</v>
      </c>
      <c r="S34" s="596">
        <f t="shared" si="8"/>
        <v>0.71500000000000008</v>
      </c>
    </row>
    <row r="35" spans="2:19">
      <c r="B35" s="301">
        <f t="shared" si="2"/>
        <v>2017</v>
      </c>
      <c r="C35" s="61">
        <f t="shared" si="3"/>
        <v>0</v>
      </c>
      <c r="D35" s="62">
        <f t="shared" si="3"/>
        <v>0</v>
      </c>
      <c r="E35" s="62">
        <f t="shared" si="3"/>
        <v>1</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1</v>
      </c>
      <c r="S35" s="596">
        <f t="shared" si="8"/>
        <v>0.71500000000000008</v>
      </c>
    </row>
    <row r="36" spans="2:19">
      <c r="B36" s="301">
        <f t="shared" si="2"/>
        <v>2018</v>
      </c>
      <c r="C36" s="61">
        <f t="shared" si="3"/>
        <v>0</v>
      </c>
      <c r="D36" s="62">
        <f t="shared" si="3"/>
        <v>0</v>
      </c>
      <c r="E36" s="62">
        <f t="shared" si="3"/>
        <v>1</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1</v>
      </c>
      <c r="S36" s="596">
        <f t="shared" si="8"/>
        <v>0.71500000000000008</v>
      </c>
    </row>
    <row r="37" spans="2:19">
      <c r="B37" s="301">
        <f t="shared" si="2"/>
        <v>2019</v>
      </c>
      <c r="C37" s="61">
        <f t="shared" si="3"/>
        <v>0</v>
      </c>
      <c r="D37" s="62">
        <f t="shared" si="3"/>
        <v>0</v>
      </c>
      <c r="E37" s="62">
        <f t="shared" si="3"/>
        <v>1</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1</v>
      </c>
      <c r="S37" s="596">
        <f t="shared" si="8"/>
        <v>0.71500000000000008</v>
      </c>
    </row>
    <row r="38" spans="2:19">
      <c r="B38" s="301">
        <f t="shared" si="2"/>
        <v>2020</v>
      </c>
      <c r="C38" s="61">
        <f t="shared" si="3"/>
        <v>0</v>
      </c>
      <c r="D38" s="62">
        <f t="shared" si="3"/>
        <v>0</v>
      </c>
      <c r="E38" s="62">
        <f t="shared" si="3"/>
        <v>1</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1</v>
      </c>
      <c r="S38" s="596">
        <f t="shared" si="8"/>
        <v>0.71500000000000008</v>
      </c>
    </row>
    <row r="39" spans="2:19">
      <c r="B39" s="301">
        <f t="shared" si="2"/>
        <v>2021</v>
      </c>
      <c r="C39" s="61">
        <f t="shared" si="3"/>
        <v>0</v>
      </c>
      <c r="D39" s="62">
        <f t="shared" si="3"/>
        <v>0</v>
      </c>
      <c r="E39" s="62">
        <f t="shared" si="3"/>
        <v>1</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1</v>
      </c>
      <c r="S39" s="596">
        <f t="shared" si="8"/>
        <v>0.71500000000000008</v>
      </c>
    </row>
    <row r="40" spans="2:19">
      <c r="B40" s="301">
        <f t="shared" si="2"/>
        <v>2022</v>
      </c>
      <c r="C40" s="61">
        <f t="shared" si="3"/>
        <v>0</v>
      </c>
      <c r="D40" s="62">
        <f t="shared" si="3"/>
        <v>0</v>
      </c>
      <c r="E40" s="62">
        <f t="shared" si="3"/>
        <v>1</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1</v>
      </c>
      <c r="S40" s="596">
        <f t="shared" si="8"/>
        <v>0.71500000000000008</v>
      </c>
    </row>
    <row r="41" spans="2:19">
      <c r="B41" s="301">
        <f t="shared" si="2"/>
        <v>2023</v>
      </c>
      <c r="C41" s="61">
        <f t="shared" si="3"/>
        <v>0</v>
      </c>
      <c r="D41" s="62">
        <f t="shared" si="3"/>
        <v>0</v>
      </c>
      <c r="E41" s="62">
        <f t="shared" si="3"/>
        <v>1</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1</v>
      </c>
      <c r="S41" s="596">
        <f t="shared" si="8"/>
        <v>0.71500000000000008</v>
      </c>
    </row>
    <row r="42" spans="2:19">
      <c r="B42" s="301">
        <f t="shared" si="2"/>
        <v>2024</v>
      </c>
      <c r="C42" s="61">
        <f t="shared" si="3"/>
        <v>0</v>
      </c>
      <c r="D42" s="62">
        <f t="shared" si="3"/>
        <v>0</v>
      </c>
      <c r="E42" s="62">
        <f t="shared" si="3"/>
        <v>1</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1</v>
      </c>
      <c r="S42" s="596">
        <f t="shared" si="8"/>
        <v>0.71500000000000008</v>
      </c>
    </row>
    <row r="43" spans="2:19">
      <c r="B43" s="301">
        <f t="shared" si="2"/>
        <v>2025</v>
      </c>
      <c r="C43" s="61">
        <f t="shared" si="3"/>
        <v>0</v>
      </c>
      <c r="D43" s="62">
        <f t="shared" si="3"/>
        <v>0</v>
      </c>
      <c r="E43" s="62">
        <f t="shared" si="3"/>
        <v>1</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1</v>
      </c>
      <c r="S43" s="596">
        <f t="shared" si="8"/>
        <v>0.71500000000000008</v>
      </c>
    </row>
    <row r="44" spans="2:19">
      <c r="B44" s="301">
        <f t="shared" si="2"/>
        <v>2026</v>
      </c>
      <c r="C44" s="61">
        <f t="shared" si="3"/>
        <v>0</v>
      </c>
      <c r="D44" s="62">
        <f t="shared" si="3"/>
        <v>0</v>
      </c>
      <c r="E44" s="62">
        <f t="shared" si="3"/>
        <v>1</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1</v>
      </c>
      <c r="S44" s="596">
        <f t="shared" si="8"/>
        <v>0.71500000000000008</v>
      </c>
    </row>
    <row r="45" spans="2:19">
      <c r="B45" s="301">
        <f t="shared" si="2"/>
        <v>2027</v>
      </c>
      <c r="C45" s="61">
        <f t="shared" si="3"/>
        <v>0</v>
      </c>
      <c r="D45" s="62">
        <f t="shared" si="3"/>
        <v>0</v>
      </c>
      <c r="E45" s="62">
        <f t="shared" si="3"/>
        <v>1</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1</v>
      </c>
      <c r="S45" s="596">
        <f t="shared" si="8"/>
        <v>0.71500000000000008</v>
      </c>
    </row>
    <row r="46" spans="2:19">
      <c r="B46" s="301">
        <f t="shared" si="2"/>
        <v>2028</v>
      </c>
      <c r="C46" s="61">
        <f t="shared" si="3"/>
        <v>0</v>
      </c>
      <c r="D46" s="62">
        <f t="shared" si="3"/>
        <v>0</v>
      </c>
      <c r="E46" s="62">
        <f t="shared" si="3"/>
        <v>1</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1</v>
      </c>
      <c r="S46" s="596">
        <f t="shared" si="8"/>
        <v>0.71500000000000008</v>
      </c>
    </row>
    <row r="47" spans="2:19">
      <c r="B47" s="301">
        <f t="shared" si="2"/>
        <v>2029</v>
      </c>
      <c r="C47" s="61">
        <f t="shared" si="3"/>
        <v>0</v>
      </c>
      <c r="D47" s="62">
        <f t="shared" si="3"/>
        <v>0</v>
      </c>
      <c r="E47" s="62">
        <f t="shared" si="3"/>
        <v>1</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1</v>
      </c>
      <c r="S47" s="596">
        <f t="shared" si="8"/>
        <v>0.71500000000000008</v>
      </c>
    </row>
    <row r="48" spans="2:19">
      <c r="B48" s="301">
        <f t="shared" si="2"/>
        <v>2030</v>
      </c>
      <c r="C48" s="61">
        <f t="shared" si="3"/>
        <v>0</v>
      </c>
      <c r="D48" s="62">
        <f t="shared" si="3"/>
        <v>0</v>
      </c>
      <c r="E48" s="62">
        <f t="shared" si="3"/>
        <v>1</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1</v>
      </c>
      <c r="S48" s="596">
        <f t="shared" si="8"/>
        <v>0.71500000000000008</v>
      </c>
    </row>
    <row r="49" spans="2:19">
      <c r="B49" s="301">
        <f t="shared" si="2"/>
        <v>2031</v>
      </c>
      <c r="C49" s="61">
        <f t="shared" si="3"/>
        <v>0</v>
      </c>
      <c r="D49" s="62">
        <f t="shared" si="3"/>
        <v>0</v>
      </c>
      <c r="E49" s="62">
        <f t="shared" si="3"/>
        <v>1</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1</v>
      </c>
      <c r="S49" s="596">
        <f t="shared" si="8"/>
        <v>0.71500000000000008</v>
      </c>
    </row>
    <row r="50" spans="2:19">
      <c r="B50" s="301">
        <f t="shared" si="2"/>
        <v>2032</v>
      </c>
      <c r="C50" s="61">
        <f t="shared" si="3"/>
        <v>0</v>
      </c>
      <c r="D50" s="62">
        <f t="shared" si="3"/>
        <v>0</v>
      </c>
      <c r="E50" s="62">
        <f t="shared" si="3"/>
        <v>1</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1</v>
      </c>
      <c r="S50" s="596">
        <f t="shared" si="8"/>
        <v>0.71500000000000008</v>
      </c>
    </row>
    <row r="51" spans="2:19">
      <c r="B51" s="301">
        <f t="shared" ref="B51:B82" si="9">B50+1</f>
        <v>2033</v>
      </c>
      <c r="C51" s="61">
        <f t="shared" ref="C51:G98" si="10">C$16</f>
        <v>0</v>
      </c>
      <c r="D51" s="62">
        <f t="shared" si="10"/>
        <v>0</v>
      </c>
      <c r="E51" s="62">
        <f t="shared" si="10"/>
        <v>1</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1</v>
      </c>
      <c r="S51" s="596">
        <f t="shared" si="8"/>
        <v>0.71500000000000008</v>
      </c>
    </row>
    <row r="52" spans="2:19">
      <c r="B52" s="301">
        <f t="shared" si="9"/>
        <v>2034</v>
      </c>
      <c r="C52" s="61">
        <f t="shared" si="10"/>
        <v>0</v>
      </c>
      <c r="D52" s="62">
        <f t="shared" si="10"/>
        <v>0</v>
      </c>
      <c r="E52" s="62">
        <f t="shared" si="10"/>
        <v>1</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1</v>
      </c>
      <c r="S52" s="596">
        <f t="shared" si="8"/>
        <v>0.71500000000000008</v>
      </c>
    </row>
    <row r="53" spans="2:19">
      <c r="B53" s="301">
        <f t="shared" si="9"/>
        <v>2035</v>
      </c>
      <c r="C53" s="61">
        <f t="shared" si="10"/>
        <v>0</v>
      </c>
      <c r="D53" s="62">
        <f t="shared" si="10"/>
        <v>0</v>
      </c>
      <c r="E53" s="62">
        <f t="shared" si="10"/>
        <v>1</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1</v>
      </c>
      <c r="S53" s="596">
        <f t="shared" si="8"/>
        <v>0.71500000000000008</v>
      </c>
    </row>
    <row r="54" spans="2:19">
      <c r="B54" s="301">
        <f t="shared" si="9"/>
        <v>2036</v>
      </c>
      <c r="C54" s="61">
        <f t="shared" si="10"/>
        <v>0</v>
      </c>
      <c r="D54" s="62">
        <f t="shared" si="10"/>
        <v>0</v>
      </c>
      <c r="E54" s="62">
        <f t="shared" si="10"/>
        <v>1</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1</v>
      </c>
      <c r="S54" s="596">
        <f t="shared" si="8"/>
        <v>0.71500000000000008</v>
      </c>
    </row>
    <row r="55" spans="2:19">
      <c r="B55" s="301">
        <f t="shared" si="9"/>
        <v>2037</v>
      </c>
      <c r="C55" s="61">
        <f t="shared" si="10"/>
        <v>0</v>
      </c>
      <c r="D55" s="62">
        <f t="shared" si="10"/>
        <v>0</v>
      </c>
      <c r="E55" s="62">
        <f t="shared" si="10"/>
        <v>1</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1</v>
      </c>
      <c r="S55" s="596">
        <f t="shared" si="8"/>
        <v>0.71500000000000008</v>
      </c>
    </row>
    <row r="56" spans="2:19">
      <c r="B56" s="301">
        <f t="shared" si="9"/>
        <v>2038</v>
      </c>
      <c r="C56" s="61">
        <f t="shared" si="10"/>
        <v>0</v>
      </c>
      <c r="D56" s="62">
        <f t="shared" si="10"/>
        <v>0</v>
      </c>
      <c r="E56" s="62">
        <f t="shared" si="10"/>
        <v>1</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1</v>
      </c>
      <c r="S56" s="596">
        <f t="shared" si="8"/>
        <v>0.71500000000000008</v>
      </c>
    </row>
    <row r="57" spans="2:19">
      <c r="B57" s="301">
        <f t="shared" si="9"/>
        <v>2039</v>
      </c>
      <c r="C57" s="61">
        <f t="shared" si="10"/>
        <v>0</v>
      </c>
      <c r="D57" s="62">
        <f t="shared" si="10"/>
        <v>0</v>
      </c>
      <c r="E57" s="62">
        <f t="shared" si="10"/>
        <v>1</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1</v>
      </c>
      <c r="S57" s="596">
        <f t="shared" si="8"/>
        <v>0.71500000000000008</v>
      </c>
    </row>
    <row r="58" spans="2:19">
      <c r="B58" s="301">
        <f t="shared" si="9"/>
        <v>2040</v>
      </c>
      <c r="C58" s="61">
        <f t="shared" si="10"/>
        <v>0</v>
      </c>
      <c r="D58" s="62">
        <f t="shared" si="10"/>
        <v>0</v>
      </c>
      <c r="E58" s="62">
        <f t="shared" si="10"/>
        <v>1</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1</v>
      </c>
      <c r="S58" s="596">
        <f t="shared" si="8"/>
        <v>0.71500000000000008</v>
      </c>
    </row>
    <row r="59" spans="2:19">
      <c r="B59" s="301">
        <f t="shared" si="9"/>
        <v>2041</v>
      </c>
      <c r="C59" s="61">
        <f t="shared" si="10"/>
        <v>0</v>
      </c>
      <c r="D59" s="62">
        <f t="shared" si="10"/>
        <v>0</v>
      </c>
      <c r="E59" s="62">
        <f t="shared" si="10"/>
        <v>1</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1</v>
      </c>
      <c r="S59" s="596">
        <f t="shared" si="8"/>
        <v>0.71500000000000008</v>
      </c>
    </row>
    <row r="60" spans="2:19">
      <c r="B60" s="301">
        <f t="shared" si="9"/>
        <v>2042</v>
      </c>
      <c r="C60" s="61">
        <f t="shared" si="10"/>
        <v>0</v>
      </c>
      <c r="D60" s="62">
        <f t="shared" si="10"/>
        <v>0</v>
      </c>
      <c r="E60" s="62">
        <f t="shared" si="10"/>
        <v>1</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1</v>
      </c>
      <c r="S60" s="596">
        <f t="shared" si="8"/>
        <v>0.71500000000000008</v>
      </c>
    </row>
    <row r="61" spans="2:19">
      <c r="B61" s="301">
        <f t="shared" si="9"/>
        <v>2043</v>
      </c>
      <c r="C61" s="61">
        <f t="shared" si="10"/>
        <v>0</v>
      </c>
      <c r="D61" s="62">
        <f t="shared" si="10"/>
        <v>0</v>
      </c>
      <c r="E61" s="62">
        <f t="shared" si="10"/>
        <v>1</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1</v>
      </c>
      <c r="S61" s="596">
        <f t="shared" si="8"/>
        <v>0.71500000000000008</v>
      </c>
    </row>
    <row r="62" spans="2:19">
      <c r="B62" s="301">
        <f t="shared" si="9"/>
        <v>2044</v>
      </c>
      <c r="C62" s="61">
        <f t="shared" si="10"/>
        <v>0</v>
      </c>
      <c r="D62" s="62">
        <f t="shared" si="10"/>
        <v>0</v>
      </c>
      <c r="E62" s="62">
        <f t="shared" si="10"/>
        <v>1</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1</v>
      </c>
      <c r="S62" s="596">
        <f t="shared" si="8"/>
        <v>0.71500000000000008</v>
      </c>
    </row>
    <row r="63" spans="2:19">
      <c r="B63" s="301">
        <f t="shared" si="9"/>
        <v>2045</v>
      </c>
      <c r="C63" s="61">
        <f t="shared" si="10"/>
        <v>0</v>
      </c>
      <c r="D63" s="62">
        <f t="shared" si="10"/>
        <v>0</v>
      </c>
      <c r="E63" s="62">
        <f t="shared" si="10"/>
        <v>1</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1</v>
      </c>
      <c r="S63" s="596">
        <f t="shared" si="8"/>
        <v>0.71500000000000008</v>
      </c>
    </row>
    <row r="64" spans="2:19">
      <c r="B64" s="301">
        <f t="shared" si="9"/>
        <v>2046</v>
      </c>
      <c r="C64" s="61">
        <f t="shared" si="10"/>
        <v>0</v>
      </c>
      <c r="D64" s="62">
        <f t="shared" si="10"/>
        <v>0</v>
      </c>
      <c r="E64" s="62">
        <f t="shared" si="10"/>
        <v>1</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1</v>
      </c>
      <c r="S64" s="596">
        <f t="shared" si="8"/>
        <v>0.71500000000000008</v>
      </c>
    </row>
    <row r="65" spans="2:19">
      <c r="B65" s="301">
        <f t="shared" si="9"/>
        <v>2047</v>
      </c>
      <c r="C65" s="61">
        <f t="shared" si="10"/>
        <v>0</v>
      </c>
      <c r="D65" s="62">
        <f t="shared" si="10"/>
        <v>0</v>
      </c>
      <c r="E65" s="62">
        <f t="shared" si="10"/>
        <v>1</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1</v>
      </c>
      <c r="S65" s="596">
        <f t="shared" si="8"/>
        <v>0.71500000000000008</v>
      </c>
    </row>
    <row r="66" spans="2:19">
      <c r="B66" s="301">
        <f t="shared" si="9"/>
        <v>2048</v>
      </c>
      <c r="C66" s="61">
        <f t="shared" si="10"/>
        <v>0</v>
      </c>
      <c r="D66" s="62">
        <f t="shared" si="10"/>
        <v>0</v>
      </c>
      <c r="E66" s="62">
        <f t="shared" si="10"/>
        <v>1</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1</v>
      </c>
      <c r="S66" s="596">
        <f t="shared" si="8"/>
        <v>0.71500000000000008</v>
      </c>
    </row>
    <row r="67" spans="2:19">
      <c r="B67" s="301">
        <f t="shared" si="9"/>
        <v>2049</v>
      </c>
      <c r="C67" s="61">
        <f t="shared" si="10"/>
        <v>0</v>
      </c>
      <c r="D67" s="62">
        <f t="shared" si="10"/>
        <v>0</v>
      </c>
      <c r="E67" s="62">
        <f t="shared" si="10"/>
        <v>1</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1</v>
      </c>
      <c r="S67" s="596">
        <f t="shared" si="8"/>
        <v>0.71500000000000008</v>
      </c>
    </row>
    <row r="68" spans="2:19">
      <c r="B68" s="301">
        <f t="shared" si="9"/>
        <v>2050</v>
      </c>
      <c r="C68" s="61">
        <f t="shared" si="10"/>
        <v>0</v>
      </c>
      <c r="D68" s="62">
        <f t="shared" si="10"/>
        <v>0</v>
      </c>
      <c r="E68" s="62">
        <f t="shared" si="10"/>
        <v>1</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1</v>
      </c>
      <c r="S68" s="596">
        <f t="shared" si="8"/>
        <v>0.71500000000000008</v>
      </c>
    </row>
    <row r="69" spans="2:19">
      <c r="B69" s="301">
        <f t="shared" si="9"/>
        <v>2051</v>
      </c>
      <c r="C69" s="61">
        <f t="shared" si="10"/>
        <v>0</v>
      </c>
      <c r="D69" s="62">
        <f t="shared" si="10"/>
        <v>0</v>
      </c>
      <c r="E69" s="62">
        <f t="shared" si="10"/>
        <v>1</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1</v>
      </c>
      <c r="S69" s="596">
        <f t="shared" si="8"/>
        <v>0.71500000000000008</v>
      </c>
    </row>
    <row r="70" spans="2:19">
      <c r="B70" s="301">
        <f t="shared" si="9"/>
        <v>2052</v>
      </c>
      <c r="C70" s="61">
        <f t="shared" si="10"/>
        <v>0</v>
      </c>
      <c r="D70" s="62">
        <f t="shared" si="10"/>
        <v>0</v>
      </c>
      <c r="E70" s="62">
        <f t="shared" si="10"/>
        <v>1</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1</v>
      </c>
      <c r="S70" s="596">
        <f t="shared" si="8"/>
        <v>0.71500000000000008</v>
      </c>
    </row>
    <row r="71" spans="2:19">
      <c r="B71" s="301">
        <f t="shared" si="9"/>
        <v>2053</v>
      </c>
      <c r="C71" s="61">
        <f t="shared" si="10"/>
        <v>0</v>
      </c>
      <c r="D71" s="62">
        <f t="shared" si="10"/>
        <v>0</v>
      </c>
      <c r="E71" s="62">
        <f t="shared" si="10"/>
        <v>1</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1</v>
      </c>
      <c r="S71" s="596">
        <f t="shared" si="8"/>
        <v>0.71500000000000008</v>
      </c>
    </row>
    <row r="72" spans="2:19">
      <c r="B72" s="301">
        <f t="shared" si="9"/>
        <v>2054</v>
      </c>
      <c r="C72" s="61">
        <f t="shared" si="10"/>
        <v>0</v>
      </c>
      <c r="D72" s="62">
        <f t="shared" si="10"/>
        <v>0</v>
      </c>
      <c r="E72" s="62">
        <f t="shared" si="10"/>
        <v>1</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1</v>
      </c>
      <c r="S72" s="596">
        <f t="shared" si="8"/>
        <v>0.71500000000000008</v>
      </c>
    </row>
    <row r="73" spans="2:19">
      <c r="B73" s="301">
        <f t="shared" si="9"/>
        <v>2055</v>
      </c>
      <c r="C73" s="61">
        <f t="shared" si="10"/>
        <v>0</v>
      </c>
      <c r="D73" s="62">
        <f t="shared" si="10"/>
        <v>0</v>
      </c>
      <c r="E73" s="62">
        <f t="shared" si="10"/>
        <v>1</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1</v>
      </c>
      <c r="S73" s="596">
        <f t="shared" si="8"/>
        <v>0.71500000000000008</v>
      </c>
    </row>
    <row r="74" spans="2:19">
      <c r="B74" s="301">
        <f t="shared" si="9"/>
        <v>2056</v>
      </c>
      <c r="C74" s="61">
        <f t="shared" si="10"/>
        <v>0</v>
      </c>
      <c r="D74" s="62">
        <f t="shared" si="10"/>
        <v>0</v>
      </c>
      <c r="E74" s="62">
        <f t="shared" si="10"/>
        <v>1</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1</v>
      </c>
      <c r="S74" s="596">
        <f t="shared" si="8"/>
        <v>0.71500000000000008</v>
      </c>
    </row>
    <row r="75" spans="2:19">
      <c r="B75" s="301">
        <f t="shared" si="9"/>
        <v>2057</v>
      </c>
      <c r="C75" s="61">
        <f t="shared" si="10"/>
        <v>0</v>
      </c>
      <c r="D75" s="62">
        <f t="shared" si="10"/>
        <v>0</v>
      </c>
      <c r="E75" s="62">
        <f t="shared" si="10"/>
        <v>1</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1</v>
      </c>
      <c r="S75" s="596">
        <f t="shared" si="8"/>
        <v>0.71500000000000008</v>
      </c>
    </row>
    <row r="76" spans="2:19">
      <c r="B76" s="301">
        <f t="shared" si="9"/>
        <v>2058</v>
      </c>
      <c r="C76" s="61">
        <f t="shared" si="10"/>
        <v>0</v>
      </c>
      <c r="D76" s="62">
        <f t="shared" si="10"/>
        <v>0</v>
      </c>
      <c r="E76" s="62">
        <f t="shared" si="10"/>
        <v>1</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1</v>
      </c>
      <c r="S76" s="596">
        <f t="shared" si="8"/>
        <v>0.71500000000000008</v>
      </c>
    </row>
    <row r="77" spans="2:19">
      <c r="B77" s="301">
        <f t="shared" si="9"/>
        <v>2059</v>
      </c>
      <c r="C77" s="61">
        <f t="shared" si="10"/>
        <v>0</v>
      </c>
      <c r="D77" s="62">
        <f t="shared" si="10"/>
        <v>0</v>
      </c>
      <c r="E77" s="62">
        <f t="shared" si="10"/>
        <v>1</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1</v>
      </c>
      <c r="S77" s="596">
        <f t="shared" si="8"/>
        <v>0.71500000000000008</v>
      </c>
    </row>
    <row r="78" spans="2:19">
      <c r="B78" s="301">
        <f t="shared" si="9"/>
        <v>2060</v>
      </c>
      <c r="C78" s="61">
        <f t="shared" si="10"/>
        <v>0</v>
      </c>
      <c r="D78" s="62">
        <f t="shared" si="10"/>
        <v>0</v>
      </c>
      <c r="E78" s="62">
        <f t="shared" si="10"/>
        <v>1</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1</v>
      </c>
      <c r="S78" s="596">
        <f t="shared" si="8"/>
        <v>0.71500000000000008</v>
      </c>
    </row>
    <row r="79" spans="2:19">
      <c r="B79" s="301">
        <f t="shared" si="9"/>
        <v>2061</v>
      </c>
      <c r="C79" s="61">
        <f t="shared" si="10"/>
        <v>0</v>
      </c>
      <c r="D79" s="62">
        <f t="shared" si="10"/>
        <v>0</v>
      </c>
      <c r="E79" s="62">
        <f t="shared" si="10"/>
        <v>1</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1</v>
      </c>
      <c r="S79" s="596">
        <f t="shared" si="8"/>
        <v>0.71500000000000008</v>
      </c>
    </row>
    <row r="80" spans="2:19">
      <c r="B80" s="301">
        <f t="shared" si="9"/>
        <v>2062</v>
      </c>
      <c r="C80" s="61">
        <f t="shared" si="10"/>
        <v>0</v>
      </c>
      <c r="D80" s="62">
        <f t="shared" si="10"/>
        <v>0</v>
      </c>
      <c r="E80" s="62">
        <f t="shared" si="10"/>
        <v>1</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1</v>
      </c>
      <c r="S80" s="596">
        <f t="shared" si="8"/>
        <v>0.71500000000000008</v>
      </c>
    </row>
    <row r="81" spans="2:19">
      <c r="B81" s="301">
        <f t="shared" si="9"/>
        <v>2063</v>
      </c>
      <c r="C81" s="61">
        <f t="shared" si="10"/>
        <v>0</v>
      </c>
      <c r="D81" s="62">
        <f t="shared" si="10"/>
        <v>0</v>
      </c>
      <c r="E81" s="62">
        <f t="shared" si="10"/>
        <v>1</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1</v>
      </c>
      <c r="S81" s="596">
        <f t="shared" si="8"/>
        <v>0.71500000000000008</v>
      </c>
    </row>
    <row r="82" spans="2:19">
      <c r="B82" s="301">
        <f t="shared" si="9"/>
        <v>2064</v>
      </c>
      <c r="C82" s="61">
        <f t="shared" si="10"/>
        <v>0</v>
      </c>
      <c r="D82" s="62">
        <f t="shared" si="10"/>
        <v>0</v>
      </c>
      <c r="E82" s="62">
        <f t="shared" si="10"/>
        <v>1</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1</v>
      </c>
      <c r="S82" s="596">
        <f t="shared" si="8"/>
        <v>0.71500000000000008</v>
      </c>
    </row>
    <row r="83" spans="2:19">
      <c r="B83" s="301">
        <f t="shared" ref="B83:B98" si="12">B82+1</f>
        <v>2065</v>
      </c>
      <c r="C83" s="61">
        <f t="shared" si="10"/>
        <v>0</v>
      </c>
      <c r="D83" s="62">
        <f t="shared" si="10"/>
        <v>0</v>
      </c>
      <c r="E83" s="62">
        <f t="shared" si="10"/>
        <v>1</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1</v>
      </c>
      <c r="S83" s="596">
        <f t="shared" ref="S83:S98" si="16">I83*I$13+J83*J$13+K83*K$13+L83*L$13+M83*M$13</f>
        <v>0.71500000000000008</v>
      </c>
    </row>
    <row r="84" spans="2:19">
      <c r="B84" s="301">
        <f t="shared" si="12"/>
        <v>2066</v>
      </c>
      <c r="C84" s="61">
        <f t="shared" si="10"/>
        <v>0</v>
      </c>
      <c r="D84" s="62">
        <f t="shared" si="10"/>
        <v>0</v>
      </c>
      <c r="E84" s="62">
        <f t="shared" si="10"/>
        <v>1</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1</v>
      </c>
      <c r="S84" s="596">
        <f t="shared" si="16"/>
        <v>0.71500000000000008</v>
      </c>
    </row>
    <row r="85" spans="2:19">
      <c r="B85" s="301">
        <f t="shared" si="12"/>
        <v>2067</v>
      </c>
      <c r="C85" s="61">
        <f t="shared" si="10"/>
        <v>0</v>
      </c>
      <c r="D85" s="62">
        <f t="shared" si="10"/>
        <v>0</v>
      </c>
      <c r="E85" s="62">
        <f t="shared" si="10"/>
        <v>1</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1</v>
      </c>
      <c r="S85" s="596">
        <f t="shared" si="16"/>
        <v>0.71500000000000008</v>
      </c>
    </row>
    <row r="86" spans="2:19">
      <c r="B86" s="301">
        <f t="shared" si="12"/>
        <v>2068</v>
      </c>
      <c r="C86" s="61">
        <f t="shared" si="10"/>
        <v>0</v>
      </c>
      <c r="D86" s="62">
        <f t="shared" si="10"/>
        <v>0</v>
      </c>
      <c r="E86" s="62">
        <f t="shared" si="10"/>
        <v>1</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1</v>
      </c>
      <c r="S86" s="596">
        <f t="shared" si="16"/>
        <v>0.71500000000000008</v>
      </c>
    </row>
    <row r="87" spans="2:19">
      <c r="B87" s="301">
        <f t="shared" si="12"/>
        <v>2069</v>
      </c>
      <c r="C87" s="61">
        <f t="shared" si="10"/>
        <v>0</v>
      </c>
      <c r="D87" s="62">
        <f t="shared" si="10"/>
        <v>0</v>
      </c>
      <c r="E87" s="62">
        <f t="shared" si="10"/>
        <v>1</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1</v>
      </c>
      <c r="S87" s="596">
        <f t="shared" si="16"/>
        <v>0.71500000000000008</v>
      </c>
    </row>
    <row r="88" spans="2:19">
      <c r="B88" s="301">
        <f t="shared" si="12"/>
        <v>2070</v>
      </c>
      <c r="C88" s="61">
        <f t="shared" si="10"/>
        <v>0</v>
      </c>
      <c r="D88" s="62">
        <f t="shared" si="10"/>
        <v>0</v>
      </c>
      <c r="E88" s="62">
        <f t="shared" si="10"/>
        <v>1</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1</v>
      </c>
      <c r="S88" s="596">
        <f t="shared" si="16"/>
        <v>0.71500000000000008</v>
      </c>
    </row>
    <row r="89" spans="2:19">
      <c r="B89" s="301">
        <f t="shared" si="12"/>
        <v>2071</v>
      </c>
      <c r="C89" s="61">
        <f t="shared" si="10"/>
        <v>0</v>
      </c>
      <c r="D89" s="62">
        <f t="shared" si="10"/>
        <v>0</v>
      </c>
      <c r="E89" s="62">
        <f t="shared" si="10"/>
        <v>1</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1</v>
      </c>
      <c r="S89" s="596">
        <f t="shared" si="16"/>
        <v>0.71500000000000008</v>
      </c>
    </row>
    <row r="90" spans="2:19">
      <c r="B90" s="301">
        <f t="shared" si="12"/>
        <v>2072</v>
      </c>
      <c r="C90" s="61">
        <f t="shared" si="10"/>
        <v>0</v>
      </c>
      <c r="D90" s="62">
        <f t="shared" si="10"/>
        <v>0</v>
      </c>
      <c r="E90" s="62">
        <f t="shared" si="10"/>
        <v>1</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1</v>
      </c>
      <c r="S90" s="596">
        <f t="shared" si="16"/>
        <v>0.71500000000000008</v>
      </c>
    </row>
    <row r="91" spans="2:19">
      <c r="B91" s="301">
        <f t="shared" si="12"/>
        <v>2073</v>
      </c>
      <c r="C91" s="61">
        <f t="shared" si="10"/>
        <v>0</v>
      </c>
      <c r="D91" s="62">
        <f t="shared" si="10"/>
        <v>0</v>
      </c>
      <c r="E91" s="62">
        <f t="shared" si="10"/>
        <v>1</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1</v>
      </c>
      <c r="S91" s="596">
        <f t="shared" si="16"/>
        <v>0.71500000000000008</v>
      </c>
    </row>
    <row r="92" spans="2:19">
      <c r="B92" s="301">
        <f t="shared" si="12"/>
        <v>2074</v>
      </c>
      <c r="C92" s="61">
        <f t="shared" si="10"/>
        <v>0</v>
      </c>
      <c r="D92" s="62">
        <f t="shared" si="10"/>
        <v>0</v>
      </c>
      <c r="E92" s="62">
        <f t="shared" si="10"/>
        <v>1</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1</v>
      </c>
      <c r="S92" s="596">
        <f t="shared" si="16"/>
        <v>0.71500000000000008</v>
      </c>
    </row>
    <row r="93" spans="2:19">
      <c r="B93" s="301">
        <f t="shared" si="12"/>
        <v>2075</v>
      </c>
      <c r="C93" s="61">
        <f t="shared" si="10"/>
        <v>0</v>
      </c>
      <c r="D93" s="62">
        <f t="shared" si="10"/>
        <v>0</v>
      </c>
      <c r="E93" s="62">
        <f t="shared" si="10"/>
        <v>1</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1</v>
      </c>
      <c r="S93" s="596">
        <f t="shared" si="16"/>
        <v>0.71500000000000008</v>
      </c>
    </row>
    <row r="94" spans="2:19">
      <c r="B94" s="301">
        <f t="shared" si="12"/>
        <v>2076</v>
      </c>
      <c r="C94" s="61">
        <f t="shared" si="10"/>
        <v>0</v>
      </c>
      <c r="D94" s="62">
        <f t="shared" si="10"/>
        <v>0</v>
      </c>
      <c r="E94" s="62">
        <f t="shared" si="10"/>
        <v>1</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1</v>
      </c>
      <c r="S94" s="596">
        <f t="shared" si="16"/>
        <v>0.71500000000000008</v>
      </c>
    </row>
    <row r="95" spans="2:19">
      <c r="B95" s="301">
        <f t="shared" si="12"/>
        <v>2077</v>
      </c>
      <c r="C95" s="61">
        <f t="shared" si="10"/>
        <v>0</v>
      </c>
      <c r="D95" s="62">
        <f t="shared" si="10"/>
        <v>0</v>
      </c>
      <c r="E95" s="62">
        <f t="shared" si="10"/>
        <v>1</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1</v>
      </c>
      <c r="S95" s="596">
        <f t="shared" si="16"/>
        <v>0.71500000000000008</v>
      </c>
    </row>
    <row r="96" spans="2:19">
      <c r="B96" s="301">
        <f t="shared" si="12"/>
        <v>2078</v>
      </c>
      <c r="C96" s="61">
        <f t="shared" si="10"/>
        <v>0</v>
      </c>
      <c r="D96" s="62">
        <f t="shared" si="10"/>
        <v>0</v>
      </c>
      <c r="E96" s="62">
        <f t="shared" si="10"/>
        <v>1</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1</v>
      </c>
      <c r="S96" s="596">
        <f t="shared" si="16"/>
        <v>0.71500000000000008</v>
      </c>
    </row>
    <row r="97" spans="2:19">
      <c r="B97" s="301">
        <f t="shared" si="12"/>
        <v>2079</v>
      </c>
      <c r="C97" s="61">
        <f t="shared" si="10"/>
        <v>0</v>
      </c>
      <c r="D97" s="62">
        <f t="shared" si="10"/>
        <v>0</v>
      </c>
      <c r="E97" s="62">
        <f t="shared" si="10"/>
        <v>1</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1</v>
      </c>
      <c r="S97" s="596">
        <f t="shared" si="16"/>
        <v>0.71500000000000008</v>
      </c>
    </row>
    <row r="98" spans="2:19" ht="13.5" thickBot="1">
      <c r="B98" s="302">
        <f t="shared" si="12"/>
        <v>2080</v>
      </c>
      <c r="C98" s="63">
        <f t="shared" si="10"/>
        <v>0</v>
      </c>
      <c r="D98" s="64">
        <f t="shared" si="10"/>
        <v>0</v>
      </c>
      <c r="E98" s="64">
        <f t="shared" si="10"/>
        <v>1</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1</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3" activePane="bottomRight" state="frozen"/>
      <selection activeCell="E19" sqref="E19"/>
      <selection pane="topRight" activeCell="E19" sqref="E19"/>
      <selection pane="bottomLeft" activeCell="E19" sqref="E19"/>
      <selection pane="bottomRight" activeCell="C13" sqref="C13"/>
    </sheetView>
  </sheetViews>
  <sheetFormatPr defaultColWidth="11.42578125" defaultRowHeight="12.75"/>
  <cols>
    <col min="1" max="1" width="2.28515625" style="637" customWidth="1"/>
    <col min="2" max="2" width="6.28515625" style="637" customWidth="1"/>
    <col min="3" max="3" width="9.28515625" style="637" customWidth="1"/>
    <col min="4" max="4" width="7.42578125" style="637" customWidth="1"/>
    <col min="5" max="14" width="8" style="637" customWidth="1"/>
    <col min="15" max="16" width="8.42578125" style="637" customWidth="1"/>
    <col min="17" max="17" width="3.85546875" style="637" customWidth="1"/>
    <col min="18" max="18" width="3.42578125" style="637" customWidth="1"/>
    <col min="19" max="21" width="11.42578125" style="637" hidden="1" customWidth="1"/>
    <col min="22" max="22" width="10.28515625" style="637" hidden="1" customWidth="1"/>
    <col min="23" max="23" width="9.7109375" style="637" hidden="1" customWidth="1"/>
    <col min="24" max="24" width="9.42578125" style="637" hidden="1" customWidth="1"/>
    <col min="25" max="27" width="0" style="637" hidden="1" customWidth="1"/>
    <col min="28" max="29" width="11.42578125" style="637"/>
    <col min="30" max="30" width="10.85546875" style="637" customWidth="1"/>
    <col min="31" max="16384" width="11.42578125" style="637"/>
  </cols>
  <sheetData>
    <row r="2" spans="2:30">
      <c r="C2" s="638" t="s">
        <v>34</v>
      </c>
      <c r="S2" s="638" t="s">
        <v>300</v>
      </c>
      <c r="AC2" s="637" t="s">
        <v>6</v>
      </c>
      <c r="AD2" s="639">
        <v>0.66390000000000005</v>
      </c>
    </row>
    <row r="3" spans="2:30">
      <c r="B3" s="640"/>
      <c r="C3" s="640"/>
      <c r="S3" s="640"/>
      <c r="AC3" s="637" t="s">
        <v>256</v>
      </c>
      <c r="AD3" s="639">
        <v>0.1285</v>
      </c>
    </row>
    <row r="4" spans="2:30">
      <c r="B4" s="640"/>
      <c r="C4" s="640" t="s">
        <v>38</v>
      </c>
      <c r="S4" s="640" t="s">
        <v>301</v>
      </c>
      <c r="AC4" s="637" t="s">
        <v>2</v>
      </c>
      <c r="AD4" s="639">
        <v>0</v>
      </c>
    </row>
    <row r="5" spans="2:30">
      <c r="B5" s="640"/>
      <c r="C5" s="640"/>
      <c r="S5" s="640" t="s">
        <v>38</v>
      </c>
      <c r="AC5" s="637" t="s">
        <v>16</v>
      </c>
      <c r="AD5" s="639">
        <v>8.1000000000000013E-3</v>
      </c>
    </row>
    <row r="6" spans="2:30">
      <c r="B6" s="640"/>
      <c r="S6" s="640"/>
      <c r="AC6" s="637" t="s">
        <v>331</v>
      </c>
      <c r="AD6" s="639">
        <v>0</v>
      </c>
    </row>
    <row r="7" spans="2:30" ht="13.5" thickBot="1">
      <c r="B7" s="640"/>
      <c r="C7" s="641"/>
      <c r="S7" s="640"/>
      <c r="AC7" s="637" t="s">
        <v>332</v>
      </c>
      <c r="AD7" s="639">
        <v>0.10710000000000001</v>
      </c>
    </row>
    <row r="8" spans="2:30" ht="13.5" thickBot="1">
      <c r="B8" s="640"/>
      <c r="D8" s="642">
        <v>6.2100000000000002E-2</v>
      </c>
      <c r="E8" s="643">
        <v>0.66390000000000005</v>
      </c>
      <c r="F8" s="644">
        <v>0.1285</v>
      </c>
      <c r="G8" s="644">
        <v>0</v>
      </c>
      <c r="H8" s="644">
        <v>0</v>
      </c>
      <c r="I8" s="644">
        <v>0</v>
      </c>
      <c r="J8" s="644">
        <v>8.0999999999999996E-3</v>
      </c>
      <c r="K8" s="644">
        <v>0</v>
      </c>
      <c r="L8" s="644">
        <v>0.1071</v>
      </c>
      <c r="M8" s="644">
        <v>1.77E-2</v>
      </c>
      <c r="N8" s="644">
        <v>1.3299999999999999E-2</v>
      </c>
      <c r="O8" s="644">
        <v>6.2100000000000002E-2</v>
      </c>
      <c r="P8" s="645">
        <f>SUM(E8:O8)</f>
        <v>1.0006999999999999</v>
      </c>
      <c r="S8" s="640"/>
      <c r="T8" s="640"/>
      <c r="AC8" s="637" t="s">
        <v>231</v>
      </c>
      <c r="AD8" s="639">
        <v>1.77E-2</v>
      </c>
    </row>
    <row r="9" spans="2:30" ht="13.5" thickBot="1">
      <c r="B9" s="646"/>
      <c r="C9" s="647"/>
      <c r="D9" s="648"/>
      <c r="E9" s="805" t="s">
        <v>41</v>
      </c>
      <c r="F9" s="806"/>
      <c r="G9" s="806"/>
      <c r="H9" s="806"/>
      <c r="I9" s="806"/>
      <c r="J9" s="806"/>
      <c r="K9" s="806"/>
      <c r="L9" s="806"/>
      <c r="M9" s="806"/>
      <c r="N9" s="806"/>
      <c r="O9" s="806"/>
      <c r="P9" s="649"/>
      <c r="AC9" s="637" t="s">
        <v>232</v>
      </c>
      <c r="AD9" s="639">
        <v>1.3300000000000001E-2</v>
      </c>
    </row>
    <row r="10" spans="2:30" ht="21.75" customHeight="1" thickBot="1">
      <c r="B10" s="807" t="s">
        <v>1</v>
      </c>
      <c r="C10" s="807" t="s">
        <v>33</v>
      </c>
      <c r="D10" s="807" t="s">
        <v>40</v>
      </c>
      <c r="E10" s="807" t="s">
        <v>228</v>
      </c>
      <c r="F10" s="807" t="s">
        <v>271</v>
      </c>
      <c r="G10" s="797" t="s">
        <v>267</v>
      </c>
      <c r="H10" s="807" t="s">
        <v>270</v>
      </c>
      <c r="I10" s="797" t="s">
        <v>2</v>
      </c>
      <c r="J10" s="807" t="s">
        <v>16</v>
      </c>
      <c r="K10" s="797" t="s">
        <v>229</v>
      </c>
      <c r="L10" s="809" t="s">
        <v>273</v>
      </c>
      <c r="M10" s="810"/>
      <c r="N10" s="810"/>
      <c r="O10" s="811"/>
      <c r="P10" s="807" t="s">
        <v>27</v>
      </c>
      <c r="AC10" s="637" t="s">
        <v>233</v>
      </c>
      <c r="AD10" s="639">
        <v>6.2100000000000002E-2</v>
      </c>
    </row>
    <row r="11" spans="2:30" s="651" customFormat="1" ht="42" customHeight="1" thickBot="1">
      <c r="B11" s="808"/>
      <c r="C11" s="808"/>
      <c r="D11" s="808"/>
      <c r="E11" s="808"/>
      <c r="F11" s="808"/>
      <c r="G11" s="799"/>
      <c r="H11" s="808"/>
      <c r="I11" s="799"/>
      <c r="J11" s="808"/>
      <c r="K11" s="799"/>
      <c r="L11" s="650" t="s">
        <v>230</v>
      </c>
      <c r="M11" s="650" t="s">
        <v>231</v>
      </c>
      <c r="N11" s="650" t="s">
        <v>232</v>
      </c>
      <c r="O11" s="650" t="s">
        <v>233</v>
      </c>
      <c r="P11" s="808"/>
      <c r="S11" s="400" t="s">
        <v>1</v>
      </c>
      <c r="T11" s="404" t="s">
        <v>302</v>
      </c>
      <c r="U11" s="400" t="s">
        <v>303</v>
      </c>
      <c r="V11" s="404" t="s">
        <v>304</v>
      </c>
      <c r="W11" s="400" t="s">
        <v>40</v>
      </c>
      <c r="X11" s="404" t="s">
        <v>305</v>
      </c>
    </row>
    <row r="12" spans="2:30" s="658" customFormat="1" ht="26.25" thickBot="1">
      <c r="B12" s="652"/>
      <c r="C12" s="653" t="s">
        <v>15</v>
      </c>
      <c r="D12" s="653" t="s">
        <v>24</v>
      </c>
      <c r="E12" s="654" t="s">
        <v>24</v>
      </c>
      <c r="F12" s="655" t="s">
        <v>24</v>
      </c>
      <c r="G12" s="655" t="s">
        <v>24</v>
      </c>
      <c r="H12" s="655" t="s">
        <v>24</v>
      </c>
      <c r="I12" s="655" t="s">
        <v>24</v>
      </c>
      <c r="J12" s="655" t="s">
        <v>24</v>
      </c>
      <c r="K12" s="655" t="s">
        <v>24</v>
      </c>
      <c r="L12" s="655" t="s">
        <v>24</v>
      </c>
      <c r="M12" s="655" t="s">
        <v>24</v>
      </c>
      <c r="N12" s="655" t="s">
        <v>24</v>
      </c>
      <c r="O12" s="656" t="s">
        <v>24</v>
      </c>
      <c r="P12" s="657" t="s">
        <v>39</v>
      </c>
      <c r="S12" s="659"/>
      <c r="T12" s="660" t="s">
        <v>306</v>
      </c>
      <c r="U12" s="659" t="s">
        <v>307</v>
      </c>
      <c r="V12" s="660" t="s">
        <v>15</v>
      </c>
      <c r="W12" s="661" t="s">
        <v>24</v>
      </c>
      <c r="X12" s="660" t="s">
        <v>15</v>
      </c>
    </row>
    <row r="13" spans="2:30">
      <c r="B13" s="662">
        <f>year</f>
        <v>2000</v>
      </c>
      <c r="C13" s="663">
        <f>'[2]Fraksi pengelolaan sampah BaU'!B30</f>
        <v>36.264136281999996</v>
      </c>
      <c r="D13" s="664">
        <v>1</v>
      </c>
      <c r="E13" s="665">
        <f t="shared" ref="E13:O28" si="0">E$8</f>
        <v>0.66390000000000005</v>
      </c>
      <c r="F13" s="665">
        <f t="shared" si="0"/>
        <v>0.1285</v>
      </c>
      <c r="G13" s="665">
        <f t="shared" si="0"/>
        <v>0</v>
      </c>
      <c r="H13" s="665">
        <f t="shared" si="0"/>
        <v>0</v>
      </c>
      <c r="I13" s="665">
        <f t="shared" si="0"/>
        <v>0</v>
      </c>
      <c r="J13" s="665">
        <f t="shared" si="0"/>
        <v>8.0999999999999996E-3</v>
      </c>
      <c r="K13" s="665">
        <f t="shared" si="0"/>
        <v>0</v>
      </c>
      <c r="L13" s="665">
        <f t="shared" si="0"/>
        <v>0.1071</v>
      </c>
      <c r="M13" s="665">
        <f t="shared" si="0"/>
        <v>1.77E-2</v>
      </c>
      <c r="N13" s="665">
        <f t="shared" si="0"/>
        <v>1.3299999999999999E-2</v>
      </c>
      <c r="O13" s="665">
        <f t="shared" si="0"/>
        <v>6.2100000000000002E-2</v>
      </c>
      <c r="P13" s="666">
        <f t="shared" ref="P13:P44" si="1">SUM(E13:O13)</f>
        <v>1.0006999999999999</v>
      </c>
      <c r="S13" s="662">
        <f>year</f>
        <v>2000</v>
      </c>
      <c r="T13" s="667">
        <v>0</v>
      </c>
      <c r="U13" s="667">
        <v>5</v>
      </c>
      <c r="V13" s="668">
        <f>T13*U13</f>
        <v>0</v>
      </c>
      <c r="W13" s="669">
        <v>1</v>
      </c>
      <c r="X13" s="670">
        <f t="shared" ref="X13:X44" si="2">V13*W13</f>
        <v>0</v>
      </c>
    </row>
    <row r="14" spans="2:30">
      <c r="B14" s="671">
        <f t="shared" ref="B14:B45" si="3">B13+1</f>
        <v>2001</v>
      </c>
      <c r="C14" s="663">
        <f>'[2]Fraksi pengelolaan sampah BaU'!B31</f>
        <v>36.990224304000002</v>
      </c>
      <c r="D14" s="664">
        <v>1</v>
      </c>
      <c r="E14" s="665">
        <f t="shared" si="0"/>
        <v>0.66390000000000005</v>
      </c>
      <c r="F14" s="665">
        <f t="shared" si="0"/>
        <v>0.1285</v>
      </c>
      <c r="G14" s="665">
        <f t="shared" si="0"/>
        <v>0</v>
      </c>
      <c r="H14" s="665">
        <f t="shared" si="0"/>
        <v>0</v>
      </c>
      <c r="I14" s="665">
        <f t="shared" si="0"/>
        <v>0</v>
      </c>
      <c r="J14" s="665">
        <f t="shared" si="0"/>
        <v>8.0999999999999996E-3</v>
      </c>
      <c r="K14" s="665">
        <f t="shared" si="0"/>
        <v>0</v>
      </c>
      <c r="L14" s="665">
        <f t="shared" si="0"/>
        <v>0.1071</v>
      </c>
      <c r="M14" s="665">
        <f t="shared" si="0"/>
        <v>1.77E-2</v>
      </c>
      <c r="N14" s="665">
        <f t="shared" si="0"/>
        <v>1.3299999999999999E-2</v>
      </c>
      <c r="O14" s="665">
        <f t="shared" si="0"/>
        <v>6.2100000000000002E-2</v>
      </c>
      <c r="P14" s="672">
        <f t="shared" si="1"/>
        <v>1.0006999999999999</v>
      </c>
      <c r="S14" s="671">
        <f t="shared" ref="S14:S77" si="4">S13+1</f>
        <v>2001</v>
      </c>
      <c r="T14" s="673">
        <v>0</v>
      </c>
      <c r="U14" s="673">
        <v>5</v>
      </c>
      <c r="V14" s="674">
        <f>T14*U14</f>
        <v>0</v>
      </c>
      <c r="W14" s="675">
        <v>1</v>
      </c>
      <c r="X14" s="676">
        <f t="shared" si="2"/>
        <v>0</v>
      </c>
    </row>
    <row r="15" spans="2:30">
      <c r="B15" s="671">
        <f t="shared" si="3"/>
        <v>2002</v>
      </c>
      <c r="C15" s="663">
        <f>'[2]Fraksi pengelolaan sampah BaU'!B32</f>
        <v>37.833907848000003</v>
      </c>
      <c r="D15" s="664">
        <v>1</v>
      </c>
      <c r="E15" s="665">
        <f t="shared" si="0"/>
        <v>0.66390000000000005</v>
      </c>
      <c r="F15" s="665">
        <f t="shared" si="0"/>
        <v>0.1285</v>
      </c>
      <c r="G15" s="665">
        <f t="shared" si="0"/>
        <v>0</v>
      </c>
      <c r="H15" s="665">
        <f t="shared" si="0"/>
        <v>0</v>
      </c>
      <c r="I15" s="665">
        <f t="shared" si="0"/>
        <v>0</v>
      </c>
      <c r="J15" s="665">
        <f t="shared" si="0"/>
        <v>8.0999999999999996E-3</v>
      </c>
      <c r="K15" s="665">
        <f t="shared" si="0"/>
        <v>0</v>
      </c>
      <c r="L15" s="665">
        <f t="shared" si="0"/>
        <v>0.1071</v>
      </c>
      <c r="M15" s="665">
        <f t="shared" si="0"/>
        <v>1.77E-2</v>
      </c>
      <c r="N15" s="665">
        <f t="shared" si="0"/>
        <v>1.3299999999999999E-2</v>
      </c>
      <c r="O15" s="665">
        <f t="shared" si="0"/>
        <v>6.2100000000000002E-2</v>
      </c>
      <c r="P15" s="672">
        <f t="shared" si="1"/>
        <v>1.0006999999999999</v>
      </c>
      <c r="S15" s="671">
        <f t="shared" si="4"/>
        <v>2002</v>
      </c>
      <c r="T15" s="673">
        <v>0</v>
      </c>
      <c r="U15" s="673">
        <v>5</v>
      </c>
      <c r="V15" s="674">
        <f t="shared" ref="V15:V78" si="5">T15*U15</f>
        <v>0</v>
      </c>
      <c r="W15" s="675">
        <v>1</v>
      </c>
      <c r="X15" s="676">
        <f t="shared" si="2"/>
        <v>0</v>
      </c>
    </row>
    <row r="16" spans="2:30">
      <c r="B16" s="671">
        <f t="shared" si="3"/>
        <v>2003</v>
      </c>
      <c r="C16" s="663">
        <f>'[2]Fraksi pengelolaan sampah BaU'!B33</f>
        <v>39.045816281999997</v>
      </c>
      <c r="D16" s="664">
        <v>1</v>
      </c>
      <c r="E16" s="665">
        <f t="shared" si="0"/>
        <v>0.66390000000000005</v>
      </c>
      <c r="F16" s="665">
        <f t="shared" si="0"/>
        <v>0.1285</v>
      </c>
      <c r="G16" s="665">
        <f t="shared" si="0"/>
        <v>0</v>
      </c>
      <c r="H16" s="665">
        <f t="shared" si="0"/>
        <v>0</v>
      </c>
      <c r="I16" s="665">
        <f t="shared" si="0"/>
        <v>0</v>
      </c>
      <c r="J16" s="665">
        <f t="shared" si="0"/>
        <v>8.0999999999999996E-3</v>
      </c>
      <c r="K16" s="665">
        <f t="shared" si="0"/>
        <v>0</v>
      </c>
      <c r="L16" s="665">
        <f t="shared" si="0"/>
        <v>0.1071</v>
      </c>
      <c r="M16" s="665">
        <f t="shared" si="0"/>
        <v>1.77E-2</v>
      </c>
      <c r="N16" s="665">
        <f t="shared" si="0"/>
        <v>1.3299999999999999E-2</v>
      </c>
      <c r="O16" s="665">
        <f t="shared" si="0"/>
        <v>6.2100000000000002E-2</v>
      </c>
      <c r="P16" s="672">
        <f t="shared" si="1"/>
        <v>1.0006999999999999</v>
      </c>
      <c r="S16" s="671">
        <f t="shared" si="4"/>
        <v>2003</v>
      </c>
      <c r="T16" s="673">
        <v>0</v>
      </c>
      <c r="U16" s="673">
        <v>5</v>
      </c>
      <c r="V16" s="674">
        <f t="shared" si="5"/>
        <v>0</v>
      </c>
      <c r="W16" s="675">
        <v>1</v>
      </c>
      <c r="X16" s="676">
        <f t="shared" si="2"/>
        <v>0</v>
      </c>
    </row>
    <row r="17" spans="2:24">
      <c r="B17" s="671">
        <f t="shared" si="3"/>
        <v>2004</v>
      </c>
      <c r="C17" s="663">
        <f>'[2]Fraksi pengelolaan sampah BaU'!B34</f>
        <v>39.499647373999998</v>
      </c>
      <c r="D17" s="664">
        <v>1</v>
      </c>
      <c r="E17" s="665">
        <f t="shared" si="0"/>
        <v>0.66390000000000005</v>
      </c>
      <c r="F17" s="665">
        <f t="shared" si="0"/>
        <v>0.1285</v>
      </c>
      <c r="G17" s="665">
        <f t="shared" si="0"/>
        <v>0</v>
      </c>
      <c r="H17" s="665">
        <f t="shared" si="0"/>
        <v>0</v>
      </c>
      <c r="I17" s="665">
        <f t="shared" si="0"/>
        <v>0</v>
      </c>
      <c r="J17" s="665">
        <f t="shared" si="0"/>
        <v>8.0999999999999996E-3</v>
      </c>
      <c r="K17" s="665">
        <f t="shared" si="0"/>
        <v>0</v>
      </c>
      <c r="L17" s="665">
        <f t="shared" si="0"/>
        <v>0.1071</v>
      </c>
      <c r="M17" s="665">
        <f t="shared" si="0"/>
        <v>1.77E-2</v>
      </c>
      <c r="N17" s="665">
        <f t="shared" si="0"/>
        <v>1.3299999999999999E-2</v>
      </c>
      <c r="O17" s="665">
        <f t="shared" si="0"/>
        <v>6.2100000000000002E-2</v>
      </c>
      <c r="P17" s="672">
        <f t="shared" si="1"/>
        <v>1.0006999999999999</v>
      </c>
      <c r="S17" s="671">
        <f t="shared" si="4"/>
        <v>2004</v>
      </c>
      <c r="T17" s="673">
        <v>0</v>
      </c>
      <c r="U17" s="673">
        <v>5</v>
      </c>
      <c r="V17" s="674">
        <f t="shared" si="5"/>
        <v>0</v>
      </c>
      <c r="W17" s="675">
        <v>1</v>
      </c>
      <c r="X17" s="676">
        <f t="shared" si="2"/>
        <v>0</v>
      </c>
    </row>
    <row r="18" spans="2:24">
      <c r="B18" s="671">
        <f t="shared" si="3"/>
        <v>2005</v>
      </c>
      <c r="C18" s="663">
        <f>'[2]Fraksi pengelolaan sampah BaU'!B35</f>
        <v>40.597646011999998</v>
      </c>
      <c r="D18" s="664">
        <v>1</v>
      </c>
      <c r="E18" s="665">
        <f t="shared" si="0"/>
        <v>0.66390000000000005</v>
      </c>
      <c r="F18" s="665">
        <f t="shared" si="0"/>
        <v>0.1285</v>
      </c>
      <c r="G18" s="665">
        <f t="shared" si="0"/>
        <v>0</v>
      </c>
      <c r="H18" s="665">
        <f t="shared" si="0"/>
        <v>0</v>
      </c>
      <c r="I18" s="665">
        <f t="shared" si="0"/>
        <v>0</v>
      </c>
      <c r="J18" s="665">
        <f t="shared" si="0"/>
        <v>8.0999999999999996E-3</v>
      </c>
      <c r="K18" s="665">
        <f t="shared" si="0"/>
        <v>0</v>
      </c>
      <c r="L18" s="665">
        <f t="shared" si="0"/>
        <v>0.1071</v>
      </c>
      <c r="M18" s="665">
        <f t="shared" si="0"/>
        <v>1.77E-2</v>
      </c>
      <c r="N18" s="665">
        <f t="shared" si="0"/>
        <v>1.3299999999999999E-2</v>
      </c>
      <c r="O18" s="665">
        <f t="shared" si="0"/>
        <v>6.2100000000000002E-2</v>
      </c>
      <c r="P18" s="672">
        <f t="shared" si="1"/>
        <v>1.0006999999999999</v>
      </c>
      <c r="S18" s="671">
        <f t="shared" si="4"/>
        <v>2005</v>
      </c>
      <c r="T18" s="673">
        <v>0</v>
      </c>
      <c r="U18" s="673">
        <v>5</v>
      </c>
      <c r="V18" s="674">
        <f t="shared" si="5"/>
        <v>0</v>
      </c>
      <c r="W18" s="675">
        <v>1</v>
      </c>
      <c r="X18" s="676">
        <f t="shared" si="2"/>
        <v>0</v>
      </c>
    </row>
    <row r="19" spans="2:24">
      <c r="B19" s="671">
        <f t="shared" si="3"/>
        <v>2006</v>
      </c>
      <c r="C19" s="663">
        <f>'[2]Fraksi pengelolaan sampah BaU'!B36</f>
        <v>41.065872298000002</v>
      </c>
      <c r="D19" s="664">
        <v>1</v>
      </c>
      <c r="E19" s="665">
        <f t="shared" si="0"/>
        <v>0.66390000000000005</v>
      </c>
      <c r="F19" s="665">
        <f t="shared" si="0"/>
        <v>0.1285</v>
      </c>
      <c r="G19" s="665">
        <f t="shared" si="0"/>
        <v>0</v>
      </c>
      <c r="H19" s="665">
        <f t="shared" si="0"/>
        <v>0</v>
      </c>
      <c r="I19" s="665">
        <f t="shared" si="0"/>
        <v>0</v>
      </c>
      <c r="J19" s="665">
        <f t="shared" si="0"/>
        <v>8.0999999999999996E-3</v>
      </c>
      <c r="K19" s="665">
        <f t="shared" si="0"/>
        <v>0</v>
      </c>
      <c r="L19" s="665">
        <f t="shared" si="0"/>
        <v>0.1071</v>
      </c>
      <c r="M19" s="665">
        <f t="shared" si="0"/>
        <v>1.77E-2</v>
      </c>
      <c r="N19" s="665">
        <f t="shared" si="0"/>
        <v>1.3299999999999999E-2</v>
      </c>
      <c r="O19" s="665">
        <f t="shared" si="0"/>
        <v>6.2100000000000002E-2</v>
      </c>
      <c r="P19" s="672">
        <f t="shared" si="1"/>
        <v>1.0006999999999999</v>
      </c>
      <c r="S19" s="671">
        <f t="shared" si="4"/>
        <v>2006</v>
      </c>
      <c r="T19" s="673">
        <v>0</v>
      </c>
      <c r="U19" s="673">
        <v>5</v>
      </c>
      <c r="V19" s="674">
        <f t="shared" si="5"/>
        <v>0</v>
      </c>
      <c r="W19" s="675">
        <v>1</v>
      </c>
      <c r="X19" s="676">
        <f t="shared" si="2"/>
        <v>0</v>
      </c>
    </row>
    <row r="20" spans="2:24">
      <c r="B20" s="671">
        <f t="shared" si="3"/>
        <v>2007</v>
      </c>
      <c r="C20" s="663">
        <f>'[2]Fraksi pengelolaan sampah BaU'!B37</f>
        <v>41.521789650000002</v>
      </c>
      <c r="D20" s="664">
        <v>1</v>
      </c>
      <c r="E20" s="665">
        <f t="shared" si="0"/>
        <v>0.66390000000000005</v>
      </c>
      <c r="F20" s="665">
        <f t="shared" si="0"/>
        <v>0.1285</v>
      </c>
      <c r="G20" s="665">
        <f t="shared" si="0"/>
        <v>0</v>
      </c>
      <c r="H20" s="665">
        <f t="shared" si="0"/>
        <v>0</v>
      </c>
      <c r="I20" s="665">
        <f t="shared" si="0"/>
        <v>0</v>
      </c>
      <c r="J20" s="665">
        <f t="shared" si="0"/>
        <v>8.0999999999999996E-3</v>
      </c>
      <c r="K20" s="665">
        <f t="shared" si="0"/>
        <v>0</v>
      </c>
      <c r="L20" s="665">
        <f t="shared" si="0"/>
        <v>0.1071</v>
      </c>
      <c r="M20" s="665">
        <f t="shared" si="0"/>
        <v>1.77E-2</v>
      </c>
      <c r="N20" s="665">
        <f t="shared" si="0"/>
        <v>1.3299999999999999E-2</v>
      </c>
      <c r="O20" s="665">
        <f t="shared" si="0"/>
        <v>6.2100000000000002E-2</v>
      </c>
      <c r="P20" s="672">
        <f t="shared" si="1"/>
        <v>1.0006999999999999</v>
      </c>
      <c r="S20" s="671">
        <f t="shared" si="4"/>
        <v>2007</v>
      </c>
      <c r="T20" s="673">
        <v>0</v>
      </c>
      <c r="U20" s="673">
        <v>5</v>
      </c>
      <c r="V20" s="674">
        <f t="shared" si="5"/>
        <v>0</v>
      </c>
      <c r="W20" s="675">
        <v>1</v>
      </c>
      <c r="X20" s="676">
        <f t="shared" si="2"/>
        <v>0</v>
      </c>
    </row>
    <row r="21" spans="2:24">
      <c r="B21" s="671">
        <f t="shared" si="3"/>
        <v>2008</v>
      </c>
      <c r="C21" s="663">
        <f>'[2]Fraksi pengelolaan sampah BaU'!B38</f>
        <v>41.960877837999995</v>
      </c>
      <c r="D21" s="664">
        <v>1</v>
      </c>
      <c r="E21" s="665">
        <f t="shared" si="0"/>
        <v>0.66390000000000005</v>
      </c>
      <c r="F21" s="665">
        <f t="shared" si="0"/>
        <v>0.1285</v>
      </c>
      <c r="G21" s="665">
        <f t="shared" si="0"/>
        <v>0</v>
      </c>
      <c r="H21" s="665">
        <f t="shared" si="0"/>
        <v>0</v>
      </c>
      <c r="I21" s="665">
        <f t="shared" si="0"/>
        <v>0</v>
      </c>
      <c r="J21" s="665">
        <f t="shared" si="0"/>
        <v>8.0999999999999996E-3</v>
      </c>
      <c r="K21" s="665">
        <f t="shared" si="0"/>
        <v>0</v>
      </c>
      <c r="L21" s="665">
        <f t="shared" si="0"/>
        <v>0.1071</v>
      </c>
      <c r="M21" s="665">
        <f t="shared" si="0"/>
        <v>1.77E-2</v>
      </c>
      <c r="N21" s="665">
        <f t="shared" si="0"/>
        <v>1.3299999999999999E-2</v>
      </c>
      <c r="O21" s="665">
        <f t="shared" si="0"/>
        <v>6.2100000000000002E-2</v>
      </c>
      <c r="P21" s="672">
        <f t="shared" si="1"/>
        <v>1.0006999999999999</v>
      </c>
      <c r="S21" s="671">
        <f t="shared" si="4"/>
        <v>2008</v>
      </c>
      <c r="T21" s="673">
        <v>0</v>
      </c>
      <c r="U21" s="673">
        <v>5</v>
      </c>
      <c r="V21" s="674">
        <f t="shared" si="5"/>
        <v>0</v>
      </c>
      <c r="W21" s="675">
        <v>1</v>
      </c>
      <c r="X21" s="676">
        <f t="shared" si="2"/>
        <v>0</v>
      </c>
    </row>
    <row r="22" spans="2:24">
      <c r="B22" s="671">
        <f t="shared" si="3"/>
        <v>2009</v>
      </c>
      <c r="C22" s="663">
        <f>'[2]Fraksi pengelolaan sampah BaU'!B39</f>
        <v>42.377503959999999</v>
      </c>
      <c r="D22" s="664">
        <v>1</v>
      </c>
      <c r="E22" s="665">
        <f t="shared" si="0"/>
        <v>0.66390000000000005</v>
      </c>
      <c r="F22" s="665">
        <f t="shared" si="0"/>
        <v>0.1285</v>
      </c>
      <c r="G22" s="665">
        <f t="shared" si="0"/>
        <v>0</v>
      </c>
      <c r="H22" s="665">
        <f t="shared" si="0"/>
        <v>0</v>
      </c>
      <c r="I22" s="665">
        <f t="shared" si="0"/>
        <v>0</v>
      </c>
      <c r="J22" s="665">
        <f t="shared" si="0"/>
        <v>8.0999999999999996E-3</v>
      </c>
      <c r="K22" s="665">
        <f t="shared" si="0"/>
        <v>0</v>
      </c>
      <c r="L22" s="665">
        <f t="shared" si="0"/>
        <v>0.1071</v>
      </c>
      <c r="M22" s="665">
        <f t="shared" si="0"/>
        <v>1.77E-2</v>
      </c>
      <c r="N22" s="665">
        <f t="shared" si="0"/>
        <v>1.3299999999999999E-2</v>
      </c>
      <c r="O22" s="665">
        <f t="shared" si="0"/>
        <v>6.2100000000000002E-2</v>
      </c>
      <c r="P22" s="672">
        <f t="shared" si="1"/>
        <v>1.0006999999999999</v>
      </c>
      <c r="S22" s="671">
        <f t="shared" si="4"/>
        <v>2009</v>
      </c>
      <c r="T22" s="673">
        <v>0</v>
      </c>
      <c r="U22" s="673">
        <v>5</v>
      </c>
      <c r="V22" s="674">
        <f t="shared" si="5"/>
        <v>0</v>
      </c>
      <c r="W22" s="675">
        <v>1</v>
      </c>
      <c r="X22" s="676">
        <f t="shared" si="2"/>
        <v>0</v>
      </c>
    </row>
    <row r="23" spans="2:24">
      <c r="B23" s="671">
        <f t="shared" si="3"/>
        <v>2010</v>
      </c>
      <c r="C23" s="663">
        <f>'[2]Fraksi pengelolaan sampah BaU'!B40</f>
        <v>50.591805000000001</v>
      </c>
      <c r="D23" s="664">
        <v>1</v>
      </c>
      <c r="E23" s="665">
        <f t="shared" ref="E23:O38" si="6">E$8</f>
        <v>0.66390000000000005</v>
      </c>
      <c r="F23" s="665">
        <f t="shared" si="6"/>
        <v>0.1285</v>
      </c>
      <c r="G23" s="665">
        <f t="shared" si="0"/>
        <v>0</v>
      </c>
      <c r="H23" s="665">
        <f t="shared" si="6"/>
        <v>0</v>
      </c>
      <c r="I23" s="665">
        <f t="shared" si="0"/>
        <v>0</v>
      </c>
      <c r="J23" s="665">
        <f t="shared" si="6"/>
        <v>8.0999999999999996E-3</v>
      </c>
      <c r="K23" s="665">
        <f t="shared" si="6"/>
        <v>0</v>
      </c>
      <c r="L23" s="665">
        <f t="shared" si="6"/>
        <v>0.1071</v>
      </c>
      <c r="M23" s="665">
        <f t="shared" si="6"/>
        <v>1.77E-2</v>
      </c>
      <c r="N23" s="665">
        <f t="shared" si="6"/>
        <v>1.3299999999999999E-2</v>
      </c>
      <c r="O23" s="665">
        <f t="shared" si="6"/>
        <v>6.2100000000000002E-2</v>
      </c>
      <c r="P23" s="672">
        <f t="shared" si="1"/>
        <v>1.0006999999999999</v>
      </c>
      <c r="S23" s="671">
        <f t="shared" si="4"/>
        <v>2010</v>
      </c>
      <c r="T23" s="673">
        <v>0</v>
      </c>
      <c r="U23" s="673">
        <v>5</v>
      </c>
      <c r="V23" s="674">
        <f t="shared" si="5"/>
        <v>0</v>
      </c>
      <c r="W23" s="675">
        <v>1</v>
      </c>
      <c r="X23" s="676">
        <f t="shared" si="2"/>
        <v>0</v>
      </c>
    </row>
    <row r="24" spans="2:24">
      <c r="B24" s="671">
        <f t="shared" si="3"/>
        <v>2011</v>
      </c>
      <c r="C24" s="677"/>
      <c r="D24" s="664">
        <v>1</v>
      </c>
      <c r="E24" s="665">
        <f t="shared" si="6"/>
        <v>0.66390000000000005</v>
      </c>
      <c r="F24" s="665">
        <f t="shared" si="6"/>
        <v>0.1285</v>
      </c>
      <c r="G24" s="665">
        <f t="shared" si="0"/>
        <v>0</v>
      </c>
      <c r="H24" s="665">
        <f t="shared" si="6"/>
        <v>0</v>
      </c>
      <c r="I24" s="665">
        <f t="shared" si="0"/>
        <v>0</v>
      </c>
      <c r="J24" s="665">
        <f t="shared" si="6"/>
        <v>8.0999999999999996E-3</v>
      </c>
      <c r="K24" s="665">
        <f t="shared" si="6"/>
        <v>0</v>
      </c>
      <c r="L24" s="665">
        <f t="shared" si="6"/>
        <v>0.1071</v>
      </c>
      <c r="M24" s="665">
        <f t="shared" si="6"/>
        <v>1.77E-2</v>
      </c>
      <c r="N24" s="665">
        <f t="shared" si="6"/>
        <v>1.3299999999999999E-2</v>
      </c>
      <c r="O24" s="665">
        <f t="shared" si="6"/>
        <v>6.2100000000000002E-2</v>
      </c>
      <c r="P24" s="672">
        <f t="shared" si="1"/>
        <v>1.0006999999999999</v>
      </c>
      <c r="S24" s="671">
        <f t="shared" si="4"/>
        <v>2011</v>
      </c>
      <c r="T24" s="673">
        <v>0</v>
      </c>
      <c r="U24" s="673">
        <v>5</v>
      </c>
      <c r="V24" s="674">
        <f t="shared" si="5"/>
        <v>0</v>
      </c>
      <c r="W24" s="675">
        <v>1</v>
      </c>
      <c r="X24" s="676">
        <f t="shared" si="2"/>
        <v>0</v>
      </c>
    </row>
    <row r="25" spans="2:24">
      <c r="B25" s="671">
        <f t="shared" si="3"/>
        <v>2012</v>
      </c>
      <c r="C25" s="678"/>
      <c r="D25" s="664">
        <v>1</v>
      </c>
      <c r="E25" s="665">
        <f t="shared" si="6"/>
        <v>0.66390000000000005</v>
      </c>
      <c r="F25" s="665">
        <f t="shared" si="6"/>
        <v>0.1285</v>
      </c>
      <c r="G25" s="665">
        <f t="shared" si="0"/>
        <v>0</v>
      </c>
      <c r="H25" s="665">
        <f t="shared" si="6"/>
        <v>0</v>
      </c>
      <c r="I25" s="665">
        <f t="shared" si="0"/>
        <v>0</v>
      </c>
      <c r="J25" s="665">
        <f t="shared" si="6"/>
        <v>8.0999999999999996E-3</v>
      </c>
      <c r="K25" s="665">
        <f t="shared" si="6"/>
        <v>0</v>
      </c>
      <c r="L25" s="665">
        <f t="shared" si="6"/>
        <v>0.1071</v>
      </c>
      <c r="M25" s="665">
        <f t="shared" si="6"/>
        <v>1.77E-2</v>
      </c>
      <c r="N25" s="665">
        <f t="shared" si="6"/>
        <v>1.3299999999999999E-2</v>
      </c>
      <c r="O25" s="665">
        <f t="shared" si="6"/>
        <v>6.2100000000000002E-2</v>
      </c>
      <c r="P25" s="672">
        <f t="shared" si="1"/>
        <v>1.0006999999999999</v>
      </c>
      <c r="S25" s="671">
        <f t="shared" si="4"/>
        <v>2012</v>
      </c>
      <c r="T25" s="673">
        <v>0</v>
      </c>
      <c r="U25" s="673">
        <v>5</v>
      </c>
      <c r="V25" s="674">
        <f t="shared" si="5"/>
        <v>0</v>
      </c>
      <c r="W25" s="675">
        <v>1</v>
      </c>
      <c r="X25" s="676">
        <f t="shared" si="2"/>
        <v>0</v>
      </c>
    </row>
    <row r="26" spans="2:24">
      <c r="B26" s="671">
        <f t="shared" si="3"/>
        <v>2013</v>
      </c>
      <c r="C26" s="678"/>
      <c r="D26" s="664">
        <v>1</v>
      </c>
      <c r="E26" s="665">
        <f t="shared" si="6"/>
        <v>0.66390000000000005</v>
      </c>
      <c r="F26" s="665">
        <f t="shared" si="6"/>
        <v>0.1285</v>
      </c>
      <c r="G26" s="665">
        <f t="shared" si="0"/>
        <v>0</v>
      </c>
      <c r="H26" s="665">
        <f t="shared" si="6"/>
        <v>0</v>
      </c>
      <c r="I26" s="665">
        <f t="shared" si="0"/>
        <v>0</v>
      </c>
      <c r="J26" s="665">
        <f t="shared" si="6"/>
        <v>8.0999999999999996E-3</v>
      </c>
      <c r="K26" s="665">
        <f t="shared" si="6"/>
        <v>0</v>
      </c>
      <c r="L26" s="665">
        <f t="shared" si="6"/>
        <v>0.1071</v>
      </c>
      <c r="M26" s="665">
        <f t="shared" si="6"/>
        <v>1.77E-2</v>
      </c>
      <c r="N26" s="665">
        <f t="shared" si="6"/>
        <v>1.3299999999999999E-2</v>
      </c>
      <c r="O26" s="665">
        <f t="shared" si="6"/>
        <v>6.2100000000000002E-2</v>
      </c>
      <c r="P26" s="672">
        <f t="shared" si="1"/>
        <v>1.0006999999999999</v>
      </c>
      <c r="S26" s="671">
        <f t="shared" si="4"/>
        <v>2013</v>
      </c>
      <c r="T26" s="673">
        <v>0</v>
      </c>
      <c r="U26" s="673">
        <v>5</v>
      </c>
      <c r="V26" s="674">
        <f t="shared" si="5"/>
        <v>0</v>
      </c>
      <c r="W26" s="675">
        <v>1</v>
      </c>
      <c r="X26" s="676">
        <f t="shared" si="2"/>
        <v>0</v>
      </c>
    </row>
    <row r="27" spans="2:24">
      <c r="B27" s="671">
        <f t="shared" si="3"/>
        <v>2014</v>
      </c>
      <c r="C27" s="678"/>
      <c r="D27" s="664">
        <v>1</v>
      </c>
      <c r="E27" s="665">
        <f t="shared" si="6"/>
        <v>0.66390000000000005</v>
      </c>
      <c r="F27" s="665">
        <f t="shared" si="6"/>
        <v>0.1285</v>
      </c>
      <c r="G27" s="665">
        <f t="shared" si="0"/>
        <v>0</v>
      </c>
      <c r="H27" s="665">
        <f t="shared" si="6"/>
        <v>0</v>
      </c>
      <c r="I27" s="665">
        <f t="shared" si="0"/>
        <v>0</v>
      </c>
      <c r="J27" s="665">
        <f t="shared" si="6"/>
        <v>8.0999999999999996E-3</v>
      </c>
      <c r="K27" s="665">
        <f t="shared" si="6"/>
        <v>0</v>
      </c>
      <c r="L27" s="665">
        <f t="shared" si="6"/>
        <v>0.1071</v>
      </c>
      <c r="M27" s="665">
        <f t="shared" si="6"/>
        <v>1.77E-2</v>
      </c>
      <c r="N27" s="665">
        <f t="shared" si="6"/>
        <v>1.3299999999999999E-2</v>
      </c>
      <c r="O27" s="665">
        <f t="shared" si="6"/>
        <v>6.2100000000000002E-2</v>
      </c>
      <c r="P27" s="672">
        <f t="shared" si="1"/>
        <v>1.0006999999999999</v>
      </c>
      <c r="S27" s="671">
        <f t="shared" si="4"/>
        <v>2014</v>
      </c>
      <c r="T27" s="673">
        <v>0</v>
      </c>
      <c r="U27" s="673">
        <v>5</v>
      </c>
      <c r="V27" s="674">
        <f t="shared" si="5"/>
        <v>0</v>
      </c>
      <c r="W27" s="675">
        <v>1</v>
      </c>
      <c r="X27" s="676">
        <f t="shared" si="2"/>
        <v>0</v>
      </c>
    </row>
    <row r="28" spans="2:24">
      <c r="B28" s="671">
        <f t="shared" si="3"/>
        <v>2015</v>
      </c>
      <c r="C28" s="678"/>
      <c r="D28" s="664">
        <v>1</v>
      </c>
      <c r="E28" s="665">
        <f t="shared" si="6"/>
        <v>0.66390000000000005</v>
      </c>
      <c r="F28" s="665">
        <f t="shared" si="6"/>
        <v>0.1285</v>
      </c>
      <c r="G28" s="665">
        <f t="shared" si="0"/>
        <v>0</v>
      </c>
      <c r="H28" s="665">
        <f t="shared" si="6"/>
        <v>0</v>
      </c>
      <c r="I28" s="665">
        <f t="shared" si="0"/>
        <v>0</v>
      </c>
      <c r="J28" s="665">
        <f t="shared" si="6"/>
        <v>8.0999999999999996E-3</v>
      </c>
      <c r="K28" s="665">
        <f t="shared" si="6"/>
        <v>0</v>
      </c>
      <c r="L28" s="665">
        <f t="shared" si="6"/>
        <v>0.1071</v>
      </c>
      <c r="M28" s="665">
        <f t="shared" si="6"/>
        <v>1.77E-2</v>
      </c>
      <c r="N28" s="665">
        <f t="shared" si="6"/>
        <v>1.3299999999999999E-2</v>
      </c>
      <c r="O28" s="665">
        <f t="shared" si="6"/>
        <v>6.2100000000000002E-2</v>
      </c>
      <c r="P28" s="672">
        <f t="shared" si="1"/>
        <v>1.0006999999999999</v>
      </c>
      <c r="S28" s="671">
        <f t="shared" si="4"/>
        <v>2015</v>
      </c>
      <c r="T28" s="673">
        <v>0</v>
      </c>
      <c r="U28" s="673">
        <v>5</v>
      </c>
      <c r="V28" s="674">
        <f t="shared" si="5"/>
        <v>0</v>
      </c>
      <c r="W28" s="675">
        <v>1</v>
      </c>
      <c r="X28" s="676">
        <f t="shared" si="2"/>
        <v>0</v>
      </c>
    </row>
    <row r="29" spans="2:24">
      <c r="B29" s="671">
        <f t="shared" si="3"/>
        <v>2016</v>
      </c>
      <c r="C29" s="678"/>
      <c r="D29" s="664">
        <v>1</v>
      </c>
      <c r="E29" s="665">
        <f t="shared" si="6"/>
        <v>0.66390000000000005</v>
      </c>
      <c r="F29" s="665">
        <f t="shared" si="6"/>
        <v>0.1285</v>
      </c>
      <c r="G29" s="665">
        <f t="shared" si="6"/>
        <v>0</v>
      </c>
      <c r="H29" s="665">
        <f t="shared" si="6"/>
        <v>0</v>
      </c>
      <c r="I29" s="665">
        <f t="shared" si="6"/>
        <v>0</v>
      </c>
      <c r="J29" s="665">
        <f t="shared" si="6"/>
        <v>8.0999999999999996E-3</v>
      </c>
      <c r="K29" s="665">
        <f t="shared" si="6"/>
        <v>0</v>
      </c>
      <c r="L29" s="665">
        <f t="shared" si="6"/>
        <v>0.1071</v>
      </c>
      <c r="M29" s="665">
        <f t="shared" si="6"/>
        <v>1.77E-2</v>
      </c>
      <c r="N29" s="665">
        <f t="shared" si="6"/>
        <v>1.3299999999999999E-2</v>
      </c>
      <c r="O29" s="665">
        <f t="shared" si="6"/>
        <v>6.2100000000000002E-2</v>
      </c>
      <c r="P29" s="672">
        <f t="shared" si="1"/>
        <v>1.0006999999999999</v>
      </c>
      <c r="S29" s="671">
        <f t="shared" si="4"/>
        <v>2016</v>
      </c>
      <c r="T29" s="673">
        <v>0</v>
      </c>
      <c r="U29" s="673">
        <v>5</v>
      </c>
      <c r="V29" s="674">
        <f t="shared" si="5"/>
        <v>0</v>
      </c>
      <c r="W29" s="675">
        <v>1</v>
      </c>
      <c r="X29" s="676">
        <f t="shared" si="2"/>
        <v>0</v>
      </c>
    </row>
    <row r="30" spans="2:24">
      <c r="B30" s="671">
        <f t="shared" si="3"/>
        <v>2017</v>
      </c>
      <c r="C30" s="678"/>
      <c r="D30" s="664">
        <v>1</v>
      </c>
      <c r="E30" s="665">
        <f t="shared" si="6"/>
        <v>0.66390000000000005</v>
      </c>
      <c r="F30" s="665">
        <f t="shared" si="6"/>
        <v>0.1285</v>
      </c>
      <c r="G30" s="665">
        <f t="shared" si="6"/>
        <v>0</v>
      </c>
      <c r="H30" s="665">
        <f t="shared" si="6"/>
        <v>0</v>
      </c>
      <c r="I30" s="665">
        <f t="shared" si="6"/>
        <v>0</v>
      </c>
      <c r="J30" s="665">
        <f t="shared" si="6"/>
        <v>8.0999999999999996E-3</v>
      </c>
      <c r="K30" s="665">
        <f t="shared" si="6"/>
        <v>0</v>
      </c>
      <c r="L30" s="665">
        <f t="shared" si="6"/>
        <v>0.1071</v>
      </c>
      <c r="M30" s="665">
        <f t="shared" si="6"/>
        <v>1.77E-2</v>
      </c>
      <c r="N30" s="665">
        <f t="shared" si="6"/>
        <v>1.3299999999999999E-2</v>
      </c>
      <c r="O30" s="665">
        <f t="shared" si="6"/>
        <v>6.2100000000000002E-2</v>
      </c>
      <c r="P30" s="672">
        <f t="shared" si="1"/>
        <v>1.0006999999999999</v>
      </c>
      <c r="S30" s="671">
        <f t="shared" si="4"/>
        <v>2017</v>
      </c>
      <c r="T30" s="673">
        <v>0</v>
      </c>
      <c r="U30" s="673">
        <v>5</v>
      </c>
      <c r="V30" s="674">
        <f t="shared" si="5"/>
        <v>0</v>
      </c>
      <c r="W30" s="675">
        <v>1</v>
      </c>
      <c r="X30" s="676">
        <f t="shared" si="2"/>
        <v>0</v>
      </c>
    </row>
    <row r="31" spans="2:24">
      <c r="B31" s="671">
        <f t="shared" si="3"/>
        <v>2018</v>
      </c>
      <c r="C31" s="678"/>
      <c r="D31" s="664">
        <v>1</v>
      </c>
      <c r="E31" s="665">
        <f t="shared" si="6"/>
        <v>0.66390000000000005</v>
      </c>
      <c r="F31" s="665">
        <f t="shared" si="6"/>
        <v>0.1285</v>
      </c>
      <c r="G31" s="665">
        <f t="shared" si="6"/>
        <v>0</v>
      </c>
      <c r="H31" s="665">
        <f t="shared" si="6"/>
        <v>0</v>
      </c>
      <c r="I31" s="665">
        <f t="shared" si="6"/>
        <v>0</v>
      </c>
      <c r="J31" s="665">
        <f t="shared" si="6"/>
        <v>8.0999999999999996E-3</v>
      </c>
      <c r="K31" s="665">
        <f t="shared" si="6"/>
        <v>0</v>
      </c>
      <c r="L31" s="665">
        <f t="shared" si="6"/>
        <v>0.1071</v>
      </c>
      <c r="M31" s="665">
        <f t="shared" si="6"/>
        <v>1.77E-2</v>
      </c>
      <c r="N31" s="665">
        <f t="shared" si="6"/>
        <v>1.3299999999999999E-2</v>
      </c>
      <c r="O31" s="665">
        <f t="shared" si="6"/>
        <v>6.2100000000000002E-2</v>
      </c>
      <c r="P31" s="672">
        <f t="shared" si="1"/>
        <v>1.0006999999999999</v>
      </c>
      <c r="S31" s="671">
        <f t="shared" si="4"/>
        <v>2018</v>
      </c>
      <c r="T31" s="673">
        <v>0</v>
      </c>
      <c r="U31" s="673">
        <v>5</v>
      </c>
      <c r="V31" s="674">
        <f t="shared" si="5"/>
        <v>0</v>
      </c>
      <c r="W31" s="675">
        <v>1</v>
      </c>
      <c r="X31" s="676">
        <f t="shared" si="2"/>
        <v>0</v>
      </c>
    </row>
    <row r="32" spans="2:24">
      <c r="B32" s="671">
        <f t="shared" si="3"/>
        <v>2019</v>
      </c>
      <c r="C32" s="678"/>
      <c r="D32" s="664">
        <v>1</v>
      </c>
      <c r="E32" s="665">
        <f t="shared" si="6"/>
        <v>0.66390000000000005</v>
      </c>
      <c r="F32" s="665">
        <f t="shared" si="6"/>
        <v>0.1285</v>
      </c>
      <c r="G32" s="665">
        <f t="shared" si="6"/>
        <v>0</v>
      </c>
      <c r="H32" s="665">
        <f t="shared" si="6"/>
        <v>0</v>
      </c>
      <c r="I32" s="665">
        <f t="shared" si="6"/>
        <v>0</v>
      </c>
      <c r="J32" s="665">
        <f t="shared" si="6"/>
        <v>8.0999999999999996E-3</v>
      </c>
      <c r="K32" s="665">
        <f t="shared" si="6"/>
        <v>0</v>
      </c>
      <c r="L32" s="665">
        <f t="shared" si="6"/>
        <v>0.1071</v>
      </c>
      <c r="M32" s="665">
        <f t="shared" si="6"/>
        <v>1.77E-2</v>
      </c>
      <c r="N32" s="665">
        <f t="shared" si="6"/>
        <v>1.3299999999999999E-2</v>
      </c>
      <c r="O32" s="665">
        <f t="shared" si="6"/>
        <v>6.2100000000000002E-2</v>
      </c>
      <c r="P32" s="672">
        <f t="shared" si="1"/>
        <v>1.0006999999999999</v>
      </c>
      <c r="S32" s="671">
        <f t="shared" si="4"/>
        <v>2019</v>
      </c>
      <c r="T32" s="673">
        <v>0</v>
      </c>
      <c r="U32" s="673">
        <v>5</v>
      </c>
      <c r="V32" s="674">
        <f t="shared" si="5"/>
        <v>0</v>
      </c>
      <c r="W32" s="675">
        <v>1</v>
      </c>
      <c r="X32" s="676">
        <f t="shared" si="2"/>
        <v>0</v>
      </c>
    </row>
    <row r="33" spans="2:24">
      <c r="B33" s="671">
        <f t="shared" si="3"/>
        <v>2020</v>
      </c>
      <c r="C33" s="678"/>
      <c r="D33" s="664">
        <v>1</v>
      </c>
      <c r="E33" s="665">
        <f t="shared" ref="E33:O48" si="7">E$8</f>
        <v>0.66390000000000005</v>
      </c>
      <c r="F33" s="665">
        <f t="shared" si="7"/>
        <v>0.1285</v>
      </c>
      <c r="G33" s="665">
        <f t="shared" si="6"/>
        <v>0</v>
      </c>
      <c r="H33" s="665">
        <f t="shared" si="7"/>
        <v>0</v>
      </c>
      <c r="I33" s="665">
        <f t="shared" si="6"/>
        <v>0</v>
      </c>
      <c r="J33" s="665">
        <f t="shared" si="7"/>
        <v>8.0999999999999996E-3</v>
      </c>
      <c r="K33" s="665">
        <f t="shared" si="7"/>
        <v>0</v>
      </c>
      <c r="L33" s="665">
        <f t="shared" si="7"/>
        <v>0.1071</v>
      </c>
      <c r="M33" s="665">
        <f t="shared" si="7"/>
        <v>1.77E-2</v>
      </c>
      <c r="N33" s="665">
        <f t="shared" si="7"/>
        <v>1.3299999999999999E-2</v>
      </c>
      <c r="O33" s="665">
        <f t="shared" si="7"/>
        <v>6.2100000000000002E-2</v>
      </c>
      <c r="P33" s="672">
        <f t="shared" si="1"/>
        <v>1.0006999999999999</v>
      </c>
      <c r="S33" s="671">
        <f t="shared" si="4"/>
        <v>2020</v>
      </c>
      <c r="T33" s="673">
        <v>0</v>
      </c>
      <c r="U33" s="673">
        <v>5</v>
      </c>
      <c r="V33" s="674">
        <f t="shared" si="5"/>
        <v>0</v>
      </c>
      <c r="W33" s="675">
        <v>1</v>
      </c>
      <c r="X33" s="676">
        <f t="shared" si="2"/>
        <v>0</v>
      </c>
    </row>
    <row r="34" spans="2:24">
      <c r="B34" s="671">
        <f t="shared" si="3"/>
        <v>2021</v>
      </c>
      <c r="C34" s="678"/>
      <c r="D34" s="664">
        <v>1</v>
      </c>
      <c r="E34" s="665">
        <f t="shared" si="7"/>
        <v>0.66390000000000005</v>
      </c>
      <c r="F34" s="665">
        <f t="shared" si="7"/>
        <v>0.1285</v>
      </c>
      <c r="G34" s="665">
        <f t="shared" si="6"/>
        <v>0</v>
      </c>
      <c r="H34" s="665">
        <f t="shared" si="7"/>
        <v>0</v>
      </c>
      <c r="I34" s="665">
        <f t="shared" si="6"/>
        <v>0</v>
      </c>
      <c r="J34" s="665">
        <f t="shared" si="7"/>
        <v>8.0999999999999996E-3</v>
      </c>
      <c r="K34" s="665">
        <f t="shared" si="7"/>
        <v>0</v>
      </c>
      <c r="L34" s="665">
        <f t="shared" si="7"/>
        <v>0.1071</v>
      </c>
      <c r="M34" s="665">
        <f t="shared" si="7"/>
        <v>1.77E-2</v>
      </c>
      <c r="N34" s="665">
        <f t="shared" si="7"/>
        <v>1.3299999999999999E-2</v>
      </c>
      <c r="O34" s="665">
        <f t="shared" si="7"/>
        <v>6.2100000000000002E-2</v>
      </c>
      <c r="P34" s="672">
        <f t="shared" si="1"/>
        <v>1.0006999999999999</v>
      </c>
      <c r="S34" s="671">
        <f t="shared" si="4"/>
        <v>2021</v>
      </c>
      <c r="T34" s="673">
        <v>0</v>
      </c>
      <c r="U34" s="673">
        <v>5</v>
      </c>
      <c r="V34" s="674">
        <f t="shared" si="5"/>
        <v>0</v>
      </c>
      <c r="W34" s="675">
        <v>1</v>
      </c>
      <c r="X34" s="676">
        <f t="shared" si="2"/>
        <v>0</v>
      </c>
    </row>
    <row r="35" spans="2:24">
      <c r="B35" s="671">
        <f t="shared" si="3"/>
        <v>2022</v>
      </c>
      <c r="C35" s="678"/>
      <c r="D35" s="664">
        <v>1</v>
      </c>
      <c r="E35" s="665">
        <f t="shared" si="7"/>
        <v>0.66390000000000005</v>
      </c>
      <c r="F35" s="665">
        <f t="shared" si="7"/>
        <v>0.1285</v>
      </c>
      <c r="G35" s="665">
        <f t="shared" si="6"/>
        <v>0</v>
      </c>
      <c r="H35" s="665">
        <f t="shared" si="7"/>
        <v>0</v>
      </c>
      <c r="I35" s="665">
        <f t="shared" si="6"/>
        <v>0</v>
      </c>
      <c r="J35" s="665">
        <f t="shared" si="7"/>
        <v>8.0999999999999996E-3</v>
      </c>
      <c r="K35" s="665">
        <f t="shared" si="7"/>
        <v>0</v>
      </c>
      <c r="L35" s="665">
        <f t="shared" si="7"/>
        <v>0.1071</v>
      </c>
      <c r="M35" s="665">
        <f t="shared" si="7"/>
        <v>1.77E-2</v>
      </c>
      <c r="N35" s="665">
        <f t="shared" si="7"/>
        <v>1.3299999999999999E-2</v>
      </c>
      <c r="O35" s="665">
        <f t="shared" si="7"/>
        <v>6.2100000000000002E-2</v>
      </c>
      <c r="P35" s="672">
        <f t="shared" si="1"/>
        <v>1.0006999999999999</v>
      </c>
      <c r="S35" s="671">
        <f t="shared" si="4"/>
        <v>2022</v>
      </c>
      <c r="T35" s="673">
        <v>0</v>
      </c>
      <c r="U35" s="673">
        <v>5</v>
      </c>
      <c r="V35" s="674">
        <f t="shared" si="5"/>
        <v>0</v>
      </c>
      <c r="W35" s="675">
        <v>1</v>
      </c>
      <c r="X35" s="676">
        <f t="shared" si="2"/>
        <v>0</v>
      </c>
    </row>
    <row r="36" spans="2:24">
      <c r="B36" s="671">
        <f t="shared" si="3"/>
        <v>2023</v>
      </c>
      <c r="C36" s="678"/>
      <c r="D36" s="664">
        <v>1</v>
      </c>
      <c r="E36" s="665">
        <f t="shared" si="7"/>
        <v>0.66390000000000005</v>
      </c>
      <c r="F36" s="665">
        <f t="shared" si="7"/>
        <v>0.1285</v>
      </c>
      <c r="G36" s="665">
        <f t="shared" si="6"/>
        <v>0</v>
      </c>
      <c r="H36" s="665">
        <f t="shared" si="7"/>
        <v>0</v>
      </c>
      <c r="I36" s="665">
        <f t="shared" si="6"/>
        <v>0</v>
      </c>
      <c r="J36" s="665">
        <f t="shared" si="7"/>
        <v>8.0999999999999996E-3</v>
      </c>
      <c r="K36" s="665">
        <f t="shared" si="7"/>
        <v>0</v>
      </c>
      <c r="L36" s="665">
        <f t="shared" si="7"/>
        <v>0.1071</v>
      </c>
      <c r="M36" s="665">
        <f t="shared" si="7"/>
        <v>1.77E-2</v>
      </c>
      <c r="N36" s="665">
        <f t="shared" si="7"/>
        <v>1.3299999999999999E-2</v>
      </c>
      <c r="O36" s="665">
        <f t="shared" si="7"/>
        <v>6.2100000000000002E-2</v>
      </c>
      <c r="P36" s="672">
        <f t="shared" si="1"/>
        <v>1.0006999999999999</v>
      </c>
      <c r="S36" s="671">
        <f t="shared" si="4"/>
        <v>2023</v>
      </c>
      <c r="T36" s="673">
        <v>0</v>
      </c>
      <c r="U36" s="673">
        <v>5</v>
      </c>
      <c r="V36" s="674">
        <f t="shared" si="5"/>
        <v>0</v>
      </c>
      <c r="W36" s="675">
        <v>1</v>
      </c>
      <c r="X36" s="676">
        <f t="shared" si="2"/>
        <v>0</v>
      </c>
    </row>
    <row r="37" spans="2:24">
      <c r="B37" s="671">
        <f t="shared" si="3"/>
        <v>2024</v>
      </c>
      <c r="C37" s="678"/>
      <c r="D37" s="664">
        <v>1</v>
      </c>
      <c r="E37" s="665">
        <f t="shared" si="7"/>
        <v>0.66390000000000005</v>
      </c>
      <c r="F37" s="665">
        <f t="shared" si="7"/>
        <v>0.1285</v>
      </c>
      <c r="G37" s="665">
        <f t="shared" si="6"/>
        <v>0</v>
      </c>
      <c r="H37" s="665">
        <f t="shared" si="7"/>
        <v>0</v>
      </c>
      <c r="I37" s="665">
        <f t="shared" si="6"/>
        <v>0</v>
      </c>
      <c r="J37" s="665">
        <f t="shared" si="7"/>
        <v>8.0999999999999996E-3</v>
      </c>
      <c r="K37" s="665">
        <f t="shared" si="7"/>
        <v>0</v>
      </c>
      <c r="L37" s="665">
        <f t="shared" si="7"/>
        <v>0.1071</v>
      </c>
      <c r="M37" s="665">
        <f t="shared" si="7"/>
        <v>1.77E-2</v>
      </c>
      <c r="N37" s="665">
        <f t="shared" si="7"/>
        <v>1.3299999999999999E-2</v>
      </c>
      <c r="O37" s="665">
        <f t="shared" si="7"/>
        <v>6.2100000000000002E-2</v>
      </c>
      <c r="P37" s="672">
        <f t="shared" si="1"/>
        <v>1.0006999999999999</v>
      </c>
      <c r="S37" s="671">
        <f t="shared" si="4"/>
        <v>2024</v>
      </c>
      <c r="T37" s="673">
        <v>0</v>
      </c>
      <c r="U37" s="673">
        <v>5</v>
      </c>
      <c r="V37" s="674">
        <f t="shared" si="5"/>
        <v>0</v>
      </c>
      <c r="W37" s="675">
        <v>1</v>
      </c>
      <c r="X37" s="676">
        <f t="shared" si="2"/>
        <v>0</v>
      </c>
    </row>
    <row r="38" spans="2:24">
      <c r="B38" s="671">
        <f t="shared" si="3"/>
        <v>2025</v>
      </c>
      <c r="C38" s="678"/>
      <c r="D38" s="664">
        <v>1</v>
      </c>
      <c r="E38" s="665">
        <f t="shared" si="7"/>
        <v>0.66390000000000005</v>
      </c>
      <c r="F38" s="665">
        <f t="shared" si="7"/>
        <v>0.1285</v>
      </c>
      <c r="G38" s="665">
        <f t="shared" si="6"/>
        <v>0</v>
      </c>
      <c r="H38" s="665">
        <f t="shared" si="7"/>
        <v>0</v>
      </c>
      <c r="I38" s="665">
        <f t="shared" si="6"/>
        <v>0</v>
      </c>
      <c r="J38" s="665">
        <f t="shared" si="7"/>
        <v>8.0999999999999996E-3</v>
      </c>
      <c r="K38" s="665">
        <f t="shared" si="7"/>
        <v>0</v>
      </c>
      <c r="L38" s="665">
        <f t="shared" si="7"/>
        <v>0.1071</v>
      </c>
      <c r="M38" s="665">
        <f t="shared" si="7"/>
        <v>1.77E-2</v>
      </c>
      <c r="N38" s="665">
        <f t="shared" si="7"/>
        <v>1.3299999999999999E-2</v>
      </c>
      <c r="O38" s="665">
        <f t="shared" si="7"/>
        <v>6.2100000000000002E-2</v>
      </c>
      <c r="P38" s="672">
        <f t="shared" si="1"/>
        <v>1.0006999999999999</v>
      </c>
      <c r="S38" s="671">
        <f t="shared" si="4"/>
        <v>2025</v>
      </c>
      <c r="T38" s="673">
        <v>0</v>
      </c>
      <c r="U38" s="673">
        <v>5</v>
      </c>
      <c r="V38" s="674">
        <f t="shared" si="5"/>
        <v>0</v>
      </c>
      <c r="W38" s="675">
        <v>1</v>
      </c>
      <c r="X38" s="676">
        <f t="shared" si="2"/>
        <v>0</v>
      </c>
    </row>
    <row r="39" spans="2:24">
      <c r="B39" s="671">
        <f t="shared" si="3"/>
        <v>2026</v>
      </c>
      <c r="C39" s="678"/>
      <c r="D39" s="664">
        <v>1</v>
      </c>
      <c r="E39" s="665">
        <f t="shared" si="7"/>
        <v>0.66390000000000005</v>
      </c>
      <c r="F39" s="665">
        <f t="shared" si="7"/>
        <v>0.1285</v>
      </c>
      <c r="G39" s="665">
        <f t="shared" si="7"/>
        <v>0</v>
      </c>
      <c r="H39" s="665">
        <f t="shared" si="7"/>
        <v>0</v>
      </c>
      <c r="I39" s="665">
        <f t="shared" si="7"/>
        <v>0</v>
      </c>
      <c r="J39" s="665">
        <f t="shared" si="7"/>
        <v>8.0999999999999996E-3</v>
      </c>
      <c r="K39" s="665">
        <f t="shared" si="7"/>
        <v>0</v>
      </c>
      <c r="L39" s="665">
        <f t="shared" si="7"/>
        <v>0.1071</v>
      </c>
      <c r="M39" s="665">
        <f t="shared" si="7"/>
        <v>1.77E-2</v>
      </c>
      <c r="N39" s="665">
        <f t="shared" si="7"/>
        <v>1.3299999999999999E-2</v>
      </c>
      <c r="O39" s="665">
        <f t="shared" si="7"/>
        <v>6.2100000000000002E-2</v>
      </c>
      <c r="P39" s="672">
        <f t="shared" si="1"/>
        <v>1.0006999999999999</v>
      </c>
      <c r="S39" s="671">
        <f t="shared" si="4"/>
        <v>2026</v>
      </c>
      <c r="T39" s="673">
        <v>0</v>
      </c>
      <c r="U39" s="673">
        <v>5</v>
      </c>
      <c r="V39" s="674">
        <f t="shared" si="5"/>
        <v>0</v>
      </c>
      <c r="W39" s="675">
        <v>1</v>
      </c>
      <c r="X39" s="676">
        <f t="shared" si="2"/>
        <v>0</v>
      </c>
    </row>
    <row r="40" spans="2:24">
      <c r="B40" s="671">
        <f t="shared" si="3"/>
        <v>2027</v>
      </c>
      <c r="C40" s="678"/>
      <c r="D40" s="664">
        <v>1</v>
      </c>
      <c r="E40" s="665">
        <f t="shared" si="7"/>
        <v>0.66390000000000005</v>
      </c>
      <c r="F40" s="665">
        <f t="shared" si="7"/>
        <v>0.1285</v>
      </c>
      <c r="G40" s="665">
        <f t="shared" si="7"/>
        <v>0</v>
      </c>
      <c r="H40" s="665">
        <f t="shared" si="7"/>
        <v>0</v>
      </c>
      <c r="I40" s="665">
        <f t="shared" si="7"/>
        <v>0</v>
      </c>
      <c r="J40" s="665">
        <f t="shared" si="7"/>
        <v>8.0999999999999996E-3</v>
      </c>
      <c r="K40" s="665">
        <f t="shared" si="7"/>
        <v>0</v>
      </c>
      <c r="L40" s="665">
        <f t="shared" si="7"/>
        <v>0.1071</v>
      </c>
      <c r="M40" s="665">
        <f t="shared" si="7"/>
        <v>1.77E-2</v>
      </c>
      <c r="N40" s="665">
        <f t="shared" si="7"/>
        <v>1.3299999999999999E-2</v>
      </c>
      <c r="O40" s="665">
        <f t="shared" si="7"/>
        <v>6.2100000000000002E-2</v>
      </c>
      <c r="P40" s="672">
        <f t="shared" si="1"/>
        <v>1.0006999999999999</v>
      </c>
      <c r="S40" s="671">
        <f t="shared" si="4"/>
        <v>2027</v>
      </c>
      <c r="T40" s="673">
        <v>0</v>
      </c>
      <c r="U40" s="673">
        <v>5</v>
      </c>
      <c r="V40" s="674">
        <f t="shared" si="5"/>
        <v>0</v>
      </c>
      <c r="W40" s="675">
        <v>1</v>
      </c>
      <c r="X40" s="676">
        <f t="shared" si="2"/>
        <v>0</v>
      </c>
    </row>
    <row r="41" spans="2:24">
      <c r="B41" s="671">
        <f t="shared" si="3"/>
        <v>2028</v>
      </c>
      <c r="C41" s="678"/>
      <c r="D41" s="664">
        <v>1</v>
      </c>
      <c r="E41" s="665">
        <f t="shared" si="7"/>
        <v>0.66390000000000005</v>
      </c>
      <c r="F41" s="665">
        <f t="shared" si="7"/>
        <v>0.1285</v>
      </c>
      <c r="G41" s="665">
        <f t="shared" si="7"/>
        <v>0</v>
      </c>
      <c r="H41" s="665">
        <f t="shared" si="7"/>
        <v>0</v>
      </c>
      <c r="I41" s="665">
        <f t="shared" si="7"/>
        <v>0</v>
      </c>
      <c r="J41" s="665">
        <f t="shared" si="7"/>
        <v>8.0999999999999996E-3</v>
      </c>
      <c r="K41" s="665">
        <f t="shared" si="7"/>
        <v>0</v>
      </c>
      <c r="L41" s="665">
        <f t="shared" si="7"/>
        <v>0.1071</v>
      </c>
      <c r="M41" s="665">
        <f t="shared" si="7"/>
        <v>1.77E-2</v>
      </c>
      <c r="N41" s="665">
        <f t="shared" si="7"/>
        <v>1.3299999999999999E-2</v>
      </c>
      <c r="O41" s="665">
        <f t="shared" si="7"/>
        <v>6.2100000000000002E-2</v>
      </c>
      <c r="P41" s="672">
        <f t="shared" si="1"/>
        <v>1.0006999999999999</v>
      </c>
      <c r="S41" s="671">
        <f t="shared" si="4"/>
        <v>2028</v>
      </c>
      <c r="T41" s="673">
        <v>0</v>
      </c>
      <c r="U41" s="673">
        <v>5</v>
      </c>
      <c r="V41" s="674">
        <f t="shared" si="5"/>
        <v>0</v>
      </c>
      <c r="W41" s="675">
        <v>1</v>
      </c>
      <c r="X41" s="676">
        <f t="shared" si="2"/>
        <v>0</v>
      </c>
    </row>
    <row r="42" spans="2:24">
      <c r="B42" s="671">
        <f t="shared" si="3"/>
        <v>2029</v>
      </c>
      <c r="C42" s="678"/>
      <c r="D42" s="664">
        <v>1</v>
      </c>
      <c r="E42" s="665">
        <f t="shared" si="7"/>
        <v>0.66390000000000005</v>
      </c>
      <c r="F42" s="665">
        <f t="shared" si="7"/>
        <v>0.1285</v>
      </c>
      <c r="G42" s="665">
        <f t="shared" si="7"/>
        <v>0</v>
      </c>
      <c r="H42" s="665">
        <f t="shared" si="7"/>
        <v>0</v>
      </c>
      <c r="I42" s="665">
        <f t="shared" si="7"/>
        <v>0</v>
      </c>
      <c r="J42" s="665">
        <f t="shared" si="7"/>
        <v>8.0999999999999996E-3</v>
      </c>
      <c r="K42" s="665">
        <f t="shared" si="7"/>
        <v>0</v>
      </c>
      <c r="L42" s="665">
        <f t="shared" si="7"/>
        <v>0.1071</v>
      </c>
      <c r="M42" s="665">
        <f t="shared" si="7"/>
        <v>1.77E-2</v>
      </c>
      <c r="N42" s="665">
        <f t="shared" si="7"/>
        <v>1.3299999999999999E-2</v>
      </c>
      <c r="O42" s="665">
        <f t="shared" si="7"/>
        <v>6.2100000000000002E-2</v>
      </c>
      <c r="P42" s="672">
        <f t="shared" si="1"/>
        <v>1.0006999999999999</v>
      </c>
      <c r="S42" s="671">
        <f t="shared" si="4"/>
        <v>2029</v>
      </c>
      <c r="T42" s="673">
        <v>0</v>
      </c>
      <c r="U42" s="673">
        <v>5</v>
      </c>
      <c r="V42" s="674">
        <f t="shared" si="5"/>
        <v>0</v>
      </c>
      <c r="W42" s="675">
        <v>1</v>
      </c>
      <c r="X42" s="676">
        <f t="shared" si="2"/>
        <v>0</v>
      </c>
    </row>
    <row r="43" spans="2:24">
      <c r="B43" s="671">
        <f t="shared" si="3"/>
        <v>2030</v>
      </c>
      <c r="C43" s="678"/>
      <c r="D43" s="664">
        <v>1</v>
      </c>
      <c r="E43" s="665">
        <f t="shared" ref="E43:O58" si="8">E$8</f>
        <v>0.66390000000000005</v>
      </c>
      <c r="F43" s="665">
        <f t="shared" si="8"/>
        <v>0.1285</v>
      </c>
      <c r="G43" s="665">
        <f t="shared" si="7"/>
        <v>0</v>
      </c>
      <c r="H43" s="665">
        <f t="shared" si="8"/>
        <v>0</v>
      </c>
      <c r="I43" s="665">
        <f t="shared" si="7"/>
        <v>0</v>
      </c>
      <c r="J43" s="665">
        <f t="shared" si="8"/>
        <v>8.0999999999999996E-3</v>
      </c>
      <c r="K43" s="665">
        <f t="shared" si="8"/>
        <v>0</v>
      </c>
      <c r="L43" s="665">
        <f t="shared" si="8"/>
        <v>0.1071</v>
      </c>
      <c r="M43" s="665">
        <f t="shared" si="8"/>
        <v>1.77E-2</v>
      </c>
      <c r="N43" s="665">
        <f t="shared" si="8"/>
        <v>1.3299999999999999E-2</v>
      </c>
      <c r="O43" s="665">
        <f t="shared" si="8"/>
        <v>6.2100000000000002E-2</v>
      </c>
      <c r="P43" s="672">
        <f t="shared" si="1"/>
        <v>1.0006999999999999</v>
      </c>
      <c r="S43" s="671">
        <f t="shared" si="4"/>
        <v>2030</v>
      </c>
      <c r="T43" s="673">
        <v>0</v>
      </c>
      <c r="U43" s="673">
        <v>5</v>
      </c>
      <c r="V43" s="674">
        <f t="shared" si="5"/>
        <v>0</v>
      </c>
      <c r="W43" s="675">
        <v>1</v>
      </c>
      <c r="X43" s="676">
        <f t="shared" si="2"/>
        <v>0</v>
      </c>
    </row>
    <row r="44" spans="2:24">
      <c r="B44" s="671">
        <f t="shared" si="3"/>
        <v>2031</v>
      </c>
      <c r="C44" s="678"/>
      <c r="D44" s="664">
        <v>1</v>
      </c>
      <c r="E44" s="665">
        <f t="shared" si="8"/>
        <v>0.66390000000000005</v>
      </c>
      <c r="F44" s="665">
        <f t="shared" si="8"/>
        <v>0.1285</v>
      </c>
      <c r="G44" s="665">
        <f t="shared" si="7"/>
        <v>0</v>
      </c>
      <c r="H44" s="665">
        <f t="shared" si="8"/>
        <v>0</v>
      </c>
      <c r="I44" s="665">
        <f t="shared" si="7"/>
        <v>0</v>
      </c>
      <c r="J44" s="665">
        <f t="shared" si="8"/>
        <v>8.0999999999999996E-3</v>
      </c>
      <c r="K44" s="665">
        <f t="shared" si="8"/>
        <v>0</v>
      </c>
      <c r="L44" s="665">
        <f t="shared" si="8"/>
        <v>0.1071</v>
      </c>
      <c r="M44" s="665">
        <f t="shared" si="8"/>
        <v>1.77E-2</v>
      </c>
      <c r="N44" s="665">
        <f t="shared" si="8"/>
        <v>1.3299999999999999E-2</v>
      </c>
      <c r="O44" s="665">
        <f t="shared" si="8"/>
        <v>6.2100000000000002E-2</v>
      </c>
      <c r="P44" s="672">
        <f t="shared" si="1"/>
        <v>1.0006999999999999</v>
      </c>
      <c r="S44" s="671">
        <f t="shared" si="4"/>
        <v>2031</v>
      </c>
      <c r="T44" s="673">
        <v>0</v>
      </c>
      <c r="U44" s="673">
        <v>5</v>
      </c>
      <c r="V44" s="674">
        <f t="shared" si="5"/>
        <v>0</v>
      </c>
      <c r="W44" s="675">
        <v>1</v>
      </c>
      <c r="X44" s="676">
        <f t="shared" si="2"/>
        <v>0</v>
      </c>
    </row>
    <row r="45" spans="2:24">
      <c r="B45" s="671">
        <f t="shared" si="3"/>
        <v>2032</v>
      </c>
      <c r="C45" s="678"/>
      <c r="D45" s="664">
        <v>1</v>
      </c>
      <c r="E45" s="665">
        <f t="shared" si="8"/>
        <v>0.66390000000000005</v>
      </c>
      <c r="F45" s="665">
        <f t="shared" si="8"/>
        <v>0.1285</v>
      </c>
      <c r="G45" s="665">
        <f t="shared" si="7"/>
        <v>0</v>
      </c>
      <c r="H45" s="665">
        <f t="shared" si="8"/>
        <v>0</v>
      </c>
      <c r="I45" s="665">
        <f t="shared" si="7"/>
        <v>0</v>
      </c>
      <c r="J45" s="665">
        <f t="shared" si="8"/>
        <v>8.0999999999999996E-3</v>
      </c>
      <c r="K45" s="665">
        <f t="shared" si="8"/>
        <v>0</v>
      </c>
      <c r="L45" s="665">
        <f t="shared" si="8"/>
        <v>0.1071</v>
      </c>
      <c r="M45" s="665">
        <f t="shared" si="8"/>
        <v>1.77E-2</v>
      </c>
      <c r="N45" s="665">
        <f t="shared" si="8"/>
        <v>1.3299999999999999E-2</v>
      </c>
      <c r="O45" s="665">
        <f t="shared" si="8"/>
        <v>6.2100000000000002E-2</v>
      </c>
      <c r="P45" s="672">
        <f t="shared" ref="P45:P76" si="9">SUM(E45:O45)</f>
        <v>1.0006999999999999</v>
      </c>
      <c r="S45" s="671">
        <f t="shared" si="4"/>
        <v>2032</v>
      </c>
      <c r="T45" s="673">
        <v>0</v>
      </c>
      <c r="U45" s="673">
        <v>5</v>
      </c>
      <c r="V45" s="674">
        <f t="shared" si="5"/>
        <v>0</v>
      </c>
      <c r="W45" s="675">
        <v>1</v>
      </c>
      <c r="X45" s="676">
        <f t="shared" ref="X45:X76" si="10">V45*W45</f>
        <v>0</v>
      </c>
    </row>
    <row r="46" spans="2:24">
      <c r="B46" s="671">
        <f t="shared" ref="B46:B77" si="11">B45+1</f>
        <v>2033</v>
      </c>
      <c r="C46" s="678"/>
      <c r="D46" s="664">
        <v>1</v>
      </c>
      <c r="E46" s="665">
        <f t="shared" si="8"/>
        <v>0.66390000000000005</v>
      </c>
      <c r="F46" s="665">
        <f t="shared" si="8"/>
        <v>0.1285</v>
      </c>
      <c r="G46" s="665">
        <f t="shared" si="7"/>
        <v>0</v>
      </c>
      <c r="H46" s="665">
        <f t="shared" si="8"/>
        <v>0</v>
      </c>
      <c r="I46" s="665">
        <f t="shared" si="7"/>
        <v>0</v>
      </c>
      <c r="J46" s="665">
        <f t="shared" si="8"/>
        <v>8.0999999999999996E-3</v>
      </c>
      <c r="K46" s="665">
        <f t="shared" si="8"/>
        <v>0</v>
      </c>
      <c r="L46" s="665">
        <f t="shared" si="8"/>
        <v>0.1071</v>
      </c>
      <c r="M46" s="665">
        <f t="shared" si="8"/>
        <v>1.77E-2</v>
      </c>
      <c r="N46" s="665">
        <f t="shared" si="8"/>
        <v>1.3299999999999999E-2</v>
      </c>
      <c r="O46" s="665">
        <f t="shared" si="8"/>
        <v>6.2100000000000002E-2</v>
      </c>
      <c r="P46" s="672">
        <f t="shared" si="9"/>
        <v>1.0006999999999999</v>
      </c>
      <c r="S46" s="671">
        <f t="shared" si="4"/>
        <v>2033</v>
      </c>
      <c r="T46" s="673">
        <v>0</v>
      </c>
      <c r="U46" s="673">
        <v>5</v>
      </c>
      <c r="V46" s="674">
        <f t="shared" si="5"/>
        <v>0</v>
      </c>
      <c r="W46" s="675">
        <v>1</v>
      </c>
      <c r="X46" s="676">
        <f t="shared" si="10"/>
        <v>0</v>
      </c>
    </row>
    <row r="47" spans="2:24">
      <c r="B47" s="671">
        <f t="shared" si="11"/>
        <v>2034</v>
      </c>
      <c r="C47" s="678"/>
      <c r="D47" s="664">
        <v>1</v>
      </c>
      <c r="E47" s="665">
        <f t="shared" si="8"/>
        <v>0.66390000000000005</v>
      </c>
      <c r="F47" s="665">
        <f t="shared" si="8"/>
        <v>0.1285</v>
      </c>
      <c r="G47" s="665">
        <f t="shared" si="7"/>
        <v>0</v>
      </c>
      <c r="H47" s="665">
        <f t="shared" si="8"/>
        <v>0</v>
      </c>
      <c r="I47" s="665">
        <f t="shared" si="7"/>
        <v>0</v>
      </c>
      <c r="J47" s="665">
        <f t="shared" si="8"/>
        <v>8.0999999999999996E-3</v>
      </c>
      <c r="K47" s="665">
        <f t="shared" si="8"/>
        <v>0</v>
      </c>
      <c r="L47" s="665">
        <f t="shared" si="8"/>
        <v>0.1071</v>
      </c>
      <c r="M47" s="665">
        <f t="shared" si="8"/>
        <v>1.77E-2</v>
      </c>
      <c r="N47" s="665">
        <f t="shared" si="8"/>
        <v>1.3299999999999999E-2</v>
      </c>
      <c r="O47" s="665">
        <f t="shared" si="8"/>
        <v>6.2100000000000002E-2</v>
      </c>
      <c r="P47" s="672">
        <f t="shared" si="9"/>
        <v>1.0006999999999999</v>
      </c>
      <c r="S47" s="671">
        <f t="shared" si="4"/>
        <v>2034</v>
      </c>
      <c r="T47" s="673">
        <v>0</v>
      </c>
      <c r="U47" s="673">
        <v>5</v>
      </c>
      <c r="V47" s="674">
        <f t="shared" si="5"/>
        <v>0</v>
      </c>
      <c r="W47" s="675">
        <v>1</v>
      </c>
      <c r="X47" s="676">
        <f t="shared" si="10"/>
        <v>0</v>
      </c>
    </row>
    <row r="48" spans="2:24">
      <c r="B48" s="671">
        <f t="shared" si="11"/>
        <v>2035</v>
      </c>
      <c r="C48" s="678"/>
      <c r="D48" s="664">
        <v>1</v>
      </c>
      <c r="E48" s="665">
        <f t="shared" si="8"/>
        <v>0.66390000000000005</v>
      </c>
      <c r="F48" s="665">
        <f t="shared" si="8"/>
        <v>0.1285</v>
      </c>
      <c r="G48" s="665">
        <f t="shared" si="7"/>
        <v>0</v>
      </c>
      <c r="H48" s="665">
        <f t="shared" si="8"/>
        <v>0</v>
      </c>
      <c r="I48" s="665">
        <f t="shared" si="7"/>
        <v>0</v>
      </c>
      <c r="J48" s="665">
        <f t="shared" si="8"/>
        <v>8.0999999999999996E-3</v>
      </c>
      <c r="K48" s="665">
        <f t="shared" si="8"/>
        <v>0</v>
      </c>
      <c r="L48" s="665">
        <f t="shared" si="8"/>
        <v>0.1071</v>
      </c>
      <c r="M48" s="665">
        <f t="shared" si="8"/>
        <v>1.77E-2</v>
      </c>
      <c r="N48" s="665">
        <f t="shared" si="8"/>
        <v>1.3299999999999999E-2</v>
      </c>
      <c r="O48" s="665">
        <f t="shared" si="8"/>
        <v>6.2100000000000002E-2</v>
      </c>
      <c r="P48" s="672">
        <f t="shared" si="9"/>
        <v>1.0006999999999999</v>
      </c>
      <c r="S48" s="671">
        <f t="shared" si="4"/>
        <v>2035</v>
      </c>
      <c r="T48" s="673">
        <v>0</v>
      </c>
      <c r="U48" s="673">
        <v>5</v>
      </c>
      <c r="V48" s="674">
        <f t="shared" si="5"/>
        <v>0</v>
      </c>
      <c r="W48" s="675">
        <v>1</v>
      </c>
      <c r="X48" s="676">
        <f t="shared" si="10"/>
        <v>0</v>
      </c>
    </row>
    <row r="49" spans="2:24">
      <c r="B49" s="671">
        <f t="shared" si="11"/>
        <v>2036</v>
      </c>
      <c r="C49" s="678"/>
      <c r="D49" s="664">
        <v>1</v>
      </c>
      <c r="E49" s="665">
        <f t="shared" si="8"/>
        <v>0.66390000000000005</v>
      </c>
      <c r="F49" s="665">
        <f t="shared" si="8"/>
        <v>0.1285</v>
      </c>
      <c r="G49" s="665">
        <f t="shared" si="8"/>
        <v>0</v>
      </c>
      <c r="H49" s="665">
        <f t="shared" si="8"/>
        <v>0</v>
      </c>
      <c r="I49" s="665">
        <f t="shared" si="8"/>
        <v>0</v>
      </c>
      <c r="J49" s="665">
        <f t="shared" si="8"/>
        <v>8.0999999999999996E-3</v>
      </c>
      <c r="K49" s="665">
        <f t="shared" si="8"/>
        <v>0</v>
      </c>
      <c r="L49" s="665">
        <f t="shared" si="8"/>
        <v>0.1071</v>
      </c>
      <c r="M49" s="665">
        <f t="shared" si="8"/>
        <v>1.77E-2</v>
      </c>
      <c r="N49" s="665">
        <f t="shared" si="8"/>
        <v>1.3299999999999999E-2</v>
      </c>
      <c r="O49" s="665">
        <f t="shared" si="8"/>
        <v>6.2100000000000002E-2</v>
      </c>
      <c r="P49" s="672">
        <f t="shared" si="9"/>
        <v>1.0006999999999999</v>
      </c>
      <c r="S49" s="671">
        <f t="shared" si="4"/>
        <v>2036</v>
      </c>
      <c r="T49" s="673">
        <v>0</v>
      </c>
      <c r="U49" s="673">
        <v>5</v>
      </c>
      <c r="V49" s="674">
        <f t="shared" si="5"/>
        <v>0</v>
      </c>
      <c r="W49" s="675">
        <v>1</v>
      </c>
      <c r="X49" s="676">
        <f t="shared" si="10"/>
        <v>0</v>
      </c>
    </row>
    <row r="50" spans="2:24">
      <c r="B50" s="671">
        <f t="shared" si="11"/>
        <v>2037</v>
      </c>
      <c r="C50" s="678"/>
      <c r="D50" s="664">
        <v>1</v>
      </c>
      <c r="E50" s="665">
        <f t="shared" si="8"/>
        <v>0.66390000000000005</v>
      </c>
      <c r="F50" s="665">
        <f t="shared" si="8"/>
        <v>0.1285</v>
      </c>
      <c r="G50" s="665">
        <f t="shared" si="8"/>
        <v>0</v>
      </c>
      <c r="H50" s="665">
        <f t="shared" si="8"/>
        <v>0</v>
      </c>
      <c r="I50" s="665">
        <f t="shared" si="8"/>
        <v>0</v>
      </c>
      <c r="J50" s="665">
        <f t="shared" si="8"/>
        <v>8.0999999999999996E-3</v>
      </c>
      <c r="K50" s="665">
        <f t="shared" si="8"/>
        <v>0</v>
      </c>
      <c r="L50" s="665">
        <f t="shared" si="8"/>
        <v>0.1071</v>
      </c>
      <c r="M50" s="665">
        <f t="shared" si="8"/>
        <v>1.77E-2</v>
      </c>
      <c r="N50" s="665">
        <f t="shared" si="8"/>
        <v>1.3299999999999999E-2</v>
      </c>
      <c r="O50" s="665">
        <f t="shared" si="8"/>
        <v>6.2100000000000002E-2</v>
      </c>
      <c r="P50" s="672">
        <f t="shared" si="9"/>
        <v>1.0006999999999999</v>
      </c>
      <c r="S50" s="671">
        <f t="shared" si="4"/>
        <v>2037</v>
      </c>
      <c r="T50" s="673">
        <v>0</v>
      </c>
      <c r="U50" s="673">
        <v>5</v>
      </c>
      <c r="V50" s="674">
        <f t="shared" si="5"/>
        <v>0</v>
      </c>
      <c r="W50" s="675">
        <v>1</v>
      </c>
      <c r="X50" s="676">
        <f t="shared" si="10"/>
        <v>0</v>
      </c>
    </row>
    <row r="51" spans="2:24">
      <c r="B51" s="671">
        <f t="shared" si="11"/>
        <v>2038</v>
      </c>
      <c r="C51" s="678"/>
      <c r="D51" s="664">
        <v>1</v>
      </c>
      <c r="E51" s="665">
        <f t="shared" si="8"/>
        <v>0.66390000000000005</v>
      </c>
      <c r="F51" s="665">
        <f t="shared" si="8"/>
        <v>0.1285</v>
      </c>
      <c r="G51" s="665">
        <f t="shared" si="8"/>
        <v>0</v>
      </c>
      <c r="H51" s="665">
        <f t="shared" si="8"/>
        <v>0</v>
      </c>
      <c r="I51" s="665">
        <f t="shared" si="8"/>
        <v>0</v>
      </c>
      <c r="J51" s="665">
        <f t="shared" si="8"/>
        <v>8.0999999999999996E-3</v>
      </c>
      <c r="K51" s="665">
        <f t="shared" si="8"/>
        <v>0</v>
      </c>
      <c r="L51" s="665">
        <f t="shared" si="8"/>
        <v>0.1071</v>
      </c>
      <c r="M51" s="665">
        <f t="shared" si="8"/>
        <v>1.77E-2</v>
      </c>
      <c r="N51" s="665">
        <f t="shared" si="8"/>
        <v>1.3299999999999999E-2</v>
      </c>
      <c r="O51" s="665">
        <f t="shared" si="8"/>
        <v>6.2100000000000002E-2</v>
      </c>
      <c r="P51" s="672">
        <f t="shared" si="9"/>
        <v>1.0006999999999999</v>
      </c>
      <c r="S51" s="671">
        <f t="shared" si="4"/>
        <v>2038</v>
      </c>
      <c r="T51" s="673">
        <v>0</v>
      </c>
      <c r="U51" s="673">
        <v>5</v>
      </c>
      <c r="V51" s="674">
        <f t="shared" si="5"/>
        <v>0</v>
      </c>
      <c r="W51" s="675">
        <v>1</v>
      </c>
      <c r="X51" s="676">
        <f t="shared" si="10"/>
        <v>0</v>
      </c>
    </row>
    <row r="52" spans="2:24">
      <c r="B52" s="671">
        <f t="shared" si="11"/>
        <v>2039</v>
      </c>
      <c r="C52" s="678"/>
      <c r="D52" s="664">
        <v>1</v>
      </c>
      <c r="E52" s="665">
        <f t="shared" si="8"/>
        <v>0.66390000000000005</v>
      </c>
      <c r="F52" s="665">
        <f t="shared" si="8"/>
        <v>0.1285</v>
      </c>
      <c r="G52" s="665">
        <f t="shared" si="8"/>
        <v>0</v>
      </c>
      <c r="H52" s="665">
        <f t="shared" si="8"/>
        <v>0</v>
      </c>
      <c r="I52" s="665">
        <f t="shared" si="8"/>
        <v>0</v>
      </c>
      <c r="J52" s="665">
        <f t="shared" si="8"/>
        <v>8.0999999999999996E-3</v>
      </c>
      <c r="K52" s="665">
        <f t="shared" si="8"/>
        <v>0</v>
      </c>
      <c r="L52" s="665">
        <f t="shared" si="8"/>
        <v>0.1071</v>
      </c>
      <c r="M52" s="665">
        <f t="shared" si="8"/>
        <v>1.77E-2</v>
      </c>
      <c r="N52" s="665">
        <f t="shared" si="8"/>
        <v>1.3299999999999999E-2</v>
      </c>
      <c r="O52" s="665">
        <f t="shared" si="8"/>
        <v>6.2100000000000002E-2</v>
      </c>
      <c r="P52" s="672">
        <f t="shared" si="9"/>
        <v>1.0006999999999999</v>
      </c>
      <c r="S52" s="671">
        <f t="shared" si="4"/>
        <v>2039</v>
      </c>
      <c r="T52" s="673">
        <v>0</v>
      </c>
      <c r="U52" s="673">
        <v>5</v>
      </c>
      <c r="V52" s="674">
        <f t="shared" si="5"/>
        <v>0</v>
      </c>
      <c r="W52" s="675">
        <v>1</v>
      </c>
      <c r="X52" s="676">
        <f t="shared" si="10"/>
        <v>0</v>
      </c>
    </row>
    <row r="53" spans="2:24">
      <c r="B53" s="671">
        <f t="shared" si="11"/>
        <v>2040</v>
      </c>
      <c r="C53" s="678"/>
      <c r="D53" s="664">
        <v>1</v>
      </c>
      <c r="E53" s="665">
        <f t="shared" ref="E53:O68" si="12">E$8</f>
        <v>0.66390000000000005</v>
      </c>
      <c r="F53" s="665">
        <f t="shared" si="12"/>
        <v>0.1285</v>
      </c>
      <c r="G53" s="665">
        <f t="shared" si="8"/>
        <v>0</v>
      </c>
      <c r="H53" s="665">
        <f t="shared" si="12"/>
        <v>0</v>
      </c>
      <c r="I53" s="665">
        <f t="shared" si="8"/>
        <v>0</v>
      </c>
      <c r="J53" s="665">
        <f t="shared" si="12"/>
        <v>8.0999999999999996E-3</v>
      </c>
      <c r="K53" s="665">
        <f t="shared" si="12"/>
        <v>0</v>
      </c>
      <c r="L53" s="665">
        <f t="shared" si="12"/>
        <v>0.1071</v>
      </c>
      <c r="M53" s="665">
        <f t="shared" si="12"/>
        <v>1.77E-2</v>
      </c>
      <c r="N53" s="665">
        <f t="shared" si="12"/>
        <v>1.3299999999999999E-2</v>
      </c>
      <c r="O53" s="665">
        <f t="shared" si="12"/>
        <v>6.2100000000000002E-2</v>
      </c>
      <c r="P53" s="672">
        <f t="shared" si="9"/>
        <v>1.0006999999999999</v>
      </c>
      <c r="S53" s="671">
        <f t="shared" si="4"/>
        <v>2040</v>
      </c>
      <c r="T53" s="673">
        <v>0</v>
      </c>
      <c r="U53" s="673">
        <v>5</v>
      </c>
      <c r="V53" s="674">
        <f t="shared" si="5"/>
        <v>0</v>
      </c>
      <c r="W53" s="675">
        <v>1</v>
      </c>
      <c r="X53" s="676">
        <f t="shared" si="10"/>
        <v>0</v>
      </c>
    </row>
    <row r="54" spans="2:24">
      <c r="B54" s="671">
        <f t="shared" si="11"/>
        <v>2041</v>
      </c>
      <c r="C54" s="678"/>
      <c r="D54" s="664">
        <v>1</v>
      </c>
      <c r="E54" s="665">
        <f t="shared" si="12"/>
        <v>0.66390000000000005</v>
      </c>
      <c r="F54" s="665">
        <f t="shared" si="12"/>
        <v>0.1285</v>
      </c>
      <c r="G54" s="665">
        <f t="shared" si="8"/>
        <v>0</v>
      </c>
      <c r="H54" s="665">
        <f t="shared" si="12"/>
        <v>0</v>
      </c>
      <c r="I54" s="665">
        <f t="shared" si="8"/>
        <v>0</v>
      </c>
      <c r="J54" s="665">
        <f t="shared" si="12"/>
        <v>8.0999999999999996E-3</v>
      </c>
      <c r="K54" s="665">
        <f t="shared" si="12"/>
        <v>0</v>
      </c>
      <c r="L54" s="665">
        <f t="shared" si="12"/>
        <v>0.1071</v>
      </c>
      <c r="M54" s="665">
        <f t="shared" si="12"/>
        <v>1.77E-2</v>
      </c>
      <c r="N54" s="665">
        <f t="shared" si="12"/>
        <v>1.3299999999999999E-2</v>
      </c>
      <c r="O54" s="665">
        <f t="shared" si="12"/>
        <v>6.2100000000000002E-2</v>
      </c>
      <c r="P54" s="672">
        <f t="shared" si="9"/>
        <v>1.0006999999999999</v>
      </c>
      <c r="S54" s="671">
        <f t="shared" si="4"/>
        <v>2041</v>
      </c>
      <c r="T54" s="673">
        <v>0</v>
      </c>
      <c r="U54" s="673">
        <v>5</v>
      </c>
      <c r="V54" s="674">
        <f t="shared" si="5"/>
        <v>0</v>
      </c>
      <c r="W54" s="675">
        <v>1</v>
      </c>
      <c r="X54" s="676">
        <f t="shared" si="10"/>
        <v>0</v>
      </c>
    </row>
    <row r="55" spans="2:24">
      <c r="B55" s="671">
        <f t="shared" si="11"/>
        <v>2042</v>
      </c>
      <c r="C55" s="678"/>
      <c r="D55" s="664">
        <v>1</v>
      </c>
      <c r="E55" s="665">
        <f t="shared" si="12"/>
        <v>0.66390000000000005</v>
      </c>
      <c r="F55" s="665">
        <f t="shared" si="12"/>
        <v>0.1285</v>
      </c>
      <c r="G55" s="665">
        <f t="shared" si="8"/>
        <v>0</v>
      </c>
      <c r="H55" s="665">
        <f t="shared" si="12"/>
        <v>0</v>
      </c>
      <c r="I55" s="665">
        <f t="shared" si="8"/>
        <v>0</v>
      </c>
      <c r="J55" s="665">
        <f t="shared" si="12"/>
        <v>8.0999999999999996E-3</v>
      </c>
      <c r="K55" s="665">
        <f t="shared" si="12"/>
        <v>0</v>
      </c>
      <c r="L55" s="665">
        <f t="shared" si="12"/>
        <v>0.1071</v>
      </c>
      <c r="M55" s="665">
        <f t="shared" si="12"/>
        <v>1.77E-2</v>
      </c>
      <c r="N55" s="665">
        <f t="shared" si="12"/>
        <v>1.3299999999999999E-2</v>
      </c>
      <c r="O55" s="665">
        <f t="shared" si="12"/>
        <v>6.2100000000000002E-2</v>
      </c>
      <c r="P55" s="672">
        <f t="shared" si="9"/>
        <v>1.0006999999999999</v>
      </c>
      <c r="S55" s="671">
        <f t="shared" si="4"/>
        <v>2042</v>
      </c>
      <c r="T55" s="673">
        <v>0</v>
      </c>
      <c r="U55" s="673">
        <v>5</v>
      </c>
      <c r="V55" s="674">
        <f t="shared" si="5"/>
        <v>0</v>
      </c>
      <c r="W55" s="675">
        <v>1</v>
      </c>
      <c r="X55" s="676">
        <f t="shared" si="10"/>
        <v>0</v>
      </c>
    </row>
    <row r="56" spans="2:24">
      <c r="B56" s="671">
        <f t="shared" si="11"/>
        <v>2043</v>
      </c>
      <c r="C56" s="678"/>
      <c r="D56" s="664">
        <v>1</v>
      </c>
      <c r="E56" s="665">
        <f t="shared" si="12"/>
        <v>0.66390000000000005</v>
      </c>
      <c r="F56" s="665">
        <f t="shared" si="12"/>
        <v>0.1285</v>
      </c>
      <c r="G56" s="665">
        <f t="shared" si="8"/>
        <v>0</v>
      </c>
      <c r="H56" s="665">
        <f t="shared" si="12"/>
        <v>0</v>
      </c>
      <c r="I56" s="665">
        <f t="shared" si="8"/>
        <v>0</v>
      </c>
      <c r="J56" s="665">
        <f t="shared" si="12"/>
        <v>8.0999999999999996E-3</v>
      </c>
      <c r="K56" s="665">
        <f t="shared" si="12"/>
        <v>0</v>
      </c>
      <c r="L56" s="665">
        <f t="shared" si="12"/>
        <v>0.1071</v>
      </c>
      <c r="M56" s="665">
        <f t="shared" si="12"/>
        <v>1.77E-2</v>
      </c>
      <c r="N56" s="665">
        <f t="shared" si="12"/>
        <v>1.3299999999999999E-2</v>
      </c>
      <c r="O56" s="665">
        <f t="shared" si="12"/>
        <v>6.2100000000000002E-2</v>
      </c>
      <c r="P56" s="672">
        <f t="shared" si="9"/>
        <v>1.0006999999999999</v>
      </c>
      <c r="S56" s="671">
        <f t="shared" si="4"/>
        <v>2043</v>
      </c>
      <c r="T56" s="673">
        <v>0</v>
      </c>
      <c r="U56" s="673">
        <v>5</v>
      </c>
      <c r="V56" s="674">
        <f t="shared" si="5"/>
        <v>0</v>
      </c>
      <c r="W56" s="675">
        <v>1</v>
      </c>
      <c r="X56" s="676">
        <f t="shared" si="10"/>
        <v>0</v>
      </c>
    </row>
    <row r="57" spans="2:24">
      <c r="B57" s="671">
        <f t="shared" si="11"/>
        <v>2044</v>
      </c>
      <c r="C57" s="678"/>
      <c r="D57" s="664">
        <v>1</v>
      </c>
      <c r="E57" s="665">
        <f t="shared" si="12"/>
        <v>0.66390000000000005</v>
      </c>
      <c r="F57" s="665">
        <f t="shared" si="12"/>
        <v>0.1285</v>
      </c>
      <c r="G57" s="665">
        <f t="shared" si="8"/>
        <v>0</v>
      </c>
      <c r="H57" s="665">
        <f t="shared" si="12"/>
        <v>0</v>
      </c>
      <c r="I57" s="665">
        <f t="shared" si="8"/>
        <v>0</v>
      </c>
      <c r="J57" s="665">
        <f t="shared" si="12"/>
        <v>8.0999999999999996E-3</v>
      </c>
      <c r="K57" s="665">
        <f t="shared" si="12"/>
        <v>0</v>
      </c>
      <c r="L57" s="665">
        <f t="shared" si="12"/>
        <v>0.1071</v>
      </c>
      <c r="M57" s="665">
        <f t="shared" si="12"/>
        <v>1.77E-2</v>
      </c>
      <c r="N57" s="665">
        <f t="shared" si="12"/>
        <v>1.3299999999999999E-2</v>
      </c>
      <c r="O57" s="665">
        <f t="shared" si="12"/>
        <v>6.2100000000000002E-2</v>
      </c>
      <c r="P57" s="672">
        <f t="shared" si="9"/>
        <v>1.0006999999999999</v>
      </c>
      <c r="S57" s="671">
        <f t="shared" si="4"/>
        <v>2044</v>
      </c>
      <c r="T57" s="673">
        <v>0</v>
      </c>
      <c r="U57" s="673">
        <v>5</v>
      </c>
      <c r="V57" s="674">
        <f t="shared" si="5"/>
        <v>0</v>
      </c>
      <c r="W57" s="675">
        <v>1</v>
      </c>
      <c r="X57" s="676">
        <f t="shared" si="10"/>
        <v>0</v>
      </c>
    </row>
    <row r="58" spans="2:24">
      <c r="B58" s="671">
        <f t="shared" si="11"/>
        <v>2045</v>
      </c>
      <c r="C58" s="678"/>
      <c r="D58" s="664">
        <v>1</v>
      </c>
      <c r="E58" s="665">
        <f t="shared" si="12"/>
        <v>0.66390000000000005</v>
      </c>
      <c r="F58" s="665">
        <f t="shared" si="12"/>
        <v>0.1285</v>
      </c>
      <c r="G58" s="665">
        <f t="shared" si="8"/>
        <v>0</v>
      </c>
      <c r="H58" s="665">
        <f t="shared" si="12"/>
        <v>0</v>
      </c>
      <c r="I58" s="665">
        <f t="shared" si="8"/>
        <v>0</v>
      </c>
      <c r="J58" s="665">
        <f t="shared" si="12"/>
        <v>8.0999999999999996E-3</v>
      </c>
      <c r="K58" s="665">
        <f t="shared" si="12"/>
        <v>0</v>
      </c>
      <c r="L58" s="665">
        <f t="shared" si="12"/>
        <v>0.1071</v>
      </c>
      <c r="M58" s="665">
        <f t="shared" si="12"/>
        <v>1.77E-2</v>
      </c>
      <c r="N58" s="665">
        <f t="shared" si="12"/>
        <v>1.3299999999999999E-2</v>
      </c>
      <c r="O58" s="665">
        <f t="shared" si="12"/>
        <v>6.2100000000000002E-2</v>
      </c>
      <c r="P58" s="672">
        <f t="shared" si="9"/>
        <v>1.0006999999999999</v>
      </c>
      <c r="S58" s="671">
        <f t="shared" si="4"/>
        <v>2045</v>
      </c>
      <c r="T58" s="673">
        <v>0</v>
      </c>
      <c r="U58" s="673">
        <v>5</v>
      </c>
      <c r="V58" s="674">
        <f t="shared" si="5"/>
        <v>0</v>
      </c>
      <c r="W58" s="675">
        <v>1</v>
      </c>
      <c r="X58" s="676">
        <f t="shared" si="10"/>
        <v>0</v>
      </c>
    </row>
    <row r="59" spans="2:24">
      <c r="B59" s="671">
        <f t="shared" si="11"/>
        <v>2046</v>
      </c>
      <c r="C59" s="678"/>
      <c r="D59" s="664">
        <v>1</v>
      </c>
      <c r="E59" s="665">
        <f t="shared" si="12"/>
        <v>0.66390000000000005</v>
      </c>
      <c r="F59" s="665">
        <f t="shared" si="12"/>
        <v>0.1285</v>
      </c>
      <c r="G59" s="665">
        <f t="shared" si="12"/>
        <v>0</v>
      </c>
      <c r="H59" s="665">
        <f t="shared" si="12"/>
        <v>0</v>
      </c>
      <c r="I59" s="665">
        <f t="shared" si="12"/>
        <v>0</v>
      </c>
      <c r="J59" s="665">
        <f t="shared" si="12"/>
        <v>8.0999999999999996E-3</v>
      </c>
      <c r="K59" s="665">
        <f t="shared" si="12"/>
        <v>0</v>
      </c>
      <c r="L59" s="665">
        <f t="shared" si="12"/>
        <v>0.1071</v>
      </c>
      <c r="M59" s="665">
        <f t="shared" si="12"/>
        <v>1.77E-2</v>
      </c>
      <c r="N59" s="665">
        <f t="shared" si="12"/>
        <v>1.3299999999999999E-2</v>
      </c>
      <c r="O59" s="665">
        <f t="shared" si="12"/>
        <v>6.2100000000000002E-2</v>
      </c>
      <c r="P59" s="672">
        <f t="shared" si="9"/>
        <v>1.0006999999999999</v>
      </c>
      <c r="S59" s="671">
        <f t="shared" si="4"/>
        <v>2046</v>
      </c>
      <c r="T59" s="673">
        <v>0</v>
      </c>
      <c r="U59" s="673">
        <v>5</v>
      </c>
      <c r="V59" s="674">
        <f t="shared" si="5"/>
        <v>0</v>
      </c>
      <c r="W59" s="675">
        <v>1</v>
      </c>
      <c r="X59" s="676">
        <f t="shared" si="10"/>
        <v>0</v>
      </c>
    </row>
    <row r="60" spans="2:24">
      <c r="B60" s="671">
        <f t="shared" si="11"/>
        <v>2047</v>
      </c>
      <c r="C60" s="678"/>
      <c r="D60" s="664">
        <v>1</v>
      </c>
      <c r="E60" s="665">
        <f t="shared" si="12"/>
        <v>0.66390000000000005</v>
      </c>
      <c r="F60" s="665">
        <f t="shared" si="12"/>
        <v>0.1285</v>
      </c>
      <c r="G60" s="665">
        <f t="shared" si="12"/>
        <v>0</v>
      </c>
      <c r="H60" s="665">
        <f t="shared" si="12"/>
        <v>0</v>
      </c>
      <c r="I60" s="665">
        <f t="shared" si="12"/>
        <v>0</v>
      </c>
      <c r="J60" s="665">
        <f t="shared" si="12"/>
        <v>8.0999999999999996E-3</v>
      </c>
      <c r="K60" s="665">
        <f t="shared" si="12"/>
        <v>0</v>
      </c>
      <c r="L60" s="665">
        <f t="shared" si="12"/>
        <v>0.1071</v>
      </c>
      <c r="M60" s="665">
        <f t="shared" si="12"/>
        <v>1.77E-2</v>
      </c>
      <c r="N60" s="665">
        <f t="shared" si="12"/>
        <v>1.3299999999999999E-2</v>
      </c>
      <c r="O60" s="665">
        <f t="shared" si="12"/>
        <v>6.2100000000000002E-2</v>
      </c>
      <c r="P60" s="672">
        <f t="shared" si="9"/>
        <v>1.0006999999999999</v>
      </c>
      <c r="S60" s="671">
        <f t="shared" si="4"/>
        <v>2047</v>
      </c>
      <c r="T60" s="673">
        <v>0</v>
      </c>
      <c r="U60" s="673">
        <v>5</v>
      </c>
      <c r="V60" s="674">
        <f t="shared" si="5"/>
        <v>0</v>
      </c>
      <c r="W60" s="675">
        <v>1</v>
      </c>
      <c r="X60" s="676">
        <f t="shared" si="10"/>
        <v>0</v>
      </c>
    </row>
    <row r="61" spans="2:24">
      <c r="B61" s="671">
        <f t="shared" si="11"/>
        <v>2048</v>
      </c>
      <c r="C61" s="678"/>
      <c r="D61" s="664">
        <v>1</v>
      </c>
      <c r="E61" s="665">
        <f t="shared" si="12"/>
        <v>0.66390000000000005</v>
      </c>
      <c r="F61" s="665">
        <f t="shared" si="12"/>
        <v>0.1285</v>
      </c>
      <c r="G61" s="665">
        <f t="shared" si="12"/>
        <v>0</v>
      </c>
      <c r="H61" s="665">
        <f t="shared" si="12"/>
        <v>0</v>
      </c>
      <c r="I61" s="665">
        <f t="shared" si="12"/>
        <v>0</v>
      </c>
      <c r="J61" s="665">
        <f t="shared" si="12"/>
        <v>8.0999999999999996E-3</v>
      </c>
      <c r="K61" s="665">
        <f t="shared" si="12"/>
        <v>0</v>
      </c>
      <c r="L61" s="665">
        <f t="shared" si="12"/>
        <v>0.1071</v>
      </c>
      <c r="M61" s="665">
        <f t="shared" si="12"/>
        <v>1.77E-2</v>
      </c>
      <c r="N61" s="665">
        <f t="shared" si="12"/>
        <v>1.3299999999999999E-2</v>
      </c>
      <c r="O61" s="665">
        <f t="shared" si="12"/>
        <v>6.2100000000000002E-2</v>
      </c>
      <c r="P61" s="672">
        <f t="shared" si="9"/>
        <v>1.0006999999999999</v>
      </c>
      <c r="S61" s="671">
        <f t="shared" si="4"/>
        <v>2048</v>
      </c>
      <c r="T61" s="673">
        <v>0</v>
      </c>
      <c r="U61" s="673">
        <v>5</v>
      </c>
      <c r="V61" s="674">
        <f t="shared" si="5"/>
        <v>0</v>
      </c>
      <c r="W61" s="675">
        <v>1</v>
      </c>
      <c r="X61" s="676">
        <f t="shared" si="10"/>
        <v>0</v>
      </c>
    </row>
    <row r="62" spans="2:24">
      <c r="B62" s="671">
        <f t="shared" si="11"/>
        <v>2049</v>
      </c>
      <c r="C62" s="678"/>
      <c r="D62" s="664">
        <v>1</v>
      </c>
      <c r="E62" s="665">
        <f t="shared" si="12"/>
        <v>0.66390000000000005</v>
      </c>
      <c r="F62" s="665">
        <f t="shared" si="12"/>
        <v>0.1285</v>
      </c>
      <c r="G62" s="665">
        <f t="shared" si="12"/>
        <v>0</v>
      </c>
      <c r="H62" s="665">
        <f t="shared" si="12"/>
        <v>0</v>
      </c>
      <c r="I62" s="665">
        <f t="shared" si="12"/>
        <v>0</v>
      </c>
      <c r="J62" s="665">
        <f t="shared" si="12"/>
        <v>8.0999999999999996E-3</v>
      </c>
      <c r="K62" s="665">
        <f t="shared" si="12"/>
        <v>0</v>
      </c>
      <c r="L62" s="665">
        <f t="shared" si="12"/>
        <v>0.1071</v>
      </c>
      <c r="M62" s="665">
        <f t="shared" si="12"/>
        <v>1.77E-2</v>
      </c>
      <c r="N62" s="665">
        <f t="shared" si="12"/>
        <v>1.3299999999999999E-2</v>
      </c>
      <c r="O62" s="665">
        <f t="shared" si="12"/>
        <v>6.2100000000000002E-2</v>
      </c>
      <c r="P62" s="672">
        <f t="shared" si="9"/>
        <v>1.0006999999999999</v>
      </c>
      <c r="S62" s="671">
        <f t="shared" si="4"/>
        <v>2049</v>
      </c>
      <c r="T62" s="673">
        <v>0</v>
      </c>
      <c r="U62" s="673">
        <v>5</v>
      </c>
      <c r="V62" s="674">
        <f t="shared" si="5"/>
        <v>0</v>
      </c>
      <c r="W62" s="675">
        <v>1</v>
      </c>
      <c r="X62" s="676">
        <f t="shared" si="10"/>
        <v>0</v>
      </c>
    </row>
    <row r="63" spans="2:24">
      <c r="B63" s="671">
        <f t="shared" si="11"/>
        <v>2050</v>
      </c>
      <c r="C63" s="678"/>
      <c r="D63" s="664">
        <v>1</v>
      </c>
      <c r="E63" s="665">
        <f t="shared" ref="E63:O78" si="13">E$8</f>
        <v>0.66390000000000005</v>
      </c>
      <c r="F63" s="665">
        <f t="shared" si="13"/>
        <v>0.1285</v>
      </c>
      <c r="G63" s="665">
        <f t="shared" si="12"/>
        <v>0</v>
      </c>
      <c r="H63" s="665">
        <f t="shared" si="13"/>
        <v>0</v>
      </c>
      <c r="I63" s="665">
        <f t="shared" si="12"/>
        <v>0</v>
      </c>
      <c r="J63" s="665">
        <f t="shared" si="13"/>
        <v>8.0999999999999996E-3</v>
      </c>
      <c r="K63" s="665">
        <f t="shared" si="13"/>
        <v>0</v>
      </c>
      <c r="L63" s="665">
        <f t="shared" si="13"/>
        <v>0.1071</v>
      </c>
      <c r="M63" s="665">
        <f t="shared" si="13"/>
        <v>1.77E-2</v>
      </c>
      <c r="N63" s="665">
        <f t="shared" si="13"/>
        <v>1.3299999999999999E-2</v>
      </c>
      <c r="O63" s="665">
        <f t="shared" si="13"/>
        <v>6.2100000000000002E-2</v>
      </c>
      <c r="P63" s="672">
        <f t="shared" si="9"/>
        <v>1.0006999999999999</v>
      </c>
      <c r="S63" s="671">
        <f t="shared" si="4"/>
        <v>2050</v>
      </c>
      <c r="T63" s="673">
        <v>0</v>
      </c>
      <c r="U63" s="673">
        <v>5</v>
      </c>
      <c r="V63" s="674">
        <f t="shared" si="5"/>
        <v>0</v>
      </c>
      <c r="W63" s="675">
        <v>1</v>
      </c>
      <c r="X63" s="676">
        <f t="shared" si="10"/>
        <v>0</v>
      </c>
    </row>
    <row r="64" spans="2:24">
      <c r="B64" s="671">
        <f t="shared" si="11"/>
        <v>2051</v>
      </c>
      <c r="C64" s="678"/>
      <c r="D64" s="664">
        <v>1</v>
      </c>
      <c r="E64" s="665">
        <f t="shared" si="13"/>
        <v>0.66390000000000005</v>
      </c>
      <c r="F64" s="665">
        <f t="shared" si="13"/>
        <v>0.1285</v>
      </c>
      <c r="G64" s="665">
        <f t="shared" si="12"/>
        <v>0</v>
      </c>
      <c r="H64" s="665">
        <f t="shared" si="13"/>
        <v>0</v>
      </c>
      <c r="I64" s="665">
        <f t="shared" si="12"/>
        <v>0</v>
      </c>
      <c r="J64" s="665">
        <f t="shared" si="13"/>
        <v>8.0999999999999996E-3</v>
      </c>
      <c r="K64" s="665">
        <f t="shared" si="13"/>
        <v>0</v>
      </c>
      <c r="L64" s="665">
        <f t="shared" si="13"/>
        <v>0.1071</v>
      </c>
      <c r="M64" s="665">
        <f t="shared" si="13"/>
        <v>1.77E-2</v>
      </c>
      <c r="N64" s="665">
        <f t="shared" si="13"/>
        <v>1.3299999999999999E-2</v>
      </c>
      <c r="O64" s="665">
        <f t="shared" si="13"/>
        <v>6.2100000000000002E-2</v>
      </c>
      <c r="P64" s="672">
        <f t="shared" si="9"/>
        <v>1.0006999999999999</v>
      </c>
      <c r="S64" s="671">
        <f t="shared" si="4"/>
        <v>2051</v>
      </c>
      <c r="T64" s="673">
        <v>0</v>
      </c>
      <c r="U64" s="673">
        <v>5</v>
      </c>
      <c r="V64" s="674">
        <f t="shared" si="5"/>
        <v>0</v>
      </c>
      <c r="W64" s="675">
        <v>1</v>
      </c>
      <c r="X64" s="676">
        <f t="shared" si="10"/>
        <v>0</v>
      </c>
    </row>
    <row r="65" spans="2:24">
      <c r="B65" s="671">
        <f t="shared" si="11"/>
        <v>2052</v>
      </c>
      <c r="C65" s="678"/>
      <c r="D65" s="664">
        <v>1</v>
      </c>
      <c r="E65" s="665">
        <f t="shared" si="13"/>
        <v>0.66390000000000005</v>
      </c>
      <c r="F65" s="665">
        <f t="shared" si="13"/>
        <v>0.1285</v>
      </c>
      <c r="G65" s="665">
        <f t="shared" si="12"/>
        <v>0</v>
      </c>
      <c r="H65" s="665">
        <f t="shared" si="13"/>
        <v>0</v>
      </c>
      <c r="I65" s="665">
        <f t="shared" si="12"/>
        <v>0</v>
      </c>
      <c r="J65" s="665">
        <f t="shared" si="13"/>
        <v>8.0999999999999996E-3</v>
      </c>
      <c r="K65" s="665">
        <f t="shared" si="13"/>
        <v>0</v>
      </c>
      <c r="L65" s="665">
        <f t="shared" si="13"/>
        <v>0.1071</v>
      </c>
      <c r="M65" s="665">
        <f t="shared" si="13"/>
        <v>1.77E-2</v>
      </c>
      <c r="N65" s="665">
        <f t="shared" si="13"/>
        <v>1.3299999999999999E-2</v>
      </c>
      <c r="O65" s="665">
        <f t="shared" si="13"/>
        <v>6.2100000000000002E-2</v>
      </c>
      <c r="P65" s="672">
        <f t="shared" si="9"/>
        <v>1.0006999999999999</v>
      </c>
      <c r="S65" s="671">
        <f t="shared" si="4"/>
        <v>2052</v>
      </c>
      <c r="T65" s="673">
        <v>0</v>
      </c>
      <c r="U65" s="673">
        <v>5</v>
      </c>
      <c r="V65" s="674">
        <f t="shared" si="5"/>
        <v>0</v>
      </c>
      <c r="W65" s="675">
        <v>1</v>
      </c>
      <c r="X65" s="676">
        <f t="shared" si="10"/>
        <v>0</v>
      </c>
    </row>
    <row r="66" spans="2:24">
      <c r="B66" s="671">
        <f t="shared" si="11"/>
        <v>2053</v>
      </c>
      <c r="C66" s="678"/>
      <c r="D66" s="664">
        <v>1</v>
      </c>
      <c r="E66" s="665">
        <f t="shared" si="13"/>
        <v>0.66390000000000005</v>
      </c>
      <c r="F66" s="665">
        <f t="shared" si="13"/>
        <v>0.1285</v>
      </c>
      <c r="G66" s="665">
        <f t="shared" si="12"/>
        <v>0</v>
      </c>
      <c r="H66" s="665">
        <f t="shared" si="13"/>
        <v>0</v>
      </c>
      <c r="I66" s="665">
        <f t="shared" si="12"/>
        <v>0</v>
      </c>
      <c r="J66" s="665">
        <f t="shared" si="13"/>
        <v>8.0999999999999996E-3</v>
      </c>
      <c r="K66" s="665">
        <f t="shared" si="13"/>
        <v>0</v>
      </c>
      <c r="L66" s="665">
        <f t="shared" si="13"/>
        <v>0.1071</v>
      </c>
      <c r="M66" s="665">
        <f t="shared" si="13"/>
        <v>1.77E-2</v>
      </c>
      <c r="N66" s="665">
        <f t="shared" si="13"/>
        <v>1.3299999999999999E-2</v>
      </c>
      <c r="O66" s="665">
        <f t="shared" si="13"/>
        <v>6.2100000000000002E-2</v>
      </c>
      <c r="P66" s="672">
        <f t="shared" si="9"/>
        <v>1.0006999999999999</v>
      </c>
      <c r="S66" s="671">
        <f t="shared" si="4"/>
        <v>2053</v>
      </c>
      <c r="T66" s="673">
        <v>0</v>
      </c>
      <c r="U66" s="673">
        <v>5</v>
      </c>
      <c r="V66" s="674">
        <f t="shared" si="5"/>
        <v>0</v>
      </c>
      <c r="W66" s="675">
        <v>1</v>
      </c>
      <c r="X66" s="676">
        <f t="shared" si="10"/>
        <v>0</v>
      </c>
    </row>
    <row r="67" spans="2:24">
      <c r="B67" s="671">
        <f t="shared" si="11"/>
        <v>2054</v>
      </c>
      <c r="C67" s="678"/>
      <c r="D67" s="664">
        <v>1</v>
      </c>
      <c r="E67" s="665">
        <f t="shared" si="13"/>
        <v>0.66390000000000005</v>
      </c>
      <c r="F67" s="665">
        <f t="shared" si="13"/>
        <v>0.1285</v>
      </c>
      <c r="G67" s="665">
        <f t="shared" si="12"/>
        <v>0</v>
      </c>
      <c r="H67" s="665">
        <f t="shared" si="13"/>
        <v>0</v>
      </c>
      <c r="I67" s="665">
        <f t="shared" si="12"/>
        <v>0</v>
      </c>
      <c r="J67" s="665">
        <f t="shared" si="13"/>
        <v>8.0999999999999996E-3</v>
      </c>
      <c r="K67" s="665">
        <f t="shared" si="13"/>
        <v>0</v>
      </c>
      <c r="L67" s="665">
        <f t="shared" si="13"/>
        <v>0.1071</v>
      </c>
      <c r="M67" s="665">
        <f t="shared" si="13"/>
        <v>1.77E-2</v>
      </c>
      <c r="N67" s="665">
        <f t="shared" si="13"/>
        <v>1.3299999999999999E-2</v>
      </c>
      <c r="O67" s="665">
        <f t="shared" si="13"/>
        <v>6.2100000000000002E-2</v>
      </c>
      <c r="P67" s="672">
        <f t="shared" si="9"/>
        <v>1.0006999999999999</v>
      </c>
      <c r="S67" s="671">
        <f t="shared" si="4"/>
        <v>2054</v>
      </c>
      <c r="T67" s="673">
        <v>0</v>
      </c>
      <c r="U67" s="673">
        <v>5</v>
      </c>
      <c r="V67" s="674">
        <f t="shared" si="5"/>
        <v>0</v>
      </c>
      <c r="W67" s="675">
        <v>1</v>
      </c>
      <c r="X67" s="676">
        <f t="shared" si="10"/>
        <v>0</v>
      </c>
    </row>
    <row r="68" spans="2:24">
      <c r="B68" s="671">
        <f t="shared" si="11"/>
        <v>2055</v>
      </c>
      <c r="C68" s="678"/>
      <c r="D68" s="664">
        <v>1</v>
      </c>
      <c r="E68" s="665">
        <f t="shared" si="13"/>
        <v>0.66390000000000005</v>
      </c>
      <c r="F68" s="665">
        <f t="shared" si="13"/>
        <v>0.1285</v>
      </c>
      <c r="G68" s="665">
        <f t="shared" si="12"/>
        <v>0</v>
      </c>
      <c r="H68" s="665">
        <f t="shared" si="13"/>
        <v>0</v>
      </c>
      <c r="I68" s="665">
        <f t="shared" si="12"/>
        <v>0</v>
      </c>
      <c r="J68" s="665">
        <f t="shared" si="13"/>
        <v>8.0999999999999996E-3</v>
      </c>
      <c r="K68" s="665">
        <f t="shared" si="13"/>
        <v>0</v>
      </c>
      <c r="L68" s="665">
        <f t="shared" si="13"/>
        <v>0.1071</v>
      </c>
      <c r="M68" s="665">
        <f t="shared" si="13"/>
        <v>1.77E-2</v>
      </c>
      <c r="N68" s="665">
        <f t="shared" si="13"/>
        <v>1.3299999999999999E-2</v>
      </c>
      <c r="O68" s="665">
        <f t="shared" si="13"/>
        <v>6.2100000000000002E-2</v>
      </c>
      <c r="P68" s="672">
        <f t="shared" si="9"/>
        <v>1.0006999999999999</v>
      </c>
      <c r="S68" s="671">
        <f t="shared" si="4"/>
        <v>2055</v>
      </c>
      <c r="T68" s="673">
        <v>0</v>
      </c>
      <c r="U68" s="673">
        <v>5</v>
      </c>
      <c r="V68" s="674">
        <f t="shared" si="5"/>
        <v>0</v>
      </c>
      <c r="W68" s="675">
        <v>1</v>
      </c>
      <c r="X68" s="676">
        <f t="shared" si="10"/>
        <v>0</v>
      </c>
    </row>
    <row r="69" spans="2:24">
      <c r="B69" s="671">
        <f t="shared" si="11"/>
        <v>2056</v>
      </c>
      <c r="C69" s="678"/>
      <c r="D69" s="664">
        <v>1</v>
      </c>
      <c r="E69" s="665">
        <f t="shared" si="13"/>
        <v>0.66390000000000005</v>
      </c>
      <c r="F69" s="665">
        <f t="shared" si="13"/>
        <v>0.1285</v>
      </c>
      <c r="G69" s="665">
        <f t="shared" si="13"/>
        <v>0</v>
      </c>
      <c r="H69" s="665">
        <f t="shared" si="13"/>
        <v>0</v>
      </c>
      <c r="I69" s="665">
        <f t="shared" si="13"/>
        <v>0</v>
      </c>
      <c r="J69" s="665">
        <f t="shared" si="13"/>
        <v>8.0999999999999996E-3</v>
      </c>
      <c r="K69" s="665">
        <f t="shared" si="13"/>
        <v>0</v>
      </c>
      <c r="L69" s="665">
        <f t="shared" si="13"/>
        <v>0.1071</v>
      </c>
      <c r="M69" s="665">
        <f t="shared" si="13"/>
        <v>1.77E-2</v>
      </c>
      <c r="N69" s="665">
        <f t="shared" si="13"/>
        <v>1.3299999999999999E-2</v>
      </c>
      <c r="O69" s="665">
        <f t="shared" si="13"/>
        <v>6.2100000000000002E-2</v>
      </c>
      <c r="P69" s="672">
        <f t="shared" si="9"/>
        <v>1.0006999999999999</v>
      </c>
      <c r="S69" s="671">
        <f t="shared" si="4"/>
        <v>2056</v>
      </c>
      <c r="T69" s="673">
        <v>0</v>
      </c>
      <c r="U69" s="673">
        <v>5</v>
      </c>
      <c r="V69" s="674">
        <f t="shared" si="5"/>
        <v>0</v>
      </c>
      <c r="W69" s="675">
        <v>1</v>
      </c>
      <c r="X69" s="676">
        <f t="shared" si="10"/>
        <v>0</v>
      </c>
    </row>
    <row r="70" spans="2:24">
      <c r="B70" s="671">
        <f t="shared" si="11"/>
        <v>2057</v>
      </c>
      <c r="C70" s="678"/>
      <c r="D70" s="664">
        <v>1</v>
      </c>
      <c r="E70" s="665">
        <f t="shared" si="13"/>
        <v>0.66390000000000005</v>
      </c>
      <c r="F70" s="665">
        <f t="shared" si="13"/>
        <v>0.1285</v>
      </c>
      <c r="G70" s="665">
        <f t="shared" si="13"/>
        <v>0</v>
      </c>
      <c r="H70" s="665">
        <f t="shared" si="13"/>
        <v>0</v>
      </c>
      <c r="I70" s="665">
        <f t="shared" si="13"/>
        <v>0</v>
      </c>
      <c r="J70" s="665">
        <f t="shared" si="13"/>
        <v>8.0999999999999996E-3</v>
      </c>
      <c r="K70" s="665">
        <f t="shared" si="13"/>
        <v>0</v>
      </c>
      <c r="L70" s="665">
        <f t="shared" si="13"/>
        <v>0.1071</v>
      </c>
      <c r="M70" s="665">
        <f t="shared" si="13"/>
        <v>1.77E-2</v>
      </c>
      <c r="N70" s="665">
        <f t="shared" si="13"/>
        <v>1.3299999999999999E-2</v>
      </c>
      <c r="O70" s="665">
        <f t="shared" si="13"/>
        <v>6.2100000000000002E-2</v>
      </c>
      <c r="P70" s="672">
        <f t="shared" si="9"/>
        <v>1.0006999999999999</v>
      </c>
      <c r="S70" s="671">
        <f t="shared" si="4"/>
        <v>2057</v>
      </c>
      <c r="T70" s="673">
        <v>0</v>
      </c>
      <c r="U70" s="673">
        <v>5</v>
      </c>
      <c r="V70" s="674">
        <f t="shared" si="5"/>
        <v>0</v>
      </c>
      <c r="W70" s="675">
        <v>1</v>
      </c>
      <c r="X70" s="676">
        <f t="shared" si="10"/>
        <v>0</v>
      </c>
    </row>
    <row r="71" spans="2:24">
      <c r="B71" s="671">
        <f t="shared" si="11"/>
        <v>2058</v>
      </c>
      <c r="C71" s="678"/>
      <c r="D71" s="664">
        <v>1</v>
      </c>
      <c r="E71" s="665">
        <f t="shared" si="13"/>
        <v>0.66390000000000005</v>
      </c>
      <c r="F71" s="665">
        <f t="shared" si="13"/>
        <v>0.1285</v>
      </c>
      <c r="G71" s="665">
        <f t="shared" si="13"/>
        <v>0</v>
      </c>
      <c r="H71" s="665">
        <f t="shared" si="13"/>
        <v>0</v>
      </c>
      <c r="I71" s="665">
        <f t="shared" si="13"/>
        <v>0</v>
      </c>
      <c r="J71" s="665">
        <f t="shared" si="13"/>
        <v>8.0999999999999996E-3</v>
      </c>
      <c r="K71" s="665">
        <f t="shared" si="13"/>
        <v>0</v>
      </c>
      <c r="L71" s="665">
        <f t="shared" si="13"/>
        <v>0.1071</v>
      </c>
      <c r="M71" s="665">
        <f t="shared" si="13"/>
        <v>1.77E-2</v>
      </c>
      <c r="N71" s="665">
        <f t="shared" si="13"/>
        <v>1.3299999999999999E-2</v>
      </c>
      <c r="O71" s="665">
        <f t="shared" si="13"/>
        <v>6.2100000000000002E-2</v>
      </c>
      <c r="P71" s="672">
        <f t="shared" si="9"/>
        <v>1.0006999999999999</v>
      </c>
      <c r="S71" s="671">
        <f t="shared" si="4"/>
        <v>2058</v>
      </c>
      <c r="T71" s="673">
        <v>0</v>
      </c>
      <c r="U71" s="673">
        <v>5</v>
      </c>
      <c r="V71" s="674">
        <f t="shared" si="5"/>
        <v>0</v>
      </c>
      <c r="W71" s="675">
        <v>1</v>
      </c>
      <c r="X71" s="676">
        <f t="shared" si="10"/>
        <v>0</v>
      </c>
    </row>
    <row r="72" spans="2:24">
      <c r="B72" s="671">
        <f t="shared" si="11"/>
        <v>2059</v>
      </c>
      <c r="C72" s="678"/>
      <c r="D72" s="664">
        <v>1</v>
      </c>
      <c r="E72" s="665">
        <f t="shared" si="13"/>
        <v>0.66390000000000005</v>
      </c>
      <c r="F72" s="665">
        <f t="shared" si="13"/>
        <v>0.1285</v>
      </c>
      <c r="G72" s="665">
        <f t="shared" si="13"/>
        <v>0</v>
      </c>
      <c r="H72" s="665">
        <f t="shared" si="13"/>
        <v>0</v>
      </c>
      <c r="I72" s="665">
        <f t="shared" si="13"/>
        <v>0</v>
      </c>
      <c r="J72" s="665">
        <f t="shared" si="13"/>
        <v>8.0999999999999996E-3</v>
      </c>
      <c r="K72" s="665">
        <f t="shared" si="13"/>
        <v>0</v>
      </c>
      <c r="L72" s="665">
        <f t="shared" si="13"/>
        <v>0.1071</v>
      </c>
      <c r="M72" s="665">
        <f t="shared" si="13"/>
        <v>1.77E-2</v>
      </c>
      <c r="N72" s="665">
        <f t="shared" si="13"/>
        <v>1.3299999999999999E-2</v>
      </c>
      <c r="O72" s="665">
        <f t="shared" si="13"/>
        <v>6.2100000000000002E-2</v>
      </c>
      <c r="P72" s="672">
        <f t="shared" si="9"/>
        <v>1.0006999999999999</v>
      </c>
      <c r="S72" s="671">
        <f t="shared" si="4"/>
        <v>2059</v>
      </c>
      <c r="T72" s="673">
        <v>0</v>
      </c>
      <c r="U72" s="673">
        <v>5</v>
      </c>
      <c r="V72" s="674">
        <f t="shared" si="5"/>
        <v>0</v>
      </c>
      <c r="W72" s="675">
        <v>1</v>
      </c>
      <c r="X72" s="676">
        <f t="shared" si="10"/>
        <v>0</v>
      </c>
    </row>
    <row r="73" spans="2:24">
      <c r="B73" s="671">
        <f t="shared" si="11"/>
        <v>2060</v>
      </c>
      <c r="C73" s="678"/>
      <c r="D73" s="664">
        <v>1</v>
      </c>
      <c r="E73" s="665">
        <f t="shared" ref="E73:O88" si="14">E$8</f>
        <v>0.66390000000000005</v>
      </c>
      <c r="F73" s="665">
        <f t="shared" si="14"/>
        <v>0.1285</v>
      </c>
      <c r="G73" s="665">
        <f t="shared" si="13"/>
        <v>0</v>
      </c>
      <c r="H73" s="665">
        <f t="shared" si="14"/>
        <v>0</v>
      </c>
      <c r="I73" s="665">
        <f t="shared" si="13"/>
        <v>0</v>
      </c>
      <c r="J73" s="665">
        <f t="shared" si="14"/>
        <v>8.0999999999999996E-3</v>
      </c>
      <c r="K73" s="665">
        <f t="shared" si="14"/>
        <v>0</v>
      </c>
      <c r="L73" s="665">
        <f t="shared" si="14"/>
        <v>0.1071</v>
      </c>
      <c r="M73" s="665">
        <f t="shared" si="14"/>
        <v>1.77E-2</v>
      </c>
      <c r="N73" s="665">
        <f t="shared" si="14"/>
        <v>1.3299999999999999E-2</v>
      </c>
      <c r="O73" s="665">
        <f t="shared" si="14"/>
        <v>6.2100000000000002E-2</v>
      </c>
      <c r="P73" s="672">
        <f t="shared" si="9"/>
        <v>1.0006999999999999</v>
      </c>
      <c r="S73" s="671">
        <f t="shared" si="4"/>
        <v>2060</v>
      </c>
      <c r="T73" s="673">
        <v>0</v>
      </c>
      <c r="U73" s="673">
        <v>5</v>
      </c>
      <c r="V73" s="674">
        <f t="shared" si="5"/>
        <v>0</v>
      </c>
      <c r="W73" s="675">
        <v>1</v>
      </c>
      <c r="X73" s="676">
        <f t="shared" si="10"/>
        <v>0</v>
      </c>
    </row>
    <row r="74" spans="2:24">
      <c r="B74" s="671">
        <f t="shared" si="11"/>
        <v>2061</v>
      </c>
      <c r="C74" s="678"/>
      <c r="D74" s="664">
        <v>1</v>
      </c>
      <c r="E74" s="665">
        <f t="shared" si="14"/>
        <v>0.66390000000000005</v>
      </c>
      <c r="F74" s="665">
        <f t="shared" si="14"/>
        <v>0.1285</v>
      </c>
      <c r="G74" s="665">
        <f t="shared" si="13"/>
        <v>0</v>
      </c>
      <c r="H74" s="665">
        <f t="shared" si="14"/>
        <v>0</v>
      </c>
      <c r="I74" s="665">
        <f t="shared" si="13"/>
        <v>0</v>
      </c>
      <c r="J74" s="665">
        <f t="shared" si="14"/>
        <v>8.0999999999999996E-3</v>
      </c>
      <c r="K74" s="665">
        <f t="shared" si="14"/>
        <v>0</v>
      </c>
      <c r="L74" s="665">
        <f t="shared" si="14"/>
        <v>0.1071</v>
      </c>
      <c r="M74" s="665">
        <f t="shared" si="14"/>
        <v>1.77E-2</v>
      </c>
      <c r="N74" s="665">
        <f t="shared" si="14"/>
        <v>1.3299999999999999E-2</v>
      </c>
      <c r="O74" s="665">
        <f t="shared" si="14"/>
        <v>6.2100000000000002E-2</v>
      </c>
      <c r="P74" s="672">
        <f t="shared" si="9"/>
        <v>1.0006999999999999</v>
      </c>
      <c r="S74" s="671">
        <f t="shared" si="4"/>
        <v>2061</v>
      </c>
      <c r="T74" s="673">
        <v>0</v>
      </c>
      <c r="U74" s="673">
        <v>5</v>
      </c>
      <c r="V74" s="674">
        <f t="shared" si="5"/>
        <v>0</v>
      </c>
      <c r="W74" s="675">
        <v>1</v>
      </c>
      <c r="X74" s="676">
        <f t="shared" si="10"/>
        <v>0</v>
      </c>
    </row>
    <row r="75" spans="2:24">
      <c r="B75" s="671">
        <f t="shared" si="11"/>
        <v>2062</v>
      </c>
      <c r="C75" s="678"/>
      <c r="D75" s="664">
        <v>1</v>
      </c>
      <c r="E75" s="665">
        <f t="shared" si="14"/>
        <v>0.66390000000000005</v>
      </c>
      <c r="F75" s="665">
        <f t="shared" si="14"/>
        <v>0.1285</v>
      </c>
      <c r="G75" s="665">
        <f t="shared" si="13"/>
        <v>0</v>
      </c>
      <c r="H75" s="665">
        <f t="shared" si="14"/>
        <v>0</v>
      </c>
      <c r="I75" s="665">
        <f t="shared" si="13"/>
        <v>0</v>
      </c>
      <c r="J75" s="665">
        <f t="shared" si="14"/>
        <v>8.0999999999999996E-3</v>
      </c>
      <c r="K75" s="665">
        <f t="shared" si="14"/>
        <v>0</v>
      </c>
      <c r="L75" s="665">
        <f t="shared" si="14"/>
        <v>0.1071</v>
      </c>
      <c r="M75" s="665">
        <f t="shared" si="14"/>
        <v>1.77E-2</v>
      </c>
      <c r="N75" s="665">
        <f t="shared" si="14"/>
        <v>1.3299999999999999E-2</v>
      </c>
      <c r="O75" s="665">
        <f t="shared" si="14"/>
        <v>6.2100000000000002E-2</v>
      </c>
      <c r="P75" s="672">
        <f t="shared" si="9"/>
        <v>1.0006999999999999</v>
      </c>
      <c r="S75" s="671">
        <f t="shared" si="4"/>
        <v>2062</v>
      </c>
      <c r="T75" s="673">
        <v>0</v>
      </c>
      <c r="U75" s="673">
        <v>5</v>
      </c>
      <c r="V75" s="674">
        <f t="shared" si="5"/>
        <v>0</v>
      </c>
      <c r="W75" s="675">
        <v>1</v>
      </c>
      <c r="X75" s="676">
        <f t="shared" si="10"/>
        <v>0</v>
      </c>
    </row>
    <row r="76" spans="2:24">
      <c r="B76" s="671">
        <f t="shared" si="11"/>
        <v>2063</v>
      </c>
      <c r="C76" s="678"/>
      <c r="D76" s="664">
        <v>1</v>
      </c>
      <c r="E76" s="665">
        <f t="shared" si="14"/>
        <v>0.66390000000000005</v>
      </c>
      <c r="F76" s="665">
        <f t="shared" si="14"/>
        <v>0.1285</v>
      </c>
      <c r="G76" s="665">
        <f t="shared" si="13"/>
        <v>0</v>
      </c>
      <c r="H76" s="665">
        <f t="shared" si="14"/>
        <v>0</v>
      </c>
      <c r="I76" s="665">
        <f t="shared" si="13"/>
        <v>0</v>
      </c>
      <c r="J76" s="665">
        <f t="shared" si="14"/>
        <v>8.0999999999999996E-3</v>
      </c>
      <c r="K76" s="665">
        <f t="shared" si="14"/>
        <v>0</v>
      </c>
      <c r="L76" s="665">
        <f t="shared" si="14"/>
        <v>0.1071</v>
      </c>
      <c r="M76" s="665">
        <f t="shared" si="14"/>
        <v>1.77E-2</v>
      </c>
      <c r="N76" s="665">
        <f t="shared" si="14"/>
        <v>1.3299999999999999E-2</v>
      </c>
      <c r="O76" s="665">
        <f t="shared" si="14"/>
        <v>6.2100000000000002E-2</v>
      </c>
      <c r="P76" s="672">
        <f t="shared" si="9"/>
        <v>1.0006999999999999</v>
      </c>
      <c r="S76" s="671">
        <f t="shared" si="4"/>
        <v>2063</v>
      </c>
      <c r="T76" s="673">
        <v>0</v>
      </c>
      <c r="U76" s="673">
        <v>5</v>
      </c>
      <c r="V76" s="674">
        <f t="shared" si="5"/>
        <v>0</v>
      </c>
      <c r="W76" s="675">
        <v>1</v>
      </c>
      <c r="X76" s="676">
        <f t="shared" si="10"/>
        <v>0</v>
      </c>
    </row>
    <row r="77" spans="2:24">
      <c r="B77" s="671">
        <f t="shared" si="11"/>
        <v>2064</v>
      </c>
      <c r="C77" s="678"/>
      <c r="D77" s="664">
        <v>1</v>
      </c>
      <c r="E77" s="665">
        <f t="shared" si="14"/>
        <v>0.66390000000000005</v>
      </c>
      <c r="F77" s="665">
        <f t="shared" si="14"/>
        <v>0.1285</v>
      </c>
      <c r="G77" s="665">
        <f t="shared" si="13"/>
        <v>0</v>
      </c>
      <c r="H77" s="665">
        <f t="shared" si="14"/>
        <v>0</v>
      </c>
      <c r="I77" s="665">
        <f t="shared" si="13"/>
        <v>0</v>
      </c>
      <c r="J77" s="665">
        <f t="shared" si="14"/>
        <v>8.0999999999999996E-3</v>
      </c>
      <c r="K77" s="665">
        <f t="shared" si="14"/>
        <v>0</v>
      </c>
      <c r="L77" s="665">
        <f t="shared" si="14"/>
        <v>0.1071</v>
      </c>
      <c r="M77" s="665">
        <f t="shared" si="14"/>
        <v>1.77E-2</v>
      </c>
      <c r="N77" s="665">
        <f t="shared" si="14"/>
        <v>1.3299999999999999E-2</v>
      </c>
      <c r="O77" s="665">
        <f t="shared" si="14"/>
        <v>6.2100000000000002E-2</v>
      </c>
      <c r="P77" s="672">
        <f t="shared" ref="P77:P93" si="15">SUM(E77:O77)</f>
        <v>1.0006999999999999</v>
      </c>
      <c r="S77" s="671">
        <f t="shared" si="4"/>
        <v>2064</v>
      </c>
      <c r="T77" s="673">
        <v>0</v>
      </c>
      <c r="U77" s="673">
        <v>5</v>
      </c>
      <c r="V77" s="674">
        <f t="shared" si="5"/>
        <v>0</v>
      </c>
      <c r="W77" s="675">
        <v>1</v>
      </c>
      <c r="X77" s="676">
        <f t="shared" ref="X77:X93" si="16">V77*W77</f>
        <v>0</v>
      </c>
    </row>
    <row r="78" spans="2:24">
      <c r="B78" s="671">
        <f t="shared" ref="B78:B93" si="17">B77+1</f>
        <v>2065</v>
      </c>
      <c r="C78" s="678"/>
      <c r="D78" s="664">
        <v>1</v>
      </c>
      <c r="E78" s="665">
        <f t="shared" si="14"/>
        <v>0.66390000000000005</v>
      </c>
      <c r="F78" s="665">
        <f t="shared" si="14"/>
        <v>0.1285</v>
      </c>
      <c r="G78" s="665">
        <f t="shared" si="13"/>
        <v>0</v>
      </c>
      <c r="H78" s="665">
        <f t="shared" si="14"/>
        <v>0</v>
      </c>
      <c r="I78" s="665">
        <f t="shared" si="13"/>
        <v>0</v>
      </c>
      <c r="J78" s="665">
        <f t="shared" si="14"/>
        <v>8.0999999999999996E-3</v>
      </c>
      <c r="K78" s="665">
        <f t="shared" si="14"/>
        <v>0</v>
      </c>
      <c r="L78" s="665">
        <f t="shared" si="14"/>
        <v>0.1071</v>
      </c>
      <c r="M78" s="665">
        <f t="shared" si="14"/>
        <v>1.77E-2</v>
      </c>
      <c r="N78" s="665">
        <f t="shared" si="14"/>
        <v>1.3299999999999999E-2</v>
      </c>
      <c r="O78" s="665">
        <f t="shared" si="14"/>
        <v>6.2100000000000002E-2</v>
      </c>
      <c r="P78" s="672">
        <f t="shared" si="15"/>
        <v>1.0006999999999999</v>
      </c>
      <c r="S78" s="671">
        <f t="shared" ref="S78:S93" si="18">S77+1</f>
        <v>2065</v>
      </c>
      <c r="T78" s="673">
        <v>0</v>
      </c>
      <c r="U78" s="673">
        <v>5</v>
      </c>
      <c r="V78" s="674">
        <f t="shared" si="5"/>
        <v>0</v>
      </c>
      <c r="W78" s="675">
        <v>1</v>
      </c>
      <c r="X78" s="676">
        <f t="shared" si="16"/>
        <v>0</v>
      </c>
    </row>
    <row r="79" spans="2:24">
      <c r="B79" s="671">
        <f t="shared" si="17"/>
        <v>2066</v>
      </c>
      <c r="C79" s="678"/>
      <c r="D79" s="664">
        <v>1</v>
      </c>
      <c r="E79" s="665">
        <f t="shared" si="14"/>
        <v>0.66390000000000005</v>
      </c>
      <c r="F79" s="665">
        <f t="shared" si="14"/>
        <v>0.1285</v>
      </c>
      <c r="G79" s="665">
        <f t="shared" si="14"/>
        <v>0</v>
      </c>
      <c r="H79" s="665">
        <f t="shared" si="14"/>
        <v>0</v>
      </c>
      <c r="I79" s="665">
        <f t="shared" si="14"/>
        <v>0</v>
      </c>
      <c r="J79" s="665">
        <f t="shared" si="14"/>
        <v>8.0999999999999996E-3</v>
      </c>
      <c r="K79" s="665">
        <f t="shared" si="14"/>
        <v>0</v>
      </c>
      <c r="L79" s="665">
        <f t="shared" si="14"/>
        <v>0.1071</v>
      </c>
      <c r="M79" s="665">
        <f t="shared" si="14"/>
        <v>1.77E-2</v>
      </c>
      <c r="N79" s="665">
        <f t="shared" si="14"/>
        <v>1.3299999999999999E-2</v>
      </c>
      <c r="O79" s="665">
        <f t="shared" si="14"/>
        <v>6.2100000000000002E-2</v>
      </c>
      <c r="P79" s="672">
        <f t="shared" si="15"/>
        <v>1.0006999999999999</v>
      </c>
      <c r="S79" s="671">
        <f t="shared" si="18"/>
        <v>2066</v>
      </c>
      <c r="T79" s="673">
        <v>0</v>
      </c>
      <c r="U79" s="673">
        <v>5</v>
      </c>
      <c r="V79" s="674">
        <f t="shared" ref="V79:V93" si="19">T79*U79</f>
        <v>0</v>
      </c>
      <c r="W79" s="675">
        <v>1</v>
      </c>
      <c r="X79" s="676">
        <f t="shared" si="16"/>
        <v>0</v>
      </c>
    </row>
    <row r="80" spans="2:24">
      <c r="B80" s="671">
        <f t="shared" si="17"/>
        <v>2067</v>
      </c>
      <c r="C80" s="678"/>
      <c r="D80" s="664">
        <v>1</v>
      </c>
      <c r="E80" s="665">
        <f t="shared" si="14"/>
        <v>0.66390000000000005</v>
      </c>
      <c r="F80" s="665">
        <f t="shared" si="14"/>
        <v>0.1285</v>
      </c>
      <c r="G80" s="665">
        <f t="shared" si="14"/>
        <v>0</v>
      </c>
      <c r="H80" s="665">
        <f t="shared" si="14"/>
        <v>0</v>
      </c>
      <c r="I80" s="665">
        <f t="shared" si="14"/>
        <v>0</v>
      </c>
      <c r="J80" s="665">
        <f t="shared" si="14"/>
        <v>8.0999999999999996E-3</v>
      </c>
      <c r="K80" s="665">
        <f t="shared" si="14"/>
        <v>0</v>
      </c>
      <c r="L80" s="665">
        <f t="shared" si="14"/>
        <v>0.1071</v>
      </c>
      <c r="M80" s="665">
        <f t="shared" si="14"/>
        <v>1.77E-2</v>
      </c>
      <c r="N80" s="665">
        <f t="shared" si="14"/>
        <v>1.3299999999999999E-2</v>
      </c>
      <c r="O80" s="665">
        <f t="shared" si="14"/>
        <v>6.2100000000000002E-2</v>
      </c>
      <c r="P80" s="672">
        <f t="shared" si="15"/>
        <v>1.0006999999999999</v>
      </c>
      <c r="S80" s="671">
        <f t="shared" si="18"/>
        <v>2067</v>
      </c>
      <c r="T80" s="673">
        <v>0</v>
      </c>
      <c r="U80" s="673">
        <v>5</v>
      </c>
      <c r="V80" s="674">
        <f t="shared" si="19"/>
        <v>0</v>
      </c>
      <c r="W80" s="675">
        <v>1</v>
      </c>
      <c r="X80" s="676">
        <f t="shared" si="16"/>
        <v>0</v>
      </c>
    </row>
    <row r="81" spans="2:24">
      <c r="B81" s="671">
        <f t="shared" si="17"/>
        <v>2068</v>
      </c>
      <c r="C81" s="678"/>
      <c r="D81" s="664">
        <v>1</v>
      </c>
      <c r="E81" s="665">
        <f t="shared" si="14"/>
        <v>0.66390000000000005</v>
      </c>
      <c r="F81" s="665">
        <f t="shared" si="14"/>
        <v>0.1285</v>
      </c>
      <c r="G81" s="665">
        <f t="shared" si="14"/>
        <v>0</v>
      </c>
      <c r="H81" s="665">
        <f t="shared" si="14"/>
        <v>0</v>
      </c>
      <c r="I81" s="665">
        <f t="shared" si="14"/>
        <v>0</v>
      </c>
      <c r="J81" s="665">
        <f t="shared" si="14"/>
        <v>8.0999999999999996E-3</v>
      </c>
      <c r="K81" s="665">
        <f t="shared" si="14"/>
        <v>0</v>
      </c>
      <c r="L81" s="665">
        <f t="shared" si="14"/>
        <v>0.1071</v>
      </c>
      <c r="M81" s="665">
        <f t="shared" si="14"/>
        <v>1.77E-2</v>
      </c>
      <c r="N81" s="665">
        <f t="shared" si="14"/>
        <v>1.3299999999999999E-2</v>
      </c>
      <c r="O81" s="665">
        <f t="shared" si="14"/>
        <v>6.2100000000000002E-2</v>
      </c>
      <c r="P81" s="672">
        <f t="shared" si="15"/>
        <v>1.0006999999999999</v>
      </c>
      <c r="S81" s="671">
        <f t="shared" si="18"/>
        <v>2068</v>
      </c>
      <c r="T81" s="673">
        <v>0</v>
      </c>
      <c r="U81" s="673">
        <v>5</v>
      </c>
      <c r="V81" s="674">
        <f t="shared" si="19"/>
        <v>0</v>
      </c>
      <c r="W81" s="675">
        <v>1</v>
      </c>
      <c r="X81" s="676">
        <f t="shared" si="16"/>
        <v>0</v>
      </c>
    </row>
    <row r="82" spans="2:24">
      <c r="B82" s="671">
        <f t="shared" si="17"/>
        <v>2069</v>
      </c>
      <c r="C82" s="678"/>
      <c r="D82" s="664">
        <v>1</v>
      </c>
      <c r="E82" s="665">
        <f t="shared" si="14"/>
        <v>0.66390000000000005</v>
      </c>
      <c r="F82" s="665">
        <f t="shared" si="14"/>
        <v>0.1285</v>
      </c>
      <c r="G82" s="665">
        <f t="shared" si="14"/>
        <v>0</v>
      </c>
      <c r="H82" s="665">
        <f t="shared" si="14"/>
        <v>0</v>
      </c>
      <c r="I82" s="665">
        <f t="shared" si="14"/>
        <v>0</v>
      </c>
      <c r="J82" s="665">
        <f t="shared" si="14"/>
        <v>8.0999999999999996E-3</v>
      </c>
      <c r="K82" s="665">
        <f t="shared" si="14"/>
        <v>0</v>
      </c>
      <c r="L82" s="665">
        <f t="shared" si="14"/>
        <v>0.1071</v>
      </c>
      <c r="M82" s="665">
        <f t="shared" si="14"/>
        <v>1.77E-2</v>
      </c>
      <c r="N82" s="665">
        <f t="shared" si="14"/>
        <v>1.3299999999999999E-2</v>
      </c>
      <c r="O82" s="665">
        <f t="shared" si="14"/>
        <v>6.2100000000000002E-2</v>
      </c>
      <c r="P82" s="672">
        <f t="shared" si="15"/>
        <v>1.0006999999999999</v>
      </c>
      <c r="S82" s="671">
        <f t="shared" si="18"/>
        <v>2069</v>
      </c>
      <c r="T82" s="673">
        <v>0</v>
      </c>
      <c r="U82" s="673">
        <v>5</v>
      </c>
      <c r="V82" s="674">
        <f t="shared" si="19"/>
        <v>0</v>
      </c>
      <c r="W82" s="675">
        <v>1</v>
      </c>
      <c r="X82" s="676">
        <f t="shared" si="16"/>
        <v>0</v>
      </c>
    </row>
    <row r="83" spans="2:24">
      <c r="B83" s="671">
        <f t="shared" si="17"/>
        <v>2070</v>
      </c>
      <c r="C83" s="678"/>
      <c r="D83" s="664">
        <v>1</v>
      </c>
      <c r="E83" s="665">
        <f t="shared" ref="E83:O93" si="20">E$8</f>
        <v>0.66390000000000005</v>
      </c>
      <c r="F83" s="665">
        <f t="shared" si="20"/>
        <v>0.1285</v>
      </c>
      <c r="G83" s="665">
        <f t="shared" si="14"/>
        <v>0</v>
      </c>
      <c r="H83" s="665">
        <f t="shared" si="20"/>
        <v>0</v>
      </c>
      <c r="I83" s="665">
        <f t="shared" si="14"/>
        <v>0</v>
      </c>
      <c r="J83" s="665">
        <f t="shared" si="20"/>
        <v>8.0999999999999996E-3</v>
      </c>
      <c r="K83" s="665">
        <f t="shared" si="20"/>
        <v>0</v>
      </c>
      <c r="L83" s="665">
        <f t="shared" si="20"/>
        <v>0.1071</v>
      </c>
      <c r="M83" s="665">
        <f t="shared" si="20"/>
        <v>1.77E-2</v>
      </c>
      <c r="N83" s="665">
        <f t="shared" si="20"/>
        <v>1.3299999999999999E-2</v>
      </c>
      <c r="O83" s="665">
        <f t="shared" si="20"/>
        <v>6.2100000000000002E-2</v>
      </c>
      <c r="P83" s="672">
        <f t="shared" si="15"/>
        <v>1.0006999999999999</v>
      </c>
      <c r="S83" s="671">
        <f t="shared" si="18"/>
        <v>2070</v>
      </c>
      <c r="T83" s="673">
        <v>0</v>
      </c>
      <c r="U83" s="673">
        <v>5</v>
      </c>
      <c r="V83" s="674">
        <f t="shared" si="19"/>
        <v>0</v>
      </c>
      <c r="W83" s="675">
        <v>1</v>
      </c>
      <c r="X83" s="676">
        <f t="shared" si="16"/>
        <v>0</v>
      </c>
    </row>
    <row r="84" spans="2:24">
      <c r="B84" s="671">
        <f t="shared" si="17"/>
        <v>2071</v>
      </c>
      <c r="C84" s="678"/>
      <c r="D84" s="664">
        <v>1</v>
      </c>
      <c r="E84" s="665">
        <f t="shared" si="20"/>
        <v>0.66390000000000005</v>
      </c>
      <c r="F84" s="665">
        <f t="shared" si="20"/>
        <v>0.1285</v>
      </c>
      <c r="G84" s="665">
        <f t="shared" si="14"/>
        <v>0</v>
      </c>
      <c r="H84" s="665">
        <f t="shared" si="20"/>
        <v>0</v>
      </c>
      <c r="I84" s="665">
        <f t="shared" si="14"/>
        <v>0</v>
      </c>
      <c r="J84" s="665">
        <f t="shared" si="20"/>
        <v>8.0999999999999996E-3</v>
      </c>
      <c r="K84" s="665">
        <f t="shared" si="20"/>
        <v>0</v>
      </c>
      <c r="L84" s="665">
        <f t="shared" si="20"/>
        <v>0.1071</v>
      </c>
      <c r="M84" s="665">
        <f t="shared" si="20"/>
        <v>1.77E-2</v>
      </c>
      <c r="N84" s="665">
        <f t="shared" si="20"/>
        <v>1.3299999999999999E-2</v>
      </c>
      <c r="O84" s="665">
        <f t="shared" si="20"/>
        <v>6.2100000000000002E-2</v>
      </c>
      <c r="P84" s="672">
        <f t="shared" si="15"/>
        <v>1.0006999999999999</v>
      </c>
      <c r="S84" s="671">
        <f t="shared" si="18"/>
        <v>2071</v>
      </c>
      <c r="T84" s="673">
        <v>0</v>
      </c>
      <c r="U84" s="673">
        <v>5</v>
      </c>
      <c r="V84" s="674">
        <f t="shared" si="19"/>
        <v>0</v>
      </c>
      <c r="W84" s="675">
        <v>1</v>
      </c>
      <c r="X84" s="676">
        <f t="shared" si="16"/>
        <v>0</v>
      </c>
    </row>
    <row r="85" spans="2:24">
      <c r="B85" s="671">
        <f t="shared" si="17"/>
        <v>2072</v>
      </c>
      <c r="C85" s="678"/>
      <c r="D85" s="664">
        <v>1</v>
      </c>
      <c r="E85" s="665">
        <f t="shared" si="20"/>
        <v>0.66390000000000005</v>
      </c>
      <c r="F85" s="665">
        <f t="shared" si="20"/>
        <v>0.1285</v>
      </c>
      <c r="G85" s="665">
        <f t="shared" si="14"/>
        <v>0</v>
      </c>
      <c r="H85" s="665">
        <f t="shared" si="20"/>
        <v>0</v>
      </c>
      <c r="I85" s="665">
        <f t="shared" si="14"/>
        <v>0</v>
      </c>
      <c r="J85" s="665">
        <f t="shared" si="20"/>
        <v>8.0999999999999996E-3</v>
      </c>
      <c r="K85" s="665">
        <f t="shared" si="20"/>
        <v>0</v>
      </c>
      <c r="L85" s="665">
        <f t="shared" si="20"/>
        <v>0.1071</v>
      </c>
      <c r="M85" s="665">
        <f t="shared" si="20"/>
        <v>1.77E-2</v>
      </c>
      <c r="N85" s="665">
        <f t="shared" si="20"/>
        <v>1.3299999999999999E-2</v>
      </c>
      <c r="O85" s="665">
        <f t="shared" si="20"/>
        <v>6.2100000000000002E-2</v>
      </c>
      <c r="P85" s="672">
        <f t="shared" si="15"/>
        <v>1.0006999999999999</v>
      </c>
      <c r="S85" s="671">
        <f t="shared" si="18"/>
        <v>2072</v>
      </c>
      <c r="T85" s="673">
        <v>0</v>
      </c>
      <c r="U85" s="673">
        <v>5</v>
      </c>
      <c r="V85" s="674">
        <f t="shared" si="19"/>
        <v>0</v>
      </c>
      <c r="W85" s="675">
        <v>1</v>
      </c>
      <c r="X85" s="676">
        <f t="shared" si="16"/>
        <v>0</v>
      </c>
    </row>
    <row r="86" spans="2:24">
      <c r="B86" s="671">
        <f t="shared" si="17"/>
        <v>2073</v>
      </c>
      <c r="C86" s="678"/>
      <c r="D86" s="664">
        <v>1</v>
      </c>
      <c r="E86" s="665">
        <f t="shared" si="20"/>
        <v>0.66390000000000005</v>
      </c>
      <c r="F86" s="665">
        <f t="shared" si="20"/>
        <v>0.1285</v>
      </c>
      <c r="G86" s="665">
        <f t="shared" si="14"/>
        <v>0</v>
      </c>
      <c r="H86" s="665">
        <f t="shared" si="20"/>
        <v>0</v>
      </c>
      <c r="I86" s="665">
        <f t="shared" si="14"/>
        <v>0</v>
      </c>
      <c r="J86" s="665">
        <f t="shared" si="20"/>
        <v>8.0999999999999996E-3</v>
      </c>
      <c r="K86" s="665">
        <f t="shared" si="20"/>
        <v>0</v>
      </c>
      <c r="L86" s="665">
        <f t="shared" si="20"/>
        <v>0.1071</v>
      </c>
      <c r="M86" s="665">
        <f t="shared" si="20"/>
        <v>1.77E-2</v>
      </c>
      <c r="N86" s="665">
        <f t="shared" si="20"/>
        <v>1.3299999999999999E-2</v>
      </c>
      <c r="O86" s="665">
        <f t="shared" si="20"/>
        <v>6.2100000000000002E-2</v>
      </c>
      <c r="P86" s="672">
        <f t="shared" si="15"/>
        <v>1.0006999999999999</v>
      </c>
      <c r="S86" s="671">
        <f t="shared" si="18"/>
        <v>2073</v>
      </c>
      <c r="T86" s="673">
        <v>0</v>
      </c>
      <c r="U86" s="673">
        <v>5</v>
      </c>
      <c r="V86" s="674">
        <f t="shared" si="19"/>
        <v>0</v>
      </c>
      <c r="W86" s="675">
        <v>1</v>
      </c>
      <c r="X86" s="676">
        <f t="shared" si="16"/>
        <v>0</v>
      </c>
    </row>
    <row r="87" spans="2:24">
      <c r="B87" s="671">
        <f t="shared" si="17"/>
        <v>2074</v>
      </c>
      <c r="C87" s="678"/>
      <c r="D87" s="664">
        <v>1</v>
      </c>
      <c r="E87" s="665">
        <f t="shared" si="20"/>
        <v>0.66390000000000005</v>
      </c>
      <c r="F87" s="665">
        <f t="shared" si="20"/>
        <v>0.1285</v>
      </c>
      <c r="G87" s="665">
        <f t="shared" si="14"/>
        <v>0</v>
      </c>
      <c r="H87" s="665">
        <f t="shared" si="20"/>
        <v>0</v>
      </c>
      <c r="I87" s="665">
        <f t="shared" si="14"/>
        <v>0</v>
      </c>
      <c r="J87" s="665">
        <f t="shared" si="20"/>
        <v>8.0999999999999996E-3</v>
      </c>
      <c r="K87" s="665">
        <f t="shared" si="20"/>
        <v>0</v>
      </c>
      <c r="L87" s="665">
        <f t="shared" si="20"/>
        <v>0.1071</v>
      </c>
      <c r="M87" s="665">
        <f t="shared" si="20"/>
        <v>1.77E-2</v>
      </c>
      <c r="N87" s="665">
        <f t="shared" si="20"/>
        <v>1.3299999999999999E-2</v>
      </c>
      <c r="O87" s="665">
        <f t="shared" si="20"/>
        <v>6.2100000000000002E-2</v>
      </c>
      <c r="P87" s="672">
        <f t="shared" si="15"/>
        <v>1.0006999999999999</v>
      </c>
      <c r="S87" s="671">
        <f t="shared" si="18"/>
        <v>2074</v>
      </c>
      <c r="T87" s="673">
        <v>0</v>
      </c>
      <c r="U87" s="673">
        <v>5</v>
      </c>
      <c r="V87" s="674">
        <f t="shared" si="19"/>
        <v>0</v>
      </c>
      <c r="W87" s="675">
        <v>1</v>
      </c>
      <c r="X87" s="676">
        <f t="shared" si="16"/>
        <v>0</v>
      </c>
    </row>
    <row r="88" spans="2:24">
      <c r="B88" s="671">
        <f t="shared" si="17"/>
        <v>2075</v>
      </c>
      <c r="C88" s="678"/>
      <c r="D88" s="664">
        <v>1</v>
      </c>
      <c r="E88" s="665">
        <f t="shared" si="20"/>
        <v>0.66390000000000005</v>
      </c>
      <c r="F88" s="665">
        <f t="shared" si="20"/>
        <v>0.1285</v>
      </c>
      <c r="G88" s="665">
        <f t="shared" si="14"/>
        <v>0</v>
      </c>
      <c r="H88" s="665">
        <f t="shared" si="20"/>
        <v>0</v>
      </c>
      <c r="I88" s="665">
        <f t="shared" si="14"/>
        <v>0</v>
      </c>
      <c r="J88" s="665">
        <f t="shared" si="20"/>
        <v>8.0999999999999996E-3</v>
      </c>
      <c r="K88" s="665">
        <f t="shared" si="20"/>
        <v>0</v>
      </c>
      <c r="L88" s="665">
        <f t="shared" si="20"/>
        <v>0.1071</v>
      </c>
      <c r="M88" s="665">
        <f t="shared" si="20"/>
        <v>1.77E-2</v>
      </c>
      <c r="N88" s="665">
        <f t="shared" si="20"/>
        <v>1.3299999999999999E-2</v>
      </c>
      <c r="O88" s="665">
        <f t="shared" si="20"/>
        <v>6.2100000000000002E-2</v>
      </c>
      <c r="P88" s="672">
        <f t="shared" si="15"/>
        <v>1.0006999999999999</v>
      </c>
      <c r="S88" s="671">
        <f t="shared" si="18"/>
        <v>2075</v>
      </c>
      <c r="T88" s="673">
        <v>0</v>
      </c>
      <c r="U88" s="673">
        <v>5</v>
      </c>
      <c r="V88" s="674">
        <f t="shared" si="19"/>
        <v>0</v>
      </c>
      <c r="W88" s="675">
        <v>1</v>
      </c>
      <c r="X88" s="676">
        <f t="shared" si="16"/>
        <v>0</v>
      </c>
    </row>
    <row r="89" spans="2:24">
      <c r="B89" s="671">
        <f t="shared" si="17"/>
        <v>2076</v>
      </c>
      <c r="C89" s="678"/>
      <c r="D89" s="664">
        <v>1</v>
      </c>
      <c r="E89" s="665">
        <f t="shared" si="20"/>
        <v>0.66390000000000005</v>
      </c>
      <c r="F89" s="665">
        <f t="shared" si="20"/>
        <v>0.1285</v>
      </c>
      <c r="G89" s="665">
        <f t="shared" si="20"/>
        <v>0</v>
      </c>
      <c r="H89" s="665">
        <f t="shared" si="20"/>
        <v>0</v>
      </c>
      <c r="I89" s="665">
        <f t="shared" si="20"/>
        <v>0</v>
      </c>
      <c r="J89" s="665">
        <f t="shared" si="20"/>
        <v>8.0999999999999996E-3</v>
      </c>
      <c r="K89" s="665">
        <f t="shared" si="20"/>
        <v>0</v>
      </c>
      <c r="L89" s="665">
        <f t="shared" si="20"/>
        <v>0.1071</v>
      </c>
      <c r="M89" s="665">
        <f t="shared" si="20"/>
        <v>1.77E-2</v>
      </c>
      <c r="N89" s="665">
        <f t="shared" si="20"/>
        <v>1.3299999999999999E-2</v>
      </c>
      <c r="O89" s="665">
        <f t="shared" si="20"/>
        <v>6.2100000000000002E-2</v>
      </c>
      <c r="P89" s="672">
        <f t="shared" si="15"/>
        <v>1.0006999999999999</v>
      </c>
      <c r="S89" s="671">
        <f t="shared" si="18"/>
        <v>2076</v>
      </c>
      <c r="T89" s="673">
        <v>0</v>
      </c>
      <c r="U89" s="673">
        <v>5</v>
      </c>
      <c r="V89" s="674">
        <f t="shared" si="19"/>
        <v>0</v>
      </c>
      <c r="W89" s="675">
        <v>1</v>
      </c>
      <c r="X89" s="676">
        <f t="shared" si="16"/>
        <v>0</v>
      </c>
    </row>
    <row r="90" spans="2:24">
      <c r="B90" s="671">
        <f t="shared" si="17"/>
        <v>2077</v>
      </c>
      <c r="C90" s="678"/>
      <c r="D90" s="664">
        <v>1</v>
      </c>
      <c r="E90" s="665">
        <f t="shared" si="20"/>
        <v>0.66390000000000005</v>
      </c>
      <c r="F90" s="665">
        <f t="shared" si="20"/>
        <v>0.1285</v>
      </c>
      <c r="G90" s="665">
        <f t="shared" si="20"/>
        <v>0</v>
      </c>
      <c r="H90" s="665">
        <f t="shared" si="20"/>
        <v>0</v>
      </c>
      <c r="I90" s="665">
        <f t="shared" si="20"/>
        <v>0</v>
      </c>
      <c r="J90" s="665">
        <f t="shared" si="20"/>
        <v>8.0999999999999996E-3</v>
      </c>
      <c r="K90" s="665">
        <f t="shared" si="20"/>
        <v>0</v>
      </c>
      <c r="L90" s="665">
        <f t="shared" si="20"/>
        <v>0.1071</v>
      </c>
      <c r="M90" s="665">
        <f t="shared" si="20"/>
        <v>1.77E-2</v>
      </c>
      <c r="N90" s="665">
        <f t="shared" si="20"/>
        <v>1.3299999999999999E-2</v>
      </c>
      <c r="O90" s="665">
        <f t="shared" si="20"/>
        <v>6.2100000000000002E-2</v>
      </c>
      <c r="P90" s="672">
        <f t="shared" si="15"/>
        <v>1.0006999999999999</v>
      </c>
      <c r="S90" s="671">
        <f t="shared" si="18"/>
        <v>2077</v>
      </c>
      <c r="T90" s="673">
        <v>0</v>
      </c>
      <c r="U90" s="673">
        <v>5</v>
      </c>
      <c r="V90" s="674">
        <f t="shared" si="19"/>
        <v>0</v>
      </c>
      <c r="W90" s="675">
        <v>1</v>
      </c>
      <c r="X90" s="676">
        <f t="shared" si="16"/>
        <v>0</v>
      </c>
    </row>
    <row r="91" spans="2:24">
      <c r="B91" s="671">
        <f t="shared" si="17"/>
        <v>2078</v>
      </c>
      <c r="C91" s="678"/>
      <c r="D91" s="664">
        <v>1</v>
      </c>
      <c r="E91" s="665">
        <f t="shared" si="20"/>
        <v>0.66390000000000005</v>
      </c>
      <c r="F91" s="665">
        <f t="shared" si="20"/>
        <v>0.1285</v>
      </c>
      <c r="G91" s="665">
        <f t="shared" si="20"/>
        <v>0</v>
      </c>
      <c r="H91" s="665">
        <f t="shared" si="20"/>
        <v>0</v>
      </c>
      <c r="I91" s="665">
        <f t="shared" si="20"/>
        <v>0</v>
      </c>
      <c r="J91" s="665">
        <f t="shared" si="20"/>
        <v>8.0999999999999996E-3</v>
      </c>
      <c r="K91" s="665">
        <f t="shared" si="20"/>
        <v>0</v>
      </c>
      <c r="L91" s="665">
        <f t="shared" si="20"/>
        <v>0.1071</v>
      </c>
      <c r="M91" s="665">
        <f t="shared" si="20"/>
        <v>1.77E-2</v>
      </c>
      <c r="N91" s="665">
        <f t="shared" si="20"/>
        <v>1.3299999999999999E-2</v>
      </c>
      <c r="O91" s="665">
        <f t="shared" si="20"/>
        <v>6.2100000000000002E-2</v>
      </c>
      <c r="P91" s="672">
        <f t="shared" si="15"/>
        <v>1.0006999999999999</v>
      </c>
      <c r="S91" s="671">
        <f t="shared" si="18"/>
        <v>2078</v>
      </c>
      <c r="T91" s="673">
        <v>0</v>
      </c>
      <c r="U91" s="673">
        <v>5</v>
      </c>
      <c r="V91" s="674">
        <f t="shared" si="19"/>
        <v>0</v>
      </c>
      <c r="W91" s="675">
        <v>1</v>
      </c>
      <c r="X91" s="676">
        <f t="shared" si="16"/>
        <v>0</v>
      </c>
    </row>
    <row r="92" spans="2:24">
      <c r="B92" s="671">
        <f t="shared" si="17"/>
        <v>2079</v>
      </c>
      <c r="C92" s="678"/>
      <c r="D92" s="664">
        <v>1</v>
      </c>
      <c r="E92" s="665">
        <f t="shared" si="20"/>
        <v>0.66390000000000005</v>
      </c>
      <c r="F92" s="665">
        <f t="shared" si="20"/>
        <v>0.1285</v>
      </c>
      <c r="G92" s="665">
        <f t="shared" si="20"/>
        <v>0</v>
      </c>
      <c r="H92" s="665">
        <f t="shared" si="20"/>
        <v>0</v>
      </c>
      <c r="I92" s="665">
        <f t="shared" si="20"/>
        <v>0</v>
      </c>
      <c r="J92" s="665">
        <f t="shared" si="20"/>
        <v>8.0999999999999996E-3</v>
      </c>
      <c r="K92" s="665">
        <f t="shared" si="20"/>
        <v>0</v>
      </c>
      <c r="L92" s="665">
        <f t="shared" si="20"/>
        <v>0.1071</v>
      </c>
      <c r="M92" s="665">
        <f t="shared" si="20"/>
        <v>1.77E-2</v>
      </c>
      <c r="N92" s="665">
        <f t="shared" si="20"/>
        <v>1.3299999999999999E-2</v>
      </c>
      <c r="O92" s="665">
        <f t="shared" si="20"/>
        <v>6.2100000000000002E-2</v>
      </c>
      <c r="P92" s="672">
        <f t="shared" si="15"/>
        <v>1.0006999999999999</v>
      </c>
      <c r="S92" s="671">
        <f t="shared" si="18"/>
        <v>2079</v>
      </c>
      <c r="T92" s="673">
        <v>0</v>
      </c>
      <c r="U92" s="673">
        <v>5</v>
      </c>
      <c r="V92" s="674">
        <f t="shared" si="19"/>
        <v>0</v>
      </c>
      <c r="W92" s="675">
        <v>1</v>
      </c>
      <c r="X92" s="676">
        <f t="shared" si="16"/>
        <v>0</v>
      </c>
    </row>
    <row r="93" spans="2:24" ht="13.5" thickBot="1">
      <c r="B93" s="679">
        <f t="shared" si="17"/>
        <v>2080</v>
      </c>
      <c r="C93" s="680"/>
      <c r="D93" s="664">
        <v>1</v>
      </c>
      <c r="E93" s="681">
        <f t="shared" si="20"/>
        <v>0.66390000000000005</v>
      </c>
      <c r="F93" s="681">
        <f t="shared" si="20"/>
        <v>0.1285</v>
      </c>
      <c r="G93" s="681">
        <f t="shared" si="20"/>
        <v>0</v>
      </c>
      <c r="H93" s="681">
        <f t="shared" si="20"/>
        <v>0</v>
      </c>
      <c r="I93" s="681">
        <f t="shared" si="20"/>
        <v>0</v>
      </c>
      <c r="J93" s="681">
        <f t="shared" si="20"/>
        <v>8.0999999999999996E-3</v>
      </c>
      <c r="K93" s="681">
        <f t="shared" si="20"/>
        <v>0</v>
      </c>
      <c r="L93" s="681">
        <f t="shared" si="20"/>
        <v>0.1071</v>
      </c>
      <c r="M93" s="681">
        <f t="shared" si="20"/>
        <v>1.77E-2</v>
      </c>
      <c r="N93" s="681">
        <f t="shared" si="20"/>
        <v>1.3299999999999999E-2</v>
      </c>
      <c r="O93" s="682">
        <f t="shared" si="20"/>
        <v>6.2100000000000002E-2</v>
      </c>
      <c r="P93" s="683">
        <f t="shared" si="15"/>
        <v>1.0006999999999999</v>
      </c>
      <c r="S93" s="679">
        <f t="shared" si="18"/>
        <v>2080</v>
      </c>
      <c r="T93" s="684">
        <v>0</v>
      </c>
      <c r="U93" s="685">
        <v>5</v>
      </c>
      <c r="V93" s="686">
        <f t="shared" si="19"/>
        <v>0</v>
      </c>
      <c r="W93" s="687">
        <v>1</v>
      </c>
      <c r="X93" s="688">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12" t="str">
        <f>city</f>
        <v>SAMARINDA</v>
      </c>
      <c r="J2" s="813"/>
      <c r="K2" s="813"/>
      <c r="L2" s="813"/>
      <c r="M2" s="813"/>
      <c r="N2" s="813"/>
      <c r="O2" s="813"/>
    </row>
    <row r="3" spans="2:16" ht="16.5" thickBot="1">
      <c r="C3" s="4"/>
      <c r="H3" s="5" t="s">
        <v>276</v>
      </c>
      <c r="I3" s="812" t="str">
        <f>province</f>
        <v>Kalimantan Timur</v>
      </c>
      <c r="J3" s="813"/>
      <c r="K3" s="813"/>
      <c r="L3" s="813"/>
      <c r="M3" s="813"/>
      <c r="N3" s="813"/>
      <c r="O3" s="813"/>
    </row>
    <row r="4" spans="2:16" ht="16.5" thickBot="1">
      <c r="D4" s="4"/>
      <c r="E4" s="4"/>
      <c r="H4" s="5" t="s">
        <v>30</v>
      </c>
      <c r="I4" s="812" t="str">
        <f>country</f>
        <v>Indonesia</v>
      </c>
      <c r="J4" s="813"/>
      <c r="K4" s="813"/>
      <c r="L4" s="813"/>
      <c r="M4" s="813"/>
      <c r="N4" s="813"/>
      <c r="O4" s="813"/>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94" t="s">
        <v>32</v>
      </c>
      <c r="D10" s="795"/>
      <c r="E10" s="795"/>
      <c r="F10" s="795"/>
      <c r="G10" s="795"/>
      <c r="H10" s="795"/>
      <c r="I10" s="795"/>
      <c r="J10" s="795"/>
      <c r="K10" s="795"/>
      <c r="L10" s="795"/>
      <c r="M10" s="795"/>
      <c r="N10" s="795"/>
      <c r="O10" s="795"/>
      <c r="P10" s="796"/>
    </row>
    <row r="11" spans="2:16" ht="13.5" customHeight="1" thickBot="1">
      <c r="C11" s="798" t="s">
        <v>228</v>
      </c>
      <c r="D11" s="798" t="s">
        <v>262</v>
      </c>
      <c r="E11" s="798" t="s">
        <v>267</v>
      </c>
      <c r="F11" s="798" t="s">
        <v>261</v>
      </c>
      <c r="G11" s="798" t="s">
        <v>2</v>
      </c>
      <c r="H11" s="798" t="s">
        <v>16</v>
      </c>
      <c r="I11" s="798" t="s">
        <v>229</v>
      </c>
      <c r="J11" s="814" t="s">
        <v>273</v>
      </c>
      <c r="K11" s="815"/>
      <c r="L11" s="815"/>
      <c r="M11" s="816"/>
      <c r="N11" s="798" t="s">
        <v>146</v>
      </c>
      <c r="O11" s="798" t="s">
        <v>210</v>
      </c>
      <c r="P11" s="797" t="s">
        <v>308</v>
      </c>
    </row>
    <row r="12" spans="2:16" s="1" customFormat="1">
      <c r="B12" s="400" t="s">
        <v>1</v>
      </c>
      <c r="C12" s="817"/>
      <c r="D12" s="817"/>
      <c r="E12" s="817"/>
      <c r="F12" s="817"/>
      <c r="G12" s="817"/>
      <c r="H12" s="817"/>
      <c r="I12" s="817"/>
      <c r="J12" s="404" t="s">
        <v>230</v>
      </c>
      <c r="K12" s="404" t="s">
        <v>231</v>
      </c>
      <c r="L12" s="404" t="s">
        <v>232</v>
      </c>
      <c r="M12" s="400" t="s">
        <v>233</v>
      </c>
      <c r="N12" s="817"/>
      <c r="O12" s="817"/>
      <c r="P12" s="817"/>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24.075760077619798</v>
      </c>
      <c r="D14" s="599">
        <f>Activity!$C13*Activity!$D13*Activity!F13</f>
        <v>4.6599415122369994</v>
      </c>
      <c r="E14" s="599">
        <f>Activity!$C13*Activity!$D13*Activity!G13</f>
        <v>0</v>
      </c>
      <c r="F14" s="599">
        <f>Activity!$C13*Activity!$D13*Activity!H13</f>
        <v>0</v>
      </c>
      <c r="G14" s="599">
        <f>Activity!$C13*Activity!$D13*Activity!I13</f>
        <v>0</v>
      </c>
      <c r="H14" s="599">
        <f>Activity!$C13*Activity!$D13*Activity!J13</f>
        <v>0.29373950388419995</v>
      </c>
      <c r="I14" s="599">
        <f>Activity!$C13*Activity!$D13*Activity!K13</f>
        <v>0</v>
      </c>
      <c r="J14" s="599">
        <f>Activity!$C13*Activity!$D13*Activity!L13</f>
        <v>3.8838889958021996</v>
      </c>
      <c r="K14" s="600">
        <f>Activity!$C13*Activity!$D13*Activity!M13</f>
        <v>0.64187521219139998</v>
      </c>
      <c r="L14" s="600">
        <f>Activity!$C13*Activity!$D13*Activity!N13</f>
        <v>0.48231301255059994</v>
      </c>
      <c r="M14" s="599">
        <f>Activity!$C13*Activity!$D13*Activity!O13</f>
        <v>2.2520028631122</v>
      </c>
      <c r="N14" s="447">
        <v>0</v>
      </c>
      <c r="O14" s="607">
        <f>Activity!C13*Activity!D13</f>
        <v>36.264136281999996</v>
      </c>
      <c r="P14" s="608">
        <f>Activity!X13</f>
        <v>0</v>
      </c>
    </row>
    <row r="15" spans="2:16">
      <c r="B15" s="49">
        <f>B14+1</f>
        <v>2001</v>
      </c>
      <c r="C15" s="601">
        <f>Activity!$C14*Activity!$D14*Activity!E14</f>
        <v>24.557809915425604</v>
      </c>
      <c r="D15" s="602">
        <f>Activity!$C14*Activity!$D14*Activity!F14</f>
        <v>4.7532438230640004</v>
      </c>
      <c r="E15" s="600">
        <f>Activity!$C14*Activity!$D14*Activity!G14</f>
        <v>0</v>
      </c>
      <c r="F15" s="602">
        <f>Activity!$C14*Activity!$D14*Activity!H14</f>
        <v>0</v>
      </c>
      <c r="G15" s="602">
        <f>Activity!$C14*Activity!$D14*Activity!I14</f>
        <v>0</v>
      </c>
      <c r="H15" s="602">
        <f>Activity!$C14*Activity!$D14*Activity!J14</f>
        <v>0.2996208168624</v>
      </c>
      <c r="I15" s="602">
        <f>Activity!$C14*Activity!$D14*Activity!K14</f>
        <v>0</v>
      </c>
      <c r="J15" s="603">
        <f>Activity!$C14*Activity!$D14*Activity!L14</f>
        <v>3.9616530229584002</v>
      </c>
      <c r="K15" s="602">
        <f>Activity!$C14*Activity!$D14*Activity!M14</f>
        <v>0.65472697018080006</v>
      </c>
      <c r="L15" s="602">
        <f>Activity!$C14*Activity!$D14*Activity!N14</f>
        <v>0.49196998324320002</v>
      </c>
      <c r="M15" s="600">
        <f>Activity!$C14*Activity!$D14*Activity!O14</f>
        <v>2.2970929292784001</v>
      </c>
      <c r="N15" s="448">
        <v>0</v>
      </c>
      <c r="O15" s="602">
        <f>Activity!C14*Activity!D14</f>
        <v>36.990224304000002</v>
      </c>
      <c r="P15" s="609">
        <f>Activity!X14</f>
        <v>0</v>
      </c>
    </row>
    <row r="16" spans="2:16">
      <c r="B16" s="7">
        <f t="shared" ref="B16:B21" si="0">B15+1</f>
        <v>2002</v>
      </c>
      <c r="C16" s="601">
        <f>Activity!$C15*Activity!$D15*Activity!E15</f>
        <v>25.117931420287203</v>
      </c>
      <c r="D16" s="602">
        <f>Activity!$C15*Activity!$D15*Activity!F15</f>
        <v>4.8616571584680006</v>
      </c>
      <c r="E16" s="600">
        <f>Activity!$C15*Activity!$D15*Activity!G15</f>
        <v>0</v>
      </c>
      <c r="F16" s="602">
        <f>Activity!$C15*Activity!$D15*Activity!H15</f>
        <v>0</v>
      </c>
      <c r="G16" s="602">
        <f>Activity!$C15*Activity!$D15*Activity!I15</f>
        <v>0</v>
      </c>
      <c r="H16" s="602">
        <f>Activity!$C15*Activity!$D15*Activity!J15</f>
        <v>0.30645465356880003</v>
      </c>
      <c r="I16" s="602">
        <f>Activity!$C15*Activity!$D15*Activity!K15</f>
        <v>0</v>
      </c>
      <c r="J16" s="603">
        <f>Activity!$C15*Activity!$D15*Activity!L15</f>
        <v>4.0520115305208</v>
      </c>
      <c r="K16" s="602">
        <f>Activity!$C15*Activity!$D15*Activity!M15</f>
        <v>0.66966016890960012</v>
      </c>
      <c r="L16" s="602">
        <f>Activity!$C15*Activity!$D15*Activity!N15</f>
        <v>0.50319097437839999</v>
      </c>
      <c r="M16" s="600">
        <f>Activity!$C15*Activity!$D15*Activity!O15</f>
        <v>2.3494856773608004</v>
      </c>
      <c r="N16" s="448">
        <v>0</v>
      </c>
      <c r="O16" s="602">
        <f>Activity!C15*Activity!D15</f>
        <v>37.833907848000003</v>
      </c>
      <c r="P16" s="609">
        <f>Activity!X15</f>
        <v>0</v>
      </c>
    </row>
    <row r="17" spans="2:16">
      <c r="B17" s="7">
        <f t="shared" si="0"/>
        <v>2003</v>
      </c>
      <c r="C17" s="601">
        <f>Activity!$C16*Activity!$D16*Activity!E16</f>
        <v>25.922517429619798</v>
      </c>
      <c r="D17" s="602">
        <f>Activity!$C16*Activity!$D16*Activity!F16</f>
        <v>5.0173873922369996</v>
      </c>
      <c r="E17" s="600">
        <f>Activity!$C16*Activity!$D16*Activity!G16</f>
        <v>0</v>
      </c>
      <c r="F17" s="602">
        <f>Activity!$C16*Activity!$D16*Activity!H16</f>
        <v>0</v>
      </c>
      <c r="G17" s="602">
        <f>Activity!$C16*Activity!$D16*Activity!I16</f>
        <v>0</v>
      </c>
      <c r="H17" s="602">
        <f>Activity!$C16*Activity!$D16*Activity!J16</f>
        <v>0.31627111188419998</v>
      </c>
      <c r="I17" s="602">
        <f>Activity!$C16*Activity!$D16*Activity!K16</f>
        <v>0</v>
      </c>
      <c r="J17" s="603">
        <f>Activity!$C16*Activity!$D16*Activity!L16</f>
        <v>4.1818069238022</v>
      </c>
      <c r="K17" s="602">
        <f>Activity!$C16*Activity!$D16*Activity!M16</f>
        <v>0.69111094819139995</v>
      </c>
      <c r="L17" s="602">
        <f>Activity!$C16*Activity!$D16*Activity!N16</f>
        <v>0.51930935655059995</v>
      </c>
      <c r="M17" s="600">
        <f>Activity!$C16*Activity!$D16*Activity!O16</f>
        <v>2.4247451911122</v>
      </c>
      <c r="N17" s="448">
        <v>0</v>
      </c>
      <c r="O17" s="602">
        <f>Activity!C16*Activity!D16</f>
        <v>39.045816281999997</v>
      </c>
      <c r="P17" s="609">
        <f>Activity!X16</f>
        <v>0</v>
      </c>
    </row>
    <row r="18" spans="2:16">
      <c r="B18" s="7">
        <f t="shared" si="0"/>
        <v>2004</v>
      </c>
      <c r="C18" s="601">
        <f>Activity!$C17*Activity!$D17*Activity!E17</f>
        <v>26.223815891598601</v>
      </c>
      <c r="D18" s="602">
        <f>Activity!$C17*Activity!$D17*Activity!F17</f>
        <v>5.075704687559</v>
      </c>
      <c r="E18" s="600">
        <f>Activity!$C17*Activity!$D17*Activity!G17</f>
        <v>0</v>
      </c>
      <c r="F18" s="602">
        <f>Activity!$C17*Activity!$D17*Activity!H17</f>
        <v>0</v>
      </c>
      <c r="G18" s="602">
        <f>Activity!$C17*Activity!$D17*Activity!I17</f>
        <v>0</v>
      </c>
      <c r="H18" s="602">
        <f>Activity!$C17*Activity!$D17*Activity!J17</f>
        <v>0.31994714372939997</v>
      </c>
      <c r="I18" s="602">
        <f>Activity!$C17*Activity!$D17*Activity!K17</f>
        <v>0</v>
      </c>
      <c r="J18" s="603">
        <f>Activity!$C17*Activity!$D17*Activity!L17</f>
        <v>4.2304122337554002</v>
      </c>
      <c r="K18" s="602">
        <f>Activity!$C17*Activity!$D17*Activity!M17</f>
        <v>0.69914375851980004</v>
      </c>
      <c r="L18" s="602">
        <f>Activity!$C17*Activity!$D17*Activity!N17</f>
        <v>0.52534531007419993</v>
      </c>
      <c r="M18" s="600">
        <f>Activity!$C17*Activity!$D17*Activity!O17</f>
        <v>2.4529281019254001</v>
      </c>
      <c r="N18" s="448">
        <v>0</v>
      </c>
      <c r="O18" s="602">
        <f>Activity!C17*Activity!D17</f>
        <v>39.499647373999998</v>
      </c>
      <c r="P18" s="609">
        <f>Activity!X17</f>
        <v>0</v>
      </c>
    </row>
    <row r="19" spans="2:16">
      <c r="B19" s="7">
        <f t="shared" si="0"/>
        <v>2005</v>
      </c>
      <c r="C19" s="601">
        <f>Activity!$C18*Activity!$D18*Activity!E18</f>
        <v>26.952777187366802</v>
      </c>
      <c r="D19" s="602">
        <f>Activity!$C18*Activity!$D18*Activity!F18</f>
        <v>5.2167975125419996</v>
      </c>
      <c r="E19" s="600">
        <f>Activity!$C18*Activity!$D18*Activity!G18</f>
        <v>0</v>
      </c>
      <c r="F19" s="602">
        <f>Activity!$C18*Activity!$D18*Activity!H18</f>
        <v>0</v>
      </c>
      <c r="G19" s="602">
        <f>Activity!$C18*Activity!$D18*Activity!I18</f>
        <v>0</v>
      </c>
      <c r="H19" s="602">
        <f>Activity!$C18*Activity!$D18*Activity!J18</f>
        <v>0.32884093269719999</v>
      </c>
      <c r="I19" s="602">
        <f>Activity!$C18*Activity!$D18*Activity!K18</f>
        <v>0</v>
      </c>
      <c r="J19" s="603">
        <f>Activity!$C18*Activity!$D18*Activity!L18</f>
        <v>4.3480078878852</v>
      </c>
      <c r="K19" s="602">
        <f>Activity!$C18*Activity!$D18*Activity!M18</f>
        <v>0.71857833441240004</v>
      </c>
      <c r="L19" s="602">
        <f>Activity!$C18*Activity!$D18*Activity!N18</f>
        <v>0.53994869195959994</v>
      </c>
      <c r="M19" s="600">
        <f>Activity!$C18*Activity!$D18*Activity!O18</f>
        <v>2.5211138173452001</v>
      </c>
      <c r="N19" s="448">
        <v>0</v>
      </c>
      <c r="O19" s="602">
        <f>Activity!C18*Activity!D18</f>
        <v>40.597646011999998</v>
      </c>
      <c r="P19" s="609">
        <f>Activity!X18</f>
        <v>0</v>
      </c>
    </row>
    <row r="20" spans="2:16">
      <c r="B20" s="7">
        <f t="shared" si="0"/>
        <v>2006</v>
      </c>
      <c r="C20" s="601">
        <f>Activity!$C19*Activity!$D19*Activity!E19</f>
        <v>27.263632618642202</v>
      </c>
      <c r="D20" s="602">
        <f>Activity!$C19*Activity!$D19*Activity!F19</f>
        <v>5.2769645902930007</v>
      </c>
      <c r="E20" s="600">
        <f>Activity!$C19*Activity!$D19*Activity!G19</f>
        <v>0</v>
      </c>
      <c r="F20" s="602">
        <f>Activity!$C19*Activity!$D19*Activity!H19</f>
        <v>0</v>
      </c>
      <c r="G20" s="602">
        <f>Activity!$C19*Activity!$D19*Activity!I19</f>
        <v>0</v>
      </c>
      <c r="H20" s="602">
        <f>Activity!$C19*Activity!$D19*Activity!J19</f>
        <v>0.33263356561379998</v>
      </c>
      <c r="I20" s="602">
        <f>Activity!$C19*Activity!$D19*Activity!K19</f>
        <v>0</v>
      </c>
      <c r="J20" s="603">
        <f>Activity!$C19*Activity!$D19*Activity!L19</f>
        <v>4.3981549231158006</v>
      </c>
      <c r="K20" s="602">
        <f>Activity!$C19*Activity!$D19*Activity!M19</f>
        <v>0.7268659396746</v>
      </c>
      <c r="L20" s="602">
        <f>Activity!$C19*Activity!$D19*Activity!N19</f>
        <v>0.54617610156340002</v>
      </c>
      <c r="M20" s="600">
        <f>Activity!$C19*Activity!$D19*Activity!O19</f>
        <v>2.5501906697058003</v>
      </c>
      <c r="N20" s="448">
        <v>0</v>
      </c>
      <c r="O20" s="602">
        <f>Activity!C19*Activity!D19</f>
        <v>41.065872298000002</v>
      </c>
      <c r="P20" s="609">
        <f>Activity!X19</f>
        <v>0</v>
      </c>
    </row>
    <row r="21" spans="2:16">
      <c r="B21" s="7">
        <f t="shared" si="0"/>
        <v>2007</v>
      </c>
      <c r="C21" s="601">
        <f>Activity!$C20*Activity!$D20*Activity!E20</f>
        <v>27.566316148635003</v>
      </c>
      <c r="D21" s="602">
        <f>Activity!$C20*Activity!$D20*Activity!F20</f>
        <v>5.3355499700250002</v>
      </c>
      <c r="E21" s="600">
        <f>Activity!$C20*Activity!$D20*Activity!G20</f>
        <v>0</v>
      </c>
      <c r="F21" s="602">
        <f>Activity!$C20*Activity!$D20*Activity!H20</f>
        <v>0</v>
      </c>
      <c r="G21" s="602">
        <f>Activity!$C20*Activity!$D20*Activity!I20</f>
        <v>0</v>
      </c>
      <c r="H21" s="602">
        <f>Activity!$C20*Activity!$D20*Activity!J20</f>
        <v>0.33632649616499999</v>
      </c>
      <c r="I21" s="602">
        <f>Activity!$C20*Activity!$D20*Activity!K20</f>
        <v>0</v>
      </c>
      <c r="J21" s="603">
        <f>Activity!$C20*Activity!$D20*Activity!L20</f>
        <v>4.4469836715150004</v>
      </c>
      <c r="K21" s="602">
        <f>Activity!$C20*Activity!$D20*Activity!M20</f>
        <v>0.73493567680500005</v>
      </c>
      <c r="L21" s="602">
        <f>Activity!$C20*Activity!$D20*Activity!N20</f>
        <v>0.55223980234500003</v>
      </c>
      <c r="M21" s="600">
        <f>Activity!$C20*Activity!$D20*Activity!O20</f>
        <v>2.5785031372650002</v>
      </c>
      <c r="N21" s="448">
        <v>0</v>
      </c>
      <c r="O21" s="602">
        <f>Activity!C20*Activity!D20</f>
        <v>41.521789650000002</v>
      </c>
      <c r="P21" s="609">
        <f>Activity!X20</f>
        <v>0</v>
      </c>
    </row>
    <row r="22" spans="2:16">
      <c r="B22" s="7">
        <f t="shared" ref="B22:B85" si="1">B21+1</f>
        <v>2008</v>
      </c>
      <c r="C22" s="601">
        <f>Activity!$C21*Activity!$D21*Activity!E21</f>
        <v>27.857826796648197</v>
      </c>
      <c r="D22" s="602">
        <f>Activity!$C21*Activity!$D21*Activity!F21</f>
        <v>5.3919728021829991</v>
      </c>
      <c r="E22" s="600">
        <f>Activity!$C21*Activity!$D21*Activity!G21</f>
        <v>0</v>
      </c>
      <c r="F22" s="602">
        <f>Activity!$C21*Activity!$D21*Activity!H21</f>
        <v>0</v>
      </c>
      <c r="G22" s="602">
        <f>Activity!$C21*Activity!$D21*Activity!I21</f>
        <v>0</v>
      </c>
      <c r="H22" s="602">
        <f>Activity!$C21*Activity!$D21*Activity!J21</f>
        <v>0.33988311048779996</v>
      </c>
      <c r="I22" s="602">
        <f>Activity!$C21*Activity!$D21*Activity!K21</f>
        <v>0</v>
      </c>
      <c r="J22" s="603">
        <f>Activity!$C21*Activity!$D21*Activity!L21</f>
        <v>4.4940100164497991</v>
      </c>
      <c r="K22" s="602">
        <f>Activity!$C21*Activity!$D21*Activity!M21</f>
        <v>0.7427075377325999</v>
      </c>
      <c r="L22" s="602">
        <f>Activity!$C21*Activity!$D21*Activity!N21</f>
        <v>0.55807967524539992</v>
      </c>
      <c r="M22" s="600">
        <f>Activity!$C21*Activity!$D21*Activity!O21</f>
        <v>2.6057705137397997</v>
      </c>
      <c r="N22" s="448">
        <v>0</v>
      </c>
      <c r="O22" s="602">
        <f>Activity!C21*Activity!D21</f>
        <v>41.960877837999995</v>
      </c>
      <c r="P22" s="609">
        <f>Activity!X21</f>
        <v>0</v>
      </c>
    </row>
    <row r="23" spans="2:16">
      <c r="B23" s="7">
        <f t="shared" si="1"/>
        <v>2009</v>
      </c>
      <c r="C23" s="601">
        <f>Activity!$C22*Activity!$D22*Activity!E22</f>
        <v>28.134424879044001</v>
      </c>
      <c r="D23" s="602">
        <f>Activity!$C22*Activity!$D22*Activity!F22</f>
        <v>5.4455092588599996</v>
      </c>
      <c r="E23" s="600">
        <f>Activity!$C22*Activity!$D22*Activity!G22</f>
        <v>0</v>
      </c>
      <c r="F23" s="602">
        <f>Activity!$C22*Activity!$D22*Activity!H22</f>
        <v>0</v>
      </c>
      <c r="G23" s="602">
        <f>Activity!$C22*Activity!$D22*Activity!I22</f>
        <v>0</v>
      </c>
      <c r="H23" s="602">
        <f>Activity!$C22*Activity!$D22*Activity!J22</f>
        <v>0.343257782076</v>
      </c>
      <c r="I23" s="602">
        <f>Activity!$C22*Activity!$D22*Activity!K22</f>
        <v>0</v>
      </c>
      <c r="J23" s="603">
        <f>Activity!$C22*Activity!$D22*Activity!L22</f>
        <v>4.5386306741159999</v>
      </c>
      <c r="K23" s="602">
        <f>Activity!$C22*Activity!$D22*Activity!M22</f>
        <v>0.75008182009199997</v>
      </c>
      <c r="L23" s="602">
        <f>Activity!$C22*Activity!$D22*Activity!N22</f>
        <v>0.56362080266799996</v>
      </c>
      <c r="M23" s="600">
        <f>Activity!$C22*Activity!$D22*Activity!O22</f>
        <v>2.6316429959160001</v>
      </c>
      <c r="N23" s="448">
        <v>0</v>
      </c>
      <c r="O23" s="602">
        <f>Activity!C22*Activity!D22</f>
        <v>42.377503959999999</v>
      </c>
      <c r="P23" s="609">
        <f>Activity!X22</f>
        <v>0</v>
      </c>
    </row>
    <row r="24" spans="2:16">
      <c r="B24" s="7">
        <f t="shared" si="1"/>
        <v>2010</v>
      </c>
      <c r="C24" s="601">
        <f>Activity!$C23*Activity!$D23*Activity!E23</f>
        <v>33.587899339500005</v>
      </c>
      <c r="D24" s="602">
        <f>Activity!$C23*Activity!$D23*Activity!F23</f>
        <v>6.5010469425000004</v>
      </c>
      <c r="E24" s="600">
        <f>Activity!$C23*Activity!$D23*Activity!G23</f>
        <v>0</v>
      </c>
      <c r="F24" s="602">
        <f>Activity!$C23*Activity!$D23*Activity!H23</f>
        <v>0</v>
      </c>
      <c r="G24" s="602">
        <f>Activity!$C23*Activity!$D23*Activity!I23</f>
        <v>0</v>
      </c>
      <c r="H24" s="602">
        <f>Activity!$C23*Activity!$D23*Activity!J23</f>
        <v>0.40979362050000001</v>
      </c>
      <c r="I24" s="602">
        <f>Activity!$C23*Activity!$D23*Activity!K23</f>
        <v>0</v>
      </c>
      <c r="J24" s="603">
        <f>Activity!$C23*Activity!$D23*Activity!L23</f>
        <v>5.4183823154999997</v>
      </c>
      <c r="K24" s="602">
        <f>Activity!$C23*Activity!$D23*Activity!M23</f>
        <v>0.89547494850000009</v>
      </c>
      <c r="L24" s="602">
        <f>Activity!$C23*Activity!$D23*Activity!N23</f>
        <v>0.67287100649999998</v>
      </c>
      <c r="M24" s="600">
        <f>Activity!$C23*Activity!$D23*Activity!O23</f>
        <v>3.1417510905000001</v>
      </c>
      <c r="N24" s="448">
        <v>0</v>
      </c>
      <c r="O24" s="602">
        <f>Activity!C23*Activity!D23</f>
        <v>50.591805000000001</v>
      </c>
      <c r="P24" s="609">
        <f>Activity!X23</f>
        <v>0</v>
      </c>
    </row>
    <row r="25" spans="2:16">
      <c r="B25" s="7">
        <f t="shared" si="1"/>
        <v>2011</v>
      </c>
      <c r="C25" s="601">
        <f>Activity!$C24*Activity!$D24*Activity!E24</f>
        <v>0</v>
      </c>
      <c r="D25" s="602">
        <f>Activity!$C24*Activity!$D24*Activity!F24</f>
        <v>0</v>
      </c>
      <c r="E25" s="600">
        <f>Activity!$C24*Activity!$D24*Activity!G24</f>
        <v>0</v>
      </c>
      <c r="F25" s="602">
        <f>Activity!$C24*Activity!$D24*Activity!H24</f>
        <v>0</v>
      </c>
      <c r="G25" s="602">
        <f>Activity!$C24*Activity!$D24*Activity!I24</f>
        <v>0</v>
      </c>
      <c r="H25" s="602">
        <f>Activity!$C24*Activity!$D24*Activity!J24</f>
        <v>0</v>
      </c>
      <c r="I25" s="602">
        <f>Activity!$C24*Activity!$D24*Activity!K24</f>
        <v>0</v>
      </c>
      <c r="J25" s="603">
        <f>Activity!$C24*Activity!$D24*Activity!L24</f>
        <v>0</v>
      </c>
      <c r="K25" s="602">
        <f>Activity!$C24*Activity!$D24*Activity!M24</f>
        <v>0</v>
      </c>
      <c r="L25" s="602">
        <f>Activity!$C24*Activity!$D24*Activity!N24</f>
        <v>0</v>
      </c>
      <c r="M25" s="600">
        <f>Activity!$C24*Activity!$D24*Activity!O24</f>
        <v>0</v>
      </c>
      <c r="N25" s="448">
        <v>0</v>
      </c>
      <c r="O25" s="602">
        <f>Activity!C24*Activity!D24</f>
        <v>0</v>
      </c>
      <c r="P25" s="609">
        <f>Activity!X24</f>
        <v>0</v>
      </c>
    </row>
    <row r="26" spans="2:16">
      <c r="B26" s="7">
        <f t="shared" si="1"/>
        <v>2012</v>
      </c>
      <c r="C26" s="601">
        <f>Activity!$C25*Activity!$D25*Activity!E25</f>
        <v>0</v>
      </c>
      <c r="D26" s="602">
        <f>Activity!$C25*Activity!$D25*Activity!F25</f>
        <v>0</v>
      </c>
      <c r="E26" s="600">
        <f>Activity!$C25*Activity!$D25*Activity!G25</f>
        <v>0</v>
      </c>
      <c r="F26" s="602">
        <f>Activity!$C25*Activity!$D25*Activity!H25</f>
        <v>0</v>
      </c>
      <c r="G26" s="602">
        <f>Activity!$C25*Activity!$D25*Activity!I25</f>
        <v>0</v>
      </c>
      <c r="H26" s="602">
        <f>Activity!$C25*Activity!$D25*Activity!J25</f>
        <v>0</v>
      </c>
      <c r="I26" s="602">
        <f>Activity!$C25*Activity!$D25*Activity!K25</f>
        <v>0</v>
      </c>
      <c r="J26" s="603">
        <f>Activity!$C25*Activity!$D25*Activity!L25</f>
        <v>0</v>
      </c>
      <c r="K26" s="602">
        <f>Activity!$C25*Activity!$D25*Activity!M25</f>
        <v>0</v>
      </c>
      <c r="L26" s="602">
        <f>Activity!$C25*Activity!$D25*Activity!N25</f>
        <v>0</v>
      </c>
      <c r="M26" s="600">
        <f>Activity!$C25*Activity!$D25*Activity!O25</f>
        <v>0</v>
      </c>
      <c r="N26" s="448">
        <v>0</v>
      </c>
      <c r="O26" s="602">
        <f>Activity!C25*Activity!D25</f>
        <v>0</v>
      </c>
      <c r="P26" s="609">
        <f>Activity!X25</f>
        <v>0</v>
      </c>
    </row>
    <row r="27" spans="2:16">
      <c r="B27" s="7">
        <f t="shared" si="1"/>
        <v>2013</v>
      </c>
      <c r="C27" s="601">
        <f>Activity!$C26*Activity!$D26*Activity!E26</f>
        <v>0</v>
      </c>
      <c r="D27" s="602">
        <f>Activity!$C26*Activity!$D26*Activity!F26</f>
        <v>0</v>
      </c>
      <c r="E27" s="600">
        <f>Activity!$C26*Activity!$D26*Activity!G26</f>
        <v>0</v>
      </c>
      <c r="F27" s="602">
        <f>Activity!$C26*Activity!$D26*Activity!H26</f>
        <v>0</v>
      </c>
      <c r="G27" s="602">
        <f>Activity!$C26*Activity!$D26*Activity!I26</f>
        <v>0</v>
      </c>
      <c r="H27" s="602">
        <f>Activity!$C26*Activity!$D26*Activity!J26</f>
        <v>0</v>
      </c>
      <c r="I27" s="602">
        <f>Activity!$C26*Activity!$D26*Activity!K26</f>
        <v>0</v>
      </c>
      <c r="J27" s="603">
        <f>Activity!$C26*Activity!$D26*Activity!L26</f>
        <v>0</v>
      </c>
      <c r="K27" s="602">
        <f>Activity!$C26*Activity!$D26*Activity!M26</f>
        <v>0</v>
      </c>
      <c r="L27" s="602">
        <f>Activity!$C26*Activity!$D26*Activity!N26</f>
        <v>0</v>
      </c>
      <c r="M27" s="600">
        <f>Activity!$C26*Activity!$D26*Activity!O26</f>
        <v>0</v>
      </c>
      <c r="N27" s="448">
        <v>0</v>
      </c>
      <c r="O27" s="602">
        <f>Activity!C26*Activity!D26</f>
        <v>0</v>
      </c>
      <c r="P27" s="609">
        <f>Activity!X26</f>
        <v>0</v>
      </c>
    </row>
    <row r="28" spans="2:16">
      <c r="B28" s="7">
        <f t="shared" si="1"/>
        <v>2014</v>
      </c>
      <c r="C28" s="601">
        <f>Activity!$C27*Activity!$D27*Activity!E27</f>
        <v>0</v>
      </c>
      <c r="D28" s="602">
        <f>Activity!$C27*Activity!$D27*Activity!F27</f>
        <v>0</v>
      </c>
      <c r="E28" s="600">
        <f>Activity!$C27*Activity!$D27*Activity!G27</f>
        <v>0</v>
      </c>
      <c r="F28" s="602">
        <f>Activity!$C27*Activity!$D27*Activity!H27</f>
        <v>0</v>
      </c>
      <c r="G28" s="602">
        <f>Activity!$C27*Activity!$D27*Activity!I27</f>
        <v>0</v>
      </c>
      <c r="H28" s="602">
        <f>Activity!$C27*Activity!$D27*Activity!J27</f>
        <v>0</v>
      </c>
      <c r="I28" s="602">
        <f>Activity!$C27*Activity!$D27*Activity!K27</f>
        <v>0</v>
      </c>
      <c r="J28" s="603">
        <f>Activity!$C27*Activity!$D27*Activity!L27</f>
        <v>0</v>
      </c>
      <c r="K28" s="602">
        <f>Activity!$C27*Activity!$D27*Activity!M27</f>
        <v>0</v>
      </c>
      <c r="L28" s="602">
        <f>Activity!$C27*Activity!$D27*Activity!N27</f>
        <v>0</v>
      </c>
      <c r="M28" s="600">
        <f>Activity!$C27*Activity!$D27*Activity!O27</f>
        <v>0</v>
      </c>
      <c r="N28" s="448">
        <v>0</v>
      </c>
      <c r="O28" s="602">
        <f>Activity!C27*Activity!D27</f>
        <v>0</v>
      </c>
      <c r="P28" s="609">
        <f>Activity!X27</f>
        <v>0</v>
      </c>
    </row>
    <row r="29" spans="2:16">
      <c r="B29" s="7">
        <f t="shared" si="1"/>
        <v>2015</v>
      </c>
      <c r="C29" s="601">
        <f>Activity!$C28*Activity!$D28*Activity!E28</f>
        <v>0</v>
      </c>
      <c r="D29" s="602">
        <f>Activity!$C28*Activity!$D28*Activity!F28</f>
        <v>0</v>
      </c>
      <c r="E29" s="600">
        <f>Activity!$C28*Activity!$D28*Activity!G28</f>
        <v>0</v>
      </c>
      <c r="F29" s="602">
        <f>Activity!$C28*Activity!$D28*Activity!H28</f>
        <v>0</v>
      </c>
      <c r="G29" s="602">
        <f>Activity!$C28*Activity!$D28*Activity!I28</f>
        <v>0</v>
      </c>
      <c r="H29" s="602">
        <f>Activity!$C28*Activity!$D28*Activity!J28</f>
        <v>0</v>
      </c>
      <c r="I29" s="602">
        <f>Activity!$C28*Activity!$D28*Activity!K28</f>
        <v>0</v>
      </c>
      <c r="J29" s="603">
        <f>Activity!$C28*Activity!$D28*Activity!L28</f>
        <v>0</v>
      </c>
      <c r="K29" s="602">
        <f>Activity!$C28*Activity!$D28*Activity!M28</f>
        <v>0</v>
      </c>
      <c r="L29" s="602">
        <f>Activity!$C28*Activity!$D28*Activity!N28</f>
        <v>0</v>
      </c>
      <c r="M29" s="600">
        <f>Activity!$C28*Activity!$D28*Activity!O28</f>
        <v>0</v>
      </c>
      <c r="N29" s="448">
        <v>0</v>
      </c>
      <c r="O29" s="602">
        <f>Activity!C28*Activity!D28</f>
        <v>0</v>
      </c>
      <c r="P29" s="609">
        <f>Activity!X28</f>
        <v>0</v>
      </c>
    </row>
    <row r="30" spans="2:16">
      <c r="B30" s="7">
        <f t="shared" si="1"/>
        <v>2016</v>
      </c>
      <c r="C30" s="601">
        <f>Activity!$C29*Activity!$D29*Activity!E29</f>
        <v>0</v>
      </c>
      <c r="D30" s="602">
        <f>Activity!$C29*Activity!$D29*Activity!F29</f>
        <v>0</v>
      </c>
      <c r="E30" s="600">
        <f>Activity!$C29*Activity!$D29*Activity!G29</f>
        <v>0</v>
      </c>
      <c r="F30" s="602">
        <f>Activity!$C29*Activity!$D29*Activity!H29</f>
        <v>0</v>
      </c>
      <c r="G30" s="602">
        <f>Activity!$C29*Activity!$D29*Activity!I29</f>
        <v>0</v>
      </c>
      <c r="H30" s="602">
        <f>Activity!$C29*Activity!$D29*Activity!J29</f>
        <v>0</v>
      </c>
      <c r="I30" s="602">
        <f>Activity!$C29*Activity!$D29*Activity!K29</f>
        <v>0</v>
      </c>
      <c r="J30" s="603">
        <f>Activity!$C29*Activity!$D29*Activity!L29</f>
        <v>0</v>
      </c>
      <c r="K30" s="602">
        <f>Activity!$C29*Activity!$D29*Activity!M29</f>
        <v>0</v>
      </c>
      <c r="L30" s="602">
        <f>Activity!$C29*Activity!$D29*Activity!N29</f>
        <v>0</v>
      </c>
      <c r="M30" s="600">
        <f>Activity!$C29*Activity!$D29*Activity!O29</f>
        <v>0</v>
      </c>
      <c r="N30" s="448">
        <v>0</v>
      </c>
      <c r="O30" s="602">
        <f>Activity!C29*Activity!D29</f>
        <v>0</v>
      </c>
      <c r="P30" s="609">
        <f>Activity!X29</f>
        <v>0</v>
      </c>
    </row>
    <row r="31" spans="2:16">
      <c r="B31" s="7">
        <f t="shared" si="1"/>
        <v>2017</v>
      </c>
      <c r="C31" s="601">
        <f>Activity!$C30*Activity!$D30*Activity!E30</f>
        <v>0</v>
      </c>
      <c r="D31" s="602">
        <f>Activity!$C30*Activity!$D30*Activity!F30</f>
        <v>0</v>
      </c>
      <c r="E31" s="600">
        <f>Activity!$C30*Activity!$D30*Activity!G30</f>
        <v>0</v>
      </c>
      <c r="F31" s="602">
        <f>Activity!$C30*Activity!$D30*Activity!H30</f>
        <v>0</v>
      </c>
      <c r="G31" s="602">
        <f>Activity!$C30*Activity!$D30*Activity!I30</f>
        <v>0</v>
      </c>
      <c r="H31" s="602">
        <f>Activity!$C30*Activity!$D30*Activity!J30</f>
        <v>0</v>
      </c>
      <c r="I31" s="602">
        <f>Activity!$C30*Activity!$D30*Activity!K30</f>
        <v>0</v>
      </c>
      <c r="J31" s="603">
        <f>Activity!$C30*Activity!$D30*Activity!L30</f>
        <v>0</v>
      </c>
      <c r="K31" s="602">
        <f>Activity!$C30*Activity!$D30*Activity!M30</f>
        <v>0</v>
      </c>
      <c r="L31" s="602">
        <f>Activity!$C30*Activity!$D30*Activity!N30</f>
        <v>0</v>
      </c>
      <c r="M31" s="600">
        <f>Activity!$C30*Activity!$D30*Activity!O30</f>
        <v>0</v>
      </c>
      <c r="N31" s="448">
        <v>0</v>
      </c>
      <c r="O31" s="602">
        <f>Activity!C30*Activity!D30</f>
        <v>0</v>
      </c>
      <c r="P31" s="609">
        <f>Activity!X30</f>
        <v>0</v>
      </c>
    </row>
    <row r="32" spans="2:16">
      <c r="B32" s="7">
        <f t="shared" si="1"/>
        <v>2018</v>
      </c>
      <c r="C32" s="601">
        <f>Activity!$C31*Activity!$D31*Activity!E31</f>
        <v>0</v>
      </c>
      <c r="D32" s="602">
        <f>Activity!$C31*Activity!$D31*Activity!F31</f>
        <v>0</v>
      </c>
      <c r="E32" s="600">
        <f>Activity!$C31*Activity!$D31*Activity!G31</f>
        <v>0</v>
      </c>
      <c r="F32" s="602">
        <f>Activity!$C31*Activity!$D31*Activity!H31</f>
        <v>0</v>
      </c>
      <c r="G32" s="602">
        <f>Activity!$C31*Activity!$D31*Activity!I31</f>
        <v>0</v>
      </c>
      <c r="H32" s="602">
        <f>Activity!$C31*Activity!$D31*Activity!J31</f>
        <v>0</v>
      </c>
      <c r="I32" s="602">
        <f>Activity!$C31*Activity!$D31*Activity!K31</f>
        <v>0</v>
      </c>
      <c r="J32" s="603">
        <f>Activity!$C31*Activity!$D31*Activity!L31</f>
        <v>0</v>
      </c>
      <c r="K32" s="602">
        <f>Activity!$C31*Activity!$D31*Activity!M31</f>
        <v>0</v>
      </c>
      <c r="L32" s="602">
        <f>Activity!$C31*Activity!$D31*Activity!N31</f>
        <v>0</v>
      </c>
      <c r="M32" s="600">
        <f>Activity!$C31*Activity!$D31*Activity!O31</f>
        <v>0</v>
      </c>
      <c r="N32" s="448">
        <v>0</v>
      </c>
      <c r="O32" s="602">
        <f>Activity!C31*Activity!D31</f>
        <v>0</v>
      </c>
      <c r="P32" s="609">
        <f>Activity!X31</f>
        <v>0</v>
      </c>
    </row>
    <row r="33" spans="2:16">
      <c r="B33" s="7">
        <f t="shared" si="1"/>
        <v>2019</v>
      </c>
      <c r="C33" s="601">
        <f>Activity!$C32*Activity!$D32*Activity!E32</f>
        <v>0</v>
      </c>
      <c r="D33" s="602">
        <f>Activity!$C32*Activity!$D32*Activity!F32</f>
        <v>0</v>
      </c>
      <c r="E33" s="600">
        <f>Activity!$C32*Activity!$D32*Activity!G32</f>
        <v>0</v>
      </c>
      <c r="F33" s="602">
        <f>Activity!$C32*Activity!$D32*Activity!H32</f>
        <v>0</v>
      </c>
      <c r="G33" s="602">
        <f>Activity!$C32*Activity!$D32*Activity!I32</f>
        <v>0</v>
      </c>
      <c r="H33" s="602">
        <f>Activity!$C32*Activity!$D32*Activity!J32</f>
        <v>0</v>
      </c>
      <c r="I33" s="602">
        <f>Activity!$C32*Activity!$D32*Activity!K32</f>
        <v>0</v>
      </c>
      <c r="J33" s="603">
        <f>Activity!$C32*Activity!$D32*Activity!L32</f>
        <v>0</v>
      </c>
      <c r="K33" s="602">
        <f>Activity!$C32*Activity!$D32*Activity!M32</f>
        <v>0</v>
      </c>
      <c r="L33" s="602">
        <f>Activity!$C32*Activity!$D32*Activity!N32</f>
        <v>0</v>
      </c>
      <c r="M33" s="600">
        <f>Activity!$C32*Activity!$D32*Activity!O32</f>
        <v>0</v>
      </c>
      <c r="N33" s="448">
        <v>0</v>
      </c>
      <c r="O33" s="602">
        <f>Activity!C32*Activity!D32</f>
        <v>0</v>
      </c>
      <c r="P33" s="609">
        <f>Activity!X32</f>
        <v>0</v>
      </c>
    </row>
    <row r="34" spans="2:16">
      <c r="B34" s="7">
        <f t="shared" si="1"/>
        <v>2020</v>
      </c>
      <c r="C34" s="601">
        <f>Activity!$C33*Activity!$D33*Activity!E33</f>
        <v>0</v>
      </c>
      <c r="D34" s="602">
        <f>Activity!$C33*Activity!$D33*Activity!F33</f>
        <v>0</v>
      </c>
      <c r="E34" s="600">
        <f>Activity!$C33*Activity!$D33*Activity!G33</f>
        <v>0</v>
      </c>
      <c r="F34" s="602">
        <f>Activity!$C33*Activity!$D33*Activity!H33</f>
        <v>0</v>
      </c>
      <c r="G34" s="602">
        <f>Activity!$C33*Activity!$D33*Activity!I33</f>
        <v>0</v>
      </c>
      <c r="H34" s="602">
        <f>Activity!$C33*Activity!$D33*Activity!J33</f>
        <v>0</v>
      </c>
      <c r="I34" s="602">
        <f>Activity!$C33*Activity!$D33*Activity!K33</f>
        <v>0</v>
      </c>
      <c r="J34" s="603">
        <f>Activity!$C33*Activity!$D33*Activity!L33</f>
        <v>0</v>
      </c>
      <c r="K34" s="602">
        <f>Activity!$C33*Activity!$D33*Activity!M33</f>
        <v>0</v>
      </c>
      <c r="L34" s="602">
        <f>Activity!$C33*Activity!$D33*Activity!N33</f>
        <v>0</v>
      </c>
      <c r="M34" s="600">
        <f>Activity!$C33*Activity!$D33*Activity!O33</f>
        <v>0</v>
      </c>
      <c r="N34" s="448">
        <v>0</v>
      </c>
      <c r="O34" s="602">
        <f>Activity!C33*Activity!D33</f>
        <v>0</v>
      </c>
      <c r="P34" s="609">
        <f>Activity!X33</f>
        <v>0</v>
      </c>
    </row>
    <row r="35" spans="2:16">
      <c r="B35" s="7">
        <f t="shared" si="1"/>
        <v>2021</v>
      </c>
      <c r="C35" s="601">
        <f>Activity!$C34*Activity!$D34*Activity!E34</f>
        <v>0</v>
      </c>
      <c r="D35" s="602">
        <f>Activity!$C34*Activity!$D34*Activity!F34</f>
        <v>0</v>
      </c>
      <c r="E35" s="600">
        <f>Activity!$C34*Activity!$D34*Activity!G34</f>
        <v>0</v>
      </c>
      <c r="F35" s="602">
        <f>Activity!$C34*Activity!$D34*Activity!H34</f>
        <v>0</v>
      </c>
      <c r="G35" s="602">
        <f>Activity!$C34*Activity!$D34*Activity!I34</f>
        <v>0</v>
      </c>
      <c r="H35" s="602">
        <f>Activity!$C34*Activity!$D34*Activity!J34</f>
        <v>0</v>
      </c>
      <c r="I35" s="602">
        <f>Activity!$C34*Activity!$D34*Activity!K34</f>
        <v>0</v>
      </c>
      <c r="J35" s="603">
        <f>Activity!$C34*Activity!$D34*Activity!L34</f>
        <v>0</v>
      </c>
      <c r="K35" s="602">
        <f>Activity!$C34*Activity!$D34*Activity!M34</f>
        <v>0</v>
      </c>
      <c r="L35" s="602">
        <f>Activity!$C34*Activity!$D34*Activity!N34</f>
        <v>0</v>
      </c>
      <c r="M35" s="600">
        <f>Activity!$C34*Activity!$D34*Activity!O34</f>
        <v>0</v>
      </c>
      <c r="N35" s="448">
        <v>0</v>
      </c>
      <c r="O35" s="602">
        <f>Activity!C34*Activity!D34</f>
        <v>0</v>
      </c>
      <c r="P35" s="609">
        <f>Activity!X34</f>
        <v>0</v>
      </c>
    </row>
    <row r="36" spans="2:16">
      <c r="B36" s="7">
        <f t="shared" si="1"/>
        <v>2022</v>
      </c>
      <c r="C36" s="601">
        <f>Activity!$C35*Activity!$D35*Activity!E35</f>
        <v>0</v>
      </c>
      <c r="D36" s="602">
        <f>Activity!$C35*Activity!$D35*Activity!F35</f>
        <v>0</v>
      </c>
      <c r="E36" s="600">
        <f>Activity!$C35*Activity!$D35*Activity!G35</f>
        <v>0</v>
      </c>
      <c r="F36" s="602">
        <f>Activity!$C35*Activity!$D35*Activity!H35</f>
        <v>0</v>
      </c>
      <c r="G36" s="602">
        <f>Activity!$C35*Activity!$D35*Activity!I35</f>
        <v>0</v>
      </c>
      <c r="H36" s="602">
        <f>Activity!$C35*Activity!$D35*Activity!J35</f>
        <v>0</v>
      </c>
      <c r="I36" s="602">
        <f>Activity!$C35*Activity!$D35*Activity!K35</f>
        <v>0</v>
      </c>
      <c r="J36" s="603">
        <f>Activity!$C35*Activity!$D35*Activity!L35</f>
        <v>0</v>
      </c>
      <c r="K36" s="602">
        <f>Activity!$C35*Activity!$D35*Activity!M35</f>
        <v>0</v>
      </c>
      <c r="L36" s="602">
        <f>Activity!$C35*Activity!$D35*Activity!N35</f>
        <v>0</v>
      </c>
      <c r="M36" s="600">
        <f>Activity!$C35*Activity!$D35*Activity!O35</f>
        <v>0</v>
      </c>
      <c r="N36" s="448">
        <v>0</v>
      </c>
      <c r="O36" s="602">
        <f>Activity!C35*Activity!D35</f>
        <v>0</v>
      </c>
      <c r="P36" s="609">
        <f>Activity!X35</f>
        <v>0</v>
      </c>
    </row>
    <row r="37" spans="2:16">
      <c r="B37" s="7">
        <f t="shared" si="1"/>
        <v>2023</v>
      </c>
      <c r="C37" s="601">
        <f>Activity!$C36*Activity!$D36*Activity!E36</f>
        <v>0</v>
      </c>
      <c r="D37" s="602">
        <f>Activity!$C36*Activity!$D36*Activity!F36</f>
        <v>0</v>
      </c>
      <c r="E37" s="600">
        <f>Activity!$C36*Activity!$D36*Activity!G36</f>
        <v>0</v>
      </c>
      <c r="F37" s="602">
        <f>Activity!$C36*Activity!$D36*Activity!H36</f>
        <v>0</v>
      </c>
      <c r="G37" s="602">
        <f>Activity!$C36*Activity!$D36*Activity!I36</f>
        <v>0</v>
      </c>
      <c r="H37" s="602">
        <f>Activity!$C36*Activity!$D36*Activity!J36</f>
        <v>0</v>
      </c>
      <c r="I37" s="602">
        <f>Activity!$C36*Activity!$D36*Activity!K36</f>
        <v>0</v>
      </c>
      <c r="J37" s="603">
        <f>Activity!$C36*Activity!$D36*Activity!L36</f>
        <v>0</v>
      </c>
      <c r="K37" s="602">
        <f>Activity!$C36*Activity!$D36*Activity!M36</f>
        <v>0</v>
      </c>
      <c r="L37" s="602">
        <f>Activity!$C36*Activity!$D36*Activity!N36</f>
        <v>0</v>
      </c>
      <c r="M37" s="600">
        <f>Activity!$C36*Activity!$D36*Activity!O36</f>
        <v>0</v>
      </c>
      <c r="N37" s="448">
        <v>0</v>
      </c>
      <c r="O37" s="602">
        <f>Activity!C36*Activity!D36</f>
        <v>0</v>
      </c>
      <c r="P37" s="609">
        <f>Activity!X36</f>
        <v>0</v>
      </c>
    </row>
    <row r="38" spans="2:16">
      <c r="B38" s="7">
        <f t="shared" si="1"/>
        <v>2024</v>
      </c>
      <c r="C38" s="601">
        <f>Activity!$C37*Activity!$D37*Activity!E37</f>
        <v>0</v>
      </c>
      <c r="D38" s="602">
        <f>Activity!$C37*Activity!$D37*Activity!F37</f>
        <v>0</v>
      </c>
      <c r="E38" s="600">
        <f>Activity!$C37*Activity!$D37*Activity!G37</f>
        <v>0</v>
      </c>
      <c r="F38" s="602">
        <f>Activity!$C37*Activity!$D37*Activity!H37</f>
        <v>0</v>
      </c>
      <c r="G38" s="602">
        <f>Activity!$C37*Activity!$D37*Activity!I37</f>
        <v>0</v>
      </c>
      <c r="H38" s="602">
        <f>Activity!$C37*Activity!$D37*Activity!J37</f>
        <v>0</v>
      </c>
      <c r="I38" s="602">
        <f>Activity!$C37*Activity!$D37*Activity!K37</f>
        <v>0</v>
      </c>
      <c r="J38" s="603">
        <f>Activity!$C37*Activity!$D37*Activity!L37</f>
        <v>0</v>
      </c>
      <c r="K38" s="602">
        <f>Activity!$C37*Activity!$D37*Activity!M37</f>
        <v>0</v>
      </c>
      <c r="L38" s="602">
        <f>Activity!$C37*Activity!$D37*Activity!N37</f>
        <v>0</v>
      </c>
      <c r="M38" s="600">
        <f>Activity!$C37*Activity!$D37*Activity!O37</f>
        <v>0</v>
      </c>
      <c r="N38" s="448">
        <v>0</v>
      </c>
      <c r="O38" s="602">
        <f>Activity!C37*Activity!D37</f>
        <v>0</v>
      </c>
      <c r="P38" s="609">
        <f>Activity!X37</f>
        <v>0</v>
      </c>
    </row>
    <row r="39" spans="2:16">
      <c r="B39" s="7">
        <f t="shared" si="1"/>
        <v>2025</v>
      </c>
      <c r="C39" s="601">
        <f>Activity!$C38*Activity!$D38*Activity!E38</f>
        <v>0</v>
      </c>
      <c r="D39" s="602">
        <f>Activity!$C38*Activity!$D38*Activity!F38</f>
        <v>0</v>
      </c>
      <c r="E39" s="600">
        <f>Activity!$C38*Activity!$D38*Activity!G38</f>
        <v>0</v>
      </c>
      <c r="F39" s="602">
        <f>Activity!$C38*Activity!$D38*Activity!H38</f>
        <v>0</v>
      </c>
      <c r="G39" s="602">
        <f>Activity!$C38*Activity!$D38*Activity!I38</f>
        <v>0</v>
      </c>
      <c r="H39" s="602">
        <f>Activity!$C38*Activity!$D38*Activity!J38</f>
        <v>0</v>
      </c>
      <c r="I39" s="602">
        <f>Activity!$C38*Activity!$D38*Activity!K38</f>
        <v>0</v>
      </c>
      <c r="J39" s="603">
        <f>Activity!$C38*Activity!$D38*Activity!L38</f>
        <v>0</v>
      </c>
      <c r="K39" s="602">
        <f>Activity!$C38*Activity!$D38*Activity!M38</f>
        <v>0</v>
      </c>
      <c r="L39" s="602">
        <f>Activity!$C38*Activity!$D38*Activity!N38</f>
        <v>0</v>
      </c>
      <c r="M39" s="600">
        <f>Activity!$C38*Activity!$D38*Activity!O38</f>
        <v>0</v>
      </c>
      <c r="N39" s="448">
        <v>0</v>
      </c>
      <c r="O39" s="602">
        <f>Activity!C38*Activity!D38</f>
        <v>0</v>
      </c>
      <c r="P39" s="609">
        <f>Activity!X38</f>
        <v>0</v>
      </c>
    </row>
    <row r="40" spans="2:16">
      <c r="B40" s="7">
        <f t="shared" si="1"/>
        <v>2026</v>
      </c>
      <c r="C40" s="601">
        <f>Activity!$C39*Activity!$D39*Activity!E39</f>
        <v>0</v>
      </c>
      <c r="D40" s="602">
        <f>Activity!$C39*Activity!$D39*Activity!F39</f>
        <v>0</v>
      </c>
      <c r="E40" s="600">
        <f>Activity!$C39*Activity!$D39*Activity!G39</f>
        <v>0</v>
      </c>
      <c r="F40" s="602">
        <f>Activity!$C39*Activity!$D39*Activity!H39</f>
        <v>0</v>
      </c>
      <c r="G40" s="602">
        <f>Activity!$C39*Activity!$D39*Activity!I39</f>
        <v>0</v>
      </c>
      <c r="H40" s="602">
        <f>Activity!$C39*Activity!$D39*Activity!J39</f>
        <v>0</v>
      </c>
      <c r="I40" s="602">
        <f>Activity!$C39*Activity!$D39*Activity!K39</f>
        <v>0</v>
      </c>
      <c r="J40" s="603">
        <f>Activity!$C39*Activity!$D39*Activity!L39</f>
        <v>0</v>
      </c>
      <c r="K40" s="602">
        <f>Activity!$C39*Activity!$D39*Activity!M39</f>
        <v>0</v>
      </c>
      <c r="L40" s="602">
        <f>Activity!$C39*Activity!$D39*Activity!N39</f>
        <v>0</v>
      </c>
      <c r="M40" s="600">
        <f>Activity!$C39*Activity!$D39*Activity!O39</f>
        <v>0</v>
      </c>
      <c r="N40" s="448">
        <v>0</v>
      </c>
      <c r="O40" s="602">
        <f>Activity!C39*Activity!D39</f>
        <v>0</v>
      </c>
      <c r="P40" s="609">
        <f>Activity!X39</f>
        <v>0</v>
      </c>
    </row>
    <row r="41" spans="2:16">
      <c r="B41" s="7">
        <f t="shared" si="1"/>
        <v>2027</v>
      </c>
      <c r="C41" s="601">
        <f>Activity!$C40*Activity!$D40*Activity!E40</f>
        <v>0</v>
      </c>
      <c r="D41" s="602">
        <f>Activity!$C40*Activity!$D40*Activity!F40</f>
        <v>0</v>
      </c>
      <c r="E41" s="600">
        <f>Activity!$C40*Activity!$D40*Activity!G40</f>
        <v>0</v>
      </c>
      <c r="F41" s="602">
        <f>Activity!$C40*Activity!$D40*Activity!H40</f>
        <v>0</v>
      </c>
      <c r="G41" s="602">
        <f>Activity!$C40*Activity!$D40*Activity!I40</f>
        <v>0</v>
      </c>
      <c r="H41" s="602">
        <f>Activity!$C40*Activity!$D40*Activity!J40</f>
        <v>0</v>
      </c>
      <c r="I41" s="602">
        <f>Activity!$C40*Activity!$D40*Activity!K40</f>
        <v>0</v>
      </c>
      <c r="J41" s="603">
        <f>Activity!$C40*Activity!$D40*Activity!L40</f>
        <v>0</v>
      </c>
      <c r="K41" s="602">
        <f>Activity!$C40*Activity!$D40*Activity!M40</f>
        <v>0</v>
      </c>
      <c r="L41" s="602">
        <f>Activity!$C40*Activity!$D40*Activity!N40</f>
        <v>0</v>
      </c>
      <c r="M41" s="600">
        <f>Activity!$C40*Activity!$D40*Activity!O40</f>
        <v>0</v>
      </c>
      <c r="N41" s="448">
        <v>0</v>
      </c>
      <c r="O41" s="602">
        <f>Activity!C40*Activity!D40</f>
        <v>0</v>
      </c>
      <c r="P41" s="609">
        <f>Activity!X40</f>
        <v>0</v>
      </c>
    </row>
    <row r="42" spans="2:16">
      <c r="B42" s="7">
        <f t="shared" si="1"/>
        <v>2028</v>
      </c>
      <c r="C42" s="601">
        <f>Activity!$C41*Activity!$D41*Activity!E41</f>
        <v>0</v>
      </c>
      <c r="D42" s="602">
        <f>Activity!$C41*Activity!$D41*Activity!F41</f>
        <v>0</v>
      </c>
      <c r="E42" s="600">
        <f>Activity!$C41*Activity!$D41*Activity!G41</f>
        <v>0</v>
      </c>
      <c r="F42" s="602">
        <f>Activity!$C41*Activity!$D41*Activity!H41</f>
        <v>0</v>
      </c>
      <c r="G42" s="602">
        <f>Activity!$C41*Activity!$D41*Activity!I41</f>
        <v>0</v>
      </c>
      <c r="H42" s="602">
        <f>Activity!$C41*Activity!$D41*Activity!J41</f>
        <v>0</v>
      </c>
      <c r="I42" s="602">
        <f>Activity!$C41*Activity!$D41*Activity!K41</f>
        <v>0</v>
      </c>
      <c r="J42" s="603">
        <f>Activity!$C41*Activity!$D41*Activity!L41</f>
        <v>0</v>
      </c>
      <c r="K42" s="602">
        <f>Activity!$C41*Activity!$D41*Activity!M41</f>
        <v>0</v>
      </c>
      <c r="L42" s="602">
        <f>Activity!$C41*Activity!$D41*Activity!N41</f>
        <v>0</v>
      </c>
      <c r="M42" s="600">
        <f>Activity!$C41*Activity!$D41*Activity!O41</f>
        <v>0</v>
      </c>
      <c r="N42" s="448">
        <v>0</v>
      </c>
      <c r="O42" s="602">
        <f>Activity!C41*Activity!D41</f>
        <v>0</v>
      </c>
      <c r="P42" s="609">
        <f>Activity!X41</f>
        <v>0</v>
      </c>
    </row>
    <row r="43" spans="2:16">
      <c r="B43" s="7">
        <f t="shared" si="1"/>
        <v>2029</v>
      </c>
      <c r="C43" s="601">
        <f>Activity!$C42*Activity!$D42*Activity!E42</f>
        <v>0</v>
      </c>
      <c r="D43" s="602">
        <f>Activity!$C42*Activity!$D42*Activity!F42</f>
        <v>0</v>
      </c>
      <c r="E43" s="600">
        <f>Activity!$C42*Activity!$D42*Activity!G42</f>
        <v>0</v>
      </c>
      <c r="F43" s="602">
        <f>Activity!$C42*Activity!$D42*Activity!H42</f>
        <v>0</v>
      </c>
      <c r="G43" s="602">
        <f>Activity!$C42*Activity!$D42*Activity!I42</f>
        <v>0</v>
      </c>
      <c r="H43" s="602">
        <f>Activity!$C42*Activity!$D42*Activity!J42</f>
        <v>0</v>
      </c>
      <c r="I43" s="602">
        <f>Activity!$C42*Activity!$D42*Activity!K42</f>
        <v>0</v>
      </c>
      <c r="J43" s="603">
        <f>Activity!$C42*Activity!$D42*Activity!L42</f>
        <v>0</v>
      </c>
      <c r="K43" s="602">
        <f>Activity!$C42*Activity!$D42*Activity!M42</f>
        <v>0</v>
      </c>
      <c r="L43" s="602">
        <f>Activity!$C42*Activity!$D42*Activity!N42</f>
        <v>0</v>
      </c>
      <c r="M43" s="600">
        <f>Activity!$C42*Activity!$D42*Activity!O42</f>
        <v>0</v>
      </c>
      <c r="N43" s="448">
        <v>0</v>
      </c>
      <c r="O43" s="602">
        <f>Activity!C42*Activity!D42</f>
        <v>0</v>
      </c>
      <c r="P43" s="609">
        <f>Activity!X42</f>
        <v>0</v>
      </c>
    </row>
    <row r="44" spans="2:16">
      <c r="B44" s="7">
        <f t="shared" si="1"/>
        <v>2030</v>
      </c>
      <c r="C44" s="601">
        <f>Activity!$C43*Activity!$D43*Activity!E43</f>
        <v>0</v>
      </c>
      <c r="D44" s="602">
        <f>Activity!$C43*Activity!$D43*Activity!F43</f>
        <v>0</v>
      </c>
      <c r="E44" s="600">
        <f>Activity!$C43*Activity!$D43*Activity!G43</f>
        <v>0</v>
      </c>
      <c r="F44" s="602">
        <f>Activity!$C43*Activity!$D43*Activity!H43</f>
        <v>0</v>
      </c>
      <c r="G44" s="602">
        <f>Activity!$C43*Activity!$D43*Activity!I43</f>
        <v>0</v>
      </c>
      <c r="H44" s="602">
        <f>Activity!$C43*Activity!$D43*Activity!J43</f>
        <v>0</v>
      </c>
      <c r="I44" s="602">
        <f>Activity!$C43*Activity!$D43*Activity!K43</f>
        <v>0</v>
      </c>
      <c r="J44" s="603">
        <f>Activity!$C43*Activity!$D43*Activity!L43</f>
        <v>0</v>
      </c>
      <c r="K44" s="602">
        <f>Activity!$C43*Activity!$D43*Activity!M43</f>
        <v>0</v>
      </c>
      <c r="L44" s="602">
        <f>Activity!$C43*Activity!$D43*Activity!N43</f>
        <v>0</v>
      </c>
      <c r="M44" s="600">
        <f>Activity!$C43*Activity!$D43*Activity!O43</f>
        <v>0</v>
      </c>
      <c r="N44" s="448">
        <v>0</v>
      </c>
      <c r="O44" s="602">
        <f>Activity!C43*Activity!D43</f>
        <v>0</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5" zoomScale="85" zoomScaleNormal="85" workbookViewId="0">
      <selection activeCell="AH17" sqref="AH17:AH20"/>
    </sheetView>
  </sheetViews>
  <sheetFormatPr defaultColWidth="8.85546875" defaultRowHeight="12.75"/>
  <cols>
    <col min="1" max="1" width="8.85546875" style="694"/>
    <col min="2" max="2" width="7" style="690" customWidth="1"/>
    <col min="3" max="3" width="8.85546875" style="690"/>
    <col min="4" max="4" width="10.85546875" style="690" customWidth="1"/>
    <col min="5" max="12" width="8.85546875" style="690"/>
    <col min="13" max="13" width="9.42578125" style="690" bestFit="1" customWidth="1"/>
    <col min="14" max="14" width="3" style="690" customWidth="1"/>
    <col min="15" max="15" width="14.85546875" style="691" customWidth="1"/>
    <col min="16" max="16" width="8.28515625" style="690" customWidth="1"/>
    <col min="17" max="17" width="2" style="693" customWidth="1"/>
    <col min="18" max="20" width="8.85546875" style="694"/>
    <col min="21" max="21" width="10.7109375" style="694" customWidth="1"/>
    <col min="22" max="27" width="8.85546875" style="694"/>
    <col min="28" max="28" width="8.85546875" style="690"/>
    <col min="29" max="30" width="8.85546875" style="694"/>
    <col min="31" max="31" width="2.7109375" style="694" customWidth="1"/>
    <col min="32" max="32" width="11.7109375" style="694" bestFit="1" customWidth="1"/>
    <col min="33" max="16384" width="8.85546875" style="694"/>
  </cols>
  <sheetData>
    <row r="1" spans="1:32">
      <c r="A1" s="689"/>
      <c r="P1" s="692"/>
    </row>
    <row r="2" spans="1:32" ht="15.75">
      <c r="A2" s="689"/>
      <c r="B2" s="695" t="s">
        <v>94</v>
      </c>
      <c r="D2" s="695"/>
      <c r="E2" s="695"/>
    </row>
    <row r="3" spans="1:32" ht="15.75">
      <c r="A3" s="689"/>
      <c r="B3" s="695"/>
      <c r="D3" s="695"/>
      <c r="E3" s="695"/>
      <c r="I3" s="696"/>
      <c r="J3" s="697"/>
      <c r="K3" s="697"/>
      <c r="L3" s="697"/>
      <c r="M3" s="697"/>
      <c r="N3" s="697"/>
      <c r="O3" s="698"/>
      <c r="AB3" s="697"/>
    </row>
    <row r="4" spans="1:32" ht="16.5" thickBot="1">
      <c r="A4" s="689"/>
      <c r="B4" s="696" t="s">
        <v>265</v>
      </c>
      <c r="D4" s="695"/>
      <c r="E4" s="696" t="s">
        <v>276</v>
      </c>
      <c r="H4" s="696" t="s">
        <v>30</v>
      </c>
      <c r="I4" s="696"/>
      <c r="J4" s="697"/>
      <c r="K4" s="697"/>
      <c r="L4" s="697"/>
      <c r="M4" s="697"/>
      <c r="N4" s="697"/>
      <c r="O4" s="698"/>
      <c r="AB4" s="697"/>
    </row>
    <row r="5" spans="1:32" ht="13.5" thickBot="1">
      <c r="A5" s="689"/>
      <c r="B5" s="699" t="str">
        <f>city</f>
        <v>SAMARINDA</v>
      </c>
      <c r="C5" s="700"/>
      <c r="D5" s="700"/>
      <c r="E5" s="699" t="str">
        <f>province</f>
        <v>Kalimantan Timur</v>
      </c>
      <c r="F5" s="700"/>
      <c r="G5" s="700"/>
      <c r="H5" s="699" t="str">
        <f>country</f>
        <v>Indonesia</v>
      </c>
      <c r="I5" s="700"/>
      <c r="J5" s="701"/>
      <c r="K5" s="697"/>
      <c r="L5" s="697"/>
      <c r="M5" s="697"/>
      <c r="N5" s="697"/>
      <c r="O5" s="698"/>
      <c r="AB5" s="697"/>
    </row>
    <row r="6" spans="1:32">
      <c r="A6" s="689"/>
      <c r="C6" s="696"/>
      <c r="D6" s="696"/>
      <c r="E6" s="696"/>
    </row>
    <row r="7" spans="1:32">
      <c r="A7" s="689"/>
      <c r="B7" s="690" t="s">
        <v>35</v>
      </c>
      <c r="P7" s="692"/>
    </row>
    <row r="8" spans="1:32">
      <c r="A8" s="689"/>
      <c r="B8" s="690" t="s">
        <v>37</v>
      </c>
      <c r="P8" s="692"/>
    </row>
    <row r="9" spans="1:32">
      <c r="B9" s="702"/>
      <c r="P9" s="692"/>
    </row>
    <row r="10" spans="1:32">
      <c r="P10" s="703"/>
    </row>
    <row r="11" spans="1:32" ht="13.5" thickBot="1">
      <c r="A11" s="704"/>
      <c r="P11" s="704"/>
      <c r="Q11" s="705"/>
    </row>
    <row r="12" spans="1:32" ht="13.5" thickBot="1">
      <c r="A12" s="706"/>
      <c r="B12" s="707"/>
      <c r="C12" s="818" t="s">
        <v>91</v>
      </c>
      <c r="D12" s="819"/>
      <c r="E12" s="819"/>
      <c r="F12" s="819"/>
      <c r="G12" s="819"/>
      <c r="H12" s="819"/>
      <c r="I12" s="819"/>
      <c r="J12" s="819"/>
      <c r="K12" s="819"/>
      <c r="L12" s="819"/>
      <c r="M12" s="820"/>
      <c r="N12" s="708"/>
      <c r="O12" s="709"/>
      <c r="P12" s="706"/>
      <c r="Q12" s="705"/>
      <c r="S12" s="707"/>
      <c r="T12" s="818" t="s">
        <v>91</v>
      </c>
      <c r="U12" s="819"/>
      <c r="V12" s="819"/>
      <c r="W12" s="819"/>
      <c r="X12" s="819"/>
      <c r="Y12" s="819"/>
      <c r="Z12" s="819"/>
      <c r="AA12" s="819"/>
      <c r="AB12" s="819"/>
      <c r="AC12" s="819"/>
      <c r="AD12" s="820"/>
      <c r="AE12" s="708"/>
      <c r="AF12" s="710"/>
    </row>
    <row r="13" spans="1:32" ht="39" thickBot="1">
      <c r="A13" s="711"/>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11"/>
      <c r="Q13" s="705"/>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3.25" thickBot="1">
      <c r="A14" s="711"/>
      <c r="B14" s="712"/>
      <c r="C14" s="713" t="s">
        <v>81</v>
      </c>
      <c r="D14" s="714" t="s">
        <v>87</v>
      </c>
      <c r="E14" s="714" t="s">
        <v>88</v>
      </c>
      <c r="F14" s="714" t="s">
        <v>275</v>
      </c>
      <c r="G14" s="714" t="s">
        <v>89</v>
      </c>
      <c r="H14" s="714" t="s">
        <v>82</v>
      </c>
      <c r="I14" s="715" t="s">
        <v>92</v>
      </c>
      <c r="J14" s="716" t="s">
        <v>93</v>
      </c>
      <c r="K14" s="716" t="s">
        <v>316</v>
      </c>
      <c r="L14" s="717" t="s">
        <v>194</v>
      </c>
      <c r="M14" s="716" t="s">
        <v>162</v>
      </c>
      <c r="N14" s="718"/>
      <c r="O14" s="719" t="s">
        <v>163</v>
      </c>
      <c r="P14" s="711"/>
      <c r="Q14" s="705"/>
      <c r="S14" s="712"/>
      <c r="T14" s="713" t="s">
        <v>81</v>
      </c>
      <c r="U14" s="714" t="s">
        <v>87</v>
      </c>
      <c r="V14" s="714" t="s">
        <v>88</v>
      </c>
      <c r="W14" s="714" t="s">
        <v>275</v>
      </c>
      <c r="X14" s="714" t="s">
        <v>89</v>
      </c>
      <c r="Y14" s="714" t="s">
        <v>82</v>
      </c>
      <c r="Z14" s="715" t="s">
        <v>92</v>
      </c>
      <c r="AA14" s="716" t="s">
        <v>93</v>
      </c>
      <c r="AB14" s="716" t="s">
        <v>316</v>
      </c>
      <c r="AC14" s="717" t="s">
        <v>194</v>
      </c>
      <c r="AD14" s="716" t="s">
        <v>162</v>
      </c>
      <c r="AE14" s="718"/>
      <c r="AF14" s="720" t="s">
        <v>163</v>
      </c>
    </row>
    <row r="15" spans="1:32" ht="13.5" thickBot="1">
      <c r="B15" s="721"/>
      <c r="C15" s="722" t="s">
        <v>15</v>
      </c>
      <c r="D15" s="723" t="s">
        <v>15</v>
      </c>
      <c r="E15" s="723" t="s">
        <v>15</v>
      </c>
      <c r="F15" s="723" t="s">
        <v>15</v>
      </c>
      <c r="G15" s="723" t="s">
        <v>15</v>
      </c>
      <c r="H15" s="723" t="s">
        <v>15</v>
      </c>
      <c r="I15" s="724" t="s">
        <v>15</v>
      </c>
      <c r="J15" s="724" t="s">
        <v>15</v>
      </c>
      <c r="K15" s="724" t="s">
        <v>15</v>
      </c>
      <c r="L15" s="725" t="s">
        <v>15</v>
      </c>
      <c r="M15" s="724" t="s">
        <v>15</v>
      </c>
      <c r="N15" s="726"/>
      <c r="O15" s="727" t="s">
        <v>15</v>
      </c>
      <c r="P15" s="694"/>
      <c r="Q15" s="705"/>
      <c r="S15" s="721"/>
      <c r="T15" s="722" t="s">
        <v>15</v>
      </c>
      <c r="U15" s="723" t="s">
        <v>15</v>
      </c>
      <c r="V15" s="723" t="s">
        <v>15</v>
      </c>
      <c r="W15" s="723" t="s">
        <v>15</v>
      </c>
      <c r="X15" s="723" t="s">
        <v>15</v>
      </c>
      <c r="Y15" s="723" t="s">
        <v>15</v>
      </c>
      <c r="Z15" s="724" t="s">
        <v>15</v>
      </c>
      <c r="AA15" s="724" t="s">
        <v>15</v>
      </c>
      <c r="AB15" s="724" t="s">
        <v>15</v>
      </c>
      <c r="AC15" s="725" t="s">
        <v>15</v>
      </c>
      <c r="AD15" s="724" t="s">
        <v>15</v>
      </c>
      <c r="AE15" s="726"/>
      <c r="AF15" s="728" t="s">
        <v>15</v>
      </c>
    </row>
    <row r="16" spans="1:32" ht="13.5" thickBot="1">
      <c r="B16" s="729"/>
      <c r="C16" s="730"/>
      <c r="D16" s="731"/>
      <c r="E16" s="731"/>
      <c r="F16" s="731"/>
      <c r="G16" s="731"/>
      <c r="H16" s="731"/>
      <c r="I16" s="732"/>
      <c r="J16" s="732"/>
      <c r="K16" s="733"/>
      <c r="L16" s="734"/>
      <c r="M16" s="733"/>
      <c r="N16" s="735"/>
      <c r="O16" s="736"/>
      <c r="P16" s="694"/>
      <c r="Q16" s="705"/>
      <c r="S16" s="729"/>
      <c r="T16" s="730"/>
      <c r="U16" s="731"/>
      <c r="V16" s="731"/>
      <c r="W16" s="731"/>
      <c r="X16" s="731"/>
      <c r="Y16" s="731"/>
      <c r="Z16" s="732"/>
      <c r="AA16" s="732"/>
      <c r="AB16" s="733"/>
      <c r="AC16" s="734"/>
      <c r="AD16" s="733"/>
      <c r="AE16" s="735"/>
      <c r="AF16" s="737"/>
    </row>
    <row r="17" spans="2:34">
      <c r="B17" s="738">
        <f>year</f>
        <v>2000</v>
      </c>
      <c r="C17" s="739">
        <f>IF(Select2=1,Food!$K19,"")</f>
        <v>0</v>
      </c>
      <c r="D17" s="740">
        <f>IF(Select2=1,Paper!$K19,"")</f>
        <v>0</v>
      </c>
      <c r="E17" s="740">
        <f>IF(Select2=1,Nappies!$K19,"")</f>
        <v>0</v>
      </c>
      <c r="F17" s="740">
        <f>IF(Select2=1,Garden!$K19,"")</f>
        <v>0</v>
      </c>
      <c r="G17" s="740">
        <f>IF(Select2=1,Wood!$K19,"")</f>
        <v>0</v>
      </c>
      <c r="H17" s="740">
        <f>IF(Select2=1,Textiles!$K19,"")</f>
        <v>0</v>
      </c>
      <c r="I17" s="741">
        <f>Sludge!K19</f>
        <v>0</v>
      </c>
      <c r="J17" s="742" t="str">
        <f>IF(Select2=2,MSW!$K19,"")</f>
        <v/>
      </c>
      <c r="K17" s="741">
        <f>Industry!$K19</f>
        <v>0</v>
      </c>
      <c r="L17" s="743">
        <f>SUM(C17:K17)</f>
        <v>0</v>
      </c>
      <c r="M17" s="744">
        <f>Recovery_OX!C12</f>
        <v>0</v>
      </c>
      <c r="N17" s="703"/>
      <c r="O17" s="745">
        <f>(L17-M17)*(1-Recovery_OX!F12)</f>
        <v>0</v>
      </c>
      <c r="P17" s="746"/>
      <c r="Q17" s="705"/>
      <c r="S17" s="738">
        <f>year</f>
        <v>2000</v>
      </c>
      <c r="T17" s="739">
        <f>IF(Select2=1,Food!$W19,"")</f>
        <v>0</v>
      </c>
      <c r="U17" s="740">
        <f>IF(Select2=1,Paper!$W19,"")</f>
        <v>0</v>
      </c>
      <c r="V17" s="740">
        <f>IF(Select2=1,Nappies!$W19,"")</f>
        <v>0</v>
      </c>
      <c r="W17" s="740">
        <f>IF(Select2=1,Garden!$W19,"")</f>
        <v>0</v>
      </c>
      <c r="X17" s="740">
        <f>IF(Select2=1,Wood!$W19,"")</f>
        <v>0</v>
      </c>
      <c r="Y17" s="740">
        <f>IF(Select2=1,Textiles!$W19,"")</f>
        <v>0</v>
      </c>
      <c r="Z17" s="741">
        <f>Sludge!W19</f>
        <v>0</v>
      </c>
      <c r="AA17" s="742" t="str">
        <f>IF(Select2=2,MSW!$W19,"")</f>
        <v/>
      </c>
      <c r="AB17" s="741">
        <f>Industry!$W19</f>
        <v>0</v>
      </c>
      <c r="AC17" s="743">
        <f t="shared" ref="AC17:AC48" si="0">SUM(T17:AA17)</f>
        <v>0</v>
      </c>
      <c r="AD17" s="744">
        <f>Recovery_OX!R12</f>
        <v>0</v>
      </c>
      <c r="AE17" s="703"/>
      <c r="AF17" s="747">
        <f>(AC17-AD17)*(1-Recovery_OX!U12)</f>
        <v>0</v>
      </c>
      <c r="AH17" s="690"/>
    </row>
    <row r="18" spans="2:34">
      <c r="B18" s="748">
        <f t="shared" ref="B18:B81" si="1">B17+1</f>
        <v>2001</v>
      </c>
      <c r="C18" s="749">
        <f>IF(Select2=1,Food!$K20,"")</f>
        <v>0.593180548427089</v>
      </c>
      <c r="D18" s="750">
        <f>IF(Select2=1,Paper!$K20,"")</f>
        <v>2.0330635870714195E-2</v>
      </c>
      <c r="E18" s="740">
        <f>IF(Select2=1,Nappies!$K20,"")</f>
        <v>6.4109127364981255E-2</v>
      </c>
      <c r="F18" s="750">
        <f>IF(Select2=1,Garden!$K20,"")</f>
        <v>0</v>
      </c>
      <c r="G18" s="740">
        <f>IF(Select2=1,Wood!$K20,"")</f>
        <v>0</v>
      </c>
      <c r="H18" s="750">
        <f>IF(Select2=1,Textiles!$K20,"")</f>
        <v>1.4496782234242819E-3</v>
      </c>
      <c r="I18" s="751">
        <f>Sludge!K20</f>
        <v>0</v>
      </c>
      <c r="J18" s="751" t="str">
        <f>IF(Select2=2,MSW!$K20,"")</f>
        <v/>
      </c>
      <c r="K18" s="751">
        <f>Industry!$K20</f>
        <v>0</v>
      </c>
      <c r="L18" s="752">
        <f>SUM(C18:K18)</f>
        <v>0.67906998988620859</v>
      </c>
      <c r="M18" s="753">
        <f>Recovery_OX!C13</f>
        <v>0</v>
      </c>
      <c r="N18" s="703"/>
      <c r="O18" s="754">
        <f>(L18-M18)*(1-Recovery_OX!F13)</f>
        <v>0.67906998988620859</v>
      </c>
      <c r="P18" s="746"/>
      <c r="Q18" s="705"/>
      <c r="S18" s="748">
        <f t="shared" ref="S18:S81" si="2">S17+1</f>
        <v>2001</v>
      </c>
      <c r="T18" s="749">
        <f>IF(Select2=1,Food!$W20,"")</f>
        <v>0.39686477370233431</v>
      </c>
      <c r="U18" s="750">
        <f>IF(Select2=1,Paper!$W20,"")</f>
        <v>4.2005446013872308E-2</v>
      </c>
      <c r="V18" s="740">
        <f>IF(Select2=1,Nappies!$W20,"")</f>
        <v>0</v>
      </c>
      <c r="W18" s="750">
        <f>IF(Select2=1,Garden!$W20,"")</f>
        <v>0</v>
      </c>
      <c r="X18" s="740">
        <f>IF(Select2=1,Wood!$W20,"")</f>
        <v>0</v>
      </c>
      <c r="Y18" s="750">
        <f>IF(Select2=1,Textiles!$W20,"")</f>
        <v>1.5886884640266101E-3</v>
      </c>
      <c r="Z18" s="742">
        <f>Sludge!W20</f>
        <v>0</v>
      </c>
      <c r="AA18" s="742" t="str">
        <f>IF(Select2=2,MSW!$W20,"")</f>
        <v/>
      </c>
      <c r="AB18" s="751">
        <f>Industry!$W20</f>
        <v>0</v>
      </c>
      <c r="AC18" s="752">
        <f t="shared" si="0"/>
        <v>0.4404589081802332</v>
      </c>
      <c r="AD18" s="753">
        <f>Recovery_OX!R13</f>
        <v>0</v>
      </c>
      <c r="AE18" s="703"/>
      <c r="AF18" s="755">
        <f>(AC18-AD18)*(1-Recovery_OX!U13)</f>
        <v>0.4404589081802332</v>
      </c>
      <c r="AH18" s="690"/>
    </row>
    <row r="19" spans="2:34">
      <c r="B19" s="748">
        <f t="shared" si="1"/>
        <v>2002</v>
      </c>
      <c r="C19" s="749">
        <f>IF(Select2=1,Food!$K21,"")</f>
        <v>1.0026781443365174</v>
      </c>
      <c r="D19" s="750">
        <f>IF(Select2=1,Paper!$K21,"")</f>
        <v>3.9693859299221951E-2</v>
      </c>
      <c r="E19" s="740">
        <f>IF(Select2=1,Nappies!$K21,"")</f>
        <v>0.11947934872652301</v>
      </c>
      <c r="F19" s="750">
        <f>IF(Select2=1,Garden!$K21,"")</f>
        <v>0</v>
      </c>
      <c r="G19" s="740">
        <f>IF(Select2=1,Wood!$K21,"")</f>
        <v>0</v>
      </c>
      <c r="H19" s="750">
        <f>IF(Select2=1,Textiles!$K21,"")</f>
        <v>2.8303749964180549E-3</v>
      </c>
      <c r="I19" s="751">
        <f>Sludge!K21</f>
        <v>0</v>
      </c>
      <c r="J19" s="751" t="str">
        <f>IF(Select2=2,MSW!$K21,"")</f>
        <v/>
      </c>
      <c r="K19" s="751">
        <f>Industry!$K21</f>
        <v>0</v>
      </c>
      <c r="L19" s="752">
        <f t="shared" ref="L19:L82" si="3">SUM(C19:K19)</f>
        <v>1.1646817273586805</v>
      </c>
      <c r="M19" s="753">
        <f>Recovery_OX!C14</f>
        <v>0</v>
      </c>
      <c r="N19" s="703"/>
      <c r="O19" s="754">
        <f>(L19-M19)*(1-Recovery_OX!F14)</f>
        <v>1.1646817273586805</v>
      </c>
      <c r="P19" s="746"/>
      <c r="Q19" s="705"/>
      <c r="S19" s="748">
        <f t="shared" si="2"/>
        <v>2002</v>
      </c>
      <c r="T19" s="749">
        <f>IF(Select2=1,Food!$W21,"")</f>
        <v>0.67083729549722393</v>
      </c>
      <c r="U19" s="750">
        <f>IF(Select2=1,Paper!$W21,"")</f>
        <v>8.2012105990127981E-2</v>
      </c>
      <c r="V19" s="740">
        <f>IF(Select2=1,Nappies!$W21,"")</f>
        <v>0</v>
      </c>
      <c r="W19" s="750">
        <f>IF(Select2=1,Garden!$W21,"")</f>
        <v>0</v>
      </c>
      <c r="X19" s="740">
        <f>IF(Select2=1,Wood!$W21,"")</f>
        <v>0</v>
      </c>
      <c r="Y19" s="750">
        <f>IF(Select2=1,Textiles!$W21,"")</f>
        <v>3.1017808179923893E-3</v>
      </c>
      <c r="Z19" s="742">
        <f>Sludge!W21</f>
        <v>0</v>
      </c>
      <c r="AA19" s="742" t="str">
        <f>IF(Select2=2,MSW!$W21,"")</f>
        <v/>
      </c>
      <c r="AB19" s="751">
        <f>Industry!$W21</f>
        <v>0</v>
      </c>
      <c r="AC19" s="752">
        <f t="shared" si="0"/>
        <v>0.7559511823053443</v>
      </c>
      <c r="AD19" s="753">
        <f>Recovery_OX!R14</f>
        <v>0</v>
      </c>
      <c r="AE19" s="703"/>
      <c r="AF19" s="755">
        <f>(AC19-AD19)*(1-Recovery_OX!U14)</f>
        <v>0.7559511823053443</v>
      </c>
      <c r="AH19" s="690"/>
    </row>
    <row r="20" spans="2:34">
      <c r="B20" s="748">
        <f t="shared" si="1"/>
        <v>2003</v>
      </c>
      <c r="C20" s="749">
        <f>IF(Select2=1,Food!$K22,"")</f>
        <v>1.2909729111847841</v>
      </c>
      <c r="D20" s="750">
        <f>IF(Select2=1,Paper!$K22,"")</f>
        <v>5.8221000511462395E-2</v>
      </c>
      <c r="E20" s="740">
        <f>IF(Select2=1,Nappies!$K22,"")</f>
        <v>0.1676847524197021</v>
      </c>
      <c r="F20" s="750">
        <f>IF(Select2=1,Garden!$K22,"")</f>
        <v>0</v>
      </c>
      <c r="G20" s="740">
        <f>IF(Select2=1,Wood!$K22,"")</f>
        <v>0</v>
      </c>
      <c r="H20" s="750">
        <f>IF(Select2=1,Textiles!$K22,"")</f>
        <v>4.151454835164289E-3</v>
      </c>
      <c r="I20" s="751">
        <f>Sludge!K22</f>
        <v>0</v>
      </c>
      <c r="J20" s="751" t="str">
        <f>IF(Select2=2,MSW!$K22,"")</f>
        <v/>
      </c>
      <c r="K20" s="751">
        <f>Industry!$K22</f>
        <v>0</v>
      </c>
      <c r="L20" s="752">
        <f t="shared" si="3"/>
        <v>1.5210301189511128</v>
      </c>
      <c r="M20" s="753">
        <f>Recovery_OX!C15</f>
        <v>0</v>
      </c>
      <c r="N20" s="703"/>
      <c r="O20" s="754">
        <f>(L20-M20)*(1-Recovery_OX!F15)</f>
        <v>1.5210301189511128</v>
      </c>
      <c r="P20" s="746"/>
      <c r="Q20" s="705"/>
      <c r="S20" s="748">
        <f t="shared" si="2"/>
        <v>2003</v>
      </c>
      <c r="T20" s="749">
        <f>IF(Select2=1,Food!$W22,"")</f>
        <v>0.86371961051613555</v>
      </c>
      <c r="U20" s="750">
        <f>IF(Select2=1,Paper!$W22,"")</f>
        <v>0.12029132337079007</v>
      </c>
      <c r="V20" s="740">
        <f>IF(Select2=1,Nappies!$W22,"")</f>
        <v>0</v>
      </c>
      <c r="W20" s="750">
        <f>IF(Select2=1,Garden!$W22,"")</f>
        <v>0</v>
      </c>
      <c r="X20" s="740">
        <f>IF(Select2=1,Wood!$W22,"")</f>
        <v>0</v>
      </c>
      <c r="Y20" s="750">
        <f>IF(Select2=1,Textiles!$W22,"")</f>
        <v>4.5495395453855232E-3</v>
      </c>
      <c r="Z20" s="742">
        <f>Sludge!W22</f>
        <v>0</v>
      </c>
      <c r="AA20" s="742" t="str">
        <f>IF(Select2=2,MSW!$W22,"")</f>
        <v/>
      </c>
      <c r="AB20" s="751">
        <f>Industry!$W22</f>
        <v>0</v>
      </c>
      <c r="AC20" s="752">
        <f t="shared" si="0"/>
        <v>0.98856047343231113</v>
      </c>
      <c r="AD20" s="753">
        <f>Recovery_OX!R15</f>
        <v>0</v>
      </c>
      <c r="AE20" s="703"/>
      <c r="AF20" s="755">
        <f>(AC20-AD20)*(1-Recovery_OX!U15)</f>
        <v>0.98856047343231113</v>
      </c>
      <c r="AH20" s="690"/>
    </row>
    <row r="21" spans="2:34">
      <c r="B21" s="748">
        <f t="shared" si="1"/>
        <v>2004</v>
      </c>
      <c r="C21" s="749">
        <f>IF(Select2=1,Food!$K23,"")</f>
        <v>1.5040461285581954</v>
      </c>
      <c r="D21" s="750">
        <f>IF(Select2=1,Paper!$K23,"")</f>
        <v>7.6175020464340631E-2</v>
      </c>
      <c r="E21" s="740">
        <f>IF(Select2=1,Nappies!$K23,"")</f>
        <v>0.21049641357534593</v>
      </c>
      <c r="F21" s="750">
        <f>IF(Select2=1,Garden!$K23,"")</f>
        <v>0</v>
      </c>
      <c r="G21" s="740">
        <f>IF(Select2=1,Wood!$K23,"")</f>
        <v>0</v>
      </c>
      <c r="H21" s="750">
        <f>IF(Select2=1,Textiles!$K23,"")</f>
        <v>5.4316681995728623E-3</v>
      </c>
      <c r="I21" s="751">
        <f>Sludge!K23</f>
        <v>0</v>
      </c>
      <c r="J21" s="751" t="str">
        <f>IF(Select2=2,MSW!$K23,"")</f>
        <v/>
      </c>
      <c r="K21" s="751">
        <f>Industry!$K23</f>
        <v>0</v>
      </c>
      <c r="L21" s="752">
        <f t="shared" si="3"/>
        <v>1.7961492307974549</v>
      </c>
      <c r="M21" s="753">
        <f>Recovery_OX!C16</f>
        <v>0</v>
      </c>
      <c r="N21" s="703"/>
      <c r="O21" s="754">
        <f>(L21-M21)*(1-Recovery_OX!F16)</f>
        <v>1.7961492307974549</v>
      </c>
      <c r="P21" s="746"/>
      <c r="Q21" s="705"/>
      <c r="S21" s="748">
        <f t="shared" si="2"/>
        <v>2004</v>
      </c>
      <c r="T21" s="749">
        <f>IF(Select2=1,Food!$W23,"")</f>
        <v>1.0062752867249301</v>
      </c>
      <c r="U21" s="750">
        <f>IF(Select2=1,Paper!$W23,"")</f>
        <v>0.15738640591805914</v>
      </c>
      <c r="V21" s="740">
        <f>IF(Select2=1,Nappies!$W23,"")</f>
        <v>0</v>
      </c>
      <c r="W21" s="750">
        <f>IF(Select2=1,Garden!$W23,"")</f>
        <v>0</v>
      </c>
      <c r="X21" s="740">
        <f>IF(Select2=1,Wood!$W23,"")</f>
        <v>0</v>
      </c>
      <c r="Y21" s="750">
        <f>IF(Select2=1,Textiles!$W23,"")</f>
        <v>5.9525130954223163E-3</v>
      </c>
      <c r="Z21" s="742">
        <f>Sludge!W23</f>
        <v>0</v>
      </c>
      <c r="AA21" s="742" t="str">
        <f>IF(Select2=2,MSW!$W23,"")</f>
        <v/>
      </c>
      <c r="AB21" s="751">
        <f>Industry!$W23</f>
        <v>0</v>
      </c>
      <c r="AC21" s="752">
        <f t="shared" si="0"/>
        <v>1.1696142057384116</v>
      </c>
      <c r="AD21" s="753">
        <f>Recovery_OX!R16</f>
        <v>0</v>
      </c>
      <c r="AE21" s="703"/>
      <c r="AF21" s="755">
        <f>(AC21-AD21)*(1-Recovery_OX!U16)</f>
        <v>1.1696142057384116</v>
      </c>
    </row>
    <row r="22" spans="2:34">
      <c r="B22" s="748">
        <f t="shared" si="1"/>
        <v>2005</v>
      </c>
      <c r="C22" s="749">
        <f>IF(Select2=1,Food!$K24,"")</f>
        <v>1.6542967936173518</v>
      </c>
      <c r="D22" s="750">
        <f>IF(Select2=1,Paper!$K24,"")</f>
        <v>9.3169667448465249E-2</v>
      </c>
      <c r="E22" s="740">
        <f>IF(Select2=1,Nappies!$K24,"")</f>
        <v>0.2474174057976683</v>
      </c>
      <c r="F22" s="750">
        <f>IF(Select2=1,Garden!$K24,"")</f>
        <v>0</v>
      </c>
      <c r="G22" s="740">
        <f>IF(Select2=1,Wood!$K24,"")</f>
        <v>0</v>
      </c>
      <c r="H22" s="750">
        <f>IF(Select2=1,Textiles!$K24,"")</f>
        <v>6.6434733690883558E-3</v>
      </c>
      <c r="I22" s="751">
        <f>Sludge!K24</f>
        <v>0</v>
      </c>
      <c r="J22" s="751" t="str">
        <f>IF(Select2=2,MSW!$K24,"")</f>
        <v/>
      </c>
      <c r="K22" s="751">
        <f>Industry!$K24</f>
        <v>0</v>
      </c>
      <c r="L22" s="752">
        <f t="shared" si="3"/>
        <v>2.0015273402325739</v>
      </c>
      <c r="M22" s="753">
        <f>Recovery_OX!C17</f>
        <v>0</v>
      </c>
      <c r="N22" s="703"/>
      <c r="O22" s="754">
        <f>(L22-M22)*(1-Recovery_OX!F17)</f>
        <v>2.0015273402325739</v>
      </c>
      <c r="P22" s="694"/>
      <c r="Q22" s="705"/>
      <c r="S22" s="748">
        <f t="shared" si="2"/>
        <v>2005</v>
      </c>
      <c r="T22" s="749">
        <f>IF(Select2=1,Food!$W24,"")</f>
        <v>1.1067998173175861</v>
      </c>
      <c r="U22" s="750">
        <f>IF(Select2=1,Paper!$W24,"")</f>
        <v>0.19249931291005212</v>
      </c>
      <c r="V22" s="740">
        <f>IF(Select2=1,Nappies!$W24,"")</f>
        <v>0</v>
      </c>
      <c r="W22" s="750">
        <f>IF(Select2=1,Garden!$W24,"")</f>
        <v>0</v>
      </c>
      <c r="X22" s="740">
        <f>IF(Select2=1,Wood!$W24,"")</f>
        <v>0</v>
      </c>
      <c r="Y22" s="750">
        <f>IF(Select2=1,Textiles!$W24,"")</f>
        <v>7.2805187606447743E-3</v>
      </c>
      <c r="Z22" s="742">
        <f>Sludge!W24</f>
        <v>0</v>
      </c>
      <c r="AA22" s="742" t="str">
        <f>IF(Select2=2,MSW!$W24,"")</f>
        <v/>
      </c>
      <c r="AB22" s="751">
        <f>Industry!$W24</f>
        <v>0</v>
      </c>
      <c r="AC22" s="752">
        <f t="shared" si="0"/>
        <v>1.306579648988283</v>
      </c>
      <c r="AD22" s="753">
        <f>Recovery_OX!R17</f>
        <v>0</v>
      </c>
      <c r="AE22" s="703"/>
      <c r="AF22" s="755">
        <f>(AC22-AD22)*(1-Recovery_OX!U17)</f>
        <v>1.306579648988283</v>
      </c>
    </row>
    <row r="23" spans="2:34">
      <c r="B23" s="748">
        <f t="shared" si="1"/>
        <v>2006</v>
      </c>
      <c r="C23" s="749">
        <f>IF(Select2=1,Food!$K25,"")</f>
        <v>1.7729730344386092</v>
      </c>
      <c r="D23" s="750">
        <f>IF(Select2=1,Paper!$K25,"")</f>
        <v>0.10963093840353527</v>
      </c>
      <c r="E23" s="740">
        <f>IF(Select2=1,Nappies!$K25,"")</f>
        <v>0.28050743192448779</v>
      </c>
      <c r="F23" s="750">
        <f>IF(Select2=1,Garden!$K25,"")</f>
        <v>0</v>
      </c>
      <c r="G23" s="740">
        <f>IF(Select2=1,Wood!$K25,"")</f>
        <v>0</v>
      </c>
      <c r="H23" s="750">
        <f>IF(Select2=1,Textiles!$K25,"")</f>
        <v>7.8172461022779985E-3</v>
      </c>
      <c r="I23" s="751">
        <f>Sludge!K25</f>
        <v>0</v>
      </c>
      <c r="J23" s="751" t="str">
        <f>IF(Select2=2,MSW!$K25,"")</f>
        <v/>
      </c>
      <c r="K23" s="751">
        <f>Industry!$K25</f>
        <v>0</v>
      </c>
      <c r="L23" s="752">
        <f t="shared" si="3"/>
        <v>2.1709286508689103</v>
      </c>
      <c r="M23" s="753">
        <f>Recovery_OX!C18</f>
        <v>0</v>
      </c>
      <c r="N23" s="703"/>
      <c r="O23" s="754">
        <f>(L23-M23)*(1-Recovery_OX!F18)</f>
        <v>2.1709286508689103</v>
      </c>
      <c r="P23" s="694"/>
      <c r="Q23" s="705"/>
      <c r="S23" s="748">
        <f t="shared" si="2"/>
        <v>2006</v>
      </c>
      <c r="T23" s="749">
        <f>IF(Select2=1,Food!$W25,"")</f>
        <v>1.1861996216136994</v>
      </c>
      <c r="U23" s="750">
        <f>IF(Select2=1,Paper!$W25,"")</f>
        <v>0.2265102033130893</v>
      </c>
      <c r="V23" s="740">
        <f>IF(Select2=1,Nappies!$W25,"")</f>
        <v>0</v>
      </c>
      <c r="W23" s="750">
        <f>IF(Select2=1,Garden!$W25,"")</f>
        <v>0</v>
      </c>
      <c r="X23" s="740">
        <f>IF(Select2=1,Wood!$W25,"")</f>
        <v>0</v>
      </c>
      <c r="Y23" s="750">
        <f>IF(Select2=1,Textiles!$W25,"")</f>
        <v>8.5668450435923277E-3</v>
      </c>
      <c r="Z23" s="742">
        <f>Sludge!W25</f>
        <v>0</v>
      </c>
      <c r="AA23" s="742" t="str">
        <f>IF(Select2=2,MSW!$W25,"")</f>
        <v/>
      </c>
      <c r="AB23" s="751">
        <f>Industry!$W25</f>
        <v>0</v>
      </c>
      <c r="AC23" s="752">
        <f t="shared" si="0"/>
        <v>1.4212766699703809</v>
      </c>
      <c r="AD23" s="753">
        <f>Recovery_OX!R18</f>
        <v>0</v>
      </c>
      <c r="AE23" s="703"/>
      <c r="AF23" s="755">
        <f>(AC23-AD23)*(1-Recovery_OX!U18)</f>
        <v>1.4212766699703809</v>
      </c>
    </row>
    <row r="24" spans="2:34">
      <c r="B24" s="748">
        <f t="shared" si="1"/>
        <v>2007</v>
      </c>
      <c r="C24" s="749">
        <f>IF(Select2=1,Food!$K26,"")</f>
        <v>1.8601829792218787</v>
      </c>
      <c r="D24" s="750">
        <f>IF(Select2=1,Paper!$K26,"")</f>
        <v>0.12524182577469006</v>
      </c>
      <c r="E24" s="740">
        <f>IF(Select2=1,Nappies!$K26,"")</f>
        <v>0.30925207108782599</v>
      </c>
      <c r="F24" s="750">
        <f>IF(Select2=1,Garden!$K26,"")</f>
        <v>0</v>
      </c>
      <c r="G24" s="740">
        <f>IF(Select2=1,Wood!$K26,"")</f>
        <v>0</v>
      </c>
      <c r="H24" s="750">
        <f>IF(Select2=1,Textiles!$K26,"")</f>
        <v>8.9303821406294271E-3</v>
      </c>
      <c r="I24" s="751">
        <f>Sludge!K26</f>
        <v>0</v>
      </c>
      <c r="J24" s="751" t="str">
        <f>IF(Select2=2,MSW!$K26,"")</f>
        <v/>
      </c>
      <c r="K24" s="751">
        <f>Industry!$K26</f>
        <v>0</v>
      </c>
      <c r="L24" s="752">
        <f t="shared" si="3"/>
        <v>2.303607258225024</v>
      </c>
      <c r="M24" s="753">
        <f>Recovery_OX!C19</f>
        <v>0</v>
      </c>
      <c r="N24" s="703"/>
      <c r="O24" s="754">
        <f>(L24-M24)*(1-Recovery_OX!F19)</f>
        <v>2.303607258225024</v>
      </c>
      <c r="P24" s="694"/>
      <c r="Q24" s="705"/>
      <c r="S24" s="748">
        <f t="shared" si="2"/>
        <v>2007</v>
      </c>
      <c r="T24" s="749">
        <f>IF(Select2=1,Food!$W26,"")</f>
        <v>1.2445470422983131</v>
      </c>
      <c r="U24" s="750">
        <f>IF(Select2=1,Paper!$W26,"")</f>
        <v>0.25876410284026863</v>
      </c>
      <c r="V24" s="740">
        <f>IF(Select2=1,Nappies!$W26,"")</f>
        <v>0</v>
      </c>
      <c r="W24" s="750">
        <f>IF(Select2=1,Garden!$W26,"")</f>
        <v>0</v>
      </c>
      <c r="X24" s="740">
        <f>IF(Select2=1,Wood!$W26,"")</f>
        <v>0</v>
      </c>
      <c r="Y24" s="750">
        <f>IF(Select2=1,Textiles!$W26,"")</f>
        <v>9.7867201541144422E-3</v>
      </c>
      <c r="Z24" s="742">
        <f>Sludge!W26</f>
        <v>0</v>
      </c>
      <c r="AA24" s="742" t="str">
        <f>IF(Select2=2,MSW!$W26,"")</f>
        <v/>
      </c>
      <c r="AB24" s="751">
        <f>Industry!$W26</f>
        <v>0</v>
      </c>
      <c r="AC24" s="752">
        <f t="shared" si="0"/>
        <v>1.5130978652926961</v>
      </c>
      <c r="AD24" s="753">
        <f>Recovery_OX!R19</f>
        <v>0</v>
      </c>
      <c r="AE24" s="703"/>
      <c r="AF24" s="755">
        <f>(AC24-AD24)*(1-Recovery_OX!U19)</f>
        <v>1.5130978652926961</v>
      </c>
    </row>
    <row r="25" spans="2:34">
      <c r="B25" s="748">
        <f t="shared" si="1"/>
        <v>2008</v>
      </c>
      <c r="C25" s="749">
        <f>IF(Select2=1,Food!$K27,"")</f>
        <v>1.9260990950233707</v>
      </c>
      <c r="D25" s="750">
        <f>IF(Select2=1,Paper!$K27,"")</f>
        <v>0.14005292003304148</v>
      </c>
      <c r="E25" s="740">
        <f>IF(Select2=1,Nappies!$K27,"")</f>
        <v>0.33430889995118807</v>
      </c>
      <c r="F25" s="750">
        <f>IF(Select2=1,Garden!$K27,"")</f>
        <v>0</v>
      </c>
      <c r="G25" s="740">
        <f>IF(Select2=1,Wood!$K27,"")</f>
        <v>0</v>
      </c>
      <c r="H25" s="750">
        <f>IF(Select2=1,Textiles!$K27,"")</f>
        <v>9.9864888432409944E-3</v>
      </c>
      <c r="I25" s="751">
        <f>Sludge!K27</f>
        <v>0</v>
      </c>
      <c r="J25" s="751" t="str">
        <f>IF(Select2=2,MSW!$K27,"")</f>
        <v/>
      </c>
      <c r="K25" s="751">
        <f>Industry!$K27</f>
        <v>0</v>
      </c>
      <c r="L25" s="752">
        <f t="shared" si="3"/>
        <v>2.4104474038508412</v>
      </c>
      <c r="M25" s="753">
        <f>Recovery_OX!C20</f>
        <v>0</v>
      </c>
      <c r="N25" s="703"/>
      <c r="O25" s="754">
        <f>(L25-M25)*(1-Recovery_OX!F20)</f>
        <v>2.4104474038508412</v>
      </c>
      <c r="P25" s="694"/>
      <c r="Q25" s="705"/>
      <c r="S25" s="748">
        <f t="shared" si="2"/>
        <v>2008</v>
      </c>
      <c r="T25" s="749">
        <f>IF(Select2=1,Food!$W27,"")</f>
        <v>1.2886479226293739</v>
      </c>
      <c r="U25" s="750">
        <f>IF(Select2=1,Paper!$W27,"")</f>
        <v>0.28936553725835007</v>
      </c>
      <c r="V25" s="740">
        <f>IF(Select2=1,Nappies!$W27,"")</f>
        <v>0</v>
      </c>
      <c r="W25" s="750">
        <f>IF(Select2=1,Garden!$W27,"")</f>
        <v>0</v>
      </c>
      <c r="X25" s="740">
        <f>IF(Select2=1,Wood!$W27,"")</f>
        <v>0</v>
      </c>
      <c r="Y25" s="750">
        <f>IF(Select2=1,Textiles!$W27,"")</f>
        <v>1.0944097362455886E-2</v>
      </c>
      <c r="Z25" s="742">
        <f>Sludge!W27</f>
        <v>0</v>
      </c>
      <c r="AA25" s="742" t="str">
        <f>IF(Select2=2,MSW!$W27,"")</f>
        <v/>
      </c>
      <c r="AB25" s="751">
        <f>Industry!$W27</f>
        <v>0</v>
      </c>
      <c r="AC25" s="752">
        <f t="shared" si="0"/>
        <v>1.58895755725018</v>
      </c>
      <c r="AD25" s="753">
        <f>Recovery_OX!R20</f>
        <v>0</v>
      </c>
      <c r="AE25" s="703"/>
      <c r="AF25" s="755">
        <f>(AC25-AD25)*(1-Recovery_OX!U20)</f>
        <v>1.58895755725018</v>
      </c>
    </row>
    <row r="26" spans="2:34">
      <c r="B26" s="748">
        <f t="shared" si="1"/>
        <v>2009</v>
      </c>
      <c r="C26" s="749">
        <f>IF(Select2=1,Food!$K28,"")</f>
        <v>1.9774662520203297</v>
      </c>
      <c r="D26" s="750">
        <f>IF(Select2=1,Paper!$K28,"")</f>
        <v>0.15410885726046725</v>
      </c>
      <c r="E26" s="740">
        <f>IF(Select2=1,Nappies!$K28,"")</f>
        <v>0.35622470177427779</v>
      </c>
      <c r="F26" s="750">
        <f>IF(Select2=1,Garden!$K28,"")</f>
        <v>0</v>
      </c>
      <c r="G26" s="740">
        <f>IF(Select2=1,Wood!$K28,"")</f>
        <v>0</v>
      </c>
      <c r="H26" s="750">
        <f>IF(Select2=1,Textiles!$K28,"")</f>
        <v>1.0988748990832827E-2</v>
      </c>
      <c r="I26" s="751">
        <f>Sludge!K28</f>
        <v>0</v>
      </c>
      <c r="J26" s="751" t="str">
        <f>IF(Select2=2,MSW!$K28,"")</f>
        <v/>
      </c>
      <c r="K26" s="751">
        <f>Industry!$K28</f>
        <v>0</v>
      </c>
      <c r="L26" s="752">
        <f t="shared" si="3"/>
        <v>2.4987885600459077</v>
      </c>
      <c r="M26" s="753">
        <f>Recovery_OX!C21</f>
        <v>0</v>
      </c>
      <c r="N26" s="703"/>
      <c r="O26" s="754">
        <f>(L26-M26)*(1-Recovery_OX!F21)</f>
        <v>2.4987885600459077</v>
      </c>
      <c r="P26" s="694"/>
      <c r="Q26" s="705"/>
      <c r="S26" s="748">
        <f t="shared" si="2"/>
        <v>2009</v>
      </c>
      <c r="T26" s="749">
        <f>IF(Select2=1,Food!$W28,"")</f>
        <v>1.3230148876139582</v>
      </c>
      <c r="U26" s="750">
        <f>IF(Select2=1,Paper!$W28,"")</f>
        <v>0.31840672987699836</v>
      </c>
      <c r="V26" s="740">
        <f>IF(Select2=1,Nappies!$W28,"")</f>
        <v>0</v>
      </c>
      <c r="W26" s="750">
        <f>IF(Select2=1,Garden!$W28,"")</f>
        <v>0</v>
      </c>
      <c r="X26" s="740">
        <f>IF(Select2=1,Wood!$W28,"")</f>
        <v>0</v>
      </c>
      <c r="Y26" s="750">
        <f>IF(Select2=1,Textiles!$W28,"")</f>
        <v>1.2042464647488031E-2</v>
      </c>
      <c r="Z26" s="742">
        <f>Sludge!W28</f>
        <v>0</v>
      </c>
      <c r="AA26" s="742" t="str">
        <f>IF(Select2=2,MSW!$W28,"")</f>
        <v/>
      </c>
      <c r="AB26" s="751">
        <f>Industry!$W28</f>
        <v>0</v>
      </c>
      <c r="AC26" s="752">
        <f t="shared" si="0"/>
        <v>1.6534640821384445</v>
      </c>
      <c r="AD26" s="753">
        <f>Recovery_OX!R21</f>
        <v>0</v>
      </c>
      <c r="AE26" s="703"/>
      <c r="AF26" s="755">
        <f>(AC26-AD26)*(1-Recovery_OX!U21)</f>
        <v>1.6534640821384445</v>
      </c>
    </row>
    <row r="27" spans="2:34">
      <c r="B27" s="748">
        <f t="shared" si="1"/>
        <v>2010</v>
      </c>
      <c r="C27" s="749">
        <f>IF(Select2=1,Food!$K29,"")</f>
        <v>2.0187135332687478</v>
      </c>
      <c r="D27" s="750">
        <f>IF(Select2=1,Paper!$K29,"")</f>
        <v>0.16744809790971085</v>
      </c>
      <c r="E27" s="740">
        <f>IF(Select2=1,Nappies!$K29,"")</f>
        <v>0.37545082029597482</v>
      </c>
      <c r="F27" s="750">
        <f>IF(Select2=1,Garden!$K29,"")</f>
        <v>0</v>
      </c>
      <c r="G27" s="740">
        <f>IF(Select2=1,Wood!$K29,"")</f>
        <v>0</v>
      </c>
      <c r="H27" s="750">
        <f>IF(Select2=1,Textiles!$K29,"")</f>
        <v>1.1939905010211437E-2</v>
      </c>
      <c r="I27" s="751">
        <f>Sludge!K29</f>
        <v>0</v>
      </c>
      <c r="J27" s="751" t="str">
        <f>IF(Select2=2,MSW!$K29,"")</f>
        <v/>
      </c>
      <c r="K27" s="751">
        <f>Industry!$K29</f>
        <v>0</v>
      </c>
      <c r="L27" s="752">
        <f t="shared" si="3"/>
        <v>2.5735523564846452</v>
      </c>
      <c r="M27" s="753">
        <f>Recovery_OX!C22</f>
        <v>0</v>
      </c>
      <c r="N27" s="703"/>
      <c r="O27" s="754">
        <f>(L27-M27)*(1-Recovery_OX!F22)</f>
        <v>2.5735523564846452</v>
      </c>
      <c r="P27" s="694"/>
      <c r="Q27" s="705"/>
      <c r="S27" s="748">
        <f t="shared" si="2"/>
        <v>2010</v>
      </c>
      <c r="T27" s="749">
        <f>IF(Select2=1,Food!$W29,"")</f>
        <v>1.3506111953180739</v>
      </c>
      <c r="U27" s="750">
        <f>IF(Select2=1,Paper!$W29,"")</f>
        <v>0.3459671444415513</v>
      </c>
      <c r="V27" s="740">
        <f>IF(Select2=1,Nappies!$W29,"")</f>
        <v>0</v>
      </c>
      <c r="W27" s="750">
        <f>IF(Select2=1,Garden!$W29,"")</f>
        <v>0</v>
      </c>
      <c r="X27" s="740">
        <f>IF(Select2=1,Wood!$W29,"")</f>
        <v>0</v>
      </c>
      <c r="Y27" s="750">
        <f>IF(Select2=1,Textiles!$W29,"")</f>
        <v>1.3084827408450888E-2</v>
      </c>
      <c r="Z27" s="742">
        <f>Sludge!W29</f>
        <v>0</v>
      </c>
      <c r="AA27" s="742" t="str">
        <f>IF(Select2=2,MSW!$W29,"")</f>
        <v/>
      </c>
      <c r="AB27" s="751">
        <f>Industry!$W29</f>
        <v>0</v>
      </c>
      <c r="AC27" s="752">
        <f t="shared" si="0"/>
        <v>1.7096631671680762</v>
      </c>
      <c r="AD27" s="753">
        <f>Recovery_OX!R22</f>
        <v>0</v>
      </c>
      <c r="AE27" s="703"/>
      <c r="AF27" s="755">
        <f>(AC27-AD27)*(1-Recovery_OX!U22)</f>
        <v>1.7096631671680762</v>
      </c>
    </row>
    <row r="28" spans="2:34">
      <c r="B28" s="748">
        <f t="shared" si="1"/>
        <v>2011</v>
      </c>
      <c r="C28" s="749">
        <f>IF(Select2=1,Food!$K30,"")</f>
        <v>2.1807255630917859</v>
      </c>
      <c r="D28" s="750">
        <f>IF(Select2=1,Paper!$K30,"")</f>
        <v>0.18449067831148147</v>
      </c>
      <c r="E28" s="740">
        <f>IF(Select2=1,Nappies!$K30,"")</f>
        <v>0.40619277566023598</v>
      </c>
      <c r="F28" s="750">
        <f>IF(Select2=1,Garden!$K30,"")</f>
        <v>0</v>
      </c>
      <c r="G28" s="740">
        <f>IF(Select2=1,Wood!$K30,"")</f>
        <v>0</v>
      </c>
      <c r="H28" s="750">
        <f>IF(Select2=1,Textiles!$K30,"")</f>
        <v>1.3155128077336115E-2</v>
      </c>
      <c r="I28" s="751">
        <f>Sludge!K30</f>
        <v>0</v>
      </c>
      <c r="J28" s="751" t="str">
        <f>IF(Select2=2,MSW!$K30,"")</f>
        <v/>
      </c>
      <c r="K28" s="751">
        <f>Industry!$K30</f>
        <v>0</v>
      </c>
      <c r="L28" s="752">
        <f t="shared" si="3"/>
        <v>2.7845641451408394</v>
      </c>
      <c r="M28" s="753">
        <f>Recovery_OX!C23</f>
        <v>0</v>
      </c>
      <c r="N28" s="703"/>
      <c r="O28" s="754">
        <f>(L28-M28)*(1-Recovery_OX!F23)</f>
        <v>2.7845641451408394</v>
      </c>
      <c r="P28" s="694"/>
      <c r="Q28" s="705"/>
      <c r="S28" s="748">
        <f t="shared" si="2"/>
        <v>2011</v>
      </c>
      <c r="T28" s="749">
        <f>IF(Select2=1,Food!$W30,"")</f>
        <v>1.4590046140221582</v>
      </c>
      <c r="U28" s="750">
        <f>IF(Select2=1,Paper!$W30,"")</f>
        <v>0.38117908742041623</v>
      </c>
      <c r="V28" s="740">
        <f>IF(Select2=1,Nappies!$W30,"")</f>
        <v>0</v>
      </c>
      <c r="W28" s="750">
        <f>IF(Select2=1,Garden!$W30,"")</f>
        <v>0</v>
      </c>
      <c r="X28" s="740">
        <f>IF(Select2=1,Wood!$W30,"")</f>
        <v>0</v>
      </c>
      <c r="Y28" s="750">
        <f>IF(Select2=1,Textiles!$W30,"")</f>
        <v>1.4416578714888892E-2</v>
      </c>
      <c r="Z28" s="742">
        <f>Sludge!W30</f>
        <v>0</v>
      </c>
      <c r="AA28" s="742" t="str">
        <f>IF(Select2=2,MSW!$W30,"")</f>
        <v/>
      </c>
      <c r="AB28" s="751">
        <f>Industry!$W30</f>
        <v>0</v>
      </c>
      <c r="AC28" s="752">
        <f t="shared" si="0"/>
        <v>1.8546002801574633</v>
      </c>
      <c r="AD28" s="753">
        <f>Recovery_OX!R23</f>
        <v>0</v>
      </c>
      <c r="AE28" s="703"/>
      <c r="AF28" s="755">
        <f>(AC28-AD28)*(1-Recovery_OX!U23)</f>
        <v>1.8546002801574633</v>
      </c>
    </row>
    <row r="29" spans="2:34">
      <c r="B29" s="748">
        <f t="shared" si="1"/>
        <v>2012</v>
      </c>
      <c r="C29" s="749">
        <f>IF(Select2=1,Food!$K31,"")</f>
        <v>1.4617840598427816</v>
      </c>
      <c r="D29" s="750">
        <f>IF(Select2=1,Paper!$K31,"")</f>
        <v>0.17201796828788168</v>
      </c>
      <c r="E29" s="740">
        <f>IF(Select2=1,Nappies!$K31,"")</f>
        <v>0.34269055358016903</v>
      </c>
      <c r="F29" s="750">
        <f>IF(Select2=1,Garden!$K31,"")</f>
        <v>0</v>
      </c>
      <c r="G29" s="740">
        <f>IF(Select2=1,Wood!$K31,"")</f>
        <v>0</v>
      </c>
      <c r="H29" s="750">
        <f>IF(Select2=1,Textiles!$K31,"")</f>
        <v>1.2265760119379413E-2</v>
      </c>
      <c r="I29" s="751">
        <f>Sludge!K31</f>
        <v>0</v>
      </c>
      <c r="J29" s="751" t="str">
        <f>IF(Select2=2,MSW!$K31,"")</f>
        <v/>
      </c>
      <c r="K29" s="751">
        <f>Industry!$K31</f>
        <v>0</v>
      </c>
      <c r="L29" s="752">
        <f>SUM(C29:K29)</f>
        <v>1.9887583418302117</v>
      </c>
      <c r="M29" s="753">
        <f>Recovery_OX!C24</f>
        <v>0</v>
      </c>
      <c r="N29" s="703"/>
      <c r="O29" s="754">
        <f>(L29-M29)*(1-Recovery_OX!F24)</f>
        <v>1.9887583418302117</v>
      </c>
      <c r="P29" s="694"/>
      <c r="Q29" s="705"/>
      <c r="S29" s="748">
        <f t="shared" si="2"/>
        <v>2012</v>
      </c>
      <c r="T29" s="749">
        <f>IF(Select2=1,Food!$W31,"")</f>
        <v>0.97800004003754348</v>
      </c>
      <c r="U29" s="750">
        <f>IF(Select2=1,Paper!$W31,"")</f>
        <v>0.35540902538818525</v>
      </c>
      <c r="V29" s="740">
        <f>IF(Select2=1,Nappies!$W31,"")</f>
        <v>0</v>
      </c>
      <c r="W29" s="750">
        <f>IF(Select2=1,Garden!$W31,"")</f>
        <v>0</v>
      </c>
      <c r="X29" s="740">
        <f>IF(Select2=1,Wood!$W31,"")</f>
        <v>0</v>
      </c>
      <c r="Y29" s="750">
        <f>IF(Select2=1,Textiles!$W31,"")</f>
        <v>1.3441928897950041E-2</v>
      </c>
      <c r="Z29" s="742">
        <f>Sludge!W31</f>
        <v>0</v>
      </c>
      <c r="AA29" s="742" t="str">
        <f>IF(Select2=2,MSW!$W31,"")</f>
        <v/>
      </c>
      <c r="AB29" s="751">
        <f>Industry!$W31</f>
        <v>0</v>
      </c>
      <c r="AC29" s="752">
        <f t="shared" si="0"/>
        <v>1.3468509943236788</v>
      </c>
      <c r="AD29" s="753">
        <f>Recovery_OX!R24</f>
        <v>0</v>
      </c>
      <c r="AE29" s="703"/>
      <c r="AF29" s="755">
        <f>(AC29-AD29)*(1-Recovery_OX!U24)</f>
        <v>1.3468509943236788</v>
      </c>
    </row>
    <row r="30" spans="2:34">
      <c r="B30" s="748">
        <f t="shared" si="1"/>
        <v>2013</v>
      </c>
      <c r="C30" s="749">
        <f>IF(Select2=1,Food!$K32,"")</f>
        <v>0.97986315828797699</v>
      </c>
      <c r="D30" s="750">
        <f>IF(Select2=1,Paper!$K32,"")</f>
        <v>0.1603884905443983</v>
      </c>
      <c r="E30" s="740">
        <f>IF(Select2=1,Nappies!$K32,"")</f>
        <v>0.28911596303552645</v>
      </c>
      <c r="F30" s="750">
        <f>IF(Select2=1,Garden!$K32,"")</f>
        <v>0</v>
      </c>
      <c r="G30" s="740">
        <f>IF(Select2=1,Wood!$K32,"")</f>
        <v>0</v>
      </c>
      <c r="H30" s="750">
        <f>IF(Select2=1,Textiles!$K32,"")</f>
        <v>1.1436518931758214E-2</v>
      </c>
      <c r="I30" s="751">
        <f>Sludge!K32</f>
        <v>0</v>
      </c>
      <c r="J30" s="751" t="str">
        <f>IF(Select2=2,MSW!$K32,"")</f>
        <v/>
      </c>
      <c r="K30" s="751">
        <f>Industry!$K32</f>
        <v>0</v>
      </c>
      <c r="L30" s="752">
        <f t="shared" si="3"/>
        <v>1.44080413079966</v>
      </c>
      <c r="M30" s="753">
        <f>Recovery_OX!C25</f>
        <v>0</v>
      </c>
      <c r="N30" s="703"/>
      <c r="O30" s="754">
        <f>(L30-M30)*(1-Recovery_OX!F25)</f>
        <v>1.44080413079966</v>
      </c>
      <c r="P30" s="694"/>
      <c r="Q30" s="705"/>
      <c r="S30" s="748">
        <f t="shared" si="2"/>
        <v>2013</v>
      </c>
      <c r="T30" s="749">
        <f>IF(Select2=1,Food!$W32,"")</f>
        <v>0.65557303186082327</v>
      </c>
      <c r="U30" s="750">
        <f>IF(Select2=1,Paper!$W32,"")</f>
        <v>0.3313811788107402</v>
      </c>
      <c r="V30" s="740">
        <f>IF(Select2=1,Nappies!$W32,"")</f>
        <v>0</v>
      </c>
      <c r="W30" s="750">
        <f>IF(Select2=1,Garden!$W32,"")</f>
        <v>0</v>
      </c>
      <c r="X30" s="740">
        <f>IF(Select2=1,Wood!$W32,"")</f>
        <v>0</v>
      </c>
      <c r="Y30" s="750">
        <f>IF(Select2=1,Textiles!$W32,"")</f>
        <v>1.2533171432063792E-2</v>
      </c>
      <c r="Z30" s="742">
        <f>Sludge!W32</f>
        <v>0</v>
      </c>
      <c r="AA30" s="742" t="str">
        <f>IF(Select2=2,MSW!$W32,"")</f>
        <v/>
      </c>
      <c r="AB30" s="751">
        <f>Industry!$W32</f>
        <v>0</v>
      </c>
      <c r="AC30" s="752">
        <f t="shared" si="0"/>
        <v>0.9994873821036272</v>
      </c>
      <c r="AD30" s="753">
        <f>Recovery_OX!R25</f>
        <v>0</v>
      </c>
      <c r="AE30" s="703"/>
      <c r="AF30" s="755">
        <f>(AC30-AD30)*(1-Recovery_OX!U25)</f>
        <v>0.9994873821036272</v>
      </c>
    </row>
    <row r="31" spans="2:34">
      <c r="B31" s="748">
        <f t="shared" si="1"/>
        <v>2014</v>
      </c>
      <c r="C31" s="749">
        <f>IF(Select2=1,Food!$K33,"")</f>
        <v>0.65682191737222373</v>
      </c>
      <c r="D31" s="750">
        <f>IF(Select2=1,Paper!$K33,"")</f>
        <v>0.14954523736764058</v>
      </c>
      <c r="E31" s="740">
        <f>IF(Select2=1,Nappies!$K33,"")</f>
        <v>0.24391696592945433</v>
      </c>
      <c r="F31" s="750">
        <f>IF(Select2=1,Garden!$K33,"")</f>
        <v>0</v>
      </c>
      <c r="G31" s="740">
        <f>IF(Select2=1,Wood!$K33,"")</f>
        <v>0</v>
      </c>
      <c r="H31" s="750">
        <f>IF(Select2=1,Textiles!$K33,"")</f>
        <v>1.0663339573208735E-2</v>
      </c>
      <c r="I31" s="751">
        <f>Sludge!K33</f>
        <v>0</v>
      </c>
      <c r="J31" s="751" t="str">
        <f>IF(Select2=2,MSW!$K33,"")</f>
        <v/>
      </c>
      <c r="K31" s="751">
        <f>Industry!$K33</f>
        <v>0</v>
      </c>
      <c r="L31" s="752">
        <f t="shared" si="3"/>
        <v>1.0609474602425273</v>
      </c>
      <c r="M31" s="753">
        <f>Recovery_OX!C26</f>
        <v>0</v>
      </c>
      <c r="N31" s="703"/>
      <c r="O31" s="754">
        <f>(L31-M31)*(1-Recovery_OX!F26)</f>
        <v>1.0609474602425273</v>
      </c>
      <c r="P31" s="694"/>
      <c r="Q31" s="705"/>
      <c r="S31" s="748">
        <f t="shared" si="2"/>
        <v>2014</v>
      </c>
      <c r="T31" s="749">
        <f>IF(Select2=1,Food!$W33,"")</f>
        <v>0.43944374489667071</v>
      </c>
      <c r="U31" s="750">
        <f>IF(Select2=1,Paper!$W33,"")</f>
        <v>0.30897776315628211</v>
      </c>
      <c r="V31" s="740">
        <f>IF(Select2=1,Nappies!$W33,"")</f>
        <v>0</v>
      </c>
      <c r="W31" s="750">
        <f>IF(Select2=1,Garden!$W33,"")</f>
        <v>0</v>
      </c>
      <c r="X31" s="740">
        <f>IF(Select2=1,Wood!$W33,"")</f>
        <v>0</v>
      </c>
      <c r="Y31" s="750">
        <f>IF(Select2=1,Textiles!$W33,"")</f>
        <v>1.1685851587078066E-2</v>
      </c>
      <c r="Z31" s="742">
        <f>Sludge!W33</f>
        <v>0</v>
      </c>
      <c r="AA31" s="742" t="str">
        <f>IF(Select2=2,MSW!$W33,"")</f>
        <v/>
      </c>
      <c r="AB31" s="751">
        <f>Industry!$W33</f>
        <v>0</v>
      </c>
      <c r="AC31" s="752">
        <f t="shared" si="0"/>
        <v>0.76010735964003084</v>
      </c>
      <c r="AD31" s="753">
        <f>Recovery_OX!R26</f>
        <v>0</v>
      </c>
      <c r="AE31" s="703"/>
      <c r="AF31" s="755">
        <f>(AC31-AD31)*(1-Recovery_OX!U26)</f>
        <v>0.76010735964003084</v>
      </c>
    </row>
    <row r="32" spans="2:34">
      <c r="B32" s="748">
        <f t="shared" si="1"/>
        <v>2015</v>
      </c>
      <c r="C32" s="749">
        <f>IF(Select2=1,Food!$K34,"")</f>
        <v>0.44028089789016589</v>
      </c>
      <c r="D32" s="750">
        <f>IF(Select2=1,Paper!$K34,"")</f>
        <v>0.13943505511795617</v>
      </c>
      <c r="E32" s="740">
        <f>IF(Select2=1,Nappies!$K34,"")</f>
        <v>0.20578416232561947</v>
      </c>
      <c r="F32" s="750">
        <f>IF(Select2=1,Garden!$K34,"")</f>
        <v>0</v>
      </c>
      <c r="G32" s="740">
        <f>IF(Select2=1,Wood!$K34,"")</f>
        <v>0</v>
      </c>
      <c r="H32" s="750">
        <f>IF(Select2=1,Textiles!$K34,"")</f>
        <v>9.9424319176183579E-3</v>
      </c>
      <c r="I32" s="751">
        <f>Sludge!K34</f>
        <v>0</v>
      </c>
      <c r="J32" s="751" t="str">
        <f>IF(Select2=2,MSW!$K34,"")</f>
        <v/>
      </c>
      <c r="K32" s="751">
        <f>Industry!$K34</f>
        <v>0</v>
      </c>
      <c r="L32" s="752">
        <f t="shared" si="3"/>
        <v>0.79544254725135988</v>
      </c>
      <c r="M32" s="753">
        <f>Recovery_OX!C27</f>
        <v>0</v>
      </c>
      <c r="N32" s="703"/>
      <c r="O32" s="754">
        <f>(L32-M32)*(1-Recovery_OX!F27)</f>
        <v>0.79544254725135988</v>
      </c>
      <c r="P32" s="694"/>
      <c r="Q32" s="705"/>
      <c r="S32" s="748">
        <f t="shared" si="2"/>
        <v>2015</v>
      </c>
      <c r="T32" s="749">
        <f>IF(Select2=1,Food!$W34,"")</f>
        <v>0.2945679513092101</v>
      </c>
      <c r="U32" s="750">
        <f>IF(Select2=1,Paper!$W34,"")</f>
        <v>0.28808895685528124</v>
      </c>
      <c r="V32" s="740">
        <f>IF(Select2=1,Nappies!$W34,"")</f>
        <v>0</v>
      </c>
      <c r="W32" s="750">
        <f>IF(Select2=1,Garden!$W34,"")</f>
        <v>0</v>
      </c>
      <c r="X32" s="740">
        <f>IF(Select2=1,Wood!$W34,"")</f>
        <v>0</v>
      </c>
      <c r="Y32" s="750">
        <f>IF(Select2=1,Textiles!$W34,"")</f>
        <v>1.0895815800129705E-2</v>
      </c>
      <c r="Z32" s="742">
        <f>Sludge!W34</f>
        <v>0</v>
      </c>
      <c r="AA32" s="742" t="str">
        <f>IF(Select2=2,MSW!$W34,"")</f>
        <v/>
      </c>
      <c r="AB32" s="751">
        <f>Industry!$W34</f>
        <v>0</v>
      </c>
      <c r="AC32" s="752">
        <f t="shared" si="0"/>
        <v>0.593552723964621</v>
      </c>
      <c r="AD32" s="753">
        <f>Recovery_OX!R27</f>
        <v>0</v>
      </c>
      <c r="AE32" s="703"/>
      <c r="AF32" s="755">
        <f>(AC32-AD32)*(1-Recovery_OX!U27)</f>
        <v>0.593552723964621</v>
      </c>
    </row>
    <row r="33" spans="2:32">
      <c r="B33" s="748">
        <f t="shared" si="1"/>
        <v>2016</v>
      </c>
      <c r="C33" s="749">
        <f>IF(Select2=1,Food!$K35,"")</f>
        <v>0.29512911174234863</v>
      </c>
      <c r="D33" s="750">
        <f>IF(Select2=1,Paper!$K35,"")</f>
        <v>0.1300083836702276</v>
      </c>
      <c r="E33" s="740">
        <f>IF(Select2=1,Nappies!$K35,"")</f>
        <v>0.17361285756688419</v>
      </c>
      <c r="F33" s="750">
        <f>IF(Select2=1,Garden!$K35,"")</f>
        <v>0</v>
      </c>
      <c r="G33" s="740">
        <f>IF(Select2=1,Wood!$K35,"")</f>
        <v>0</v>
      </c>
      <c r="H33" s="750">
        <f>IF(Select2=1,Textiles!$K35,"")</f>
        <v>9.2702620748230016E-3</v>
      </c>
      <c r="I33" s="751">
        <f>Sludge!K35</f>
        <v>0</v>
      </c>
      <c r="J33" s="751" t="str">
        <f>IF(Select2=2,MSW!$K35,"")</f>
        <v/>
      </c>
      <c r="K33" s="751">
        <f>Industry!$K35</f>
        <v>0</v>
      </c>
      <c r="L33" s="752">
        <f t="shared" si="3"/>
        <v>0.6080206150542834</v>
      </c>
      <c r="M33" s="753">
        <f>Recovery_OX!C28</f>
        <v>0</v>
      </c>
      <c r="N33" s="703"/>
      <c r="O33" s="754">
        <f>(L33-M33)*(1-Recovery_OX!F28)</f>
        <v>0.6080206150542834</v>
      </c>
      <c r="P33" s="694"/>
      <c r="Q33" s="705"/>
      <c r="S33" s="748">
        <f t="shared" si="2"/>
        <v>2016</v>
      </c>
      <c r="T33" s="749">
        <f>IF(Select2=1,Food!$W35,"")</f>
        <v>0.19745480268221366</v>
      </c>
      <c r="U33" s="750">
        <f>IF(Select2=1,Paper!$W35,"")</f>
        <v>0.26861236295501556</v>
      </c>
      <c r="V33" s="740">
        <f>IF(Select2=1,Nappies!$W35,"")</f>
        <v>0</v>
      </c>
      <c r="W33" s="750">
        <f>IF(Select2=1,Garden!$W35,"")</f>
        <v>0</v>
      </c>
      <c r="X33" s="740">
        <f>IF(Select2=1,Wood!$W35,"")</f>
        <v>0</v>
      </c>
      <c r="Y33" s="750">
        <f>IF(Select2=1,Textiles!$W35,"")</f>
        <v>1.0159191314874524E-2</v>
      </c>
      <c r="Z33" s="742">
        <f>Sludge!W35</f>
        <v>0</v>
      </c>
      <c r="AA33" s="742" t="str">
        <f>IF(Select2=2,MSW!$W35,"")</f>
        <v/>
      </c>
      <c r="AB33" s="751">
        <f>Industry!$W35</f>
        <v>0</v>
      </c>
      <c r="AC33" s="752">
        <f t="shared" si="0"/>
        <v>0.47622635695210375</v>
      </c>
      <c r="AD33" s="753">
        <f>Recovery_OX!R28</f>
        <v>0</v>
      </c>
      <c r="AE33" s="703"/>
      <c r="AF33" s="755">
        <f>(AC33-AD33)*(1-Recovery_OX!U28)</f>
        <v>0.47622635695210375</v>
      </c>
    </row>
    <row r="34" spans="2:32">
      <c r="B34" s="748">
        <f t="shared" si="1"/>
        <v>2017</v>
      </c>
      <c r="C34" s="749">
        <f>IF(Select2=1,Food!$K36,"")</f>
        <v>0.19783095976958848</v>
      </c>
      <c r="D34" s="750">
        <f>IF(Select2=1,Paper!$K36,"")</f>
        <v>0.12121901347008163</v>
      </c>
      <c r="E34" s="740">
        <f>IF(Select2=1,Nappies!$K36,"")</f>
        <v>0.14647105963793944</v>
      </c>
      <c r="F34" s="750">
        <f>IF(Select2=1,Garden!$K36,"")</f>
        <v>0</v>
      </c>
      <c r="G34" s="740">
        <f>IF(Select2=1,Wood!$K36,"")</f>
        <v>0</v>
      </c>
      <c r="H34" s="750">
        <f>IF(Select2=1,Textiles!$K36,"")</f>
        <v>8.6435350674734599E-3</v>
      </c>
      <c r="I34" s="751">
        <f>Sludge!K36</f>
        <v>0</v>
      </c>
      <c r="J34" s="751" t="str">
        <f>IF(Select2=2,MSW!$K36,"")</f>
        <v/>
      </c>
      <c r="K34" s="751">
        <f>Industry!$K36</f>
        <v>0</v>
      </c>
      <c r="L34" s="752">
        <f t="shared" si="3"/>
        <v>0.47416456794508299</v>
      </c>
      <c r="M34" s="753">
        <f>Recovery_OX!C29</f>
        <v>0</v>
      </c>
      <c r="N34" s="703"/>
      <c r="O34" s="754">
        <f>(L34-M34)*(1-Recovery_OX!F29)</f>
        <v>0.47416456794508299</v>
      </c>
      <c r="P34" s="694"/>
      <c r="Q34" s="705"/>
      <c r="S34" s="748">
        <f t="shared" si="2"/>
        <v>2017</v>
      </c>
      <c r="T34" s="749">
        <f>IF(Select2=1,Food!$W36,"")</f>
        <v>0.13235791242389955</v>
      </c>
      <c r="U34" s="750">
        <f>IF(Select2=1,Paper!$W36,"")</f>
        <v>0.25045250716959</v>
      </c>
      <c r="V34" s="740">
        <f>IF(Select2=1,Nappies!$W36,"")</f>
        <v>0</v>
      </c>
      <c r="W34" s="750">
        <f>IF(Select2=1,Garden!$W36,"")</f>
        <v>0</v>
      </c>
      <c r="X34" s="740">
        <f>IF(Select2=1,Wood!$W36,"")</f>
        <v>0</v>
      </c>
      <c r="Y34" s="750">
        <f>IF(Select2=1,Textiles!$W36,"")</f>
        <v>9.4723671972311886E-3</v>
      </c>
      <c r="Z34" s="742">
        <f>Sludge!W36</f>
        <v>0</v>
      </c>
      <c r="AA34" s="742" t="str">
        <f>IF(Select2=2,MSW!$W36,"")</f>
        <v/>
      </c>
      <c r="AB34" s="751">
        <f>Industry!$W36</f>
        <v>0</v>
      </c>
      <c r="AC34" s="752">
        <f t="shared" si="0"/>
        <v>0.39228278679072076</v>
      </c>
      <c r="AD34" s="753">
        <f>Recovery_OX!R29</f>
        <v>0</v>
      </c>
      <c r="AE34" s="703"/>
      <c r="AF34" s="755">
        <f>(AC34-AD34)*(1-Recovery_OX!U29)</f>
        <v>0.39228278679072076</v>
      </c>
    </row>
    <row r="35" spans="2:32">
      <c r="B35" s="748">
        <f t="shared" si="1"/>
        <v>2018</v>
      </c>
      <c r="C35" s="749">
        <f>IF(Select2=1,Food!$K37,"")</f>
        <v>0.13261005806002527</v>
      </c>
      <c r="D35" s="750">
        <f>IF(Select2=1,Paper!$K37,"")</f>
        <v>0.11302385901460001</v>
      </c>
      <c r="E35" s="740">
        <f>IF(Select2=1,Nappies!$K37,"")</f>
        <v>0.12357247966612014</v>
      </c>
      <c r="F35" s="750">
        <f>IF(Select2=1,Garden!$K37,"")</f>
        <v>0</v>
      </c>
      <c r="G35" s="740">
        <f>IF(Select2=1,Wood!$K37,"")</f>
        <v>0</v>
      </c>
      <c r="H35" s="750">
        <f>IF(Select2=1,Textiles!$K37,"")</f>
        <v>8.059178679052599E-3</v>
      </c>
      <c r="I35" s="751">
        <f>Sludge!K37</f>
        <v>0</v>
      </c>
      <c r="J35" s="751" t="str">
        <f>IF(Select2=2,MSW!$K37,"")</f>
        <v/>
      </c>
      <c r="K35" s="751">
        <f>Industry!$K37</f>
        <v>0</v>
      </c>
      <c r="L35" s="752">
        <f t="shared" si="3"/>
        <v>0.37726557541979799</v>
      </c>
      <c r="M35" s="753">
        <f>Recovery_OX!C30</f>
        <v>0</v>
      </c>
      <c r="N35" s="703"/>
      <c r="O35" s="754">
        <f>(L35-M35)*(1-Recovery_OX!F30)</f>
        <v>0.37726557541979799</v>
      </c>
      <c r="P35" s="694"/>
      <c r="Q35" s="705"/>
      <c r="S35" s="748">
        <f t="shared" si="2"/>
        <v>2018</v>
      </c>
      <c r="T35" s="749">
        <f>IF(Select2=1,Food!$W37,"")</f>
        <v>8.8722161949169459E-2</v>
      </c>
      <c r="U35" s="750">
        <f>IF(Select2=1,Paper!$W37,"")</f>
        <v>0.23352036986487593</v>
      </c>
      <c r="V35" s="740">
        <f>IF(Select2=1,Nappies!$W37,"")</f>
        <v>0</v>
      </c>
      <c r="W35" s="750">
        <f>IF(Select2=1,Garden!$W37,"")</f>
        <v>0</v>
      </c>
      <c r="X35" s="740">
        <f>IF(Select2=1,Wood!$W37,"")</f>
        <v>0</v>
      </c>
      <c r="Y35" s="750">
        <f>IF(Select2=1,Textiles!$W37,"")</f>
        <v>8.8319766345781887E-3</v>
      </c>
      <c r="Z35" s="742">
        <f>Sludge!W37</f>
        <v>0</v>
      </c>
      <c r="AA35" s="742" t="str">
        <f>IF(Select2=2,MSW!$W37,"")</f>
        <v/>
      </c>
      <c r="AB35" s="751">
        <f>Industry!$W37</f>
        <v>0</v>
      </c>
      <c r="AC35" s="752">
        <f t="shared" si="0"/>
        <v>0.33107450844862357</v>
      </c>
      <c r="AD35" s="753">
        <f>Recovery_OX!R30</f>
        <v>0</v>
      </c>
      <c r="AE35" s="703"/>
      <c r="AF35" s="755">
        <f>(AC35-AD35)*(1-Recovery_OX!U30)</f>
        <v>0.33107450844862357</v>
      </c>
    </row>
    <row r="36" spans="2:32">
      <c r="B36" s="748">
        <f t="shared" si="1"/>
        <v>2019</v>
      </c>
      <c r="C36" s="749">
        <f>IF(Select2=1,Food!$K38,"")</f>
        <v>8.8891180223584942E-2</v>
      </c>
      <c r="D36" s="750">
        <f>IF(Select2=1,Paper!$K38,"")</f>
        <v>0.10538274764713425</v>
      </c>
      <c r="E36" s="740">
        <f>IF(Select2=1,Nappies!$K38,"")</f>
        <v>0.10425375339387762</v>
      </c>
      <c r="F36" s="750">
        <f>IF(Select2=1,Garden!$K38,"")</f>
        <v>0</v>
      </c>
      <c r="G36" s="740">
        <f>IF(Select2=1,Wood!$K38,"")</f>
        <v>0</v>
      </c>
      <c r="H36" s="750">
        <f>IF(Select2=1,Textiles!$K38,"")</f>
        <v>7.5143283938664271E-3</v>
      </c>
      <c r="I36" s="751">
        <f>Sludge!K38</f>
        <v>0</v>
      </c>
      <c r="J36" s="751" t="str">
        <f>IF(Select2=2,MSW!$K38,"")</f>
        <v/>
      </c>
      <c r="K36" s="751">
        <f>Industry!$K38</f>
        <v>0</v>
      </c>
      <c r="L36" s="752">
        <f t="shared" si="3"/>
        <v>0.30604200965846323</v>
      </c>
      <c r="M36" s="753">
        <f>Recovery_OX!C31</f>
        <v>0</v>
      </c>
      <c r="N36" s="703"/>
      <c r="O36" s="754">
        <f>(L36-M36)*(1-Recovery_OX!F31)</f>
        <v>0.30604200965846323</v>
      </c>
      <c r="P36" s="694"/>
      <c r="Q36" s="705"/>
      <c r="S36" s="748">
        <f t="shared" si="2"/>
        <v>2019</v>
      </c>
      <c r="T36" s="749">
        <f>IF(Select2=1,Food!$W38,"")</f>
        <v>5.947224368214872E-2</v>
      </c>
      <c r="U36" s="750">
        <f>IF(Select2=1,Paper!$W38,"")</f>
        <v>0.21773294968416157</v>
      </c>
      <c r="V36" s="740">
        <f>IF(Select2=1,Nappies!$W38,"")</f>
        <v>0</v>
      </c>
      <c r="W36" s="750">
        <f>IF(Select2=1,Garden!$W38,"")</f>
        <v>0</v>
      </c>
      <c r="X36" s="740">
        <f>IF(Select2=1,Wood!$W38,"")</f>
        <v>0</v>
      </c>
      <c r="Y36" s="750">
        <f>IF(Select2=1,Textiles!$W38,"")</f>
        <v>8.23488043163444E-3</v>
      </c>
      <c r="Z36" s="742">
        <f>Sludge!W38</f>
        <v>0</v>
      </c>
      <c r="AA36" s="742" t="str">
        <f>IF(Select2=2,MSW!$W38,"")</f>
        <v/>
      </c>
      <c r="AB36" s="751">
        <f>Industry!$W38</f>
        <v>0</v>
      </c>
      <c r="AC36" s="752">
        <f t="shared" si="0"/>
        <v>0.28544007379794473</v>
      </c>
      <c r="AD36" s="753">
        <f>Recovery_OX!R31</f>
        <v>0</v>
      </c>
      <c r="AE36" s="703"/>
      <c r="AF36" s="755">
        <f>(AC36-AD36)*(1-Recovery_OX!U31)</f>
        <v>0.28544007379794473</v>
      </c>
    </row>
    <row r="37" spans="2:32">
      <c r="B37" s="748">
        <f t="shared" si="1"/>
        <v>2020</v>
      </c>
      <c r="C37" s="749">
        <f>IF(Select2=1,Food!$K39,"")</f>
        <v>5.9585540019635772E-2</v>
      </c>
      <c r="D37" s="750">
        <f>IF(Select2=1,Paper!$K39,"")</f>
        <v>9.8258222630896064E-2</v>
      </c>
      <c r="E37" s="740">
        <f>IF(Select2=1,Nappies!$K39,"")</f>
        <v>8.7955223736530377E-2</v>
      </c>
      <c r="F37" s="750">
        <f>IF(Select2=1,Garden!$K39,"")</f>
        <v>0</v>
      </c>
      <c r="G37" s="740">
        <f>IF(Select2=1,Wood!$K39,"")</f>
        <v>0</v>
      </c>
      <c r="H37" s="750">
        <f>IF(Select2=1,Textiles!$K39,"")</f>
        <v>7.0063133551848469E-3</v>
      </c>
      <c r="I37" s="751">
        <f>Sludge!K39</f>
        <v>0</v>
      </c>
      <c r="J37" s="751" t="str">
        <f>IF(Select2=2,MSW!$K39,"")</f>
        <v/>
      </c>
      <c r="K37" s="751">
        <f>Industry!$K39</f>
        <v>0</v>
      </c>
      <c r="L37" s="752">
        <f t="shared" si="3"/>
        <v>0.25280529974224708</v>
      </c>
      <c r="M37" s="753">
        <f>Recovery_OX!C32</f>
        <v>0</v>
      </c>
      <c r="N37" s="703"/>
      <c r="O37" s="754">
        <f>(L37-M37)*(1-Recovery_OX!F32)</f>
        <v>0.25280529974224708</v>
      </c>
      <c r="P37" s="694"/>
      <c r="Q37" s="705"/>
      <c r="S37" s="748">
        <f t="shared" si="2"/>
        <v>2020</v>
      </c>
      <c r="T37" s="749">
        <f>IF(Select2=1,Food!$W39,"")</f>
        <v>3.9865437122860697E-2</v>
      </c>
      <c r="U37" s="750">
        <f>IF(Select2=1,Paper!$W39,"")</f>
        <v>0.20301285667540503</v>
      </c>
      <c r="V37" s="740">
        <f>IF(Select2=1,Nappies!$W39,"")</f>
        <v>0</v>
      </c>
      <c r="W37" s="750">
        <f>IF(Select2=1,Garden!$W39,"")</f>
        <v>0</v>
      </c>
      <c r="X37" s="740">
        <f>IF(Select2=1,Wood!$W39,"")</f>
        <v>0</v>
      </c>
      <c r="Y37" s="750">
        <f>IF(Select2=1,Textiles!$W39,"")</f>
        <v>7.6781516221203806E-3</v>
      </c>
      <c r="Z37" s="742">
        <f>Sludge!W39</f>
        <v>0</v>
      </c>
      <c r="AA37" s="742" t="str">
        <f>IF(Select2=2,MSW!$W39,"")</f>
        <v/>
      </c>
      <c r="AB37" s="751">
        <f>Industry!$W39</f>
        <v>0</v>
      </c>
      <c r="AC37" s="752">
        <f t="shared" si="0"/>
        <v>0.25055644542038613</v>
      </c>
      <c r="AD37" s="753">
        <f>Recovery_OX!R32</f>
        <v>0</v>
      </c>
      <c r="AE37" s="703"/>
      <c r="AF37" s="755">
        <f>(AC37-AD37)*(1-Recovery_OX!U32)</f>
        <v>0.25055644542038613</v>
      </c>
    </row>
    <row r="38" spans="2:32">
      <c r="B38" s="748">
        <f t="shared" si="1"/>
        <v>2021</v>
      </c>
      <c r="C38" s="749">
        <f>IF(Select2=1,Food!$K40,"")</f>
        <v>3.9941381929020678E-2</v>
      </c>
      <c r="D38" s="750">
        <f>IF(Select2=1,Paper!$K40,"")</f>
        <v>9.1615359535990273E-2</v>
      </c>
      <c r="E38" s="740">
        <f>IF(Select2=1,Nappies!$K40,"")</f>
        <v>7.4204727702373796E-2</v>
      </c>
      <c r="F38" s="750">
        <f>IF(Select2=1,Garden!$K40,"")</f>
        <v>0</v>
      </c>
      <c r="G38" s="740">
        <f>IF(Select2=1,Wood!$K40,"")</f>
        <v>0</v>
      </c>
      <c r="H38" s="750">
        <f>IF(Select2=1,Textiles!$K40,"")</f>
        <v>6.5326432726988595E-3</v>
      </c>
      <c r="I38" s="751">
        <f>Sludge!K40</f>
        <v>0</v>
      </c>
      <c r="J38" s="751" t="str">
        <f>IF(Select2=2,MSW!$K40,"")</f>
        <v/>
      </c>
      <c r="K38" s="751">
        <f>Industry!$K40</f>
        <v>0</v>
      </c>
      <c r="L38" s="752">
        <f t="shared" si="3"/>
        <v>0.21229411244008362</v>
      </c>
      <c r="M38" s="753">
        <f>Recovery_OX!C33</f>
        <v>0</v>
      </c>
      <c r="N38" s="703"/>
      <c r="O38" s="754">
        <f>(L38-M38)*(1-Recovery_OX!F33)</f>
        <v>0.21229411244008362</v>
      </c>
      <c r="P38" s="694"/>
      <c r="Q38" s="705"/>
      <c r="S38" s="748">
        <f t="shared" si="2"/>
        <v>2021</v>
      </c>
      <c r="T38" s="749">
        <f>IF(Select2=1,Food!$W40,"")</f>
        <v>2.6722601647426868E-2</v>
      </c>
      <c r="U38" s="750">
        <f>IF(Select2=1,Paper!$W40,"")</f>
        <v>0.1892879329255997</v>
      </c>
      <c r="V38" s="740">
        <f>IF(Select2=1,Nappies!$W40,"")</f>
        <v>0</v>
      </c>
      <c r="W38" s="750">
        <f>IF(Select2=1,Garden!$W40,"")</f>
        <v>0</v>
      </c>
      <c r="X38" s="740">
        <f>IF(Select2=1,Wood!$W40,"")</f>
        <v>0</v>
      </c>
      <c r="Y38" s="750">
        <f>IF(Select2=1,Textiles!$W40,"")</f>
        <v>7.1590611207658743E-3</v>
      </c>
      <c r="Z38" s="742">
        <f>Sludge!W40</f>
        <v>0</v>
      </c>
      <c r="AA38" s="742" t="str">
        <f>IF(Select2=2,MSW!$W40,"")</f>
        <v/>
      </c>
      <c r="AB38" s="751">
        <f>Industry!$W40</f>
        <v>0</v>
      </c>
      <c r="AC38" s="752">
        <f t="shared" si="0"/>
        <v>0.22316959569379244</v>
      </c>
      <c r="AD38" s="753">
        <f>Recovery_OX!R33</f>
        <v>0</v>
      </c>
      <c r="AE38" s="703"/>
      <c r="AF38" s="755">
        <f>(AC38-AD38)*(1-Recovery_OX!U33)</f>
        <v>0.22316959569379244</v>
      </c>
    </row>
    <row r="39" spans="2:32">
      <c r="B39" s="748">
        <f t="shared" si="1"/>
        <v>2022</v>
      </c>
      <c r="C39" s="749">
        <f>IF(Select2=1,Food!$K41,"")</f>
        <v>2.6773508973388198E-2</v>
      </c>
      <c r="D39" s="750">
        <f>IF(Select2=1,Paper!$K41,"")</f>
        <v>8.5421595039818832E-2</v>
      </c>
      <c r="E39" s="740">
        <f>IF(Select2=1,Nappies!$K41,"")</f>
        <v>6.2603917987607782E-2</v>
      </c>
      <c r="F39" s="750">
        <f>IF(Select2=1,Garden!$K41,"")</f>
        <v>0</v>
      </c>
      <c r="G39" s="740">
        <f>IF(Select2=1,Wood!$K41,"")</f>
        <v>0</v>
      </c>
      <c r="H39" s="750">
        <f>IF(Select2=1,Textiles!$K41,"")</f>
        <v>6.0909962151145846E-3</v>
      </c>
      <c r="I39" s="751">
        <f>Sludge!K41</f>
        <v>0</v>
      </c>
      <c r="J39" s="751" t="str">
        <f>IF(Select2=2,MSW!$K41,"")</f>
        <v/>
      </c>
      <c r="K39" s="751">
        <f>Industry!$K41</f>
        <v>0</v>
      </c>
      <c r="L39" s="752">
        <f t="shared" si="3"/>
        <v>0.1808900182159294</v>
      </c>
      <c r="M39" s="753">
        <f>Recovery_OX!C34</f>
        <v>0</v>
      </c>
      <c r="N39" s="703"/>
      <c r="O39" s="754">
        <f>(L39-M39)*(1-Recovery_OX!F34)</f>
        <v>0.1808900182159294</v>
      </c>
      <c r="P39" s="694"/>
      <c r="Q39" s="705"/>
      <c r="S39" s="748">
        <f t="shared" si="2"/>
        <v>2022</v>
      </c>
      <c r="T39" s="749">
        <f>IF(Select2=1,Food!$W41,"")</f>
        <v>1.7912695566495229E-2</v>
      </c>
      <c r="U39" s="750">
        <f>IF(Select2=1,Paper!$W41,"")</f>
        <v>0.17649089884260083</v>
      </c>
      <c r="V39" s="740">
        <f>IF(Select2=1,Nappies!$W41,"")</f>
        <v>0</v>
      </c>
      <c r="W39" s="750">
        <f>IF(Select2=1,Garden!$W41,"")</f>
        <v>0</v>
      </c>
      <c r="X39" s="740">
        <f>IF(Select2=1,Wood!$W41,"")</f>
        <v>0</v>
      </c>
      <c r="Y39" s="750">
        <f>IF(Select2=1,Textiles!$W41,"")</f>
        <v>6.6750643453310516E-3</v>
      </c>
      <c r="Z39" s="742">
        <f>Sludge!W41</f>
        <v>0</v>
      </c>
      <c r="AA39" s="742" t="str">
        <f>IF(Select2=2,MSW!$W41,"")</f>
        <v/>
      </c>
      <c r="AB39" s="751">
        <f>Industry!$W41</f>
        <v>0</v>
      </c>
      <c r="AC39" s="752">
        <f t="shared" si="0"/>
        <v>0.2010786587544271</v>
      </c>
      <c r="AD39" s="753">
        <f>Recovery_OX!R34</f>
        <v>0</v>
      </c>
      <c r="AE39" s="703"/>
      <c r="AF39" s="755">
        <f>(AC39-AD39)*(1-Recovery_OX!U34)</f>
        <v>0.2010786587544271</v>
      </c>
    </row>
    <row r="40" spans="2:32">
      <c r="B40" s="748">
        <f t="shared" si="1"/>
        <v>2023</v>
      </c>
      <c r="C40" s="749">
        <f>IF(Select2=1,Food!$K42,"")</f>
        <v>1.7946819767577178E-2</v>
      </c>
      <c r="D40" s="750">
        <f>IF(Select2=1,Paper!$K42,"")</f>
        <v>7.9646567301635676E-2</v>
      </c>
      <c r="E40" s="740">
        <f>IF(Select2=1,Nappies!$K42,"")</f>
        <v>5.2816722987230169E-2</v>
      </c>
      <c r="F40" s="750">
        <f>IF(Select2=1,Garden!$K42,"")</f>
        <v>0</v>
      </c>
      <c r="G40" s="740">
        <f>IF(Select2=1,Wood!$K42,"")</f>
        <v>0</v>
      </c>
      <c r="H40" s="750">
        <f>IF(Select2=1,Textiles!$K42,"")</f>
        <v>5.6792072280433606E-3</v>
      </c>
      <c r="I40" s="751">
        <f>Sludge!K42</f>
        <v>0</v>
      </c>
      <c r="J40" s="751" t="str">
        <f>IF(Select2=2,MSW!$K42,"")</f>
        <v/>
      </c>
      <c r="K40" s="751">
        <f>Industry!$K42</f>
        <v>0</v>
      </c>
      <c r="L40" s="752">
        <f t="shared" si="3"/>
        <v>0.15608931728448638</v>
      </c>
      <c r="M40" s="753">
        <f>Recovery_OX!C35</f>
        <v>0</v>
      </c>
      <c r="N40" s="703"/>
      <c r="O40" s="754">
        <f>(L40-M40)*(1-Recovery_OX!F35)</f>
        <v>0.15608931728448638</v>
      </c>
      <c r="P40" s="694"/>
      <c r="Q40" s="705"/>
      <c r="S40" s="748">
        <f t="shared" si="2"/>
        <v>2023</v>
      </c>
      <c r="T40" s="749">
        <f>IF(Select2=1,Food!$W42,"")</f>
        <v>1.2007238916755475E-2</v>
      </c>
      <c r="U40" s="750">
        <f>IF(Select2=1,Paper!$W42,"")</f>
        <v>0.16455902335048686</v>
      </c>
      <c r="V40" s="740">
        <f>IF(Select2=1,Nappies!$W42,"")</f>
        <v>0</v>
      </c>
      <c r="W40" s="750">
        <f>IF(Select2=1,Garden!$W42,"")</f>
        <v>0</v>
      </c>
      <c r="X40" s="740">
        <f>IF(Select2=1,Wood!$W42,"")</f>
        <v>0</v>
      </c>
      <c r="Y40" s="750">
        <f>IF(Select2=1,Textiles!$W42,"")</f>
        <v>6.2237887430612177E-3</v>
      </c>
      <c r="Z40" s="742">
        <f>Sludge!W42</f>
        <v>0</v>
      </c>
      <c r="AA40" s="742" t="str">
        <f>IF(Select2=2,MSW!$W42,"")</f>
        <v/>
      </c>
      <c r="AB40" s="751">
        <f>Industry!$W42</f>
        <v>0</v>
      </c>
      <c r="AC40" s="752">
        <f t="shared" si="0"/>
        <v>0.18279005101030354</v>
      </c>
      <c r="AD40" s="753">
        <f>Recovery_OX!R35</f>
        <v>0</v>
      </c>
      <c r="AE40" s="703"/>
      <c r="AF40" s="755">
        <f>(AC40-AD40)*(1-Recovery_OX!U35)</f>
        <v>0.18279005101030354</v>
      </c>
    </row>
    <row r="41" spans="2:32">
      <c r="B41" s="748">
        <f t="shared" si="1"/>
        <v>2024</v>
      </c>
      <c r="C41" s="749">
        <f>IF(Select2=1,Food!$K43,"")</f>
        <v>1.2030113052795659E-2</v>
      </c>
      <c r="D41" s="750">
        <f>IF(Select2=1,Paper!$K43,"")</f>
        <v>7.4261967128768286E-2</v>
      </c>
      <c r="E41" s="740">
        <f>IF(Select2=1,Nappies!$K43,"")</f>
        <v>4.4559610912243544E-2</v>
      </c>
      <c r="F41" s="750">
        <f>IF(Select2=1,Garden!$K43,"")</f>
        <v>0</v>
      </c>
      <c r="G41" s="740">
        <f>IF(Select2=1,Wood!$K43,"")</f>
        <v>0</v>
      </c>
      <c r="H41" s="750">
        <f>IF(Select2=1,Textiles!$K43,"")</f>
        <v>5.2952577213928199E-3</v>
      </c>
      <c r="I41" s="751">
        <f>Sludge!K43</f>
        <v>0</v>
      </c>
      <c r="J41" s="751" t="str">
        <f>IF(Select2=2,MSW!$K43,"")</f>
        <v/>
      </c>
      <c r="K41" s="751">
        <f>Industry!$K43</f>
        <v>0</v>
      </c>
      <c r="L41" s="752">
        <f t="shared" si="3"/>
        <v>0.13614694881520034</v>
      </c>
      <c r="M41" s="753">
        <f>Recovery_OX!C36</f>
        <v>0</v>
      </c>
      <c r="N41" s="703"/>
      <c r="O41" s="754">
        <f>(L41-M41)*(1-Recovery_OX!F36)</f>
        <v>0.13614694881520034</v>
      </c>
      <c r="P41" s="694"/>
      <c r="Q41" s="705"/>
      <c r="S41" s="748">
        <f t="shared" si="2"/>
        <v>2024</v>
      </c>
      <c r="T41" s="749">
        <f>IF(Select2=1,Food!$W43,"")</f>
        <v>8.0486929434404487E-3</v>
      </c>
      <c r="U41" s="750">
        <f>IF(Select2=1,Paper!$W43,"")</f>
        <v>0.15343381638175257</v>
      </c>
      <c r="V41" s="740">
        <f>IF(Select2=1,Nappies!$W43,"")</f>
        <v>0</v>
      </c>
      <c r="W41" s="750">
        <f>IF(Select2=1,Garden!$W43,"")</f>
        <v>0</v>
      </c>
      <c r="X41" s="740">
        <f>IF(Select2=1,Wood!$W43,"")</f>
        <v>0</v>
      </c>
      <c r="Y41" s="750">
        <f>IF(Select2=1,Textiles!$W43,"")</f>
        <v>5.8030221604304898E-3</v>
      </c>
      <c r="Z41" s="742">
        <f>Sludge!W43</f>
        <v>0</v>
      </c>
      <c r="AA41" s="742" t="str">
        <f>IF(Select2=2,MSW!$W43,"")</f>
        <v/>
      </c>
      <c r="AB41" s="751">
        <f>Industry!$W43</f>
        <v>0</v>
      </c>
      <c r="AC41" s="752">
        <f t="shared" si="0"/>
        <v>0.16728553148562353</v>
      </c>
      <c r="AD41" s="753">
        <f>Recovery_OX!R36</f>
        <v>0</v>
      </c>
      <c r="AE41" s="703"/>
      <c r="AF41" s="755">
        <f>(AC41-AD41)*(1-Recovery_OX!U36)</f>
        <v>0.16728553148562353</v>
      </c>
    </row>
    <row r="42" spans="2:32">
      <c r="B42" s="748">
        <f t="shared" si="1"/>
        <v>2025</v>
      </c>
      <c r="C42" s="749">
        <f>IF(Select2=1,Food!$K44,"")</f>
        <v>8.0640259353639311E-3</v>
      </c>
      <c r="D42" s="750">
        <f>IF(Select2=1,Paper!$K44,"")</f>
        <v>6.9241399204922227E-2</v>
      </c>
      <c r="E42" s="740">
        <f>IF(Select2=1,Nappies!$K44,"")</f>
        <v>3.759337596788416E-2</v>
      </c>
      <c r="F42" s="750">
        <f>IF(Select2=1,Garden!$K44,"")</f>
        <v>0</v>
      </c>
      <c r="G42" s="740">
        <f>IF(Select2=1,Wood!$K44,"")</f>
        <v>0</v>
      </c>
      <c r="H42" s="750">
        <f>IF(Select2=1,Textiles!$K44,"")</f>
        <v>4.9372655742359189E-3</v>
      </c>
      <c r="I42" s="751">
        <f>Sludge!K44</f>
        <v>0</v>
      </c>
      <c r="J42" s="751" t="str">
        <f>IF(Select2=2,MSW!$K44,"")</f>
        <v/>
      </c>
      <c r="K42" s="751">
        <f>Industry!$K44</f>
        <v>0</v>
      </c>
      <c r="L42" s="752">
        <f t="shared" si="3"/>
        <v>0.11983606668240623</v>
      </c>
      <c r="M42" s="753">
        <f>Recovery_OX!C37</f>
        <v>0</v>
      </c>
      <c r="N42" s="703"/>
      <c r="O42" s="754">
        <f>(L42-M42)*(1-Recovery_OX!F37)</f>
        <v>0.11983606668240623</v>
      </c>
      <c r="P42" s="694"/>
      <c r="Q42" s="705"/>
      <c r="S42" s="748">
        <f t="shared" si="2"/>
        <v>2025</v>
      </c>
      <c r="T42" s="749">
        <f>IF(Select2=1,Food!$W44,"")</f>
        <v>5.3952002243737272E-3</v>
      </c>
      <c r="U42" s="750">
        <f>IF(Select2=1,Paper!$W44,"")</f>
        <v>0.14306074215893017</v>
      </c>
      <c r="V42" s="740">
        <f>IF(Select2=1,Nappies!$W44,"")</f>
        <v>0</v>
      </c>
      <c r="W42" s="750">
        <f>IF(Select2=1,Garden!$W44,"")</f>
        <v>0</v>
      </c>
      <c r="X42" s="740">
        <f>IF(Select2=1,Wood!$W44,"")</f>
        <v>0</v>
      </c>
      <c r="Y42" s="750">
        <f>IF(Select2=1,Textiles!$W44,"")</f>
        <v>5.4107019991626523E-3</v>
      </c>
      <c r="Z42" s="742">
        <f>Sludge!W44</f>
        <v>0</v>
      </c>
      <c r="AA42" s="742" t="str">
        <f>IF(Select2=2,MSW!$W44,"")</f>
        <v/>
      </c>
      <c r="AB42" s="751">
        <f>Industry!$W44</f>
        <v>0</v>
      </c>
      <c r="AC42" s="752">
        <f t="shared" si="0"/>
        <v>0.15386664438246656</v>
      </c>
      <c r="AD42" s="753">
        <f>Recovery_OX!R37</f>
        <v>0</v>
      </c>
      <c r="AE42" s="703"/>
      <c r="AF42" s="755">
        <f>(AC42-AD42)*(1-Recovery_OX!U37)</f>
        <v>0.15386664438246656</v>
      </c>
    </row>
    <row r="43" spans="2:32">
      <c r="B43" s="748">
        <f t="shared" si="1"/>
        <v>2026</v>
      </c>
      <c r="C43" s="749">
        <f>IF(Select2=1,Food!$K45,"")</f>
        <v>5.4054782362257395E-3</v>
      </c>
      <c r="D43" s="750">
        <f>IF(Select2=1,Paper!$K45,"")</f>
        <v>6.4560252700310128E-2</v>
      </c>
      <c r="E43" s="740">
        <f>IF(Select2=1,Nappies!$K45,"")</f>
        <v>3.1716208641183893E-2</v>
      </c>
      <c r="F43" s="750">
        <f>IF(Select2=1,Garden!$K45,"")</f>
        <v>0</v>
      </c>
      <c r="G43" s="740">
        <f>IF(Select2=1,Wood!$K45,"")</f>
        <v>0</v>
      </c>
      <c r="H43" s="750">
        <f>IF(Select2=1,Textiles!$K45,"")</f>
        <v>4.6034759086519637E-3</v>
      </c>
      <c r="I43" s="751">
        <f>Sludge!K45</f>
        <v>0</v>
      </c>
      <c r="J43" s="751" t="str">
        <f>IF(Select2=2,MSW!$K45,"")</f>
        <v/>
      </c>
      <c r="K43" s="751">
        <f>Industry!$K45</f>
        <v>0</v>
      </c>
      <c r="L43" s="752">
        <f t="shared" si="3"/>
        <v>0.10628541548637173</v>
      </c>
      <c r="M43" s="753">
        <f>Recovery_OX!C38</f>
        <v>0</v>
      </c>
      <c r="N43" s="703"/>
      <c r="O43" s="754">
        <f>(L43-M43)*(1-Recovery_OX!F38)</f>
        <v>0.10628541548637173</v>
      </c>
      <c r="P43" s="694"/>
      <c r="Q43" s="705"/>
      <c r="S43" s="748">
        <f t="shared" si="2"/>
        <v>2026</v>
      </c>
      <c r="T43" s="749">
        <f>IF(Select2=1,Food!$W45,"")</f>
        <v>3.6165108627736883E-3</v>
      </c>
      <c r="U43" s="750">
        <f>IF(Select2=1,Paper!$W45,"")</f>
        <v>0.13338895186014482</v>
      </c>
      <c r="V43" s="740">
        <f>IF(Select2=1,Nappies!$W45,"")</f>
        <v>0</v>
      </c>
      <c r="W43" s="750">
        <f>IF(Select2=1,Garden!$W45,"")</f>
        <v>0</v>
      </c>
      <c r="X43" s="740">
        <f>IF(Select2=1,Wood!$W45,"")</f>
        <v>0</v>
      </c>
      <c r="Y43" s="750">
        <f>IF(Select2=1,Textiles!$W45,"")</f>
        <v>5.0449051053720164E-3</v>
      </c>
      <c r="Z43" s="742">
        <f>Sludge!W45</f>
        <v>0</v>
      </c>
      <c r="AA43" s="742" t="str">
        <f>IF(Select2=2,MSW!$W45,"")</f>
        <v/>
      </c>
      <c r="AB43" s="751">
        <f>Industry!$W45</f>
        <v>0</v>
      </c>
      <c r="AC43" s="752">
        <f t="shared" si="0"/>
        <v>0.1420503678282905</v>
      </c>
      <c r="AD43" s="753">
        <f>Recovery_OX!R38</f>
        <v>0</v>
      </c>
      <c r="AE43" s="703"/>
      <c r="AF43" s="755">
        <f>(AC43-AD43)*(1-Recovery_OX!U38)</f>
        <v>0.1420503678282905</v>
      </c>
    </row>
    <row r="44" spans="2:32">
      <c r="B44" s="748">
        <f t="shared" si="1"/>
        <v>2027</v>
      </c>
      <c r="C44" s="749">
        <f>IF(Select2=1,Food!$K46,"")</f>
        <v>3.6234004201514841E-3</v>
      </c>
      <c r="D44" s="750">
        <f>IF(Select2=1,Paper!$K46,"")</f>
        <v>6.0195580629335471E-2</v>
      </c>
      <c r="E44" s="740">
        <f>IF(Select2=1,Nappies!$K46,"")</f>
        <v>2.675784934639705E-2</v>
      </c>
      <c r="F44" s="750">
        <f>IF(Select2=1,Garden!$K46,"")</f>
        <v>0</v>
      </c>
      <c r="G44" s="740">
        <f>IF(Select2=1,Wood!$K46,"")</f>
        <v>0</v>
      </c>
      <c r="H44" s="750">
        <f>IF(Select2=1,Textiles!$K46,"")</f>
        <v>4.2922524873130101E-3</v>
      </c>
      <c r="I44" s="751">
        <f>Sludge!K46</f>
        <v>0</v>
      </c>
      <c r="J44" s="751" t="str">
        <f>IF(Select2=2,MSW!$K46,"")</f>
        <v/>
      </c>
      <c r="K44" s="751">
        <f>Industry!$K46</f>
        <v>0</v>
      </c>
      <c r="L44" s="752">
        <f t="shared" si="3"/>
        <v>9.4869082883197009E-2</v>
      </c>
      <c r="M44" s="753">
        <f>Recovery_OX!C39</f>
        <v>0</v>
      </c>
      <c r="N44" s="703"/>
      <c r="O44" s="754">
        <f>(L44-M44)*(1-Recovery_OX!F39)</f>
        <v>9.4869082883197009E-2</v>
      </c>
      <c r="P44" s="694"/>
      <c r="Q44" s="705"/>
      <c r="S44" s="748">
        <f t="shared" si="2"/>
        <v>2027</v>
      </c>
      <c r="T44" s="749">
        <f>IF(Select2=1,Food!$W46,"")</f>
        <v>2.4242197280228486E-3</v>
      </c>
      <c r="U44" s="750">
        <f>IF(Select2=1,Paper!$W46,"")</f>
        <v>0.12437103435813109</v>
      </c>
      <c r="V44" s="740">
        <f>IF(Select2=1,Nappies!$W46,"")</f>
        <v>0</v>
      </c>
      <c r="W44" s="750">
        <f>IF(Select2=1,Garden!$W46,"")</f>
        <v>0</v>
      </c>
      <c r="X44" s="740">
        <f>IF(Select2=1,Wood!$W46,"")</f>
        <v>0</v>
      </c>
      <c r="Y44" s="750">
        <f>IF(Select2=1,Textiles!$W46,"")</f>
        <v>4.7038383422608352E-3</v>
      </c>
      <c r="Z44" s="742">
        <f>Sludge!W46</f>
        <v>0</v>
      </c>
      <c r="AA44" s="742" t="str">
        <f>IF(Select2=2,MSW!$W46,"")</f>
        <v/>
      </c>
      <c r="AB44" s="751">
        <f>Industry!$W46</f>
        <v>0</v>
      </c>
      <c r="AC44" s="752">
        <f t="shared" si="0"/>
        <v>0.13149909242841479</v>
      </c>
      <c r="AD44" s="753">
        <f>Recovery_OX!R39</f>
        <v>0</v>
      </c>
      <c r="AE44" s="703"/>
      <c r="AF44" s="755">
        <f>(AC44-AD44)*(1-Recovery_OX!U39)</f>
        <v>0.13149909242841479</v>
      </c>
    </row>
    <row r="45" spans="2:32">
      <c r="B45" s="748">
        <f t="shared" si="1"/>
        <v>2028</v>
      </c>
      <c r="C45" s="749">
        <f>IF(Select2=1,Food!$K47,"")</f>
        <v>2.4288379364414978E-3</v>
      </c>
      <c r="D45" s="750">
        <f>IF(Select2=1,Paper!$K47,"")</f>
        <v>5.612598736444261E-2</v>
      </c>
      <c r="E45" s="740">
        <f>IF(Select2=1,Nappies!$K47,"")</f>
        <v>2.2574656061341729E-2</v>
      </c>
      <c r="F45" s="750">
        <f>IF(Select2=1,Garden!$K47,"")</f>
        <v>0</v>
      </c>
      <c r="G45" s="740">
        <f>IF(Select2=1,Wood!$K47,"")</f>
        <v>0</v>
      </c>
      <c r="H45" s="750">
        <f>IF(Select2=1,Textiles!$K47,"")</f>
        <v>4.0020696926465855E-3</v>
      </c>
      <c r="I45" s="751">
        <f>Sludge!K47</f>
        <v>0</v>
      </c>
      <c r="J45" s="751" t="str">
        <f>IF(Select2=2,MSW!$K47,"")</f>
        <v/>
      </c>
      <c r="K45" s="751">
        <f>Industry!$K47</f>
        <v>0</v>
      </c>
      <c r="L45" s="752">
        <f t="shared" si="3"/>
        <v>8.5131551054872426E-2</v>
      </c>
      <c r="M45" s="753">
        <f>Recovery_OX!C40</f>
        <v>0</v>
      </c>
      <c r="N45" s="703"/>
      <c r="O45" s="754">
        <f>(L45-M45)*(1-Recovery_OX!F40)</f>
        <v>8.5131551054872426E-2</v>
      </c>
      <c r="P45" s="694"/>
      <c r="Q45" s="705"/>
      <c r="S45" s="748">
        <f t="shared" si="2"/>
        <v>2028</v>
      </c>
      <c r="T45" s="749">
        <f>IF(Select2=1,Food!$W47,"")</f>
        <v>1.625003079688781E-3</v>
      </c>
      <c r="U45" s="750">
        <f>IF(Select2=1,Paper!$W47,"")</f>
        <v>0.11596278381083178</v>
      </c>
      <c r="V45" s="740">
        <f>IF(Select2=1,Nappies!$W47,"")</f>
        <v>0</v>
      </c>
      <c r="W45" s="750">
        <f>IF(Select2=1,Garden!$W47,"")</f>
        <v>0</v>
      </c>
      <c r="X45" s="740">
        <f>IF(Select2=1,Wood!$W47,"")</f>
        <v>0</v>
      </c>
      <c r="Y45" s="750">
        <f>IF(Select2=1,Textiles!$W47,"")</f>
        <v>4.3858298001606434E-3</v>
      </c>
      <c r="Z45" s="742">
        <f>Sludge!W47</f>
        <v>0</v>
      </c>
      <c r="AA45" s="742" t="str">
        <f>IF(Select2=2,MSW!$W47,"")</f>
        <v/>
      </c>
      <c r="AB45" s="751">
        <f>Industry!$W47</f>
        <v>0</v>
      </c>
      <c r="AC45" s="752">
        <f t="shared" si="0"/>
        <v>0.1219736166906812</v>
      </c>
      <c r="AD45" s="753">
        <f>Recovery_OX!R40</f>
        <v>0</v>
      </c>
      <c r="AE45" s="703"/>
      <c r="AF45" s="755">
        <f>(AC45-AD45)*(1-Recovery_OX!U40)</f>
        <v>0.1219736166906812</v>
      </c>
    </row>
    <row r="46" spans="2:32">
      <c r="B46" s="748">
        <f t="shared" si="1"/>
        <v>2029</v>
      </c>
      <c r="C46" s="749">
        <f>IF(Select2=1,Food!$K48,"")</f>
        <v>1.6280987573685721E-3</v>
      </c>
      <c r="D46" s="750">
        <f>IF(Select2=1,Paper!$K48,"")</f>
        <v>5.2331523754725634E-2</v>
      </c>
      <c r="E46" s="740">
        <f>IF(Select2=1,Nappies!$K48,"")</f>
        <v>1.9045443065718315E-2</v>
      </c>
      <c r="F46" s="750">
        <f>IF(Select2=1,Garden!$K48,"")</f>
        <v>0</v>
      </c>
      <c r="G46" s="740">
        <f>IF(Select2=1,Wood!$K48,"")</f>
        <v>0</v>
      </c>
      <c r="H46" s="750">
        <f>IF(Select2=1,Textiles!$K48,"")</f>
        <v>3.7315050482565741E-3</v>
      </c>
      <c r="I46" s="751">
        <f>Sludge!K48</f>
        <v>0</v>
      </c>
      <c r="J46" s="751" t="str">
        <f>IF(Select2=2,MSW!$K48,"")</f>
        <v/>
      </c>
      <c r="K46" s="751">
        <f>Industry!$K48</f>
        <v>0</v>
      </c>
      <c r="L46" s="752">
        <f t="shared" si="3"/>
        <v>7.6736570626069103E-2</v>
      </c>
      <c r="M46" s="753">
        <f>Recovery_OX!C41</f>
        <v>0</v>
      </c>
      <c r="N46" s="703"/>
      <c r="O46" s="754">
        <f>(L46-M46)*(1-Recovery_OX!F41)</f>
        <v>7.6736570626069103E-2</v>
      </c>
      <c r="P46" s="694"/>
      <c r="Q46" s="705"/>
      <c r="S46" s="748">
        <f t="shared" si="2"/>
        <v>2029</v>
      </c>
      <c r="T46" s="749">
        <f>IF(Select2=1,Food!$W48,"")</f>
        <v>1.0892721391850394E-3</v>
      </c>
      <c r="U46" s="750">
        <f>IF(Select2=1,Paper!$W48,"")</f>
        <v>0.10812298296430908</v>
      </c>
      <c r="V46" s="740">
        <f>IF(Select2=1,Nappies!$W48,"")</f>
        <v>0</v>
      </c>
      <c r="W46" s="750">
        <f>IF(Select2=1,Garden!$W48,"")</f>
        <v>0</v>
      </c>
      <c r="X46" s="740">
        <f>IF(Select2=1,Wood!$W48,"")</f>
        <v>0</v>
      </c>
      <c r="Y46" s="750">
        <f>IF(Select2=1,Textiles!$W48,"")</f>
        <v>4.0893206008291248E-3</v>
      </c>
      <c r="Z46" s="742">
        <f>Sludge!W48</f>
        <v>0</v>
      </c>
      <c r="AA46" s="742" t="str">
        <f>IF(Select2=2,MSW!$W48,"")</f>
        <v/>
      </c>
      <c r="AB46" s="751">
        <f>Industry!$W48</f>
        <v>0</v>
      </c>
      <c r="AC46" s="752">
        <f t="shared" si="0"/>
        <v>0.11330157570432325</v>
      </c>
      <c r="AD46" s="753">
        <f>Recovery_OX!R41</f>
        <v>0</v>
      </c>
      <c r="AE46" s="703"/>
      <c r="AF46" s="755">
        <f>(AC46-AD46)*(1-Recovery_OX!U41)</f>
        <v>0.11330157570432325</v>
      </c>
    </row>
    <row r="47" spans="2:32">
      <c r="B47" s="748">
        <f t="shared" si="1"/>
        <v>2030</v>
      </c>
      <c r="C47" s="749">
        <f>IF(Select2=1,Food!$K49,"")</f>
        <v>1.0913472339898682E-3</v>
      </c>
      <c r="D47" s="750">
        <f>IF(Select2=1,Paper!$K49,"")</f>
        <v>4.8793589335167503E-2</v>
      </c>
      <c r="E47" s="740">
        <f>IF(Select2=1,Nappies!$K49,"")</f>
        <v>1.6067970231036108E-2</v>
      </c>
      <c r="F47" s="750">
        <f>IF(Select2=1,Garden!$K49,"")</f>
        <v>0</v>
      </c>
      <c r="G47" s="740">
        <f>IF(Select2=1,Wood!$K49,"")</f>
        <v>0</v>
      </c>
      <c r="H47" s="750">
        <f>IF(Select2=1,Textiles!$K49,"")</f>
        <v>3.4792322459422775E-3</v>
      </c>
      <c r="I47" s="751">
        <f>Sludge!K49</f>
        <v>0</v>
      </c>
      <c r="J47" s="751" t="str">
        <f>IF(Select2=2,MSW!$K49,"")</f>
        <v/>
      </c>
      <c r="K47" s="751">
        <f>Industry!$K49</f>
        <v>0</v>
      </c>
      <c r="L47" s="752">
        <f t="shared" si="3"/>
        <v>6.9432139046135752E-2</v>
      </c>
      <c r="M47" s="753">
        <f>Recovery_OX!C42</f>
        <v>0</v>
      </c>
      <c r="N47" s="703"/>
      <c r="O47" s="754">
        <f>(L47-M47)*(1-Recovery_OX!F42)</f>
        <v>6.9432139046135752E-2</v>
      </c>
      <c r="P47" s="694"/>
      <c r="Q47" s="705"/>
      <c r="S47" s="748">
        <f t="shared" si="2"/>
        <v>2030</v>
      </c>
      <c r="T47" s="749">
        <f>IF(Select2=1,Food!$W49,"")</f>
        <v>7.3016095048385502E-4</v>
      </c>
      <c r="U47" s="750">
        <f>IF(Select2=1,Paper!$W49,"")</f>
        <v>0.10081320110571791</v>
      </c>
      <c r="V47" s="740">
        <f>IF(Select2=1,Nappies!$W49,"")</f>
        <v>0</v>
      </c>
      <c r="W47" s="750">
        <f>IF(Select2=1,Garden!$W49,"")</f>
        <v>0</v>
      </c>
      <c r="X47" s="740">
        <f>IF(Select2=1,Wood!$W49,"")</f>
        <v>0</v>
      </c>
      <c r="Y47" s="750">
        <f>IF(Select2=1,Textiles!$W49,"")</f>
        <v>3.8128572558271548E-3</v>
      </c>
      <c r="Z47" s="742">
        <f>Sludge!W49</f>
        <v>0</v>
      </c>
      <c r="AA47" s="742" t="str">
        <f>IF(Select2=2,MSW!$W49,"")</f>
        <v/>
      </c>
      <c r="AB47" s="751">
        <f>Industry!$W49</f>
        <v>0</v>
      </c>
      <c r="AC47" s="752">
        <f t="shared" si="0"/>
        <v>0.10535621931202892</v>
      </c>
      <c r="AD47" s="753">
        <f>Recovery_OX!R42</f>
        <v>0</v>
      </c>
      <c r="AE47" s="703"/>
      <c r="AF47" s="755">
        <f>(AC47-AD47)*(1-Recovery_OX!U42)</f>
        <v>0.10535621931202892</v>
      </c>
    </row>
    <row r="48" spans="2:32">
      <c r="B48" s="748">
        <f t="shared" si="1"/>
        <v>2031</v>
      </c>
      <c r="C48" s="749">
        <f>IF(Select2=1,Food!$K50,"")</f>
        <v>7.3155192812895617E-4</v>
      </c>
      <c r="D48" s="750">
        <f>IF(Select2=1,Paper!$K50,"")</f>
        <v>4.5494841147138962E-2</v>
      </c>
      <c r="E48" s="740">
        <f>IF(Select2=1,Nappies!$K50,"")</f>
        <v>1.3555981158043233E-2</v>
      </c>
      <c r="F48" s="750">
        <f>IF(Select2=1,Garden!$K50,"")</f>
        <v>0</v>
      </c>
      <c r="G48" s="740">
        <f>IF(Select2=1,Wood!$K50,"")</f>
        <v>0</v>
      </c>
      <c r="H48" s="750">
        <f>IF(Select2=1,Textiles!$K50,"")</f>
        <v>3.2440146441340715E-3</v>
      </c>
      <c r="I48" s="751">
        <f>Sludge!K50</f>
        <v>0</v>
      </c>
      <c r="J48" s="751" t="str">
        <f>IF(Select2=2,MSW!$K50,"")</f>
        <v/>
      </c>
      <c r="K48" s="751">
        <f>Industry!$K50</f>
        <v>0</v>
      </c>
      <c r="L48" s="752">
        <f t="shared" si="3"/>
        <v>6.302638887744523E-2</v>
      </c>
      <c r="M48" s="753">
        <f>Recovery_OX!C43</f>
        <v>0</v>
      </c>
      <c r="N48" s="703"/>
      <c r="O48" s="754">
        <f>(L48-M48)*(1-Recovery_OX!F43)</f>
        <v>6.302638887744523E-2</v>
      </c>
      <c r="P48" s="694"/>
      <c r="Q48" s="705"/>
      <c r="S48" s="748">
        <f t="shared" si="2"/>
        <v>2031</v>
      </c>
      <c r="T48" s="749">
        <f>IF(Select2=1,Food!$W50,"")</f>
        <v>4.8944152194176375E-4</v>
      </c>
      <c r="U48" s="750">
        <f>IF(Select2=1,Paper!$W50,"")</f>
        <v>9.3997605675906884E-2</v>
      </c>
      <c r="V48" s="740">
        <f>IF(Select2=1,Nappies!$W50,"")</f>
        <v>0</v>
      </c>
      <c r="W48" s="750">
        <f>IF(Select2=1,Garden!$W50,"")</f>
        <v>0</v>
      </c>
      <c r="X48" s="740">
        <f>IF(Select2=1,Wood!$W50,"")</f>
        <v>0</v>
      </c>
      <c r="Y48" s="750">
        <f>IF(Select2=1,Textiles!$W50,"")</f>
        <v>3.5550845415167919E-3</v>
      </c>
      <c r="Z48" s="742">
        <f>Sludge!W50</f>
        <v>0</v>
      </c>
      <c r="AA48" s="742" t="str">
        <f>IF(Select2=2,MSW!$W50,"")</f>
        <v/>
      </c>
      <c r="AB48" s="751">
        <f>Industry!$W50</f>
        <v>0</v>
      </c>
      <c r="AC48" s="752">
        <f t="shared" si="0"/>
        <v>9.8042131739365435E-2</v>
      </c>
      <c r="AD48" s="753">
        <f>Recovery_OX!R43</f>
        <v>0</v>
      </c>
      <c r="AE48" s="703"/>
      <c r="AF48" s="755">
        <f>(AC48-AD48)*(1-Recovery_OX!U43)</f>
        <v>9.8042131739365435E-2</v>
      </c>
    </row>
    <row r="49" spans="2:32">
      <c r="B49" s="748">
        <f t="shared" si="1"/>
        <v>2032</v>
      </c>
      <c r="C49" s="749">
        <f>IF(Select2=1,Food!$K51,"")</f>
        <v>4.9037392214086259E-4</v>
      </c>
      <c r="D49" s="750">
        <f>IF(Select2=1,Paper!$K51,"")</f>
        <v>4.2419108723195216E-2</v>
      </c>
      <c r="E49" s="740">
        <f>IF(Select2=1,Nappies!$K51,"")</f>
        <v>1.1436704357484577E-2</v>
      </c>
      <c r="F49" s="750">
        <f>IF(Select2=1,Garden!$K51,"")</f>
        <v>0</v>
      </c>
      <c r="G49" s="740">
        <f>IF(Select2=1,Wood!$K51,"")</f>
        <v>0</v>
      </c>
      <c r="H49" s="750">
        <f>IF(Select2=1,Textiles!$K51,"")</f>
        <v>3.0246992058750024E-3</v>
      </c>
      <c r="I49" s="751">
        <f>Sludge!K51</f>
        <v>0</v>
      </c>
      <c r="J49" s="751" t="str">
        <f>IF(Select2=2,MSW!$K51,"")</f>
        <v/>
      </c>
      <c r="K49" s="751">
        <f>Industry!$K51</f>
        <v>0</v>
      </c>
      <c r="L49" s="752">
        <f t="shared" si="3"/>
        <v>5.7370886208695661E-2</v>
      </c>
      <c r="M49" s="753">
        <f>Recovery_OX!C44</f>
        <v>0</v>
      </c>
      <c r="N49" s="703"/>
      <c r="O49" s="754">
        <f>(L49-M49)*(1-Recovery_OX!F44)</f>
        <v>5.7370886208695661E-2</v>
      </c>
      <c r="P49" s="694"/>
      <c r="Q49" s="705"/>
      <c r="S49" s="748">
        <f t="shared" si="2"/>
        <v>2032</v>
      </c>
      <c r="T49" s="749">
        <f>IF(Select2=1,Food!$W51,"")</f>
        <v>3.2808246351975648E-4</v>
      </c>
      <c r="U49" s="750">
        <f>IF(Select2=1,Paper!$W51,"")</f>
        <v>8.7642786618171847E-2</v>
      </c>
      <c r="V49" s="740">
        <f>IF(Select2=1,Nappies!$W51,"")</f>
        <v>0</v>
      </c>
      <c r="W49" s="750">
        <f>IF(Select2=1,Garden!$W51,"")</f>
        <v>0</v>
      </c>
      <c r="X49" s="740">
        <f>IF(Select2=1,Wood!$W51,"")</f>
        <v>0</v>
      </c>
      <c r="Y49" s="750">
        <f>IF(Select2=1,Textiles!$W51,"")</f>
        <v>3.3147388557534284E-3</v>
      </c>
      <c r="Z49" s="742">
        <f>Sludge!W51</f>
        <v>0</v>
      </c>
      <c r="AA49" s="742" t="str">
        <f>IF(Select2=2,MSW!$W51,"")</f>
        <v/>
      </c>
      <c r="AB49" s="751">
        <f>Industry!$W51</f>
        <v>0</v>
      </c>
      <c r="AC49" s="752">
        <f t="shared" ref="AC49:AC80" si="4">SUM(T49:AA49)</f>
        <v>9.1285607937445029E-2</v>
      </c>
      <c r="AD49" s="753">
        <f>Recovery_OX!R44</f>
        <v>0</v>
      </c>
      <c r="AE49" s="703"/>
      <c r="AF49" s="755">
        <f>(AC49-AD49)*(1-Recovery_OX!U44)</f>
        <v>9.1285607937445029E-2</v>
      </c>
    </row>
    <row r="50" spans="2:32">
      <c r="B50" s="748">
        <f t="shared" si="1"/>
        <v>2033</v>
      </c>
      <c r="C50" s="749">
        <f>IF(Select2=1,Food!$K52,"")</f>
        <v>3.2870747006413998E-4</v>
      </c>
      <c r="D50" s="750">
        <f>IF(Select2=1,Paper!$K52,"")</f>
        <v>3.9551314819425719E-2</v>
      </c>
      <c r="E50" s="740">
        <f>IF(Select2=1,Nappies!$K52,"")</f>
        <v>9.6487450842242875E-3</v>
      </c>
      <c r="F50" s="750">
        <f>IF(Select2=1,Garden!$K52,"")</f>
        <v>0</v>
      </c>
      <c r="G50" s="740">
        <f>IF(Select2=1,Wood!$K52,"")</f>
        <v>0</v>
      </c>
      <c r="H50" s="750">
        <f>IF(Select2=1,Textiles!$K52,"")</f>
        <v>2.8202108466322822E-3</v>
      </c>
      <c r="I50" s="751">
        <f>Sludge!K52</f>
        <v>0</v>
      </c>
      <c r="J50" s="751" t="str">
        <f>IF(Select2=2,MSW!$K52,"")</f>
        <v/>
      </c>
      <c r="K50" s="751">
        <f>Industry!$K52</f>
        <v>0</v>
      </c>
      <c r="L50" s="752">
        <f t="shared" si="3"/>
        <v>5.2348978220346426E-2</v>
      </c>
      <c r="M50" s="753">
        <f>Recovery_OX!C45</f>
        <v>0</v>
      </c>
      <c r="N50" s="703"/>
      <c r="O50" s="754">
        <f>(L50-M50)*(1-Recovery_OX!F45)</f>
        <v>5.2348978220346426E-2</v>
      </c>
      <c r="P50" s="694"/>
      <c r="Q50" s="705"/>
      <c r="S50" s="748">
        <f t="shared" si="2"/>
        <v>2033</v>
      </c>
      <c r="T50" s="749">
        <f>IF(Select2=1,Food!$W52,"")</f>
        <v>2.1992025205004912E-4</v>
      </c>
      <c r="U50" s="750">
        <f>IF(Select2=1,Paper!$W52,"")</f>
        <v>8.1717592602119193E-2</v>
      </c>
      <c r="V50" s="740">
        <f>IF(Select2=1,Nappies!$W52,"")</f>
        <v>0</v>
      </c>
      <c r="W50" s="750">
        <f>IF(Select2=1,Garden!$W52,"")</f>
        <v>0</v>
      </c>
      <c r="X50" s="740">
        <f>IF(Select2=1,Wood!$W52,"")</f>
        <v>0</v>
      </c>
      <c r="Y50" s="750">
        <f>IF(Select2=1,Textiles!$W52,"")</f>
        <v>3.0906420237066115E-3</v>
      </c>
      <c r="Z50" s="742">
        <f>Sludge!W52</f>
        <v>0</v>
      </c>
      <c r="AA50" s="742" t="str">
        <f>IF(Select2=2,MSW!$W52,"")</f>
        <v/>
      </c>
      <c r="AB50" s="751">
        <f>Industry!$W52</f>
        <v>0</v>
      </c>
      <c r="AC50" s="752">
        <f t="shared" si="4"/>
        <v>8.502815487787585E-2</v>
      </c>
      <c r="AD50" s="753">
        <f>Recovery_OX!R45</f>
        <v>0</v>
      </c>
      <c r="AE50" s="703"/>
      <c r="AF50" s="755">
        <f>(AC50-AD50)*(1-Recovery_OX!U45)</f>
        <v>8.502815487787585E-2</v>
      </c>
    </row>
    <row r="51" spans="2:32">
      <c r="B51" s="748">
        <f t="shared" si="1"/>
        <v>2034</v>
      </c>
      <c r="C51" s="749">
        <f>IF(Select2=1,Food!$K53,"")</f>
        <v>2.2033920646565285E-4</v>
      </c>
      <c r="D51" s="750">
        <f>IF(Select2=1,Paper!$K53,"")</f>
        <v>3.6877401506787082E-2</v>
      </c>
      <c r="E51" s="740">
        <f>IF(Select2=1,Nappies!$K53,"")</f>
        <v>8.1403067518673426E-3</v>
      </c>
      <c r="F51" s="750">
        <f>IF(Select2=1,Garden!$K53,"")</f>
        <v>0</v>
      </c>
      <c r="G51" s="740">
        <f>IF(Select2=1,Wood!$K53,"")</f>
        <v>0</v>
      </c>
      <c r="H51" s="750">
        <f>IF(Select2=1,Textiles!$K53,"")</f>
        <v>2.6295471642316624E-3</v>
      </c>
      <c r="I51" s="751">
        <f>Sludge!K53</f>
        <v>0</v>
      </c>
      <c r="J51" s="751" t="str">
        <f>IF(Select2=2,MSW!$K53,"")</f>
        <v/>
      </c>
      <c r="K51" s="751">
        <f>Industry!$K53</f>
        <v>0</v>
      </c>
      <c r="L51" s="752">
        <f t="shared" si="3"/>
        <v>4.7867594629351737E-2</v>
      </c>
      <c r="M51" s="753">
        <f>Recovery_OX!C46</f>
        <v>0</v>
      </c>
      <c r="N51" s="703"/>
      <c r="O51" s="754">
        <f>(L51-M51)*(1-Recovery_OX!F46)</f>
        <v>4.7867594629351737E-2</v>
      </c>
      <c r="P51" s="694"/>
      <c r="Q51" s="705"/>
      <c r="S51" s="748">
        <f t="shared" si="2"/>
        <v>2034</v>
      </c>
      <c r="T51" s="749">
        <f>IF(Select2=1,Food!$W53,"")</f>
        <v>1.4741695347835832E-4</v>
      </c>
      <c r="U51" s="750">
        <f>IF(Select2=1,Paper!$W53,"")</f>
        <v>7.6192978319807966E-2</v>
      </c>
      <c r="V51" s="740">
        <f>IF(Select2=1,Nappies!$W53,"")</f>
        <v>0</v>
      </c>
      <c r="W51" s="750">
        <f>IF(Select2=1,Garden!$W53,"")</f>
        <v>0</v>
      </c>
      <c r="X51" s="740">
        <f>IF(Select2=1,Wood!$W53,"")</f>
        <v>0</v>
      </c>
      <c r="Y51" s="750">
        <f>IF(Select2=1,Textiles!$W53,"")</f>
        <v>2.881695522445658E-3</v>
      </c>
      <c r="Z51" s="742">
        <f>Sludge!W53</f>
        <v>0</v>
      </c>
      <c r="AA51" s="742" t="str">
        <f>IF(Select2=2,MSW!$W53,"")</f>
        <v/>
      </c>
      <c r="AB51" s="751">
        <f>Industry!$W53</f>
        <v>0</v>
      </c>
      <c r="AC51" s="752">
        <f t="shared" si="4"/>
        <v>7.9222090795731989E-2</v>
      </c>
      <c r="AD51" s="753">
        <f>Recovery_OX!R46</f>
        <v>0</v>
      </c>
      <c r="AE51" s="703"/>
      <c r="AF51" s="755">
        <f>(AC51-AD51)*(1-Recovery_OX!U46)</f>
        <v>7.9222090795731989E-2</v>
      </c>
    </row>
    <row r="52" spans="2:32">
      <c r="B52" s="748">
        <f t="shared" si="1"/>
        <v>2035</v>
      </c>
      <c r="C52" s="749">
        <f>IF(Select2=1,Food!$K54,"")</f>
        <v>1.4769778702151265E-4</v>
      </c>
      <c r="D52" s="750">
        <f>IF(Select2=1,Paper!$K54,"")</f>
        <v>3.4384261259118587E-2</v>
      </c>
      <c r="E52" s="740">
        <f>IF(Select2=1,Nappies!$K54,"")</f>
        <v>6.8676904028524659E-3</v>
      </c>
      <c r="F52" s="750">
        <f>IF(Select2=1,Garden!$K54,"")</f>
        <v>0</v>
      </c>
      <c r="G52" s="740">
        <f>IF(Select2=1,Wood!$K54,"")</f>
        <v>0</v>
      </c>
      <c r="H52" s="750">
        <f>IF(Select2=1,Textiles!$K54,"")</f>
        <v>2.4517735250808134E-3</v>
      </c>
      <c r="I52" s="751">
        <f>Sludge!K54</f>
        <v>0</v>
      </c>
      <c r="J52" s="751" t="str">
        <f>IF(Select2=2,MSW!$K54,"")</f>
        <v/>
      </c>
      <c r="K52" s="751">
        <f>Industry!$K54</f>
        <v>0</v>
      </c>
      <c r="L52" s="752">
        <f t="shared" si="3"/>
        <v>4.3851422974073379E-2</v>
      </c>
      <c r="M52" s="753">
        <f>Recovery_OX!C47</f>
        <v>0</v>
      </c>
      <c r="N52" s="703"/>
      <c r="O52" s="754">
        <f>(L52-M52)*(1-Recovery_OX!F47)</f>
        <v>4.3851422974073379E-2</v>
      </c>
      <c r="P52" s="694"/>
      <c r="Q52" s="705"/>
      <c r="S52" s="748">
        <f t="shared" si="2"/>
        <v>2035</v>
      </c>
      <c r="T52" s="749">
        <f>IF(Select2=1,Food!$W54,"")</f>
        <v>9.8816539042046849E-5</v>
      </c>
      <c r="U52" s="750">
        <f>IF(Select2=1,Paper!$W54,"")</f>
        <v>7.104186210561686E-2</v>
      </c>
      <c r="V52" s="740">
        <f>IF(Select2=1,Nappies!$W54,"")</f>
        <v>0</v>
      </c>
      <c r="W52" s="750">
        <f>IF(Select2=1,Garden!$W54,"")</f>
        <v>0</v>
      </c>
      <c r="X52" s="740">
        <f>IF(Select2=1,Wood!$W54,"")</f>
        <v>0</v>
      </c>
      <c r="Y52" s="750">
        <f>IF(Select2=1,Textiles!$W54,"")</f>
        <v>2.6868750959789739E-3</v>
      </c>
      <c r="Z52" s="742">
        <f>Sludge!W54</f>
        <v>0</v>
      </c>
      <c r="AA52" s="742" t="str">
        <f>IF(Select2=2,MSW!$W54,"")</f>
        <v/>
      </c>
      <c r="AB52" s="751">
        <f>Industry!$W54</f>
        <v>0</v>
      </c>
      <c r="AC52" s="752">
        <f t="shared" si="4"/>
        <v>7.3827553740637888E-2</v>
      </c>
      <c r="AD52" s="753">
        <f>Recovery_OX!R47</f>
        <v>0</v>
      </c>
      <c r="AE52" s="703"/>
      <c r="AF52" s="755">
        <f>(AC52-AD52)*(1-Recovery_OX!U47)</f>
        <v>7.3827553740637888E-2</v>
      </c>
    </row>
    <row r="53" spans="2:32">
      <c r="B53" s="748">
        <f t="shared" si="1"/>
        <v>2036</v>
      </c>
      <c r="C53" s="749">
        <f>IF(Select2=1,Food!$K55,"")</f>
        <v>9.9004787395622421E-5</v>
      </c>
      <c r="D53" s="750">
        <f>IF(Select2=1,Paper!$K55,"")</f>
        <v>3.2059672700033681E-2</v>
      </c>
      <c r="E53" s="740">
        <f>IF(Select2=1,Nappies!$K55,"")</f>
        <v>5.7940287641632705E-3</v>
      </c>
      <c r="F53" s="750">
        <f>IF(Select2=1,Garden!$K55,"")</f>
        <v>0</v>
      </c>
      <c r="G53" s="740">
        <f>IF(Select2=1,Wood!$K55,"")</f>
        <v>0</v>
      </c>
      <c r="H53" s="750">
        <f>IF(Select2=1,Textiles!$K55,"")</f>
        <v>2.2860184825943719E-3</v>
      </c>
      <c r="I53" s="751">
        <f>Sludge!K55</f>
        <v>0</v>
      </c>
      <c r="J53" s="751" t="str">
        <f>IF(Select2=2,MSW!$K55,"")</f>
        <v/>
      </c>
      <c r="K53" s="751">
        <f>Industry!$K55</f>
        <v>0</v>
      </c>
      <c r="L53" s="752">
        <f t="shared" si="3"/>
        <v>4.0238724734186944E-2</v>
      </c>
      <c r="M53" s="753">
        <f>Recovery_OX!C48</f>
        <v>0</v>
      </c>
      <c r="N53" s="703"/>
      <c r="O53" s="754">
        <f>(L53-M53)*(1-Recovery_OX!F48)</f>
        <v>4.0238724734186944E-2</v>
      </c>
      <c r="P53" s="694"/>
      <c r="Q53" s="705"/>
      <c r="S53" s="748">
        <f t="shared" si="2"/>
        <v>2036</v>
      </c>
      <c r="T53" s="749">
        <f>IF(Select2=1,Food!$W55,"")</f>
        <v>6.62387069997474E-5</v>
      </c>
      <c r="U53" s="750">
        <f>IF(Select2=1,Paper!$W55,"")</f>
        <v>6.6238993181887723E-2</v>
      </c>
      <c r="V53" s="740">
        <f>IF(Select2=1,Nappies!$W55,"")</f>
        <v>0</v>
      </c>
      <c r="W53" s="750">
        <f>IF(Select2=1,Garden!$W55,"")</f>
        <v>0</v>
      </c>
      <c r="X53" s="740">
        <f>IF(Select2=1,Wood!$W55,"")</f>
        <v>0</v>
      </c>
      <c r="Y53" s="750">
        <f>IF(Select2=1,Textiles!$W55,"")</f>
        <v>2.5052257343499969E-3</v>
      </c>
      <c r="Z53" s="742">
        <f>Sludge!W55</f>
        <v>0</v>
      </c>
      <c r="AA53" s="742" t="str">
        <f>IF(Select2=2,MSW!$W55,"")</f>
        <v/>
      </c>
      <c r="AB53" s="751">
        <f>Industry!$W55</f>
        <v>0</v>
      </c>
      <c r="AC53" s="752">
        <f t="shared" si="4"/>
        <v>6.8810457623237467E-2</v>
      </c>
      <c r="AD53" s="753">
        <f>Recovery_OX!R48</f>
        <v>0</v>
      </c>
      <c r="AE53" s="703"/>
      <c r="AF53" s="755">
        <f>(AC53-AD53)*(1-Recovery_OX!U48)</f>
        <v>6.8810457623237467E-2</v>
      </c>
    </row>
    <row r="54" spans="2:32">
      <c r="B54" s="748">
        <f t="shared" si="1"/>
        <v>2037</v>
      </c>
      <c r="C54" s="749">
        <f>IF(Select2=1,Food!$K56,"")</f>
        <v>6.6364893644782296E-5</v>
      </c>
      <c r="D54" s="750">
        <f>IF(Select2=1,Paper!$K56,"")</f>
        <v>2.9892240693718854E-2</v>
      </c>
      <c r="E54" s="740">
        <f>IF(Select2=1,Nappies!$K56,"")</f>
        <v>4.888218214671977E-3</v>
      </c>
      <c r="F54" s="750">
        <f>IF(Select2=1,Garden!$K56,"")</f>
        <v>0</v>
      </c>
      <c r="G54" s="740">
        <f>IF(Select2=1,Wood!$K56,"")</f>
        <v>0</v>
      </c>
      <c r="H54" s="750">
        <f>IF(Select2=1,Textiles!$K56,"")</f>
        <v>2.1314695053617659E-3</v>
      </c>
      <c r="I54" s="751">
        <f>Sludge!K56</f>
        <v>0</v>
      </c>
      <c r="J54" s="751" t="str">
        <f>IF(Select2=2,MSW!$K56,"")</f>
        <v/>
      </c>
      <c r="K54" s="751">
        <f>Industry!$K56</f>
        <v>0</v>
      </c>
      <c r="L54" s="752">
        <f t="shared" si="3"/>
        <v>3.6978293307397374E-2</v>
      </c>
      <c r="M54" s="753">
        <f>Recovery_OX!C49</f>
        <v>0</v>
      </c>
      <c r="N54" s="703"/>
      <c r="O54" s="754">
        <f>(L54-M54)*(1-Recovery_OX!F49)</f>
        <v>3.6978293307397374E-2</v>
      </c>
      <c r="P54" s="694"/>
      <c r="Q54" s="705"/>
      <c r="S54" s="748">
        <f t="shared" si="2"/>
        <v>2037</v>
      </c>
      <c r="T54" s="749">
        <f>IF(Select2=1,Food!$W56,"")</f>
        <v>4.4401133125411909E-5</v>
      </c>
      <c r="U54" s="750">
        <f>IF(Select2=1,Paper!$W56,"")</f>
        <v>6.1760827879584368E-2</v>
      </c>
      <c r="V54" s="740">
        <f>IF(Select2=1,Nappies!$W56,"")</f>
        <v>0</v>
      </c>
      <c r="W54" s="750">
        <f>IF(Select2=1,Garden!$W56,"")</f>
        <v>0</v>
      </c>
      <c r="X54" s="740">
        <f>IF(Select2=1,Wood!$W56,"")</f>
        <v>0</v>
      </c>
      <c r="Y54" s="750">
        <f>IF(Select2=1,Textiles!$W56,"")</f>
        <v>2.3358569921772777E-3</v>
      </c>
      <c r="Z54" s="742">
        <f>Sludge!W56</f>
        <v>0</v>
      </c>
      <c r="AA54" s="742" t="str">
        <f>IF(Select2=2,MSW!$W56,"")</f>
        <v/>
      </c>
      <c r="AB54" s="751">
        <f>Industry!$W56</f>
        <v>0</v>
      </c>
      <c r="AC54" s="752">
        <f t="shared" si="4"/>
        <v>6.4141086004887063E-2</v>
      </c>
      <c r="AD54" s="753">
        <f>Recovery_OX!R49</f>
        <v>0</v>
      </c>
      <c r="AE54" s="703"/>
      <c r="AF54" s="755">
        <f>(AC54-AD54)*(1-Recovery_OX!U49)</f>
        <v>6.4141086004887063E-2</v>
      </c>
    </row>
    <row r="55" spans="2:32">
      <c r="B55" s="748">
        <f t="shared" si="1"/>
        <v>2038</v>
      </c>
      <c r="C55" s="749">
        <f>IF(Select2=1,Food!$K57,"")</f>
        <v>4.4485718563120781E-5</v>
      </c>
      <c r="D55" s="750">
        <f>IF(Select2=1,Paper!$K57,"")</f>
        <v>2.7871340485964558E-2</v>
      </c>
      <c r="E55" s="740">
        <f>IF(Select2=1,Nappies!$K57,"")</f>
        <v>4.124017723564335E-3</v>
      </c>
      <c r="F55" s="750">
        <f>IF(Select2=1,Garden!$K57,"")</f>
        <v>0</v>
      </c>
      <c r="G55" s="740">
        <f>IF(Select2=1,Wood!$K57,"")</f>
        <v>0</v>
      </c>
      <c r="H55" s="750">
        <f>IF(Select2=1,Textiles!$K57,"")</f>
        <v>1.9873689941172987E-3</v>
      </c>
      <c r="I55" s="751">
        <f>Sludge!K57</f>
        <v>0</v>
      </c>
      <c r="J55" s="751" t="str">
        <f>IF(Select2=2,MSW!$K57,"")</f>
        <v/>
      </c>
      <c r="K55" s="751">
        <f>Industry!$K57</f>
        <v>0</v>
      </c>
      <c r="L55" s="752">
        <f t="shared" si="3"/>
        <v>3.402721292220931E-2</v>
      </c>
      <c r="M55" s="753">
        <f>Recovery_OX!C50</f>
        <v>0</v>
      </c>
      <c r="N55" s="703"/>
      <c r="O55" s="754">
        <f>(L55-M55)*(1-Recovery_OX!F50)</f>
        <v>3.402721292220931E-2</v>
      </c>
      <c r="P55" s="694"/>
      <c r="Q55" s="705"/>
      <c r="S55" s="748">
        <f t="shared" si="2"/>
        <v>2038</v>
      </c>
      <c r="T55" s="749">
        <f>IF(Select2=1,Food!$W57,"")</f>
        <v>2.9762969600660656E-5</v>
      </c>
      <c r="U55" s="750">
        <f>IF(Select2=1,Paper!$W57,"")</f>
        <v>5.7585414227199455E-2</v>
      </c>
      <c r="V55" s="740">
        <f>IF(Select2=1,Nappies!$W57,"")</f>
        <v>0</v>
      </c>
      <c r="W55" s="750">
        <f>IF(Select2=1,Garden!$W57,"")</f>
        <v>0</v>
      </c>
      <c r="X55" s="740">
        <f>IF(Select2=1,Wood!$W57,"")</f>
        <v>0</v>
      </c>
      <c r="Y55" s="750">
        <f>IF(Select2=1,Textiles!$W57,"")</f>
        <v>2.177938623690191E-3</v>
      </c>
      <c r="Z55" s="742">
        <f>Sludge!W57</f>
        <v>0</v>
      </c>
      <c r="AA55" s="742" t="str">
        <f>IF(Select2=2,MSW!$W57,"")</f>
        <v/>
      </c>
      <c r="AB55" s="751">
        <f>Industry!$W57</f>
        <v>0</v>
      </c>
      <c r="AC55" s="752">
        <f t="shared" si="4"/>
        <v>5.9793115820490308E-2</v>
      </c>
      <c r="AD55" s="753">
        <f>Recovery_OX!R50</f>
        <v>0</v>
      </c>
      <c r="AE55" s="703"/>
      <c r="AF55" s="755">
        <f>(AC55-AD55)*(1-Recovery_OX!U50)</f>
        <v>5.9793115820490308E-2</v>
      </c>
    </row>
    <row r="56" spans="2:32">
      <c r="B56" s="748">
        <f t="shared" si="1"/>
        <v>2039</v>
      </c>
      <c r="C56" s="749">
        <f>IF(Select2=1,Food!$K58,"")</f>
        <v>2.9819668915159618E-5</v>
      </c>
      <c r="D56" s="750">
        <f>IF(Select2=1,Paper!$K58,"")</f>
        <v>2.59870656216078E-2</v>
      </c>
      <c r="E56" s="740">
        <f>IF(Select2=1,Nappies!$K58,"")</f>
        <v>3.4792886563911407E-3</v>
      </c>
      <c r="F56" s="750">
        <f>IF(Select2=1,Garden!$K58,"")</f>
        <v>0</v>
      </c>
      <c r="G56" s="740">
        <f>IF(Select2=1,Wood!$K58,"")</f>
        <v>0</v>
      </c>
      <c r="H56" s="750">
        <f>IF(Select2=1,Textiles!$K58,"")</f>
        <v>1.8530105679876703E-3</v>
      </c>
      <c r="I56" s="751">
        <f>Sludge!K58</f>
        <v>0</v>
      </c>
      <c r="J56" s="751" t="str">
        <f>IF(Select2=2,MSW!$K58,"")</f>
        <v/>
      </c>
      <c r="K56" s="751">
        <f>Industry!$K58</f>
        <v>0</v>
      </c>
      <c r="L56" s="752">
        <f t="shared" si="3"/>
        <v>3.1349184514901769E-2</v>
      </c>
      <c r="M56" s="753">
        <f>Recovery_OX!C51</f>
        <v>0</v>
      </c>
      <c r="N56" s="703"/>
      <c r="O56" s="754">
        <f>(L56-M56)*(1-Recovery_OX!F51)</f>
        <v>3.1349184514901769E-2</v>
      </c>
      <c r="P56" s="694"/>
      <c r="Q56" s="705"/>
      <c r="S56" s="748">
        <f t="shared" si="2"/>
        <v>2039</v>
      </c>
      <c r="T56" s="749">
        <f>IF(Select2=1,Food!$W58,"")</f>
        <v>1.9950715152872187E-5</v>
      </c>
      <c r="U56" s="750">
        <f>IF(Select2=1,Paper!$W58,"")</f>
        <v>5.3692284342164838E-2</v>
      </c>
      <c r="V56" s="740">
        <f>IF(Select2=1,Nappies!$W58,"")</f>
        <v>0</v>
      </c>
      <c r="W56" s="750">
        <f>IF(Select2=1,Garden!$W58,"")</f>
        <v>0</v>
      </c>
      <c r="X56" s="740">
        <f>IF(Select2=1,Wood!$W58,"")</f>
        <v>0</v>
      </c>
      <c r="Y56" s="750">
        <f>IF(Select2=1,Textiles!$W58,"")</f>
        <v>2.0306965128632009E-3</v>
      </c>
      <c r="Z56" s="742">
        <f>Sludge!W58</f>
        <v>0</v>
      </c>
      <c r="AA56" s="742" t="str">
        <f>IF(Select2=2,MSW!$W58,"")</f>
        <v/>
      </c>
      <c r="AB56" s="751">
        <f>Industry!$W58</f>
        <v>0</v>
      </c>
      <c r="AC56" s="752">
        <f t="shared" si="4"/>
        <v>5.5742931570180912E-2</v>
      </c>
      <c r="AD56" s="753">
        <f>Recovery_OX!R51</f>
        <v>0</v>
      </c>
      <c r="AE56" s="703"/>
      <c r="AF56" s="755">
        <f>(AC56-AD56)*(1-Recovery_OX!U51)</f>
        <v>5.5742931570180912E-2</v>
      </c>
    </row>
    <row r="57" spans="2:32">
      <c r="B57" s="748">
        <f t="shared" si="1"/>
        <v>2040</v>
      </c>
      <c r="C57" s="749">
        <f>IF(Select2=1,Food!$K59,"")</f>
        <v>1.9988721839977317E-5</v>
      </c>
      <c r="D57" s="750">
        <f>IF(Select2=1,Paper!$K59,"")</f>
        <v>2.4230179383077442E-2</v>
      </c>
      <c r="E57" s="740">
        <f>IF(Select2=1,Nappies!$K59,"")</f>
        <v>2.9353534261801102E-3</v>
      </c>
      <c r="F57" s="750">
        <f>IF(Select2=1,Garden!$K59,"")</f>
        <v>0</v>
      </c>
      <c r="G57" s="740">
        <f>IF(Select2=1,Wood!$K59,"")</f>
        <v>0</v>
      </c>
      <c r="H57" s="750">
        <f>IF(Select2=1,Textiles!$K59,"")</f>
        <v>1.7277356018121147E-3</v>
      </c>
      <c r="I57" s="751">
        <f>Sludge!K59</f>
        <v>0</v>
      </c>
      <c r="J57" s="751" t="str">
        <f>IF(Select2=2,MSW!$K59,"")</f>
        <v/>
      </c>
      <c r="K57" s="751">
        <f>Industry!$K59</f>
        <v>0</v>
      </c>
      <c r="L57" s="752">
        <f t="shared" si="3"/>
        <v>2.8913257132909646E-2</v>
      </c>
      <c r="M57" s="753">
        <f>Recovery_OX!C52</f>
        <v>0</v>
      </c>
      <c r="N57" s="703"/>
      <c r="O57" s="754">
        <f>(L57-M57)*(1-Recovery_OX!F52)</f>
        <v>2.8913257132909646E-2</v>
      </c>
      <c r="P57" s="694"/>
      <c r="Q57" s="705"/>
      <c r="S57" s="748">
        <f t="shared" si="2"/>
        <v>2040</v>
      </c>
      <c r="T57" s="749">
        <f>IF(Select2=1,Food!$W59,"")</f>
        <v>1.3373364299717212E-5</v>
      </c>
      <c r="U57" s="750">
        <f>IF(Select2=1,Paper!$W59,"")</f>
        <v>5.0062354097267406E-2</v>
      </c>
      <c r="V57" s="740">
        <f>IF(Select2=1,Nappies!$W59,"")</f>
        <v>0</v>
      </c>
      <c r="W57" s="750">
        <f>IF(Select2=1,Garden!$W59,"")</f>
        <v>0</v>
      </c>
      <c r="X57" s="740">
        <f>IF(Select2=1,Wood!$W59,"")</f>
        <v>0</v>
      </c>
      <c r="Y57" s="750">
        <f>IF(Select2=1,Textiles!$W59,"")</f>
        <v>1.8934088786982084E-3</v>
      </c>
      <c r="Z57" s="742">
        <f>Sludge!W59</f>
        <v>0</v>
      </c>
      <c r="AA57" s="742" t="str">
        <f>IF(Select2=2,MSW!$W59,"")</f>
        <v/>
      </c>
      <c r="AB57" s="751">
        <f>Industry!$W59</f>
        <v>0</v>
      </c>
      <c r="AC57" s="752">
        <f t="shared" si="4"/>
        <v>5.1969136340265336E-2</v>
      </c>
      <c r="AD57" s="753">
        <f>Recovery_OX!R52</f>
        <v>0</v>
      </c>
      <c r="AE57" s="703"/>
      <c r="AF57" s="755">
        <f>(AC57-AD57)*(1-Recovery_OX!U52)</f>
        <v>5.1969136340265336E-2</v>
      </c>
    </row>
    <row r="58" spans="2:32">
      <c r="B58" s="748">
        <f t="shared" si="1"/>
        <v>2041</v>
      </c>
      <c r="C58" s="749">
        <f>IF(Select2=1,Food!$K60,"")</f>
        <v>1.3398840943967185E-5</v>
      </c>
      <c r="D58" s="750">
        <f>IF(Select2=1,Paper!$K60,"")</f>
        <v>2.2592069511993929E-2</v>
      </c>
      <c r="E58" s="740">
        <f>IF(Select2=1,Nappies!$K60,"")</f>
        <v>2.4764544099438088E-3</v>
      </c>
      <c r="F58" s="750">
        <f>IF(Select2=1,Garden!$K60,"")</f>
        <v>0</v>
      </c>
      <c r="G58" s="740">
        <f>IF(Select2=1,Wood!$K60,"")</f>
        <v>0</v>
      </c>
      <c r="H58" s="750">
        <f>IF(Select2=1,Textiles!$K60,"")</f>
        <v>1.6109299975611004E-3</v>
      </c>
      <c r="I58" s="751">
        <f>Sludge!K60</f>
        <v>0</v>
      </c>
      <c r="J58" s="751" t="str">
        <f>IF(Select2=2,MSW!$K60,"")</f>
        <v/>
      </c>
      <c r="K58" s="751">
        <f>Industry!$K60</f>
        <v>0</v>
      </c>
      <c r="L58" s="752">
        <f t="shared" si="3"/>
        <v>2.6692852760442805E-2</v>
      </c>
      <c r="M58" s="753">
        <f>Recovery_OX!C53</f>
        <v>0</v>
      </c>
      <c r="N58" s="703"/>
      <c r="O58" s="754">
        <f>(L58-M58)*(1-Recovery_OX!F53)</f>
        <v>2.6692852760442805E-2</v>
      </c>
      <c r="P58" s="694"/>
      <c r="Q58" s="705"/>
      <c r="S58" s="748">
        <f t="shared" si="2"/>
        <v>2041</v>
      </c>
      <c r="T58" s="749">
        <f>IF(Select2=1,Food!$W60,"")</f>
        <v>8.9644341730378161E-6</v>
      </c>
      <c r="U58" s="750">
        <f>IF(Select2=1,Paper!$W60,"")</f>
        <v>4.6677829570235363E-2</v>
      </c>
      <c r="V58" s="740">
        <f>IF(Select2=1,Nappies!$W60,"")</f>
        <v>0</v>
      </c>
      <c r="W58" s="750">
        <f>IF(Select2=1,Garden!$W60,"")</f>
        <v>0</v>
      </c>
      <c r="X58" s="740">
        <f>IF(Select2=1,Wood!$W60,"")</f>
        <v>0</v>
      </c>
      <c r="Y58" s="750">
        <f>IF(Select2=1,Textiles!$W60,"")</f>
        <v>1.7654027370532608E-3</v>
      </c>
      <c r="Z58" s="742">
        <f>Sludge!W60</f>
        <v>0</v>
      </c>
      <c r="AA58" s="742" t="str">
        <f>IF(Select2=2,MSW!$W60,"")</f>
        <v/>
      </c>
      <c r="AB58" s="751">
        <f>Industry!$W60</f>
        <v>0</v>
      </c>
      <c r="AC58" s="752">
        <f t="shared" si="4"/>
        <v>4.8452196741461659E-2</v>
      </c>
      <c r="AD58" s="753">
        <f>Recovery_OX!R53</f>
        <v>0</v>
      </c>
      <c r="AE58" s="703"/>
      <c r="AF58" s="755">
        <f>(AC58-AD58)*(1-Recovery_OX!U53)</f>
        <v>4.8452196741461659E-2</v>
      </c>
    </row>
    <row r="59" spans="2:32">
      <c r="B59" s="748">
        <f t="shared" si="1"/>
        <v>2042</v>
      </c>
      <c r="C59" s="749">
        <f>IF(Select2=1,Food!$K61,"")</f>
        <v>8.9815116783842918E-6</v>
      </c>
      <c r="D59" s="750">
        <f>IF(Select2=1,Paper!$K61,"")</f>
        <v>2.1064705991868733E-2</v>
      </c>
      <c r="E59" s="740">
        <f>IF(Select2=1,Nappies!$K61,"")</f>
        <v>2.0892974555745489E-3</v>
      </c>
      <c r="F59" s="750">
        <f>IF(Select2=1,Garden!$K61,"")</f>
        <v>0</v>
      </c>
      <c r="G59" s="740">
        <f>IF(Select2=1,Wood!$K61,"")</f>
        <v>0</v>
      </c>
      <c r="H59" s="750">
        <f>IF(Select2=1,Textiles!$K61,"")</f>
        <v>1.5020211740270743E-3</v>
      </c>
      <c r="I59" s="751">
        <f>Sludge!K61</f>
        <v>0</v>
      </c>
      <c r="J59" s="751" t="str">
        <f>IF(Select2=2,MSW!$K61,"")</f>
        <v/>
      </c>
      <c r="K59" s="751">
        <f>Industry!$K61</f>
        <v>0</v>
      </c>
      <c r="L59" s="752">
        <f t="shared" si="3"/>
        <v>2.4665006133148742E-2</v>
      </c>
      <c r="M59" s="753">
        <f>Recovery_OX!C54</f>
        <v>0</v>
      </c>
      <c r="N59" s="703"/>
      <c r="O59" s="754">
        <f>(L59-M59)*(1-Recovery_OX!F54)</f>
        <v>2.4665006133148742E-2</v>
      </c>
      <c r="P59" s="694"/>
      <c r="Q59" s="705"/>
      <c r="S59" s="748">
        <f t="shared" si="2"/>
        <v>2042</v>
      </c>
      <c r="T59" s="749">
        <f>IF(Select2=1,Food!$W61,"")</f>
        <v>6.0090399275541671E-6</v>
      </c>
      <c r="U59" s="750">
        <f>IF(Select2=1,Paper!$W61,"")</f>
        <v>4.3522119817910578E-2</v>
      </c>
      <c r="V59" s="740">
        <f>IF(Select2=1,Nappies!$W61,"")</f>
        <v>0</v>
      </c>
      <c r="W59" s="750">
        <f>IF(Select2=1,Garden!$W61,"")</f>
        <v>0</v>
      </c>
      <c r="X59" s="740">
        <f>IF(Select2=1,Wood!$W61,"")</f>
        <v>0</v>
      </c>
      <c r="Y59" s="750">
        <f>IF(Select2=1,Textiles!$W61,"")</f>
        <v>1.6460506016735062E-3</v>
      </c>
      <c r="Z59" s="742">
        <f>Sludge!W61</f>
        <v>0</v>
      </c>
      <c r="AA59" s="742" t="str">
        <f>IF(Select2=2,MSW!$W61,"")</f>
        <v/>
      </c>
      <c r="AB59" s="751">
        <f>Industry!$W61</f>
        <v>0</v>
      </c>
      <c r="AC59" s="752">
        <f t="shared" si="4"/>
        <v>4.5174179459511639E-2</v>
      </c>
      <c r="AD59" s="753">
        <f>Recovery_OX!R54</f>
        <v>0</v>
      </c>
      <c r="AE59" s="703"/>
      <c r="AF59" s="755">
        <f>(AC59-AD59)*(1-Recovery_OX!U54)</f>
        <v>4.5174179459511639E-2</v>
      </c>
    </row>
    <row r="60" spans="2:32">
      <c r="B60" s="748">
        <f t="shared" si="1"/>
        <v>2043</v>
      </c>
      <c r="C60" s="749">
        <f>IF(Select2=1,Food!$K62,"")</f>
        <v>6.0204873217241914E-6</v>
      </c>
      <c r="D60" s="750">
        <f>IF(Select2=1,Paper!$K62,"")</f>
        <v>1.9640601684954205E-2</v>
      </c>
      <c r="E60" s="740">
        <f>IF(Select2=1,Nappies!$K62,"")</f>
        <v>1.7626667546725933E-3</v>
      </c>
      <c r="F60" s="750">
        <f>IF(Select2=1,Garden!$K62,"")</f>
        <v>0</v>
      </c>
      <c r="G60" s="740">
        <f>IF(Select2=1,Wood!$K62,"")</f>
        <v>0</v>
      </c>
      <c r="H60" s="750">
        <f>IF(Select2=1,Textiles!$K62,"")</f>
        <v>1.4004752600307209E-3</v>
      </c>
      <c r="I60" s="751">
        <f>Sludge!K62</f>
        <v>0</v>
      </c>
      <c r="J60" s="751" t="str">
        <f>IF(Select2=2,MSW!$K62,"")</f>
        <v/>
      </c>
      <c r="K60" s="751">
        <f>Industry!$K62</f>
        <v>0</v>
      </c>
      <c r="L60" s="752">
        <f t="shared" si="3"/>
        <v>2.2809764186979244E-2</v>
      </c>
      <c r="M60" s="753">
        <f>Recovery_OX!C55</f>
        <v>0</v>
      </c>
      <c r="N60" s="703"/>
      <c r="O60" s="754">
        <f>(L60-M60)*(1-Recovery_OX!F55)</f>
        <v>2.2809764186979244E-2</v>
      </c>
      <c r="P60" s="694"/>
      <c r="Q60" s="705"/>
      <c r="S60" s="748">
        <f t="shared" si="2"/>
        <v>2043</v>
      </c>
      <c r="T60" s="749">
        <f>IF(Select2=1,Food!$W62,"")</f>
        <v>4.027979920868104E-6</v>
      </c>
      <c r="U60" s="750">
        <f>IF(Select2=1,Paper!$W62,"")</f>
        <v>4.0579755547426016E-2</v>
      </c>
      <c r="V60" s="740">
        <f>IF(Select2=1,Nappies!$W62,"")</f>
        <v>0</v>
      </c>
      <c r="W60" s="750">
        <f>IF(Select2=1,Garden!$W62,"")</f>
        <v>0</v>
      </c>
      <c r="X60" s="740">
        <f>IF(Select2=1,Wood!$W62,"")</f>
        <v>0</v>
      </c>
      <c r="Y60" s="750">
        <f>IF(Select2=1,Textiles!$W62,"")</f>
        <v>1.5347674082528445E-3</v>
      </c>
      <c r="Z60" s="742">
        <f>Sludge!W62</f>
        <v>0</v>
      </c>
      <c r="AA60" s="742" t="str">
        <f>IF(Select2=2,MSW!$W62,"")</f>
        <v/>
      </c>
      <c r="AB60" s="751">
        <f>Industry!$W62</f>
        <v>0</v>
      </c>
      <c r="AC60" s="752">
        <f t="shared" si="4"/>
        <v>4.2118550935599734E-2</v>
      </c>
      <c r="AD60" s="753">
        <f>Recovery_OX!R55</f>
        <v>0</v>
      </c>
      <c r="AE60" s="703"/>
      <c r="AF60" s="755">
        <f>(AC60-AD60)*(1-Recovery_OX!U55)</f>
        <v>4.2118550935599734E-2</v>
      </c>
    </row>
    <row r="61" spans="2:32">
      <c r="B61" s="748">
        <f t="shared" si="1"/>
        <v>2044</v>
      </c>
      <c r="C61" s="749">
        <f>IF(Select2=1,Food!$K63,"")</f>
        <v>4.0356533386551428E-6</v>
      </c>
      <c r="D61" s="750">
        <f>IF(Select2=1,Paper!$K63,"")</f>
        <v>1.8312775630285653E-2</v>
      </c>
      <c r="E61" s="740">
        <f>IF(Select2=1,Nappies!$K63,"")</f>
        <v>1.4870999243013962E-3</v>
      </c>
      <c r="F61" s="750">
        <f>IF(Select2=1,Garden!$K63,"")</f>
        <v>0</v>
      </c>
      <c r="G61" s="740">
        <f>IF(Select2=1,Wood!$K63,"")</f>
        <v>0</v>
      </c>
      <c r="H61" s="750">
        <f>IF(Select2=1,Textiles!$K63,"")</f>
        <v>1.3057944773838201E-3</v>
      </c>
      <c r="I61" s="751">
        <f>Sludge!K63</f>
        <v>0</v>
      </c>
      <c r="J61" s="751" t="str">
        <f>IF(Select2=2,MSW!$K63,"")</f>
        <v/>
      </c>
      <c r="K61" s="751">
        <f>Industry!$K63</f>
        <v>0</v>
      </c>
      <c r="L61" s="752">
        <f t="shared" si="3"/>
        <v>2.1109705685309524E-2</v>
      </c>
      <c r="M61" s="753">
        <f>Recovery_OX!C56</f>
        <v>0</v>
      </c>
      <c r="N61" s="703"/>
      <c r="O61" s="754">
        <f>(L61-M61)*(1-Recovery_OX!F56)</f>
        <v>2.1109705685309524E-2</v>
      </c>
      <c r="P61" s="694"/>
      <c r="Q61" s="705"/>
      <c r="S61" s="748">
        <f t="shared" si="2"/>
        <v>2044</v>
      </c>
      <c r="T61" s="749">
        <f>IF(Select2=1,Food!$W63,"")</f>
        <v>2.7000356859869384E-6</v>
      </c>
      <c r="U61" s="750">
        <f>IF(Select2=1,Paper!$W63,"")</f>
        <v>3.7836313285714143E-2</v>
      </c>
      <c r="V61" s="740">
        <f>IF(Select2=1,Nappies!$W63,"")</f>
        <v>0</v>
      </c>
      <c r="W61" s="750">
        <f>IF(Select2=1,Garden!$W63,"")</f>
        <v>0</v>
      </c>
      <c r="X61" s="740">
        <f>IF(Select2=1,Wood!$W63,"")</f>
        <v>0</v>
      </c>
      <c r="Y61" s="750">
        <f>IF(Select2=1,Textiles!$W63,"")</f>
        <v>1.4310076464480218E-3</v>
      </c>
      <c r="Z61" s="742">
        <f>Sludge!W63</f>
        <v>0</v>
      </c>
      <c r="AA61" s="742" t="str">
        <f>IF(Select2=2,MSW!$W63,"")</f>
        <v/>
      </c>
      <c r="AB61" s="751">
        <f>Industry!$W63</f>
        <v>0</v>
      </c>
      <c r="AC61" s="752">
        <f t="shared" si="4"/>
        <v>3.9270020967848158E-2</v>
      </c>
      <c r="AD61" s="753">
        <f>Recovery_OX!R56</f>
        <v>0</v>
      </c>
      <c r="AE61" s="703"/>
      <c r="AF61" s="755">
        <f>(AC61-AD61)*(1-Recovery_OX!U56)</f>
        <v>3.9270020967848158E-2</v>
      </c>
    </row>
    <row r="62" spans="2:32">
      <c r="B62" s="748">
        <f t="shared" si="1"/>
        <v>2045</v>
      </c>
      <c r="C62" s="749">
        <f>IF(Select2=1,Food!$K64,"")</f>
        <v>2.7051793317511967E-6</v>
      </c>
      <c r="D62" s="750">
        <f>IF(Select2=1,Paper!$K64,"")</f>
        <v>1.7074718823002599E-2</v>
      </c>
      <c r="E62" s="740">
        <f>IF(Select2=1,Nappies!$K64,"")</f>
        <v>1.2546138848962335E-3</v>
      </c>
      <c r="F62" s="750">
        <f>IF(Select2=1,Garden!$K64,"")</f>
        <v>0</v>
      </c>
      <c r="G62" s="740">
        <f>IF(Select2=1,Wood!$K64,"")</f>
        <v>0</v>
      </c>
      <c r="H62" s="750">
        <f>IF(Select2=1,Textiles!$K64,"")</f>
        <v>1.2175147007799914E-3</v>
      </c>
      <c r="I62" s="751">
        <f>Sludge!K64</f>
        <v>0</v>
      </c>
      <c r="J62" s="751" t="str">
        <f>IF(Select2=2,MSW!$K64,"")</f>
        <v/>
      </c>
      <c r="K62" s="751">
        <f>Industry!$K64</f>
        <v>0</v>
      </c>
      <c r="L62" s="752">
        <f t="shared" si="3"/>
        <v>1.9549552588010576E-2</v>
      </c>
      <c r="M62" s="753">
        <f>Recovery_OX!C57</f>
        <v>0</v>
      </c>
      <c r="N62" s="703"/>
      <c r="O62" s="754">
        <f>(L62-M62)*(1-Recovery_OX!F57)</f>
        <v>1.9549552588010576E-2</v>
      </c>
      <c r="P62" s="694"/>
      <c r="Q62" s="705"/>
      <c r="S62" s="748">
        <f t="shared" si="2"/>
        <v>2045</v>
      </c>
      <c r="T62" s="749">
        <f>IF(Select2=1,Food!$W64,"")</f>
        <v>1.8098880453286335E-6</v>
      </c>
      <c r="U62" s="750">
        <f>IF(Select2=1,Paper!$W64,"")</f>
        <v>3.5278344675625184E-2</v>
      </c>
      <c r="V62" s="740">
        <f>IF(Select2=1,Nappies!$W64,"")</f>
        <v>0</v>
      </c>
      <c r="W62" s="750">
        <f>IF(Select2=1,Garden!$W64,"")</f>
        <v>0</v>
      </c>
      <c r="X62" s="740">
        <f>IF(Select2=1,Wood!$W64,"")</f>
        <v>0</v>
      </c>
      <c r="Y62" s="750">
        <f>IF(Select2=1,Textiles!$W64,"")</f>
        <v>1.3342626857862918E-3</v>
      </c>
      <c r="Z62" s="742">
        <f>Sludge!W64</f>
        <v>0</v>
      </c>
      <c r="AA62" s="742" t="str">
        <f>IF(Select2=2,MSW!$W64,"")</f>
        <v/>
      </c>
      <c r="AB62" s="751">
        <f>Industry!$W64</f>
        <v>0</v>
      </c>
      <c r="AC62" s="752">
        <f t="shared" si="4"/>
        <v>3.6614417249456806E-2</v>
      </c>
      <c r="AD62" s="753">
        <f>Recovery_OX!R57</f>
        <v>0</v>
      </c>
      <c r="AE62" s="703"/>
      <c r="AF62" s="755">
        <f>(AC62-AD62)*(1-Recovery_OX!U57)</f>
        <v>3.6614417249456806E-2</v>
      </c>
    </row>
    <row r="63" spans="2:32">
      <c r="B63" s="748">
        <f t="shared" si="1"/>
        <v>2046</v>
      </c>
      <c r="C63" s="749">
        <f>IF(Select2=1,Food!$K65,"")</f>
        <v>1.8133359341941224E-6</v>
      </c>
      <c r="D63" s="750">
        <f>IF(Select2=1,Paper!$K65,"")</f>
        <v>1.5920362307199391E-2</v>
      </c>
      <c r="E63" s="740">
        <f>IF(Select2=1,Nappies!$K65,"")</f>
        <v>1.0584735931002574E-3</v>
      </c>
      <c r="F63" s="750">
        <f>IF(Select2=1,Garden!$K65,"")</f>
        <v>0</v>
      </c>
      <c r="G63" s="740">
        <f>IF(Select2=1,Wood!$K65,"")</f>
        <v>0</v>
      </c>
      <c r="H63" s="750">
        <f>IF(Select2=1,Textiles!$K65,"")</f>
        <v>1.1352031826519036E-3</v>
      </c>
      <c r="I63" s="751">
        <f>Sludge!K65</f>
        <v>0</v>
      </c>
      <c r="J63" s="751" t="str">
        <f>IF(Select2=2,MSW!$K65,"")</f>
        <v/>
      </c>
      <c r="K63" s="751">
        <f>Industry!$K65</f>
        <v>0</v>
      </c>
      <c r="L63" s="752">
        <f t="shared" si="3"/>
        <v>1.8115852418885747E-2</v>
      </c>
      <c r="M63" s="753">
        <f>Recovery_OX!C58</f>
        <v>0</v>
      </c>
      <c r="N63" s="703"/>
      <c r="O63" s="754">
        <f>(L63-M63)*(1-Recovery_OX!F58)</f>
        <v>1.8115852418885747E-2</v>
      </c>
      <c r="P63" s="694"/>
      <c r="Q63" s="705"/>
      <c r="S63" s="748">
        <f t="shared" si="2"/>
        <v>2046</v>
      </c>
      <c r="T63" s="749">
        <f>IF(Select2=1,Food!$W65,"")</f>
        <v>1.2132042378640427E-6</v>
      </c>
      <c r="U63" s="750">
        <f>IF(Select2=1,Paper!$W65,"")</f>
        <v>3.2893310552064833E-2</v>
      </c>
      <c r="V63" s="740">
        <f>IF(Select2=1,Nappies!$W65,"")</f>
        <v>0</v>
      </c>
      <c r="W63" s="750">
        <f>IF(Select2=1,Garden!$W65,"")</f>
        <v>0</v>
      </c>
      <c r="X63" s="740">
        <f>IF(Select2=1,Wood!$W65,"")</f>
        <v>0</v>
      </c>
      <c r="Y63" s="750">
        <f>IF(Select2=1,Textiles!$W65,"")</f>
        <v>1.2440582823582506E-3</v>
      </c>
      <c r="Z63" s="742">
        <f>Sludge!W65</f>
        <v>0</v>
      </c>
      <c r="AA63" s="742" t="str">
        <f>IF(Select2=2,MSW!$W65,"")</f>
        <v/>
      </c>
      <c r="AB63" s="751">
        <f>Industry!$W65</f>
        <v>0</v>
      </c>
      <c r="AC63" s="752">
        <f t="shared" si="4"/>
        <v>3.413858203866095E-2</v>
      </c>
      <c r="AD63" s="753">
        <f>Recovery_OX!R58</f>
        <v>0</v>
      </c>
      <c r="AE63" s="703"/>
      <c r="AF63" s="755">
        <f>(AC63-AD63)*(1-Recovery_OX!U58)</f>
        <v>3.413858203866095E-2</v>
      </c>
    </row>
    <row r="64" spans="2:32">
      <c r="B64" s="748">
        <f t="shared" si="1"/>
        <v>2047</v>
      </c>
      <c r="C64" s="749">
        <f>IF(Select2=1,Food!$K66,"")</f>
        <v>1.2155154268870831E-6</v>
      </c>
      <c r="D64" s="750">
        <f>IF(Select2=1,Paper!$K66,"")</f>
        <v>1.4844047425896317E-2</v>
      </c>
      <c r="E64" s="740">
        <f>IF(Select2=1,Nappies!$K66,"")</f>
        <v>8.9299692979504398E-4</v>
      </c>
      <c r="F64" s="750">
        <f>IF(Select2=1,Garden!$K66,"")</f>
        <v>0</v>
      </c>
      <c r="G64" s="740">
        <f>IF(Select2=1,Wood!$K66,"")</f>
        <v>0</v>
      </c>
      <c r="H64" s="750">
        <f>IF(Select2=1,Textiles!$K66,"")</f>
        <v>1.0584564318421984E-3</v>
      </c>
      <c r="I64" s="751">
        <f>Sludge!K66</f>
        <v>0</v>
      </c>
      <c r="J64" s="751" t="str">
        <f>IF(Select2=2,MSW!$K66,"")</f>
        <v/>
      </c>
      <c r="K64" s="751">
        <f>Industry!$K66</f>
        <v>0</v>
      </c>
      <c r="L64" s="752">
        <f t="shared" si="3"/>
        <v>1.6796716302960445E-2</v>
      </c>
      <c r="M64" s="753">
        <f>Recovery_OX!C59</f>
        <v>0</v>
      </c>
      <c r="N64" s="703"/>
      <c r="O64" s="754">
        <f>(L64-M64)*(1-Recovery_OX!F59)</f>
        <v>1.6796716302960445E-2</v>
      </c>
      <c r="P64" s="694"/>
      <c r="Q64" s="705"/>
      <c r="S64" s="748">
        <f t="shared" si="2"/>
        <v>2047</v>
      </c>
      <c r="T64" s="749">
        <f>IF(Select2=1,Food!$W66,"")</f>
        <v>8.1323512057565781E-7</v>
      </c>
      <c r="U64" s="750">
        <f>IF(Select2=1,Paper!$W66,"")</f>
        <v>3.0669519474992364E-2</v>
      </c>
      <c r="V64" s="740">
        <f>IF(Select2=1,Nappies!$W66,"")</f>
        <v>0</v>
      </c>
      <c r="W64" s="750">
        <f>IF(Select2=1,Garden!$W66,"")</f>
        <v>0</v>
      </c>
      <c r="X64" s="740">
        <f>IF(Select2=1,Wood!$W66,"")</f>
        <v>0</v>
      </c>
      <c r="Y64" s="750">
        <f>IF(Select2=1,Textiles!$W66,"")</f>
        <v>1.159952254073642E-3</v>
      </c>
      <c r="Z64" s="742">
        <f>Sludge!W66</f>
        <v>0</v>
      </c>
      <c r="AA64" s="742" t="str">
        <f>IF(Select2=2,MSW!$W66,"")</f>
        <v/>
      </c>
      <c r="AB64" s="751">
        <f>Industry!$W66</f>
        <v>0</v>
      </c>
      <c r="AC64" s="752">
        <f t="shared" si="4"/>
        <v>3.1830284964186578E-2</v>
      </c>
      <c r="AD64" s="753">
        <f>Recovery_OX!R59</f>
        <v>0</v>
      </c>
      <c r="AE64" s="703"/>
      <c r="AF64" s="755">
        <f>(AC64-AD64)*(1-Recovery_OX!U59)</f>
        <v>3.1830284964186578E-2</v>
      </c>
    </row>
    <row r="65" spans="2:32">
      <c r="B65" s="748">
        <f t="shared" si="1"/>
        <v>2048</v>
      </c>
      <c r="C65" s="749">
        <f>IF(Select2=1,Food!$K67,"")</f>
        <v>8.1478435690797932E-7</v>
      </c>
      <c r="D65" s="750">
        <f>IF(Select2=1,Paper!$K67,"")</f>
        <v>1.3840498082296523E-2</v>
      </c>
      <c r="E65" s="740">
        <f>IF(Select2=1,Nappies!$K67,"")</f>
        <v>7.5339009099666945E-4</v>
      </c>
      <c r="F65" s="750">
        <f>IF(Select2=1,Garden!$K67,"")</f>
        <v>0</v>
      </c>
      <c r="G65" s="740">
        <f>IF(Select2=1,Wood!$K67,"")</f>
        <v>0</v>
      </c>
      <c r="H65" s="750">
        <f>IF(Select2=1,Textiles!$K67,"")</f>
        <v>9.8689823568936727E-4</v>
      </c>
      <c r="I65" s="751">
        <f>Sludge!K67</f>
        <v>0</v>
      </c>
      <c r="J65" s="751" t="str">
        <f>IF(Select2=2,MSW!$K67,"")</f>
        <v/>
      </c>
      <c r="K65" s="751">
        <f>Industry!$K67</f>
        <v>0</v>
      </c>
      <c r="L65" s="752">
        <f t="shared" si="3"/>
        <v>1.5581601193339468E-2</v>
      </c>
      <c r="M65" s="753">
        <f>Recovery_OX!C60</f>
        <v>0</v>
      </c>
      <c r="N65" s="703"/>
      <c r="O65" s="754">
        <f>(L65-M65)*(1-Recovery_OX!F60)</f>
        <v>1.5581601193339468E-2</v>
      </c>
      <c r="P65" s="694"/>
      <c r="Q65" s="705"/>
      <c r="S65" s="748">
        <f t="shared" si="2"/>
        <v>2048</v>
      </c>
      <c r="T65" s="749">
        <f>IF(Select2=1,Food!$W67,"")</f>
        <v>5.4512780346207366E-7</v>
      </c>
      <c r="U65" s="750">
        <f>IF(Select2=1,Paper!$W67,"")</f>
        <v>2.8596070417968009E-2</v>
      </c>
      <c r="V65" s="740">
        <f>IF(Select2=1,Nappies!$W67,"")</f>
        <v>0</v>
      </c>
      <c r="W65" s="750">
        <f>IF(Select2=1,Garden!$W67,"")</f>
        <v>0</v>
      </c>
      <c r="X65" s="740">
        <f>IF(Select2=1,Wood!$W67,"")</f>
        <v>0</v>
      </c>
      <c r="Y65" s="750">
        <f>IF(Select2=1,Textiles!$W67,"")</f>
        <v>1.0815323130842383E-3</v>
      </c>
      <c r="Z65" s="742">
        <f>Sludge!W67</f>
        <v>0</v>
      </c>
      <c r="AA65" s="742" t="str">
        <f>IF(Select2=2,MSW!$W67,"")</f>
        <v/>
      </c>
      <c r="AB65" s="751">
        <f>Industry!$W67</f>
        <v>0</v>
      </c>
      <c r="AC65" s="752">
        <f t="shared" si="4"/>
        <v>2.9678147858855711E-2</v>
      </c>
      <c r="AD65" s="753">
        <f>Recovery_OX!R60</f>
        <v>0</v>
      </c>
      <c r="AE65" s="703"/>
      <c r="AF65" s="755">
        <f>(AC65-AD65)*(1-Recovery_OX!U60)</f>
        <v>2.9678147858855711E-2</v>
      </c>
    </row>
    <row r="66" spans="2:32">
      <c r="B66" s="748">
        <f t="shared" si="1"/>
        <v>2049</v>
      </c>
      <c r="C66" s="749">
        <f>IF(Select2=1,Food!$K68,"")</f>
        <v>5.4616628763167541E-7</v>
      </c>
      <c r="D66" s="750">
        <f>IF(Select2=1,Paper!$K68,"")</f>
        <v>1.2904794876353407E-2</v>
      </c>
      <c r="E66" s="740">
        <f>IF(Select2=1,Nappies!$K68,"")</f>
        <v>6.3560871294623803E-4</v>
      </c>
      <c r="F66" s="750">
        <f>IF(Select2=1,Garden!$K68,"")</f>
        <v>0</v>
      </c>
      <c r="G66" s="740">
        <f>IF(Select2=1,Wood!$K68,"")</f>
        <v>0</v>
      </c>
      <c r="H66" s="750">
        <f>IF(Select2=1,Textiles!$K68,"")</f>
        <v>9.2017781583285006E-4</v>
      </c>
      <c r="I66" s="751">
        <f>Sludge!K68</f>
        <v>0</v>
      </c>
      <c r="J66" s="751" t="str">
        <f>IF(Select2=2,MSW!$K68,"")</f>
        <v/>
      </c>
      <c r="K66" s="751">
        <f>Industry!$K68</f>
        <v>0</v>
      </c>
      <c r="L66" s="752">
        <f t="shared" si="3"/>
        <v>1.4461127571420127E-2</v>
      </c>
      <c r="M66" s="753">
        <f>Recovery_OX!C61</f>
        <v>0</v>
      </c>
      <c r="N66" s="703"/>
      <c r="O66" s="754">
        <f>(L66-M66)*(1-Recovery_OX!F61)</f>
        <v>1.4461127571420127E-2</v>
      </c>
      <c r="P66" s="694"/>
      <c r="Q66" s="705"/>
      <c r="S66" s="748">
        <f t="shared" si="2"/>
        <v>2049</v>
      </c>
      <c r="T66" s="749">
        <f>IF(Select2=1,Food!$W68,"")</f>
        <v>3.6541009431200417E-7</v>
      </c>
      <c r="U66" s="750">
        <f>IF(Select2=1,Paper!$W68,"")</f>
        <v>2.6662799331308676E-2</v>
      </c>
      <c r="V66" s="740">
        <f>IF(Select2=1,Nappies!$W68,"")</f>
        <v>0</v>
      </c>
      <c r="W66" s="750">
        <f>IF(Select2=1,Garden!$W68,"")</f>
        <v>0</v>
      </c>
      <c r="X66" s="740">
        <f>IF(Select2=1,Wood!$W68,"")</f>
        <v>0</v>
      </c>
      <c r="Y66" s="750">
        <f>IF(Select2=1,Textiles!$W68,"")</f>
        <v>1.0084140447483288E-3</v>
      </c>
      <c r="Z66" s="742">
        <f>Sludge!W68</f>
        <v>0</v>
      </c>
      <c r="AA66" s="742" t="str">
        <f>IF(Select2=2,MSW!$W68,"")</f>
        <v/>
      </c>
      <c r="AB66" s="751">
        <f>Industry!$W68</f>
        <v>0</v>
      </c>
      <c r="AC66" s="752">
        <f t="shared" si="4"/>
        <v>2.7671578786151316E-2</v>
      </c>
      <c r="AD66" s="753">
        <f>Recovery_OX!R61</f>
        <v>0</v>
      </c>
      <c r="AE66" s="703"/>
      <c r="AF66" s="755">
        <f>(AC66-AD66)*(1-Recovery_OX!U61)</f>
        <v>2.7671578786151316E-2</v>
      </c>
    </row>
    <row r="67" spans="2:32">
      <c r="B67" s="748">
        <f t="shared" si="1"/>
        <v>2050</v>
      </c>
      <c r="C67" s="749">
        <f>IF(Select2=1,Food!$K69,"")</f>
        <v>3.6610621106837891E-7</v>
      </c>
      <c r="D67" s="750">
        <f>IF(Select2=1,Paper!$K69,"")</f>
        <v>1.2032350989865864E-2</v>
      </c>
      <c r="E67" s="740">
        <f>IF(Select2=1,Nappies!$K69,"")</f>
        <v>5.3624070823485141E-4</v>
      </c>
      <c r="F67" s="750">
        <f>IF(Select2=1,Garden!$K69,"")</f>
        <v>0</v>
      </c>
      <c r="G67" s="740">
        <f>IF(Select2=1,Wood!$K69,"")</f>
        <v>0</v>
      </c>
      <c r="H67" s="750">
        <f>IF(Select2=1,Textiles!$K69,"")</f>
        <v>8.5796810869710326E-4</v>
      </c>
      <c r="I67" s="751">
        <f>Sludge!K69</f>
        <v>0</v>
      </c>
      <c r="J67" s="751" t="str">
        <f>IF(Select2=2,MSW!$K69,"")</f>
        <v/>
      </c>
      <c r="K67" s="751">
        <f>Industry!$K69</f>
        <v>0</v>
      </c>
      <c r="L67" s="752">
        <f t="shared" si="3"/>
        <v>1.3426925913008887E-2</v>
      </c>
      <c r="M67" s="753">
        <f>Recovery_OX!C62</f>
        <v>0</v>
      </c>
      <c r="N67" s="703"/>
      <c r="O67" s="754">
        <f>(L67-M67)*(1-Recovery_OX!F62)</f>
        <v>1.3426925913008887E-2</v>
      </c>
      <c r="P67" s="694"/>
      <c r="Q67" s="705"/>
      <c r="S67" s="748">
        <f t="shared" si="2"/>
        <v>2050</v>
      </c>
      <c r="T67" s="749">
        <f>IF(Select2=1,Food!$W69,"")</f>
        <v>2.4494171124110992E-7</v>
      </c>
      <c r="U67" s="750">
        <f>IF(Select2=1,Paper!$W69,"")</f>
        <v>2.4860229317904662E-2</v>
      </c>
      <c r="V67" s="740">
        <f>IF(Select2=1,Nappies!$W69,"")</f>
        <v>0</v>
      </c>
      <c r="W67" s="750">
        <f>IF(Select2=1,Garden!$W69,"")</f>
        <v>0</v>
      </c>
      <c r="X67" s="740">
        <f>IF(Select2=1,Wood!$W69,"")</f>
        <v>0</v>
      </c>
      <c r="Y67" s="750">
        <f>IF(Select2=1,Textiles!$W69,"")</f>
        <v>9.4023902322970228E-4</v>
      </c>
      <c r="Z67" s="742">
        <f>Sludge!W69</f>
        <v>0</v>
      </c>
      <c r="AA67" s="742" t="str">
        <f>IF(Select2=2,MSW!$W69,"")</f>
        <v/>
      </c>
      <c r="AB67" s="751">
        <f>Industry!$W69</f>
        <v>0</v>
      </c>
      <c r="AC67" s="752">
        <f t="shared" si="4"/>
        <v>2.5800713282845604E-2</v>
      </c>
      <c r="AD67" s="753">
        <f>Recovery_OX!R62</f>
        <v>0</v>
      </c>
      <c r="AE67" s="703"/>
      <c r="AF67" s="755">
        <f>(AC67-AD67)*(1-Recovery_OX!U62)</f>
        <v>2.5800713282845604E-2</v>
      </c>
    </row>
    <row r="68" spans="2:32">
      <c r="B68" s="748">
        <f t="shared" si="1"/>
        <v>2051</v>
      </c>
      <c r="C68" s="749">
        <f>IF(Select2=1,Food!$K70,"")</f>
        <v>2.4540833225728923E-7</v>
      </c>
      <c r="D68" s="750">
        <f>IF(Select2=1,Paper!$K70,"")</f>
        <v>1.1218889701890149E-2</v>
      </c>
      <c r="E68" s="740">
        <f>IF(Select2=1,Nappies!$K70,"")</f>
        <v>4.5240741876447085E-4</v>
      </c>
      <c r="F68" s="750">
        <f>IF(Select2=1,Garden!$K70,"")</f>
        <v>0</v>
      </c>
      <c r="G68" s="740">
        <f>IF(Select2=1,Wood!$K70,"")</f>
        <v>0</v>
      </c>
      <c r="H68" s="750">
        <f>IF(Select2=1,Textiles!$K70,"")</f>
        <v>7.9996416222557392E-4</v>
      </c>
      <c r="I68" s="751">
        <f>Sludge!K70</f>
        <v>0</v>
      </c>
      <c r="J68" s="751" t="str">
        <f>IF(Select2=2,MSW!$K70,"")</f>
        <v/>
      </c>
      <c r="K68" s="751">
        <f>Industry!$K70</f>
        <v>0</v>
      </c>
      <c r="L68" s="752">
        <f t="shared" si="3"/>
        <v>1.2471506691212452E-2</v>
      </c>
      <c r="M68" s="753">
        <f>Recovery_OX!C63</f>
        <v>0</v>
      </c>
      <c r="N68" s="703"/>
      <c r="O68" s="754">
        <f>(L68-M68)*(1-Recovery_OX!F63)</f>
        <v>1.2471506691212452E-2</v>
      </c>
      <c r="P68" s="694"/>
      <c r="Q68" s="705"/>
      <c r="S68" s="748">
        <f t="shared" si="2"/>
        <v>2051</v>
      </c>
      <c r="T68" s="749">
        <f>IF(Select2=1,Food!$W70,"")</f>
        <v>1.6418933915518909E-7</v>
      </c>
      <c r="U68" s="750">
        <f>IF(Select2=1,Paper!$W70,"")</f>
        <v>2.3179524177458971E-2</v>
      </c>
      <c r="V68" s="740">
        <f>IF(Select2=1,Nappies!$W70,"")</f>
        <v>0</v>
      </c>
      <c r="W68" s="750">
        <f>IF(Select2=1,Garden!$W70,"")</f>
        <v>0</v>
      </c>
      <c r="X68" s="740">
        <f>IF(Select2=1,Wood!$W70,"")</f>
        <v>0</v>
      </c>
      <c r="Y68" s="750">
        <f>IF(Select2=1,Textiles!$W70,"")</f>
        <v>8.7667305449377962E-4</v>
      </c>
      <c r="Z68" s="742">
        <f>Sludge!W70</f>
        <v>0</v>
      </c>
      <c r="AA68" s="742" t="str">
        <f>IF(Select2=2,MSW!$W70,"")</f>
        <v/>
      </c>
      <c r="AB68" s="751">
        <f>Industry!$W70</f>
        <v>0</v>
      </c>
      <c r="AC68" s="752">
        <f t="shared" si="4"/>
        <v>2.4056361421291906E-2</v>
      </c>
      <c r="AD68" s="753">
        <f>Recovery_OX!R63</f>
        <v>0</v>
      </c>
      <c r="AE68" s="703"/>
      <c r="AF68" s="755">
        <f>(AC68-AD68)*(1-Recovery_OX!U63)</f>
        <v>2.4056361421291906E-2</v>
      </c>
    </row>
    <row r="69" spans="2:32">
      <c r="B69" s="748">
        <f t="shared" si="1"/>
        <v>2052</v>
      </c>
      <c r="C69" s="749">
        <f>IF(Select2=1,Food!$K71,"")</f>
        <v>1.6450212457623561E-7</v>
      </c>
      <c r="D69" s="750">
        <f>IF(Select2=1,Paper!$K71,"")</f>
        <v>1.0460423424248863E-2</v>
      </c>
      <c r="E69" s="740">
        <f>IF(Select2=1,Nappies!$K71,"")</f>
        <v>3.8168022197877067E-4</v>
      </c>
      <c r="F69" s="750">
        <f>IF(Select2=1,Garden!$K71,"")</f>
        <v>0</v>
      </c>
      <c r="G69" s="740">
        <f>IF(Select2=1,Wood!$K71,"")</f>
        <v>0</v>
      </c>
      <c r="H69" s="750">
        <f>IF(Select2=1,Textiles!$K71,"")</f>
        <v>7.4588164100536467E-4</v>
      </c>
      <c r="I69" s="751">
        <f>Sludge!K71</f>
        <v>0</v>
      </c>
      <c r="J69" s="751" t="str">
        <f>IF(Select2=2,MSW!$K71,"")</f>
        <v/>
      </c>
      <c r="K69" s="751">
        <f>Industry!$K71</f>
        <v>0</v>
      </c>
      <c r="L69" s="752">
        <f t="shared" si="3"/>
        <v>1.1588149789357577E-2</v>
      </c>
      <c r="M69" s="753">
        <f>Recovery_OX!C64</f>
        <v>0</v>
      </c>
      <c r="N69" s="703"/>
      <c r="O69" s="754">
        <f>(L69-M69)*(1-Recovery_OX!F64)</f>
        <v>1.1588149789357577E-2</v>
      </c>
      <c r="P69" s="694"/>
      <c r="Q69" s="705"/>
      <c r="S69" s="748">
        <f t="shared" si="2"/>
        <v>2052</v>
      </c>
      <c r="T69" s="749">
        <f>IF(Select2=1,Food!$W71,"")</f>
        <v>1.1005940538106756E-7</v>
      </c>
      <c r="U69" s="750">
        <f>IF(Select2=1,Paper!$W71,"")</f>
        <v>2.1612445091423252E-2</v>
      </c>
      <c r="V69" s="740">
        <f>IF(Select2=1,Nappies!$W71,"")</f>
        <v>0</v>
      </c>
      <c r="W69" s="750">
        <f>IF(Select2=1,Garden!$W71,"")</f>
        <v>0</v>
      </c>
      <c r="X69" s="740">
        <f>IF(Select2=1,Wood!$W71,"")</f>
        <v>0</v>
      </c>
      <c r="Y69" s="750">
        <f>IF(Select2=1,Textiles!$W71,"")</f>
        <v>8.1740453808807072E-4</v>
      </c>
      <c r="Z69" s="742">
        <f>Sludge!W71</f>
        <v>0</v>
      </c>
      <c r="AA69" s="742" t="str">
        <f>IF(Select2=2,MSW!$W71,"")</f>
        <v/>
      </c>
      <c r="AB69" s="751">
        <f>Industry!$W71</f>
        <v>0</v>
      </c>
      <c r="AC69" s="752">
        <f t="shared" si="4"/>
        <v>2.2429959688916704E-2</v>
      </c>
      <c r="AD69" s="753">
        <f>Recovery_OX!R64</f>
        <v>0</v>
      </c>
      <c r="AE69" s="703"/>
      <c r="AF69" s="755">
        <f>(AC69-AD69)*(1-Recovery_OX!U64)</f>
        <v>2.2429959688916704E-2</v>
      </c>
    </row>
    <row r="70" spans="2:32">
      <c r="B70" s="748">
        <f t="shared" si="1"/>
        <v>2053</v>
      </c>
      <c r="C70" s="749">
        <f>IF(Select2=1,Food!$K72,"")</f>
        <v>1.1026907171890272E-7</v>
      </c>
      <c r="D70" s="750">
        <f>IF(Select2=1,Paper!$K72,"")</f>
        <v>9.753234154369057E-3</v>
      </c>
      <c r="E70" s="740">
        <f>IF(Select2=1,Nappies!$K72,"")</f>
        <v>3.2201017447418658E-4</v>
      </c>
      <c r="F70" s="750">
        <f>IF(Select2=1,Garden!$K72,"")</f>
        <v>0</v>
      </c>
      <c r="G70" s="740">
        <f>IF(Select2=1,Wood!$K72,"")</f>
        <v>0</v>
      </c>
      <c r="H70" s="750">
        <f>IF(Select2=1,Textiles!$K72,"")</f>
        <v>6.9545543245470908E-4</v>
      </c>
      <c r="I70" s="751">
        <f>Sludge!K72</f>
        <v>0</v>
      </c>
      <c r="J70" s="751" t="str">
        <f>IF(Select2=2,MSW!$K72,"")</f>
        <v/>
      </c>
      <c r="K70" s="751">
        <f>Industry!$K72</f>
        <v>0</v>
      </c>
      <c r="L70" s="752">
        <f t="shared" si="3"/>
        <v>1.0770810030369671E-2</v>
      </c>
      <c r="M70" s="753">
        <f>Recovery_OX!C65</f>
        <v>0</v>
      </c>
      <c r="N70" s="703"/>
      <c r="O70" s="754">
        <f>(L70-M70)*(1-Recovery_OX!F65)</f>
        <v>1.0770810030369671E-2</v>
      </c>
      <c r="P70" s="694"/>
      <c r="Q70" s="705"/>
      <c r="S70" s="748">
        <f t="shared" si="2"/>
        <v>2053</v>
      </c>
      <c r="T70" s="749">
        <f>IF(Select2=1,Food!$W72,"")</f>
        <v>7.3775025681692296E-8</v>
      </c>
      <c r="U70" s="750">
        <f>IF(Select2=1,Paper!$W72,"")</f>
        <v>2.015131023629969E-2</v>
      </c>
      <c r="V70" s="740">
        <f>IF(Select2=1,Nappies!$W72,"")</f>
        <v>0</v>
      </c>
      <c r="W70" s="750">
        <f>IF(Select2=1,Garden!$W72,"")</f>
        <v>0</v>
      </c>
      <c r="X70" s="740">
        <f>IF(Select2=1,Wood!$W72,"")</f>
        <v>0</v>
      </c>
      <c r="Y70" s="750">
        <f>IF(Select2=1,Textiles!$W72,"")</f>
        <v>7.621429396763936E-4</v>
      </c>
      <c r="Z70" s="742">
        <f>Sludge!W72</f>
        <v>0</v>
      </c>
      <c r="AA70" s="742" t="str">
        <f>IF(Select2=2,MSW!$W72,"")</f>
        <v/>
      </c>
      <c r="AB70" s="751">
        <f>Industry!$W72</f>
        <v>0</v>
      </c>
      <c r="AC70" s="752">
        <f t="shared" si="4"/>
        <v>2.0913526951001765E-2</v>
      </c>
      <c r="AD70" s="753">
        <f>Recovery_OX!R65</f>
        <v>0</v>
      </c>
      <c r="AE70" s="703"/>
      <c r="AF70" s="755">
        <f>(AC70-AD70)*(1-Recovery_OX!U65)</f>
        <v>2.0913526951001765E-2</v>
      </c>
    </row>
    <row r="71" spans="2:32">
      <c r="B71" s="748">
        <f t="shared" si="1"/>
        <v>2054</v>
      </c>
      <c r="C71" s="749">
        <f>IF(Select2=1,Food!$K73,"")</f>
        <v>7.3915569230922076E-8</v>
      </c>
      <c r="D71" s="750">
        <f>IF(Select2=1,Paper!$K73,"")</f>
        <v>9.0938552496293255E-3</v>
      </c>
      <c r="E71" s="740">
        <f>IF(Select2=1,Nappies!$K73,"")</f>
        <v>2.7166865478993411E-4</v>
      </c>
      <c r="F71" s="750">
        <f>IF(Select2=1,Garden!$K73,"")</f>
        <v>0</v>
      </c>
      <c r="G71" s="740">
        <f>IF(Select2=1,Wood!$K73,"")</f>
        <v>0</v>
      </c>
      <c r="H71" s="750">
        <f>IF(Select2=1,Textiles!$K73,"")</f>
        <v>6.4843834724078939E-4</v>
      </c>
      <c r="I71" s="751">
        <f>Sludge!K73</f>
        <v>0</v>
      </c>
      <c r="J71" s="751" t="str">
        <f>IF(Select2=2,MSW!$K73,"")</f>
        <v/>
      </c>
      <c r="K71" s="751">
        <f>Industry!$K73</f>
        <v>0</v>
      </c>
      <c r="L71" s="752">
        <f t="shared" si="3"/>
        <v>1.001403616722928E-2</v>
      </c>
      <c r="M71" s="753">
        <f>Recovery_OX!C66</f>
        <v>0</v>
      </c>
      <c r="N71" s="703"/>
      <c r="O71" s="754">
        <f>(L71-M71)*(1-Recovery_OX!F66)</f>
        <v>1.001403616722928E-2</v>
      </c>
      <c r="P71" s="694"/>
      <c r="Q71" s="705"/>
      <c r="S71" s="748">
        <f t="shared" si="2"/>
        <v>2054</v>
      </c>
      <c r="T71" s="749">
        <f>IF(Select2=1,Food!$W73,"")</f>
        <v>4.9452878611232455E-8</v>
      </c>
      <c r="U71" s="750">
        <f>IF(Select2=1,Paper!$W73,"")</f>
        <v>1.8788957127333306E-2</v>
      </c>
      <c r="V71" s="740">
        <f>IF(Select2=1,Nappies!$W73,"")</f>
        <v>0</v>
      </c>
      <c r="W71" s="750">
        <f>IF(Select2=1,Garden!$W73,"")</f>
        <v>0</v>
      </c>
      <c r="X71" s="740">
        <f>IF(Select2=1,Wood!$W73,"")</f>
        <v>0</v>
      </c>
      <c r="Y71" s="750">
        <f>IF(Select2=1,Textiles!$W73,"")</f>
        <v>7.106173668392213E-4</v>
      </c>
      <c r="Z71" s="742">
        <f>Sludge!W73</f>
        <v>0</v>
      </c>
      <c r="AA71" s="742" t="str">
        <f>IF(Select2=2,MSW!$W73,"")</f>
        <v/>
      </c>
      <c r="AB71" s="751">
        <f>Industry!$W73</f>
        <v>0</v>
      </c>
      <c r="AC71" s="752">
        <f t="shared" si="4"/>
        <v>1.949962394705114E-2</v>
      </c>
      <c r="AD71" s="753">
        <f>Recovery_OX!R66</f>
        <v>0</v>
      </c>
      <c r="AE71" s="703"/>
      <c r="AF71" s="755">
        <f>(AC71-AD71)*(1-Recovery_OX!U66)</f>
        <v>1.949962394705114E-2</v>
      </c>
    </row>
    <row r="72" spans="2:32">
      <c r="B72" s="748">
        <f t="shared" si="1"/>
        <v>2055</v>
      </c>
      <c r="C72" s="749">
        <f>IF(Select2=1,Food!$K74,"")</f>
        <v>4.9547087769622174E-8</v>
      </c>
      <c r="D72" s="750">
        <f>IF(Select2=1,Paper!$K74,"")</f>
        <v>8.4790544338736486E-3</v>
      </c>
      <c r="E72" s="740">
        <f>IF(Select2=1,Nappies!$K74,"")</f>
        <v>2.2919728581833603E-4</v>
      </c>
      <c r="F72" s="750">
        <f>IF(Select2=1,Garden!$K74,"")</f>
        <v>0</v>
      </c>
      <c r="G72" s="740">
        <f>IF(Select2=1,Wood!$K74,"")</f>
        <v>0</v>
      </c>
      <c r="H72" s="750">
        <f>IF(Select2=1,Textiles!$K74,"")</f>
        <v>6.0459990755733933E-4</v>
      </c>
      <c r="I72" s="751">
        <f>Sludge!K74</f>
        <v>0</v>
      </c>
      <c r="J72" s="751" t="str">
        <f>IF(Select2=2,MSW!$K74,"")</f>
        <v/>
      </c>
      <c r="K72" s="751">
        <f>Industry!$K74</f>
        <v>0</v>
      </c>
      <c r="L72" s="752">
        <f t="shared" si="3"/>
        <v>9.3129011743370935E-3</v>
      </c>
      <c r="M72" s="753">
        <f>Recovery_OX!C67</f>
        <v>0</v>
      </c>
      <c r="N72" s="703"/>
      <c r="O72" s="754">
        <f>(L72-M72)*(1-Recovery_OX!F67)</f>
        <v>9.3129011743370935E-3</v>
      </c>
      <c r="P72" s="694"/>
      <c r="Q72" s="705"/>
      <c r="S72" s="748">
        <f t="shared" si="2"/>
        <v>2055</v>
      </c>
      <c r="T72" s="749">
        <f>IF(Select2=1,Food!$W74,"")</f>
        <v>3.3149255867276227E-8</v>
      </c>
      <c r="U72" s="750">
        <f>IF(Select2=1,Paper!$W74,"")</f>
        <v>1.7518707508003391E-2</v>
      </c>
      <c r="V72" s="740">
        <f>IF(Select2=1,Nappies!$W74,"")</f>
        <v>0</v>
      </c>
      <c r="W72" s="750">
        <f>IF(Select2=1,Garden!$W74,"")</f>
        <v>0</v>
      </c>
      <c r="X72" s="740">
        <f>IF(Select2=1,Wood!$W74,"")</f>
        <v>0</v>
      </c>
      <c r="Y72" s="750">
        <f>IF(Select2=1,Textiles!$W74,"")</f>
        <v>6.6257524115872807E-4</v>
      </c>
      <c r="Z72" s="742">
        <f>Sludge!W74</f>
        <v>0</v>
      </c>
      <c r="AA72" s="742" t="str">
        <f>IF(Select2=2,MSW!$W74,"")</f>
        <v/>
      </c>
      <c r="AB72" s="751">
        <f>Industry!$W74</f>
        <v>0</v>
      </c>
      <c r="AC72" s="752">
        <f t="shared" si="4"/>
        <v>1.8181315898417986E-2</v>
      </c>
      <c r="AD72" s="753">
        <f>Recovery_OX!R67</f>
        <v>0</v>
      </c>
      <c r="AE72" s="703"/>
      <c r="AF72" s="755">
        <f>(AC72-AD72)*(1-Recovery_OX!U67)</f>
        <v>1.8181315898417986E-2</v>
      </c>
    </row>
    <row r="73" spans="2:32">
      <c r="B73" s="748">
        <f t="shared" si="1"/>
        <v>2056</v>
      </c>
      <c r="C73" s="749">
        <f>IF(Select2=1,Food!$K75,"")</f>
        <v>3.3212406154664997E-8</v>
      </c>
      <c r="D73" s="750">
        <f>IF(Select2=1,Paper!$K75,"")</f>
        <v>7.9058179527899189E-3</v>
      </c>
      <c r="E73" s="740">
        <f>IF(Select2=1,Nappies!$K75,"")</f>
        <v>1.9336568610431543E-4</v>
      </c>
      <c r="F73" s="750">
        <f>IF(Select2=1,Garden!$K75,"")</f>
        <v>0</v>
      </c>
      <c r="G73" s="740">
        <f>IF(Select2=1,Wood!$K75,"")</f>
        <v>0</v>
      </c>
      <c r="H73" s="750">
        <f>IF(Select2=1,Textiles!$K75,"")</f>
        <v>5.6372521732217084E-4</v>
      </c>
      <c r="I73" s="751">
        <f>Sludge!K75</f>
        <v>0</v>
      </c>
      <c r="J73" s="751" t="str">
        <f>IF(Select2=2,MSW!$K75,"")</f>
        <v/>
      </c>
      <c r="K73" s="751">
        <f>Industry!$K75</f>
        <v>0</v>
      </c>
      <c r="L73" s="752">
        <f t="shared" si="3"/>
        <v>8.6629420686225589E-3</v>
      </c>
      <c r="M73" s="753">
        <f>Recovery_OX!C68</f>
        <v>0</v>
      </c>
      <c r="N73" s="703"/>
      <c r="O73" s="754">
        <f>(L73-M73)*(1-Recovery_OX!F68)</f>
        <v>8.6629420686225589E-3</v>
      </c>
      <c r="P73" s="694"/>
      <c r="Q73" s="705"/>
      <c r="S73" s="748">
        <f t="shared" si="2"/>
        <v>2056</v>
      </c>
      <c r="T73" s="749">
        <f>IF(Select2=1,Food!$W75,"")</f>
        <v>2.2220610718999787E-8</v>
      </c>
      <c r="U73" s="750">
        <f>IF(Select2=1,Paper!$W75,"")</f>
        <v>1.63343346132023E-2</v>
      </c>
      <c r="V73" s="740">
        <f>IF(Select2=1,Nappies!$W75,"")</f>
        <v>0</v>
      </c>
      <c r="W73" s="750">
        <f>IF(Select2=1,Garden!$W75,"")</f>
        <v>0</v>
      </c>
      <c r="X73" s="740">
        <f>IF(Select2=1,Wood!$W75,"")</f>
        <v>0</v>
      </c>
      <c r="Y73" s="750">
        <f>IF(Select2=1,Textiles!$W75,"")</f>
        <v>6.1778106007909141E-4</v>
      </c>
      <c r="Z73" s="742">
        <f>Sludge!W75</f>
        <v>0</v>
      </c>
      <c r="AA73" s="742" t="str">
        <f>IF(Select2=2,MSW!$W75,"")</f>
        <v/>
      </c>
      <c r="AB73" s="751">
        <f>Industry!$W75</f>
        <v>0</v>
      </c>
      <c r="AC73" s="752">
        <f t="shared" si="4"/>
        <v>1.6952137893892112E-2</v>
      </c>
      <c r="AD73" s="753">
        <f>Recovery_OX!R68</f>
        <v>0</v>
      </c>
      <c r="AE73" s="703"/>
      <c r="AF73" s="755">
        <f>(AC73-AD73)*(1-Recovery_OX!U68)</f>
        <v>1.6952137893892112E-2</v>
      </c>
    </row>
    <row r="74" spans="2:32">
      <c r="B74" s="748">
        <f t="shared" si="1"/>
        <v>2057</v>
      </c>
      <c r="C74" s="749">
        <f>IF(Select2=1,Food!$K76,"")</f>
        <v>2.2262941622549394E-8</v>
      </c>
      <c r="D74" s="750">
        <f>IF(Select2=1,Paper!$K76,"")</f>
        <v>7.3713358004828169E-3</v>
      </c>
      <c r="E74" s="740">
        <f>IF(Select2=1,Nappies!$K76,"")</f>
        <v>1.6313582610323114E-4</v>
      </c>
      <c r="F74" s="750">
        <f>IF(Select2=1,Garden!$K76,"")</f>
        <v>0</v>
      </c>
      <c r="G74" s="740">
        <f>IF(Select2=1,Wood!$K76,"")</f>
        <v>0</v>
      </c>
      <c r="H74" s="750">
        <f>IF(Select2=1,Textiles!$K76,"")</f>
        <v>5.2561390875632971E-4</v>
      </c>
      <c r="I74" s="751">
        <f>Sludge!K76</f>
        <v>0</v>
      </c>
      <c r="J74" s="751" t="str">
        <f>IF(Select2=2,MSW!$K76,"")</f>
        <v/>
      </c>
      <c r="K74" s="751">
        <f>Industry!$K76</f>
        <v>0</v>
      </c>
      <c r="L74" s="752">
        <f t="shared" si="3"/>
        <v>8.060107798284E-3</v>
      </c>
      <c r="M74" s="753">
        <f>Recovery_OX!C69</f>
        <v>0</v>
      </c>
      <c r="N74" s="703"/>
      <c r="O74" s="754">
        <f>(L74-M74)*(1-Recovery_OX!F69)</f>
        <v>8.060107798284E-3</v>
      </c>
      <c r="P74" s="694"/>
      <c r="Q74" s="705"/>
      <c r="S74" s="748">
        <f t="shared" si="2"/>
        <v>2057</v>
      </c>
      <c r="T74" s="749">
        <f>IF(Select2=1,Food!$W76,"")</f>
        <v>1.4894920800099956E-8</v>
      </c>
      <c r="U74" s="750">
        <f>IF(Select2=1,Paper!$W76,"")</f>
        <v>1.5230032645625642E-2</v>
      </c>
      <c r="V74" s="740">
        <f>IF(Select2=1,Nappies!$W76,"")</f>
        <v>0</v>
      </c>
      <c r="W74" s="750">
        <f>IF(Select2=1,Garden!$W76,"")</f>
        <v>0</v>
      </c>
      <c r="X74" s="740">
        <f>IF(Select2=1,Wood!$W76,"")</f>
        <v>0</v>
      </c>
      <c r="Y74" s="750">
        <f>IF(Select2=1,Textiles!$W76,"")</f>
        <v>5.7601524247269018E-4</v>
      </c>
      <c r="Z74" s="742">
        <f>Sludge!W76</f>
        <v>0</v>
      </c>
      <c r="AA74" s="742" t="str">
        <f>IF(Select2=2,MSW!$W76,"")</f>
        <v/>
      </c>
      <c r="AB74" s="751">
        <f>Industry!$W76</f>
        <v>0</v>
      </c>
      <c r="AC74" s="752">
        <f t="shared" si="4"/>
        <v>1.5806062783019131E-2</v>
      </c>
      <c r="AD74" s="753">
        <f>Recovery_OX!R69</f>
        <v>0</v>
      </c>
      <c r="AE74" s="703"/>
      <c r="AF74" s="755">
        <f>(AC74-AD74)*(1-Recovery_OX!U69)</f>
        <v>1.5806062783019131E-2</v>
      </c>
    </row>
    <row r="75" spans="2:32">
      <c r="B75" s="748">
        <f t="shared" si="1"/>
        <v>2058</v>
      </c>
      <c r="C75" s="749">
        <f>IF(Select2=1,Food!$K77,"")</f>
        <v>1.4923296053316061E-8</v>
      </c>
      <c r="D75" s="750">
        <f>IF(Select2=1,Paper!$K77,"")</f>
        <v>6.8729879448216433E-3</v>
      </c>
      <c r="E75" s="740">
        <f>IF(Select2=1,Nappies!$K77,"")</f>
        <v>1.3763195680968206E-4</v>
      </c>
      <c r="F75" s="750">
        <f>IF(Select2=1,Garden!$K77,"")</f>
        <v>0</v>
      </c>
      <c r="G75" s="740">
        <f>IF(Select2=1,Wood!$K77,"")</f>
        <v>0</v>
      </c>
      <c r="H75" s="750">
        <f>IF(Select2=1,Textiles!$K77,"")</f>
        <v>4.9007916018101085E-4</v>
      </c>
      <c r="I75" s="751">
        <f>Sludge!K77</f>
        <v>0</v>
      </c>
      <c r="J75" s="751" t="str">
        <f>IF(Select2=2,MSW!$K77,"")</f>
        <v/>
      </c>
      <c r="K75" s="751">
        <f>Industry!$K77</f>
        <v>0</v>
      </c>
      <c r="L75" s="752">
        <f t="shared" si="3"/>
        <v>7.500713985108389E-3</v>
      </c>
      <c r="M75" s="753">
        <f>Recovery_OX!C70</f>
        <v>0</v>
      </c>
      <c r="N75" s="703"/>
      <c r="O75" s="754">
        <f>(L75-M75)*(1-Recovery_OX!F70)</f>
        <v>7.500713985108389E-3</v>
      </c>
      <c r="P75" s="694"/>
      <c r="Q75" s="705"/>
      <c r="S75" s="748">
        <f t="shared" si="2"/>
        <v>2058</v>
      </c>
      <c r="T75" s="749">
        <f>IF(Select2=1,Food!$W77,"")</f>
        <v>9.9843639964202043E-9</v>
      </c>
      <c r="U75" s="750">
        <f>IF(Select2=1,Paper!$W77,"")</f>
        <v>1.4200388315747188E-2</v>
      </c>
      <c r="V75" s="740">
        <f>IF(Select2=1,Nappies!$W77,"")</f>
        <v>0</v>
      </c>
      <c r="W75" s="750">
        <f>IF(Select2=1,Garden!$W77,"")</f>
        <v>0</v>
      </c>
      <c r="X75" s="740">
        <f>IF(Select2=1,Wood!$W77,"")</f>
        <v>0</v>
      </c>
      <c r="Y75" s="750">
        <f>IF(Select2=1,Textiles!$W77,"")</f>
        <v>5.3707305225316262E-4</v>
      </c>
      <c r="Z75" s="742">
        <f>Sludge!W77</f>
        <v>0</v>
      </c>
      <c r="AA75" s="742" t="str">
        <f>IF(Select2=2,MSW!$W77,"")</f>
        <v/>
      </c>
      <c r="AB75" s="751">
        <f>Industry!$W77</f>
        <v>0</v>
      </c>
      <c r="AC75" s="752">
        <f t="shared" si="4"/>
        <v>1.4737471352364348E-2</v>
      </c>
      <c r="AD75" s="753">
        <f>Recovery_OX!R70</f>
        <v>0</v>
      </c>
      <c r="AE75" s="703"/>
      <c r="AF75" s="755">
        <f>(AC75-AD75)*(1-Recovery_OX!U70)</f>
        <v>1.4737471352364348E-2</v>
      </c>
    </row>
    <row r="76" spans="2:32">
      <c r="B76" s="748">
        <f t="shared" si="1"/>
        <v>2059</v>
      </c>
      <c r="C76" s="749">
        <f>IF(Select2=1,Food!$K78,"")</f>
        <v>1.0003384497462296E-8</v>
      </c>
      <c r="D76" s="750">
        <f>IF(Select2=1,Paper!$K78,"")</f>
        <v>6.4083314840397854E-3</v>
      </c>
      <c r="E76" s="740">
        <f>IF(Select2=1,Nappies!$K78,"")</f>
        <v>1.1611523959964183E-4</v>
      </c>
      <c r="F76" s="750">
        <f>IF(Select2=1,Garden!$K78,"")</f>
        <v>0</v>
      </c>
      <c r="G76" s="740">
        <f>IF(Select2=1,Wood!$K78,"")</f>
        <v>0</v>
      </c>
      <c r="H76" s="750">
        <f>IF(Select2=1,Textiles!$K78,"")</f>
        <v>4.5694678021747181E-4</v>
      </c>
      <c r="I76" s="751">
        <f>Sludge!K78</f>
        <v>0</v>
      </c>
      <c r="J76" s="751" t="str">
        <f>IF(Select2=2,MSW!$K78,"")</f>
        <v/>
      </c>
      <c r="K76" s="751">
        <f>Industry!$K78</f>
        <v>0</v>
      </c>
      <c r="L76" s="752">
        <f t="shared" si="3"/>
        <v>6.9814035072413971E-3</v>
      </c>
      <c r="M76" s="753">
        <f>Recovery_OX!C71</f>
        <v>0</v>
      </c>
      <c r="N76" s="703"/>
      <c r="O76" s="754">
        <f>(L76-M76)*(1-Recovery_OX!F71)</f>
        <v>6.9814035072413971E-3</v>
      </c>
      <c r="P76" s="694"/>
      <c r="Q76" s="705"/>
      <c r="S76" s="748">
        <f t="shared" si="2"/>
        <v>2059</v>
      </c>
      <c r="T76" s="749">
        <f>IF(Select2=1,Food!$W78,"")</f>
        <v>6.692719333716971E-9</v>
      </c>
      <c r="U76" s="750">
        <f>IF(Select2=1,Paper!$W78,"")</f>
        <v>1.3240354305867315E-2</v>
      </c>
      <c r="V76" s="740">
        <f>IF(Select2=1,Nappies!$W78,"")</f>
        <v>0</v>
      </c>
      <c r="W76" s="750">
        <f>IF(Select2=1,Garden!$W78,"")</f>
        <v>0</v>
      </c>
      <c r="X76" s="740">
        <f>IF(Select2=1,Wood!$W78,"")</f>
        <v>0</v>
      </c>
      <c r="Y76" s="750">
        <f>IF(Select2=1,Textiles!$W78,"")</f>
        <v>5.0076359475887322E-4</v>
      </c>
      <c r="Z76" s="742">
        <f>Sludge!W78</f>
        <v>0</v>
      </c>
      <c r="AA76" s="742" t="str">
        <f>IF(Select2=2,MSW!$W78,"")</f>
        <v/>
      </c>
      <c r="AB76" s="751">
        <f>Industry!$W78</f>
        <v>0</v>
      </c>
      <c r="AC76" s="752">
        <f t="shared" si="4"/>
        <v>1.3741124593345522E-2</v>
      </c>
      <c r="AD76" s="753">
        <f>Recovery_OX!R71</f>
        <v>0</v>
      </c>
      <c r="AE76" s="703"/>
      <c r="AF76" s="755">
        <f>(AC76-AD76)*(1-Recovery_OX!U71)</f>
        <v>1.3741124593345522E-2</v>
      </c>
    </row>
    <row r="77" spans="2:32">
      <c r="B77" s="748">
        <f t="shared" si="1"/>
        <v>2060</v>
      </c>
      <c r="C77" s="749">
        <f>IF(Select2=1,Food!$K79,"")</f>
        <v>6.7054691568511277E-9</v>
      </c>
      <c r="D77" s="750">
        <f>IF(Select2=1,Paper!$K79,"")</f>
        <v>5.9750886716274107E-3</v>
      </c>
      <c r="E77" s="740">
        <f>IF(Select2=1,Nappies!$K79,"")</f>
        <v>9.7962342320876989E-5</v>
      </c>
      <c r="F77" s="750">
        <f>IF(Select2=1,Garden!$K79,"")</f>
        <v>0</v>
      </c>
      <c r="G77" s="740">
        <f>IF(Select2=1,Wood!$K79,"")</f>
        <v>0</v>
      </c>
      <c r="H77" s="750">
        <f>IF(Select2=1,Textiles!$K79,"")</f>
        <v>4.2605435390069237E-4</v>
      </c>
      <c r="I77" s="751">
        <f>Sludge!K79</f>
        <v>0</v>
      </c>
      <c r="J77" s="751" t="str">
        <f>IF(Select2=2,MSW!$K79,"")</f>
        <v/>
      </c>
      <c r="K77" s="751">
        <f>Industry!$K79</f>
        <v>0</v>
      </c>
      <c r="L77" s="752">
        <f t="shared" si="3"/>
        <v>6.4991120733181359E-3</v>
      </c>
      <c r="M77" s="753">
        <f>Recovery_OX!C72</f>
        <v>0</v>
      </c>
      <c r="N77" s="703"/>
      <c r="O77" s="754">
        <f>(L77-M77)*(1-Recovery_OX!F72)</f>
        <v>6.4991120733181359E-3</v>
      </c>
      <c r="P77" s="694"/>
      <c r="Q77" s="705"/>
      <c r="S77" s="748">
        <f t="shared" si="2"/>
        <v>2060</v>
      </c>
      <c r="T77" s="749">
        <f>IF(Select2=1,Food!$W79,"")</f>
        <v>4.4862639318807735E-9</v>
      </c>
      <c r="U77" s="750">
        <f>IF(Select2=1,Paper!$W79,"")</f>
        <v>1.2345224528155799E-2</v>
      </c>
      <c r="V77" s="740">
        <f>IF(Select2=1,Nappies!$W79,"")</f>
        <v>0</v>
      </c>
      <c r="W77" s="750">
        <f>IF(Select2=1,Garden!$W79,"")</f>
        <v>0</v>
      </c>
      <c r="X77" s="740">
        <f>IF(Select2=1,Wood!$W79,"")</f>
        <v>0</v>
      </c>
      <c r="Y77" s="750">
        <f>IF(Select2=1,Textiles!$W79,"")</f>
        <v>4.6690888098706014E-4</v>
      </c>
      <c r="Z77" s="742">
        <f>Sludge!W79</f>
        <v>0</v>
      </c>
      <c r="AA77" s="742" t="str">
        <f>IF(Select2=2,MSW!$W79,"")</f>
        <v/>
      </c>
      <c r="AB77" s="751">
        <f>Industry!$W79</f>
        <v>0</v>
      </c>
      <c r="AC77" s="752">
        <f t="shared" si="4"/>
        <v>1.281213789540679E-2</v>
      </c>
      <c r="AD77" s="753">
        <f>Recovery_OX!R72</f>
        <v>0</v>
      </c>
      <c r="AE77" s="703"/>
      <c r="AF77" s="755">
        <f>(AC77-AD77)*(1-Recovery_OX!U72)</f>
        <v>1.281213789540679E-2</v>
      </c>
    </row>
    <row r="78" spans="2:32">
      <c r="B78" s="748">
        <f t="shared" si="1"/>
        <v>2061</v>
      </c>
      <c r="C78" s="749">
        <f>IF(Select2=1,Food!$K80,"")</f>
        <v>4.4948103939110075E-9</v>
      </c>
      <c r="D78" s="750">
        <f>IF(Select2=1,Paper!$K80,"")</f>
        <v>5.5711357508154398E-3</v>
      </c>
      <c r="E78" s="740">
        <f>IF(Select2=1,Nappies!$K80,"")</f>
        <v>8.2647381567494828E-5</v>
      </c>
      <c r="F78" s="750">
        <f>IF(Select2=1,Garden!$K80,"")</f>
        <v>0</v>
      </c>
      <c r="G78" s="740">
        <f>IF(Select2=1,Wood!$K80,"")</f>
        <v>0</v>
      </c>
      <c r="H78" s="750">
        <f>IF(Select2=1,Textiles!$K80,"")</f>
        <v>3.9725044652102733E-4</v>
      </c>
      <c r="I78" s="751">
        <f>Sludge!K80</f>
        <v>0</v>
      </c>
      <c r="J78" s="751" t="str">
        <f>IF(Select2=2,MSW!$K80,"")</f>
        <v/>
      </c>
      <c r="K78" s="751">
        <f>Industry!$K80</f>
        <v>0</v>
      </c>
      <c r="L78" s="752">
        <f t="shared" si="3"/>
        <v>6.0510380737143557E-3</v>
      </c>
      <c r="M78" s="753">
        <f>Recovery_OX!C73</f>
        <v>0</v>
      </c>
      <c r="N78" s="703"/>
      <c r="O78" s="754">
        <f>(L78-M78)*(1-Recovery_OX!F73)</f>
        <v>6.0510380737143557E-3</v>
      </c>
      <c r="P78" s="694"/>
      <c r="Q78" s="705"/>
      <c r="S78" s="748">
        <f t="shared" si="2"/>
        <v>2061</v>
      </c>
      <c r="T78" s="749">
        <f>IF(Select2=1,Food!$W80,"")</f>
        <v>3.0072326453463487E-9</v>
      </c>
      <c r="U78" s="750">
        <f>IF(Select2=1,Paper!$W80,"")</f>
        <v>1.1510611055403793E-2</v>
      </c>
      <c r="V78" s="740">
        <f>IF(Select2=1,Nappies!$W80,"")</f>
        <v>0</v>
      </c>
      <c r="W78" s="750">
        <f>IF(Select2=1,Garden!$W80,"")</f>
        <v>0</v>
      </c>
      <c r="X78" s="740">
        <f>IF(Select2=1,Wood!$W80,"")</f>
        <v>0</v>
      </c>
      <c r="Y78" s="750">
        <f>IF(Select2=1,Textiles!$W80,"")</f>
        <v>4.353429550915368E-4</v>
      </c>
      <c r="Z78" s="742">
        <f>Sludge!W80</f>
        <v>0</v>
      </c>
      <c r="AA78" s="742" t="str">
        <f>IF(Select2=2,MSW!$W80,"")</f>
        <v/>
      </c>
      <c r="AB78" s="751">
        <f>Industry!$W80</f>
        <v>0</v>
      </c>
      <c r="AC78" s="752">
        <f t="shared" si="4"/>
        <v>1.1945957017727975E-2</v>
      </c>
      <c r="AD78" s="753">
        <f>Recovery_OX!R73</f>
        <v>0</v>
      </c>
      <c r="AE78" s="703"/>
      <c r="AF78" s="755">
        <f>(AC78-AD78)*(1-Recovery_OX!U73)</f>
        <v>1.1945957017727975E-2</v>
      </c>
    </row>
    <row r="79" spans="2:32">
      <c r="B79" s="748">
        <f t="shared" si="1"/>
        <v>2062</v>
      </c>
      <c r="C79" s="749">
        <f>IF(Select2=1,Food!$K81,"")</f>
        <v>3.0129615101678964E-9</v>
      </c>
      <c r="D79" s="750">
        <f>IF(Select2=1,Paper!$K81,"")</f>
        <v>5.1944925439174009E-3</v>
      </c>
      <c r="E79" s="740">
        <f>IF(Select2=1,Nappies!$K81,"")</f>
        <v>6.9726688012311866E-5</v>
      </c>
      <c r="F79" s="750">
        <f>IF(Select2=1,Garden!$K81,"")</f>
        <v>0</v>
      </c>
      <c r="G79" s="740">
        <f>IF(Select2=1,Wood!$K81,"")</f>
        <v>0</v>
      </c>
      <c r="H79" s="750">
        <f>IF(Select2=1,Textiles!$K81,"")</f>
        <v>3.7039386129108435E-4</v>
      </c>
      <c r="I79" s="751">
        <f>Sludge!K81</f>
        <v>0</v>
      </c>
      <c r="J79" s="751" t="str">
        <f>IF(Select2=2,MSW!$K81,"")</f>
        <v/>
      </c>
      <c r="K79" s="751">
        <f>Industry!$K81</f>
        <v>0</v>
      </c>
      <c r="L79" s="752">
        <f t="shared" si="3"/>
        <v>5.634616106182308E-3</v>
      </c>
      <c r="M79" s="753">
        <f>Recovery_OX!C74</f>
        <v>0</v>
      </c>
      <c r="N79" s="703"/>
      <c r="O79" s="754">
        <f>(L79-M79)*(1-Recovery_OX!F74)</f>
        <v>5.634616106182308E-3</v>
      </c>
      <c r="P79" s="694"/>
      <c r="Q79" s="705"/>
      <c r="S79" s="748">
        <f t="shared" si="2"/>
        <v>2062</v>
      </c>
      <c r="T79" s="749">
        <f>IF(Select2=1,Food!$W81,"")</f>
        <v>2.0158083252684418E-9</v>
      </c>
      <c r="U79" s="750">
        <f>IF(Select2=1,Paper!$W81,"")</f>
        <v>1.0732422611399582E-2</v>
      </c>
      <c r="V79" s="740">
        <f>IF(Select2=1,Nappies!$W81,"")</f>
        <v>0</v>
      </c>
      <c r="W79" s="750">
        <f>IF(Select2=1,Garden!$W81,"")</f>
        <v>0</v>
      </c>
      <c r="X79" s="740">
        <f>IF(Select2=1,Wood!$W81,"")</f>
        <v>0</v>
      </c>
      <c r="Y79" s="750">
        <f>IF(Select2=1,Textiles!$W81,"")</f>
        <v>4.0591108086694173E-4</v>
      </c>
      <c r="Z79" s="742">
        <f>Sludge!W81</f>
        <v>0</v>
      </c>
      <c r="AA79" s="742" t="str">
        <f>IF(Select2=2,MSW!$W81,"")</f>
        <v/>
      </c>
      <c r="AB79" s="751">
        <f>Industry!$W81</f>
        <v>0</v>
      </c>
      <c r="AC79" s="752">
        <f t="shared" si="4"/>
        <v>1.113833570807485E-2</v>
      </c>
      <c r="AD79" s="753">
        <f>Recovery_OX!R74</f>
        <v>0</v>
      </c>
      <c r="AE79" s="703"/>
      <c r="AF79" s="755">
        <f>(AC79-AD79)*(1-Recovery_OX!U74)</f>
        <v>1.113833570807485E-2</v>
      </c>
    </row>
    <row r="80" spans="2:32">
      <c r="B80" s="748">
        <f t="shared" si="1"/>
        <v>2063</v>
      </c>
      <c r="C80" s="749">
        <f>IF(Select2=1,Food!$K82,"")</f>
        <v>2.0196484981993536E-9</v>
      </c>
      <c r="D80" s="750">
        <f>IF(Select2=1,Paper!$K82,"")</f>
        <v>4.8433127454961117E-3</v>
      </c>
      <c r="E80" s="740">
        <f>IF(Select2=1,Nappies!$K82,"")</f>
        <v>5.8825953453780358E-5</v>
      </c>
      <c r="F80" s="750">
        <f>IF(Select2=1,Garden!$K82,"")</f>
        <v>0</v>
      </c>
      <c r="G80" s="740">
        <f>IF(Select2=1,Wood!$K82,"")</f>
        <v>0</v>
      </c>
      <c r="H80" s="750">
        <f>IF(Select2=1,Textiles!$K82,"")</f>
        <v>3.4535294719890806E-4</v>
      </c>
      <c r="I80" s="751">
        <f>Sludge!K82</f>
        <v>0</v>
      </c>
      <c r="J80" s="751" t="str">
        <f>IF(Select2=2,MSW!$K82,"")</f>
        <v/>
      </c>
      <c r="K80" s="751">
        <f>Industry!$K82</f>
        <v>0</v>
      </c>
      <c r="L80" s="752">
        <f t="shared" si="3"/>
        <v>5.2474936657972981E-3</v>
      </c>
      <c r="M80" s="753">
        <f>Recovery_OX!C75</f>
        <v>0</v>
      </c>
      <c r="N80" s="703"/>
      <c r="O80" s="754">
        <f>(L80-M80)*(1-Recovery_OX!F75)</f>
        <v>5.2474936657972981E-3</v>
      </c>
      <c r="P80" s="694"/>
      <c r="Q80" s="705"/>
      <c r="S80" s="748">
        <f t="shared" si="2"/>
        <v>2063</v>
      </c>
      <c r="T80" s="749">
        <f>IF(Select2=1,Food!$W82,"")</f>
        <v>1.3512367293929668E-9</v>
      </c>
      <c r="U80" s="750">
        <f>IF(Select2=1,Paper!$W82,"")</f>
        <v>1.0006844515487829E-2</v>
      </c>
      <c r="V80" s="740">
        <f>IF(Select2=1,Nappies!$W82,"")</f>
        <v>0</v>
      </c>
      <c r="W80" s="750">
        <f>IF(Select2=1,Garden!$W82,"")</f>
        <v>0</v>
      </c>
      <c r="X80" s="740">
        <f>IF(Select2=1,Wood!$W82,"")</f>
        <v>0</v>
      </c>
      <c r="Y80" s="750">
        <f>IF(Select2=1,Textiles!$W82,"")</f>
        <v>3.7846898323168002E-4</v>
      </c>
      <c r="Z80" s="742">
        <f>Sludge!W82</f>
        <v>0</v>
      </c>
      <c r="AA80" s="742" t="str">
        <f>IF(Select2=2,MSW!$W82,"")</f>
        <v/>
      </c>
      <c r="AB80" s="751">
        <f>Industry!$W82</f>
        <v>0</v>
      </c>
      <c r="AC80" s="752">
        <f t="shared" si="4"/>
        <v>1.0385314849956239E-2</v>
      </c>
      <c r="AD80" s="753">
        <f>Recovery_OX!R75</f>
        <v>0</v>
      </c>
      <c r="AE80" s="703"/>
      <c r="AF80" s="755">
        <f>(AC80-AD80)*(1-Recovery_OX!U75)</f>
        <v>1.0385314849956239E-2</v>
      </c>
    </row>
    <row r="81" spans="2:32">
      <c r="B81" s="748">
        <f t="shared" si="1"/>
        <v>2064</v>
      </c>
      <c r="C81" s="749">
        <f>IF(Select2=1,Food!$K83,"")</f>
        <v>1.3538108742888006E-9</v>
      </c>
      <c r="D81" s="750">
        <f>IF(Select2=1,Paper!$K83,"")</f>
        <v>4.5158748717722859E-3</v>
      </c>
      <c r="E81" s="740">
        <f>IF(Select2=1,Nappies!$K83,"")</f>
        <v>4.962938723169101E-5</v>
      </c>
      <c r="F81" s="750">
        <f>IF(Select2=1,Garden!$K83,"")</f>
        <v>0</v>
      </c>
      <c r="G81" s="740">
        <f>IF(Select2=1,Wood!$K83,"")</f>
        <v>0</v>
      </c>
      <c r="H81" s="750">
        <f>IF(Select2=1,Textiles!$K83,"")</f>
        <v>3.2200495365456718E-4</v>
      </c>
      <c r="I81" s="751">
        <f>Sludge!K83</f>
        <v>0</v>
      </c>
      <c r="J81" s="751" t="str">
        <f>IF(Select2=2,MSW!$K83,"")</f>
        <v/>
      </c>
      <c r="K81" s="751">
        <f>Industry!$K83</f>
        <v>0</v>
      </c>
      <c r="L81" s="752">
        <f t="shared" si="3"/>
        <v>4.8875105664694185E-3</v>
      </c>
      <c r="M81" s="753">
        <f>Recovery_OX!C76</f>
        <v>0</v>
      </c>
      <c r="N81" s="703"/>
      <c r="O81" s="754">
        <f>(L81-M81)*(1-Recovery_OX!F76)</f>
        <v>4.8875105664694185E-3</v>
      </c>
      <c r="P81" s="694"/>
      <c r="Q81" s="705"/>
      <c r="S81" s="748">
        <f t="shared" si="2"/>
        <v>2064</v>
      </c>
      <c r="T81" s="749">
        <f>IF(Select2=1,Food!$W83,"")</f>
        <v>9.0576106665174038E-10</v>
      </c>
      <c r="U81" s="750">
        <f>IF(Select2=1,Paper!$W83,"")</f>
        <v>9.3303199830005838E-3</v>
      </c>
      <c r="V81" s="740">
        <f>IF(Select2=1,Nappies!$W83,"")</f>
        <v>0</v>
      </c>
      <c r="W81" s="750">
        <f>IF(Select2=1,Garden!$W83,"")</f>
        <v>0</v>
      </c>
      <c r="X81" s="740">
        <f>IF(Select2=1,Wood!$W83,"")</f>
        <v>0</v>
      </c>
      <c r="Y81" s="750">
        <f>IF(Select2=1,Textiles!$W83,"")</f>
        <v>3.5288214099130641E-4</v>
      </c>
      <c r="Z81" s="742">
        <f>Sludge!W83</f>
        <v>0</v>
      </c>
      <c r="AA81" s="742" t="str">
        <f>IF(Select2=2,MSW!$W83,"")</f>
        <v/>
      </c>
      <c r="AB81" s="751">
        <f>Industry!$W83</f>
        <v>0</v>
      </c>
      <c r="AC81" s="752">
        <f t="shared" ref="AC81:AC97" si="5">SUM(T81:AA81)</f>
        <v>9.6832030297529566E-3</v>
      </c>
      <c r="AD81" s="753">
        <f>Recovery_OX!R76</f>
        <v>0</v>
      </c>
      <c r="AE81" s="703"/>
      <c r="AF81" s="755">
        <f>(AC81-AD81)*(1-Recovery_OX!U76)</f>
        <v>9.6832030297529566E-3</v>
      </c>
    </row>
    <row r="82" spans="2:32">
      <c r="B82" s="748">
        <f t="shared" ref="B82:B97" si="6">B81+1</f>
        <v>2065</v>
      </c>
      <c r="C82" s="749">
        <f>IF(Select2=1,Food!$K84,"")</f>
        <v>9.0748656757681799E-10</v>
      </c>
      <c r="D82" s="750">
        <f>IF(Select2=1,Paper!$K84,"")</f>
        <v>4.2105738219090456E-3</v>
      </c>
      <c r="E82" s="740">
        <f>IF(Select2=1,Nappies!$K84,"")</f>
        <v>4.1870567876615507E-5</v>
      </c>
      <c r="F82" s="750">
        <f>IF(Select2=1,Garden!$K84,"")</f>
        <v>0</v>
      </c>
      <c r="G82" s="740">
        <f>IF(Select2=1,Wood!$K84,"")</f>
        <v>0</v>
      </c>
      <c r="H82" s="750">
        <f>IF(Select2=1,Textiles!$K84,"")</f>
        <v>3.0023542876661969E-4</v>
      </c>
      <c r="I82" s="751">
        <f>Sludge!K84</f>
        <v>0</v>
      </c>
      <c r="J82" s="751" t="str">
        <f>IF(Select2=2,MSW!$K84,"")</f>
        <v/>
      </c>
      <c r="K82" s="751">
        <f>Industry!$K84</f>
        <v>0</v>
      </c>
      <c r="L82" s="752">
        <f t="shared" si="3"/>
        <v>4.5526807260388488E-3</v>
      </c>
      <c r="M82" s="753">
        <f>Recovery_OX!C77</f>
        <v>0</v>
      </c>
      <c r="N82" s="703"/>
      <c r="O82" s="754">
        <f>(L82-M82)*(1-Recovery_OX!F77)</f>
        <v>4.5526807260388488E-3</v>
      </c>
      <c r="P82" s="694"/>
      <c r="Q82" s="705"/>
      <c r="S82" s="748">
        <f t="shared" ref="S82:S97" si="7">S81+1</f>
        <v>2065</v>
      </c>
      <c r="T82" s="749">
        <f>IF(Select2=1,Food!$W84,"")</f>
        <v>6.0714979989528437E-10</v>
      </c>
      <c r="U82" s="750">
        <f>IF(Select2=1,Paper!$W84,"")</f>
        <v>8.6995326898947171E-3</v>
      </c>
      <c r="V82" s="740">
        <f>IF(Select2=1,Nappies!$W84,"")</f>
        <v>0</v>
      </c>
      <c r="W82" s="750">
        <f>IF(Select2=1,Garden!$W84,"")</f>
        <v>0</v>
      </c>
      <c r="X82" s="740">
        <f>IF(Select2=1,Wood!$W84,"")</f>
        <v>0</v>
      </c>
      <c r="Y82" s="750">
        <f>IF(Select2=1,Textiles!$W84,"")</f>
        <v>3.2902512741547361E-4</v>
      </c>
      <c r="Z82" s="742">
        <f>Sludge!W84</f>
        <v>0</v>
      </c>
      <c r="AA82" s="742" t="str">
        <f>IF(Select2=2,MSW!$W84,"")</f>
        <v/>
      </c>
      <c r="AB82" s="751">
        <f>Industry!$W84</f>
        <v>0</v>
      </c>
      <c r="AC82" s="752">
        <f t="shared" si="5"/>
        <v>9.0285584244599905E-3</v>
      </c>
      <c r="AD82" s="753">
        <f>Recovery_OX!R77</f>
        <v>0</v>
      </c>
      <c r="AE82" s="703"/>
      <c r="AF82" s="755">
        <f>(AC82-AD82)*(1-Recovery_OX!U77)</f>
        <v>9.0285584244599905E-3</v>
      </c>
    </row>
    <row r="83" spans="2:32">
      <c r="B83" s="748">
        <f t="shared" si="6"/>
        <v>2066</v>
      </c>
      <c r="C83" s="749">
        <f>IF(Select2=1,Food!$K85,"")</f>
        <v>6.0830643775481696E-10</v>
      </c>
      <c r="D83" s="750">
        <f>IF(Select2=1,Paper!$K85,"")</f>
        <v>3.9259130098057635E-3</v>
      </c>
      <c r="E83" s="740">
        <f>IF(Select2=1,Nappies!$K85,"")</f>
        <v>3.5324724968411254E-5</v>
      </c>
      <c r="F83" s="750">
        <f>IF(Select2=1,Garden!$K85,"")</f>
        <v>0</v>
      </c>
      <c r="G83" s="740">
        <f>IF(Select2=1,Wood!$K85,"")</f>
        <v>0</v>
      </c>
      <c r="H83" s="750">
        <f>IF(Select2=1,Textiles!$K85,"")</f>
        <v>2.7993765829880876E-4</v>
      </c>
      <c r="I83" s="751">
        <f>Sludge!K85</f>
        <v>0</v>
      </c>
      <c r="J83" s="751" t="str">
        <f>IF(Select2=2,MSW!$K85,"")</f>
        <v/>
      </c>
      <c r="K83" s="751">
        <f>Industry!$K85</f>
        <v>0</v>
      </c>
      <c r="L83" s="752">
        <f t="shared" ref="L83:L97" si="8">SUM(C83:K83)</f>
        <v>4.241176001379421E-3</v>
      </c>
      <c r="M83" s="753">
        <f>Recovery_OX!C78</f>
        <v>0</v>
      </c>
      <c r="N83" s="703"/>
      <c r="O83" s="754">
        <f>(L83-M83)*(1-Recovery_OX!F78)</f>
        <v>4.241176001379421E-3</v>
      </c>
      <c r="P83" s="694"/>
      <c r="Q83" s="705"/>
      <c r="S83" s="748">
        <f t="shared" si="7"/>
        <v>2066</v>
      </c>
      <c r="T83" s="749">
        <f>IF(Select2=1,Food!$W85,"")</f>
        <v>4.069846818163362E-10</v>
      </c>
      <c r="U83" s="750">
        <f>IF(Select2=1,Paper!$W85,"")</f>
        <v>8.1113905161276038E-3</v>
      </c>
      <c r="V83" s="740">
        <f>IF(Select2=1,Nappies!$W85,"")</f>
        <v>0</v>
      </c>
      <c r="W83" s="750">
        <f>IF(Select2=1,Garden!$W85,"")</f>
        <v>0</v>
      </c>
      <c r="X83" s="740">
        <f>IF(Select2=1,Wood!$W85,"")</f>
        <v>0</v>
      </c>
      <c r="Y83" s="750">
        <f>IF(Select2=1,Textiles!$W85,"")</f>
        <v>3.0678099539595478E-4</v>
      </c>
      <c r="Z83" s="742">
        <f>Sludge!W85</f>
        <v>0</v>
      </c>
      <c r="AA83" s="742" t="str">
        <f>IF(Select2=2,MSW!$W85,"")</f>
        <v/>
      </c>
      <c r="AB83" s="751">
        <f>Industry!$W85</f>
        <v>0</v>
      </c>
      <c r="AC83" s="752">
        <f t="shared" si="5"/>
        <v>8.4181719185082403E-3</v>
      </c>
      <c r="AD83" s="753">
        <f>Recovery_OX!R78</f>
        <v>0</v>
      </c>
      <c r="AE83" s="703"/>
      <c r="AF83" s="755">
        <f>(AC83-AD83)*(1-Recovery_OX!U78)</f>
        <v>8.4181719185082403E-3</v>
      </c>
    </row>
    <row r="84" spans="2:32">
      <c r="B84" s="748">
        <f t="shared" si="6"/>
        <v>2067</v>
      </c>
      <c r="C84" s="749">
        <f>IF(Select2=1,Food!$K86,"")</f>
        <v>4.0775999935958467E-10</v>
      </c>
      <c r="D84" s="750">
        <f>IF(Select2=1,Paper!$K86,"")</f>
        <v>3.6604970278312542E-3</v>
      </c>
      <c r="E84" s="740">
        <f>IF(Select2=1,Nappies!$K86,"")</f>
        <v>2.980222761179238E-5</v>
      </c>
      <c r="F84" s="750">
        <f>IF(Select2=1,Garden!$K86,"")</f>
        <v>0</v>
      </c>
      <c r="G84" s="740">
        <f>IF(Select2=1,Wood!$K86,"")</f>
        <v>0</v>
      </c>
      <c r="H84" s="750">
        <f>IF(Select2=1,Textiles!$K86,"")</f>
        <v>2.610121425567524E-4</v>
      </c>
      <c r="I84" s="751">
        <f>Sludge!K86</f>
        <v>0</v>
      </c>
      <c r="J84" s="751" t="str">
        <f>IF(Select2=2,MSW!$K86,"")</f>
        <v/>
      </c>
      <c r="K84" s="751">
        <f>Industry!$K86</f>
        <v>0</v>
      </c>
      <c r="L84" s="752">
        <f t="shared" si="8"/>
        <v>3.9513118057597982E-3</v>
      </c>
      <c r="M84" s="753">
        <f>Recovery_OX!C79</f>
        <v>0</v>
      </c>
      <c r="N84" s="703"/>
      <c r="O84" s="754">
        <f>(L84-M84)*(1-Recovery_OX!F79)</f>
        <v>3.9513118057597982E-3</v>
      </c>
      <c r="P84" s="694"/>
      <c r="Q84" s="705"/>
      <c r="S84" s="748">
        <f t="shared" si="7"/>
        <v>2067</v>
      </c>
      <c r="T84" s="749">
        <f>IF(Select2=1,Food!$W86,"")</f>
        <v>2.7280999065092649E-10</v>
      </c>
      <c r="U84" s="750">
        <f>IF(Select2=1,Paper!$W86,"")</f>
        <v>7.5630103880810987E-3</v>
      </c>
      <c r="V84" s="740">
        <f>IF(Select2=1,Nappies!$W86,"")</f>
        <v>0</v>
      </c>
      <c r="W84" s="750">
        <f>IF(Select2=1,Garden!$W86,"")</f>
        <v>0</v>
      </c>
      <c r="X84" s="740">
        <f>IF(Select2=1,Wood!$W86,"")</f>
        <v>0</v>
      </c>
      <c r="Y84" s="750">
        <f>IF(Select2=1,Textiles!$W86,"")</f>
        <v>2.8604070417178338E-4</v>
      </c>
      <c r="Z84" s="742">
        <f>Sludge!W86</f>
        <v>0</v>
      </c>
      <c r="AA84" s="742" t="str">
        <f>IF(Select2=2,MSW!$W86,"")</f>
        <v/>
      </c>
      <c r="AB84" s="751">
        <f>Industry!$W86</f>
        <v>0</v>
      </c>
      <c r="AC84" s="752">
        <f t="shared" si="5"/>
        <v>7.8490513650628733E-3</v>
      </c>
      <c r="AD84" s="753">
        <f>Recovery_OX!R79</f>
        <v>0</v>
      </c>
      <c r="AE84" s="703"/>
      <c r="AF84" s="755">
        <f>(AC84-AD84)*(1-Recovery_OX!U79)</f>
        <v>7.8490513650628733E-3</v>
      </c>
    </row>
    <row r="85" spans="2:32">
      <c r="B85" s="748">
        <f t="shared" si="6"/>
        <v>2068</v>
      </c>
      <c r="C85" s="749">
        <f>IF(Select2=1,Food!$K87,"")</f>
        <v>2.7332970154220906E-10</v>
      </c>
      <c r="D85" s="750">
        <f>IF(Select2=1,Paper!$K87,"")</f>
        <v>3.4130248065339535E-3</v>
      </c>
      <c r="E85" s="740">
        <f>IF(Select2=1,Nappies!$K87,"")</f>
        <v>2.5143090892266498E-5</v>
      </c>
      <c r="F85" s="750">
        <f>IF(Select2=1,Garden!$K87,"")</f>
        <v>0</v>
      </c>
      <c r="G85" s="740">
        <f>IF(Select2=1,Wood!$K87,"")</f>
        <v>0</v>
      </c>
      <c r="H85" s="750">
        <f>IF(Select2=1,Textiles!$K87,"")</f>
        <v>2.433661086403263E-4</v>
      </c>
      <c r="I85" s="751">
        <f>Sludge!K87</f>
        <v>0</v>
      </c>
      <c r="J85" s="751" t="str">
        <f>IF(Select2=2,MSW!$K87,"")</f>
        <v/>
      </c>
      <c r="K85" s="751">
        <f>Industry!$K87</f>
        <v>0</v>
      </c>
      <c r="L85" s="752">
        <f t="shared" si="8"/>
        <v>3.6815342793962481E-3</v>
      </c>
      <c r="M85" s="753">
        <f>Recovery_OX!C80</f>
        <v>0</v>
      </c>
      <c r="N85" s="703"/>
      <c r="O85" s="754">
        <f>(L85-M85)*(1-Recovery_OX!F80)</f>
        <v>3.6815342793962481E-3</v>
      </c>
      <c r="P85" s="694"/>
      <c r="Q85" s="705"/>
      <c r="S85" s="748">
        <f t="shared" si="7"/>
        <v>2068</v>
      </c>
      <c r="T85" s="749">
        <f>IF(Select2=1,Food!$W87,"")</f>
        <v>1.8287000549211139E-10</v>
      </c>
      <c r="U85" s="750">
        <f>IF(Select2=1,Paper!$W87,"")</f>
        <v>7.0517041457313027E-3</v>
      </c>
      <c r="V85" s="740">
        <f>IF(Select2=1,Nappies!$W87,"")</f>
        <v>0</v>
      </c>
      <c r="W85" s="750">
        <f>IF(Select2=1,Garden!$W87,"")</f>
        <v>0</v>
      </c>
      <c r="X85" s="740">
        <f>IF(Select2=1,Wood!$W87,"")</f>
        <v>0</v>
      </c>
      <c r="Y85" s="750">
        <f>IF(Select2=1,Textiles!$W87,"")</f>
        <v>2.6670258481131641E-4</v>
      </c>
      <c r="Z85" s="742">
        <f>Sludge!W87</f>
        <v>0</v>
      </c>
      <c r="AA85" s="742" t="str">
        <f>IF(Select2=2,MSW!$W87,"")</f>
        <v/>
      </c>
      <c r="AB85" s="751">
        <f>Industry!$W87</f>
        <v>0</v>
      </c>
      <c r="AC85" s="752">
        <f t="shared" si="5"/>
        <v>7.3184069134126246E-3</v>
      </c>
      <c r="AD85" s="753">
        <f>Recovery_OX!R80</f>
        <v>0</v>
      </c>
      <c r="AE85" s="703"/>
      <c r="AF85" s="755">
        <f>(AC85-AD85)*(1-Recovery_OX!U80)</f>
        <v>7.3184069134126246E-3</v>
      </c>
    </row>
    <row r="86" spans="2:32">
      <c r="B86" s="748">
        <f t="shared" si="6"/>
        <v>2069</v>
      </c>
      <c r="C86" s="749">
        <f>IF(Select2=1,Food!$K88,"")</f>
        <v>1.832183781206811E-10</v>
      </c>
      <c r="D86" s="750">
        <f>IF(Select2=1,Paper!$K88,"")</f>
        <v>3.1822832367979529E-3</v>
      </c>
      <c r="E86" s="740">
        <f>IF(Select2=1,Nappies!$K88,"")</f>
        <v>2.1212341166290219E-5</v>
      </c>
      <c r="F86" s="750">
        <f>IF(Select2=1,Garden!$K88,"")</f>
        <v>0</v>
      </c>
      <c r="G86" s="740">
        <f>IF(Select2=1,Wood!$K88,"")</f>
        <v>0</v>
      </c>
      <c r="H86" s="750">
        <f>IF(Select2=1,Textiles!$K88,"")</f>
        <v>2.2691305567079981E-4</v>
      </c>
      <c r="I86" s="751">
        <f>Sludge!K88</f>
        <v>0</v>
      </c>
      <c r="J86" s="751" t="str">
        <f>IF(Select2=2,MSW!$K88,"")</f>
        <v/>
      </c>
      <c r="K86" s="751">
        <f>Industry!$K88</f>
        <v>0</v>
      </c>
      <c r="L86" s="752">
        <f t="shared" si="8"/>
        <v>3.4304088168534211E-3</v>
      </c>
      <c r="M86" s="753">
        <f>Recovery_OX!C81</f>
        <v>0</v>
      </c>
      <c r="N86" s="703"/>
      <c r="O86" s="754">
        <f>(L86-M86)*(1-Recovery_OX!F81)</f>
        <v>3.4304088168534211E-3</v>
      </c>
      <c r="P86" s="694"/>
      <c r="Q86" s="705"/>
      <c r="S86" s="748">
        <f t="shared" si="7"/>
        <v>2069</v>
      </c>
      <c r="T86" s="749">
        <f>IF(Select2=1,Food!$W88,"")</f>
        <v>1.2258143050000973E-10</v>
      </c>
      <c r="U86" s="750">
        <f>IF(Select2=1,Paper!$W88,"")</f>
        <v>6.5749653652850213E-3</v>
      </c>
      <c r="V86" s="740">
        <f>IF(Select2=1,Nappies!$W88,"")</f>
        <v>0</v>
      </c>
      <c r="W86" s="750">
        <f>IF(Select2=1,Garden!$W88,"")</f>
        <v>0</v>
      </c>
      <c r="X86" s="740">
        <f>IF(Select2=1,Wood!$W88,"")</f>
        <v>0</v>
      </c>
      <c r="Y86" s="750">
        <f>IF(Select2=1,Textiles!$W88,"")</f>
        <v>2.4867184183101343E-4</v>
      </c>
      <c r="Z86" s="742">
        <f>Sludge!W88</f>
        <v>0</v>
      </c>
      <c r="AA86" s="742" t="str">
        <f>IF(Select2=2,MSW!$W88,"")</f>
        <v/>
      </c>
      <c r="AB86" s="751">
        <f>Industry!$W88</f>
        <v>0</v>
      </c>
      <c r="AC86" s="752">
        <f t="shared" si="5"/>
        <v>6.8236373296974651E-3</v>
      </c>
      <c r="AD86" s="753">
        <f>Recovery_OX!R81</f>
        <v>0</v>
      </c>
      <c r="AE86" s="703"/>
      <c r="AF86" s="755">
        <f>(AC86-AD86)*(1-Recovery_OX!U81)</f>
        <v>6.8236373296974651E-3</v>
      </c>
    </row>
    <row r="87" spans="2:32">
      <c r="B87" s="748">
        <f t="shared" si="6"/>
        <v>2070</v>
      </c>
      <c r="C87" s="749">
        <f>IF(Select2=1,Food!$K89,"")</f>
        <v>1.2281495165643015E-10</v>
      </c>
      <c r="D87" s="750">
        <f>IF(Select2=1,Paper!$K89,"")</f>
        <v>2.9671412231807087E-3</v>
      </c>
      <c r="E87" s="740">
        <f>IF(Select2=1,Nappies!$K89,"")</f>
        <v>1.7896105919638158E-5</v>
      </c>
      <c r="F87" s="750">
        <f>IF(Select2=1,Garden!$K89,"")</f>
        <v>0</v>
      </c>
      <c r="G87" s="740">
        <f>IF(Select2=1,Wood!$K89,"")</f>
        <v>0</v>
      </c>
      <c r="H87" s="750">
        <f>IF(Select2=1,Textiles!$K89,"")</f>
        <v>2.1157233076342811E-4</v>
      </c>
      <c r="I87" s="751">
        <f>Sludge!K89</f>
        <v>0</v>
      </c>
      <c r="J87" s="751" t="str">
        <f>IF(Select2=2,MSW!$K89,"")</f>
        <v/>
      </c>
      <c r="K87" s="751">
        <f>Industry!$K89</f>
        <v>0</v>
      </c>
      <c r="L87" s="752">
        <f t="shared" si="8"/>
        <v>3.1966097826787265E-3</v>
      </c>
      <c r="M87" s="753">
        <f>Recovery_OX!C82</f>
        <v>0</v>
      </c>
      <c r="N87" s="703"/>
      <c r="O87" s="754">
        <f>(L87-M87)*(1-Recovery_OX!F82)</f>
        <v>3.1966097826787265E-3</v>
      </c>
      <c r="P87" s="694"/>
      <c r="Q87" s="705"/>
      <c r="S87" s="748">
        <f t="shared" si="7"/>
        <v>2070</v>
      </c>
      <c r="T87" s="749">
        <f>IF(Select2=1,Food!$W89,"")</f>
        <v>8.2168790135881048E-11</v>
      </c>
      <c r="U87" s="750">
        <f>IF(Select2=1,Paper!$W89,"")</f>
        <v>6.1304570726874105E-3</v>
      </c>
      <c r="V87" s="740">
        <f>IF(Select2=1,Nappies!$W89,"")</f>
        <v>0</v>
      </c>
      <c r="W87" s="750">
        <f>IF(Select2=1,Garden!$W89,"")</f>
        <v>0</v>
      </c>
      <c r="X87" s="740">
        <f>IF(Select2=1,Wood!$W89,"")</f>
        <v>0</v>
      </c>
      <c r="Y87" s="750">
        <f>IF(Select2=1,Textiles!$W89,"")</f>
        <v>2.3186008850786642E-4</v>
      </c>
      <c r="Z87" s="742">
        <f>Sludge!W89</f>
        <v>0</v>
      </c>
      <c r="AA87" s="742" t="str">
        <f>IF(Select2=2,MSW!$W89,"")</f>
        <v/>
      </c>
      <c r="AB87" s="751">
        <f>Industry!$W89</f>
        <v>0</v>
      </c>
      <c r="AC87" s="752">
        <f t="shared" si="5"/>
        <v>6.3623172433640669E-3</v>
      </c>
      <c r="AD87" s="753">
        <f>Recovery_OX!R82</f>
        <v>0</v>
      </c>
      <c r="AE87" s="703"/>
      <c r="AF87" s="755">
        <f>(AC87-AD87)*(1-Recovery_OX!U82)</f>
        <v>6.3623172433640669E-3</v>
      </c>
    </row>
    <row r="88" spans="2:32">
      <c r="B88" s="748">
        <f t="shared" si="6"/>
        <v>2071</v>
      </c>
      <c r="C88" s="749">
        <f>IF(Select2=1,Food!$K90,"")</f>
        <v>8.2325324048203062E-11</v>
      </c>
      <c r="D88" s="750">
        <f>IF(Select2=1,Paper!$K90,"")</f>
        <v>2.7665441392818691E-3</v>
      </c>
      <c r="E88" s="740">
        <f>IF(Select2=1,Nappies!$K90,"")</f>
        <v>1.5098314918480982E-5</v>
      </c>
      <c r="F88" s="750">
        <f>IF(Select2=1,Garden!$K90,"")</f>
        <v>0</v>
      </c>
      <c r="G88" s="740">
        <f>IF(Select2=1,Wood!$K90,"")</f>
        <v>0</v>
      </c>
      <c r="H88" s="750">
        <f>IF(Select2=1,Textiles!$K90,"")</f>
        <v>1.9726873366691751E-4</v>
      </c>
      <c r="I88" s="751">
        <f>Sludge!K90</f>
        <v>0</v>
      </c>
      <c r="J88" s="751" t="str">
        <f>IF(Select2=2,MSW!$K90,"")</f>
        <v/>
      </c>
      <c r="K88" s="751">
        <f>Industry!$K90</f>
        <v>0</v>
      </c>
      <c r="L88" s="752">
        <f t="shared" si="8"/>
        <v>2.9789112701925917E-3</v>
      </c>
      <c r="M88" s="753">
        <f>Recovery_OX!C83</f>
        <v>0</v>
      </c>
      <c r="N88" s="703"/>
      <c r="O88" s="754">
        <f>(L88-M88)*(1-Recovery_OX!F83)</f>
        <v>2.9789112701925917E-3</v>
      </c>
      <c r="P88" s="694"/>
      <c r="Q88" s="705"/>
      <c r="S88" s="748">
        <f t="shared" si="7"/>
        <v>2071</v>
      </c>
      <c r="T88" s="749">
        <f>IF(Select2=1,Food!$W90,"")</f>
        <v>5.5079387186576565E-11</v>
      </c>
      <c r="U88" s="750">
        <f>IF(Select2=1,Paper!$W90,"")</f>
        <v>5.7160002877724523E-3</v>
      </c>
      <c r="V88" s="740">
        <f>IF(Select2=1,Nappies!$W90,"")</f>
        <v>0</v>
      </c>
      <c r="W88" s="750">
        <f>IF(Select2=1,Garden!$W90,"")</f>
        <v>0</v>
      </c>
      <c r="X88" s="740">
        <f>IF(Select2=1,Wood!$W90,"")</f>
        <v>0</v>
      </c>
      <c r="Y88" s="750">
        <f>IF(Select2=1,Textiles!$W90,"")</f>
        <v>2.1618491360758083E-4</v>
      </c>
      <c r="Z88" s="742">
        <f>Sludge!W90</f>
        <v>0</v>
      </c>
      <c r="AA88" s="742" t="str">
        <f>IF(Select2=2,MSW!$W90,"")</f>
        <v/>
      </c>
      <c r="AB88" s="751">
        <f>Industry!$W90</f>
        <v>0</v>
      </c>
      <c r="AC88" s="752">
        <f t="shared" si="5"/>
        <v>5.9321852564594201E-3</v>
      </c>
      <c r="AD88" s="753">
        <f>Recovery_OX!R83</f>
        <v>0</v>
      </c>
      <c r="AE88" s="703"/>
      <c r="AF88" s="755">
        <f>(AC88-AD88)*(1-Recovery_OX!U83)</f>
        <v>5.9321852564594201E-3</v>
      </c>
    </row>
    <row r="89" spans="2:32">
      <c r="B89" s="748">
        <f t="shared" si="6"/>
        <v>2072</v>
      </c>
      <c r="C89" s="749">
        <f>IF(Select2=1,Food!$K91,"")</f>
        <v>5.5184315005890411E-11</v>
      </c>
      <c r="D89" s="750">
        <f>IF(Select2=1,Paper!$K91,"")</f>
        <v>2.5795086579634358E-3</v>
      </c>
      <c r="E89" s="740">
        <f>IF(Select2=1,Nappies!$K91,"")</f>
        <v>1.2737917086614703E-5</v>
      </c>
      <c r="F89" s="750">
        <f>IF(Select2=1,Garden!$K91,"")</f>
        <v>0</v>
      </c>
      <c r="G89" s="740">
        <f>IF(Select2=1,Wood!$K91,"")</f>
        <v>0</v>
      </c>
      <c r="H89" s="750">
        <f>IF(Select2=1,Textiles!$K91,"")</f>
        <v>1.8393214813170632E-4</v>
      </c>
      <c r="I89" s="751">
        <f>Sludge!K91</f>
        <v>0</v>
      </c>
      <c r="J89" s="751" t="str">
        <f>IF(Select2=2,MSW!$K91,"")</f>
        <v/>
      </c>
      <c r="K89" s="751">
        <f>Industry!$K91</f>
        <v>0</v>
      </c>
      <c r="L89" s="752">
        <f t="shared" si="8"/>
        <v>2.7761787783660719E-3</v>
      </c>
      <c r="M89" s="753">
        <f>Recovery_OX!C84</f>
        <v>0</v>
      </c>
      <c r="N89" s="703"/>
      <c r="O89" s="754">
        <f>(L89-M89)*(1-Recovery_OX!F84)</f>
        <v>2.7761787783660719E-3</v>
      </c>
      <c r="P89" s="694"/>
      <c r="Q89" s="705"/>
      <c r="S89" s="748">
        <f t="shared" si="7"/>
        <v>2072</v>
      </c>
      <c r="T89" s="749">
        <f>IF(Select2=1,Food!$W91,"")</f>
        <v>3.6920817354520809E-11</v>
      </c>
      <c r="U89" s="750">
        <f>IF(Select2=1,Paper!$W91,"")</f>
        <v>5.3295633428996564E-3</v>
      </c>
      <c r="V89" s="740">
        <f>IF(Select2=1,Nappies!$W91,"")</f>
        <v>0</v>
      </c>
      <c r="W89" s="750">
        <f>IF(Select2=1,Garden!$W91,"")</f>
        <v>0</v>
      </c>
      <c r="X89" s="740">
        <f>IF(Select2=1,Wood!$W91,"")</f>
        <v>0</v>
      </c>
      <c r="Y89" s="750">
        <f>IF(Select2=1,Textiles!$W91,"")</f>
        <v>2.0156947740460973E-4</v>
      </c>
      <c r="Z89" s="742">
        <f>Sludge!W91</f>
        <v>0</v>
      </c>
      <c r="AA89" s="742" t="str">
        <f>IF(Select2=2,MSW!$W91,"")</f>
        <v/>
      </c>
      <c r="AB89" s="751">
        <f>Industry!$W91</f>
        <v>0</v>
      </c>
      <c r="AC89" s="752">
        <f t="shared" si="5"/>
        <v>5.5311328572250837E-3</v>
      </c>
      <c r="AD89" s="753">
        <f>Recovery_OX!R84</f>
        <v>0</v>
      </c>
      <c r="AE89" s="703"/>
      <c r="AF89" s="755">
        <f>(AC89-AD89)*(1-Recovery_OX!U84)</f>
        <v>5.5311328572250837E-3</v>
      </c>
    </row>
    <row r="90" spans="2:32">
      <c r="B90" s="748">
        <f t="shared" si="6"/>
        <v>2073</v>
      </c>
      <c r="C90" s="749">
        <f>IF(Select2=1,Food!$K92,"")</f>
        <v>3.699115257519368E-11</v>
      </c>
      <c r="D90" s="750">
        <f>IF(Select2=1,Paper!$K92,"")</f>
        <v>2.4051179310789939E-3</v>
      </c>
      <c r="E90" s="740">
        <f>IF(Select2=1,Nappies!$K92,"")</f>
        <v>1.0746532482698734E-5</v>
      </c>
      <c r="F90" s="750">
        <f>IF(Select2=1,Garden!$K92,"")</f>
        <v>0</v>
      </c>
      <c r="G90" s="740">
        <f>IF(Select2=1,Wood!$K92,"")</f>
        <v>0</v>
      </c>
      <c r="H90" s="750">
        <f>IF(Select2=1,Textiles!$K92,"")</f>
        <v>1.7149719820002841E-4</v>
      </c>
      <c r="I90" s="751">
        <f>Sludge!K92</f>
        <v>0</v>
      </c>
      <c r="J90" s="751" t="str">
        <f>IF(Select2=2,MSW!$K92,"")</f>
        <v/>
      </c>
      <c r="K90" s="751">
        <f>Industry!$K92</f>
        <v>0</v>
      </c>
      <c r="L90" s="752">
        <f t="shared" si="8"/>
        <v>2.587361698752874E-3</v>
      </c>
      <c r="M90" s="753">
        <f>Recovery_OX!C85</f>
        <v>0</v>
      </c>
      <c r="N90" s="703"/>
      <c r="O90" s="754">
        <f>(L90-M90)*(1-Recovery_OX!F85)</f>
        <v>2.587361698752874E-3</v>
      </c>
      <c r="P90" s="694"/>
      <c r="Q90" s="705"/>
      <c r="S90" s="748">
        <f t="shared" si="7"/>
        <v>2073</v>
      </c>
      <c r="T90" s="749">
        <f>IF(Select2=1,Food!$W92,"")</f>
        <v>2.474876398875582E-11</v>
      </c>
      <c r="U90" s="750">
        <f>IF(Select2=1,Paper!$W92,"")</f>
        <v>4.9692519237169259E-3</v>
      </c>
      <c r="V90" s="740">
        <f>IF(Select2=1,Nappies!$W92,"")</f>
        <v>0</v>
      </c>
      <c r="W90" s="750">
        <f>IF(Select2=1,Garden!$W92,"")</f>
        <v>0</v>
      </c>
      <c r="X90" s="740">
        <f>IF(Select2=1,Wood!$W92,"")</f>
        <v>0</v>
      </c>
      <c r="Y90" s="750">
        <f>IF(Select2=1,Textiles!$W92,"")</f>
        <v>1.8794213501372977E-4</v>
      </c>
      <c r="Z90" s="742">
        <f>Sludge!W92</f>
        <v>0</v>
      </c>
      <c r="AA90" s="742" t="str">
        <f>IF(Select2=2,MSW!$W92,"")</f>
        <v/>
      </c>
      <c r="AB90" s="751">
        <f>Industry!$W92</f>
        <v>0</v>
      </c>
      <c r="AC90" s="752">
        <f t="shared" si="5"/>
        <v>5.1571940834794199E-3</v>
      </c>
      <c r="AD90" s="753">
        <f>Recovery_OX!R85</f>
        <v>0</v>
      </c>
      <c r="AE90" s="703"/>
      <c r="AF90" s="755">
        <f>(AC90-AD90)*(1-Recovery_OX!U85)</f>
        <v>5.1571940834794199E-3</v>
      </c>
    </row>
    <row r="91" spans="2:32">
      <c r="B91" s="748">
        <f t="shared" si="6"/>
        <v>2074</v>
      </c>
      <c r="C91" s="749">
        <f>IF(Select2=1,Food!$K93,"")</f>
        <v>2.4795911097115188E-11</v>
      </c>
      <c r="D91" s="750">
        <f>IF(Select2=1,Paper!$K93,"")</f>
        <v>2.2425170950830342E-3</v>
      </c>
      <c r="E91" s="740">
        <f>IF(Select2=1,Nappies!$K93,"")</f>
        <v>9.0664713560631076E-6</v>
      </c>
      <c r="F91" s="750">
        <f>IF(Select2=1,Garden!$K93,"")</f>
        <v>0</v>
      </c>
      <c r="G91" s="740">
        <f>IF(Select2=1,Wood!$K93,"")</f>
        <v>0</v>
      </c>
      <c r="H91" s="750">
        <f>IF(Select2=1,Textiles!$K93,"")</f>
        <v>1.5990292773289202E-4</v>
      </c>
      <c r="I91" s="751">
        <f>Sludge!K93</f>
        <v>0</v>
      </c>
      <c r="J91" s="751" t="str">
        <f>IF(Select2=2,MSW!$K93,"")</f>
        <v/>
      </c>
      <c r="K91" s="751">
        <f>Industry!$K93</f>
        <v>0</v>
      </c>
      <c r="L91" s="752">
        <f t="shared" si="8"/>
        <v>2.4114865189679003E-3</v>
      </c>
      <c r="M91" s="753">
        <f>Recovery_OX!C86</f>
        <v>0</v>
      </c>
      <c r="N91" s="703"/>
      <c r="O91" s="754">
        <f>(L91-M91)*(1-Recovery_OX!F86)</f>
        <v>2.4114865189679003E-3</v>
      </c>
      <c r="P91" s="694"/>
      <c r="Q91" s="705"/>
      <c r="S91" s="748">
        <f t="shared" si="7"/>
        <v>2074</v>
      </c>
      <c r="T91" s="749">
        <f>IF(Select2=1,Food!$W93,"")</f>
        <v>1.6589592616267975E-11</v>
      </c>
      <c r="U91" s="750">
        <f>IF(Select2=1,Paper!$W93,"")</f>
        <v>4.6332997832294063E-3</v>
      </c>
      <c r="V91" s="740">
        <f>IF(Select2=1,Nappies!$W93,"")</f>
        <v>0</v>
      </c>
      <c r="W91" s="750">
        <f>IF(Select2=1,Garden!$W93,"")</f>
        <v>0</v>
      </c>
      <c r="X91" s="740">
        <f>IF(Select2=1,Wood!$W93,"")</f>
        <v>0</v>
      </c>
      <c r="Y91" s="750">
        <f>IF(Select2=1,Textiles!$W93,"")</f>
        <v>1.7523608518673099E-4</v>
      </c>
      <c r="Z91" s="742">
        <f>Sludge!W93</f>
        <v>0</v>
      </c>
      <c r="AA91" s="742" t="str">
        <f>IF(Select2=2,MSW!$W93,"")</f>
        <v/>
      </c>
      <c r="AB91" s="751">
        <f>Industry!$W93</f>
        <v>0</v>
      </c>
      <c r="AC91" s="752">
        <f t="shared" si="5"/>
        <v>4.8085358850057294E-3</v>
      </c>
      <c r="AD91" s="753">
        <f>Recovery_OX!R86</f>
        <v>0</v>
      </c>
      <c r="AE91" s="703"/>
      <c r="AF91" s="755">
        <f>(AC91-AD91)*(1-Recovery_OX!U86)</f>
        <v>4.8085358850057294E-3</v>
      </c>
    </row>
    <row r="92" spans="2:32">
      <c r="B92" s="748">
        <f t="shared" si="6"/>
        <v>2075</v>
      </c>
      <c r="C92" s="749">
        <f>IF(Select2=1,Food!$K94,"")</f>
        <v>1.6621196268113873E-11</v>
      </c>
      <c r="D92" s="750">
        <f>IF(Select2=1,Paper!$K94,"")</f>
        <v>2.090909080488861E-3</v>
      </c>
      <c r="E92" s="740">
        <f>IF(Select2=1,Nappies!$K94,"")</f>
        <v>7.6490628937893493E-6</v>
      </c>
      <c r="F92" s="750">
        <f>IF(Select2=1,Garden!$K94,"")</f>
        <v>0</v>
      </c>
      <c r="G92" s="740">
        <f>IF(Select2=1,Wood!$K94,"")</f>
        <v>0</v>
      </c>
      <c r="H92" s="750">
        <f>IF(Select2=1,Textiles!$K94,"")</f>
        <v>1.4909250160301599E-4</v>
      </c>
      <c r="I92" s="751">
        <f>Sludge!K94</f>
        <v>0</v>
      </c>
      <c r="J92" s="751" t="str">
        <f>IF(Select2=2,MSW!$K94,"")</f>
        <v/>
      </c>
      <c r="K92" s="751">
        <f>Industry!$K94</f>
        <v>0</v>
      </c>
      <c r="L92" s="752">
        <f t="shared" si="8"/>
        <v>2.2476506616068625E-3</v>
      </c>
      <c r="M92" s="753">
        <f>Recovery_OX!C87</f>
        <v>0</v>
      </c>
      <c r="N92" s="703"/>
      <c r="O92" s="754">
        <f>(L92-M92)*(1-Recovery_OX!F87)</f>
        <v>2.2476506616068625E-3</v>
      </c>
      <c r="P92" s="694"/>
      <c r="Q92" s="705"/>
      <c r="S92" s="748">
        <f t="shared" si="7"/>
        <v>2075</v>
      </c>
      <c r="T92" s="749">
        <f>IF(Select2=1,Food!$W94,"")</f>
        <v>1.1120336486249253E-11</v>
      </c>
      <c r="U92" s="750">
        <f>IF(Select2=1,Paper!$W94,"")</f>
        <v>4.3200600836546688E-3</v>
      </c>
      <c r="V92" s="740">
        <f>IF(Select2=1,Nappies!$W94,"")</f>
        <v>0</v>
      </c>
      <c r="W92" s="750">
        <f>IF(Select2=1,Garden!$W94,"")</f>
        <v>0</v>
      </c>
      <c r="X92" s="740">
        <f>IF(Select2=1,Wood!$W94,"")</f>
        <v>0</v>
      </c>
      <c r="Y92" s="750">
        <f>IF(Select2=1,Textiles!$W94,"")</f>
        <v>1.6338904285262025E-4</v>
      </c>
      <c r="Z92" s="742">
        <f>Sludge!W94</f>
        <v>0</v>
      </c>
      <c r="AA92" s="742" t="str">
        <f>IF(Select2=2,MSW!$W94,"")</f>
        <v/>
      </c>
      <c r="AB92" s="751">
        <f>Industry!$W94</f>
        <v>0</v>
      </c>
      <c r="AC92" s="752">
        <f t="shared" si="5"/>
        <v>4.4834491376276259E-3</v>
      </c>
      <c r="AD92" s="753">
        <f>Recovery_OX!R87</f>
        <v>0</v>
      </c>
      <c r="AE92" s="703"/>
      <c r="AF92" s="755">
        <f>(AC92-AD92)*(1-Recovery_OX!U87)</f>
        <v>4.4834491376276259E-3</v>
      </c>
    </row>
    <row r="93" spans="2:32">
      <c r="B93" s="748">
        <f t="shared" si="6"/>
        <v>2076</v>
      </c>
      <c r="C93" s="749">
        <f>IF(Select2=1,Food!$K95,"")</f>
        <v>1.1141521047609487E-11</v>
      </c>
      <c r="D93" s="750">
        <f>IF(Select2=1,Paper!$K95,"")</f>
        <v>1.9495507046330429E-3</v>
      </c>
      <c r="E93" s="740">
        <f>IF(Select2=1,Nappies!$K95,"")</f>
        <v>6.4532452434229941E-6</v>
      </c>
      <c r="F93" s="750">
        <f>IF(Select2=1,Garden!$K95,"")</f>
        <v>0</v>
      </c>
      <c r="G93" s="740">
        <f>IF(Select2=1,Wood!$K95,"")</f>
        <v>0</v>
      </c>
      <c r="H93" s="750">
        <f>IF(Select2=1,Textiles!$K95,"")</f>
        <v>1.3901292708896976E-4</v>
      </c>
      <c r="I93" s="751">
        <f>Sludge!K95</f>
        <v>0</v>
      </c>
      <c r="J93" s="751" t="str">
        <f>IF(Select2=2,MSW!$K95,"")</f>
        <v/>
      </c>
      <c r="K93" s="751">
        <f>Industry!$K95</f>
        <v>0</v>
      </c>
      <c r="L93" s="752">
        <f t="shared" si="8"/>
        <v>2.0950168881069568E-3</v>
      </c>
      <c r="M93" s="753">
        <f>Recovery_OX!C88</f>
        <v>0</v>
      </c>
      <c r="N93" s="703"/>
      <c r="O93" s="754">
        <f>(L93-M93)*(1-Recovery_OX!F88)</f>
        <v>2.0950168881069568E-3</v>
      </c>
      <c r="P93" s="694"/>
      <c r="Q93" s="705"/>
      <c r="S93" s="748">
        <f t="shared" si="7"/>
        <v>2076</v>
      </c>
      <c r="T93" s="749">
        <f>IF(Select2=1,Food!$W95,"")</f>
        <v>7.4541844653943977E-12</v>
      </c>
      <c r="U93" s="750">
        <f>IF(Select2=1,Paper!$W95,"")</f>
        <v>4.027997323621987E-3</v>
      </c>
      <c r="V93" s="740">
        <f>IF(Select2=1,Nappies!$W95,"")</f>
        <v>0</v>
      </c>
      <c r="W93" s="750">
        <f>IF(Select2=1,Garden!$W95,"")</f>
        <v>0</v>
      </c>
      <c r="X93" s="740">
        <f>IF(Select2=1,Wood!$W95,"")</f>
        <v>0</v>
      </c>
      <c r="Y93" s="750">
        <f>IF(Select2=1,Textiles!$W95,"")</f>
        <v>1.5234293379613127E-4</v>
      </c>
      <c r="Z93" s="742">
        <f>Sludge!W95</f>
        <v>0</v>
      </c>
      <c r="AA93" s="742" t="str">
        <f>IF(Select2=2,MSW!$W95,"")</f>
        <v/>
      </c>
      <c r="AB93" s="751">
        <f>Industry!$W95</f>
        <v>0</v>
      </c>
      <c r="AC93" s="752">
        <f t="shared" si="5"/>
        <v>4.1803402648723032E-3</v>
      </c>
      <c r="AD93" s="753">
        <f>Recovery_OX!R88</f>
        <v>0</v>
      </c>
      <c r="AE93" s="703"/>
      <c r="AF93" s="755">
        <f>(AC93-AD93)*(1-Recovery_OX!U88)</f>
        <v>4.1803402648723032E-3</v>
      </c>
    </row>
    <row r="94" spans="2:32">
      <c r="B94" s="748">
        <f t="shared" si="6"/>
        <v>2077</v>
      </c>
      <c r="C94" s="749">
        <f>IF(Select2=1,Food!$K96,"")</f>
        <v>7.4683849015406361E-12</v>
      </c>
      <c r="D94" s="750">
        <f>IF(Select2=1,Paper!$K96,"")</f>
        <v>1.8177490285931361E-3</v>
      </c>
      <c r="E94" s="740">
        <f>IF(Select2=1,Nappies!$K96,"")</f>
        <v>5.4443759647439452E-6</v>
      </c>
      <c r="F94" s="750">
        <f>IF(Select2=1,Garden!$K96,"")</f>
        <v>0</v>
      </c>
      <c r="G94" s="740">
        <f>IF(Select2=1,Wood!$K96,"")</f>
        <v>0</v>
      </c>
      <c r="H94" s="750">
        <f>IF(Select2=1,Textiles!$K96,"")</f>
        <v>1.2961479410479159E-4</v>
      </c>
      <c r="I94" s="751">
        <f>Sludge!K96</f>
        <v>0</v>
      </c>
      <c r="J94" s="751" t="str">
        <f>IF(Select2=2,MSW!$K96,"")</f>
        <v/>
      </c>
      <c r="K94" s="751">
        <f>Industry!$K96</f>
        <v>0</v>
      </c>
      <c r="L94" s="752">
        <f t="shared" si="8"/>
        <v>1.9528082061310566E-3</v>
      </c>
      <c r="M94" s="753">
        <f>Recovery_OX!C89</f>
        <v>0</v>
      </c>
      <c r="N94" s="703"/>
      <c r="O94" s="754">
        <f>(L94-M94)*(1-Recovery_OX!F89)</f>
        <v>1.9528082061310566E-3</v>
      </c>
      <c r="P94" s="694"/>
      <c r="Q94" s="705"/>
      <c r="S94" s="748">
        <f t="shared" si="7"/>
        <v>2077</v>
      </c>
      <c r="T94" s="749">
        <f>IF(Select2=1,Food!$W96,"")</f>
        <v>4.9966892740013197E-12</v>
      </c>
      <c r="U94" s="750">
        <f>IF(Select2=1,Paper!$W96,"")</f>
        <v>3.7556798111428404E-3</v>
      </c>
      <c r="V94" s="740">
        <f>IF(Select2=1,Nappies!$W96,"")</f>
        <v>0</v>
      </c>
      <c r="W94" s="750">
        <f>IF(Select2=1,Garden!$W96,"")</f>
        <v>0</v>
      </c>
      <c r="X94" s="740">
        <f>IF(Select2=1,Wood!$W96,"")</f>
        <v>0</v>
      </c>
      <c r="Y94" s="750">
        <f>IF(Select2=1,Textiles!$W96,"")</f>
        <v>1.420436099778538E-4</v>
      </c>
      <c r="Z94" s="742">
        <f>Sludge!W96</f>
        <v>0</v>
      </c>
      <c r="AA94" s="742" t="str">
        <f>IF(Select2=2,MSW!$W96,"")</f>
        <v/>
      </c>
      <c r="AB94" s="751">
        <f>Industry!$W96</f>
        <v>0</v>
      </c>
      <c r="AC94" s="752">
        <f t="shared" si="5"/>
        <v>3.8977234261173836E-3</v>
      </c>
      <c r="AD94" s="753">
        <f>Recovery_OX!R89</f>
        <v>0</v>
      </c>
      <c r="AE94" s="703"/>
      <c r="AF94" s="755">
        <f>(AC94-AD94)*(1-Recovery_OX!U89)</f>
        <v>3.8977234261173836E-3</v>
      </c>
    </row>
    <row r="95" spans="2:32">
      <c r="B95" s="748">
        <f t="shared" si="6"/>
        <v>2078</v>
      </c>
      <c r="C95" s="749">
        <f>IF(Select2=1,Food!$K97,"")</f>
        <v>5.0062081110125924E-12</v>
      </c>
      <c r="D95" s="750">
        <f>IF(Select2=1,Paper!$K97,"")</f>
        <v>1.6948579604002811E-3</v>
      </c>
      <c r="E95" s="740">
        <f>IF(Select2=1,Nappies!$K97,"")</f>
        <v>4.5932284497774607E-6</v>
      </c>
      <c r="F95" s="750">
        <f>IF(Select2=1,Garden!$K97,"")</f>
        <v>0</v>
      </c>
      <c r="G95" s="740">
        <f>IF(Select2=1,Wood!$K97,"")</f>
        <v>0</v>
      </c>
      <c r="H95" s="750">
        <f>IF(Select2=1,Textiles!$K97,"")</f>
        <v>1.2085203299168964E-4</v>
      </c>
      <c r="I95" s="751">
        <f>Sludge!K97</f>
        <v>0</v>
      </c>
      <c r="J95" s="751" t="str">
        <f>IF(Select2=2,MSW!$K97,"")</f>
        <v/>
      </c>
      <c r="K95" s="751">
        <f>Industry!$K97</f>
        <v>0</v>
      </c>
      <c r="L95" s="752">
        <f t="shared" si="8"/>
        <v>1.8203032268479563E-3</v>
      </c>
      <c r="M95" s="753">
        <f>Recovery_OX!C90</f>
        <v>0</v>
      </c>
      <c r="N95" s="703"/>
      <c r="O95" s="754">
        <f>(L95-M95)*(1-Recovery_OX!F90)</f>
        <v>1.8203032268479563E-3</v>
      </c>
      <c r="P95" s="694"/>
      <c r="Q95" s="705"/>
      <c r="S95" s="748">
        <f t="shared" si="7"/>
        <v>2078</v>
      </c>
      <c r="T95" s="749">
        <f>IF(Select2=1,Food!$W97,"")</f>
        <v>3.34938098417435E-12</v>
      </c>
      <c r="U95" s="750">
        <f>IF(Select2=1,Paper!$W97,"")</f>
        <v>3.5017726454551236E-3</v>
      </c>
      <c r="V95" s="740">
        <f>IF(Select2=1,Nappies!$W97,"")</f>
        <v>0</v>
      </c>
      <c r="W95" s="750">
        <f>IF(Select2=1,Garden!$W97,"")</f>
        <v>0</v>
      </c>
      <c r="X95" s="740">
        <f>IF(Select2=1,Wood!$W97,"")</f>
        <v>0</v>
      </c>
      <c r="Y95" s="750">
        <f>IF(Select2=1,Textiles!$W97,"")</f>
        <v>1.3244058410048179E-4</v>
      </c>
      <c r="Z95" s="742">
        <f>Sludge!W97</f>
        <v>0</v>
      </c>
      <c r="AA95" s="742" t="str">
        <f>IF(Select2=2,MSW!$W97,"")</f>
        <v/>
      </c>
      <c r="AB95" s="751">
        <f>Industry!$W97</f>
        <v>0</v>
      </c>
      <c r="AC95" s="752">
        <f t="shared" si="5"/>
        <v>3.6342132329049864E-3</v>
      </c>
      <c r="AD95" s="753">
        <f>Recovery_OX!R90</f>
        <v>0</v>
      </c>
      <c r="AE95" s="703"/>
      <c r="AF95" s="755">
        <f>(AC95-AD95)*(1-Recovery_OX!U90)</f>
        <v>3.6342132329049864E-3</v>
      </c>
    </row>
    <row r="96" spans="2:32">
      <c r="B96" s="748">
        <f t="shared" si="6"/>
        <v>2079</v>
      </c>
      <c r="C96" s="749">
        <f>IF(Select2=1,Food!$K98,"")</f>
        <v>3.3557616514379517E-12</v>
      </c>
      <c r="D96" s="750">
        <f>IF(Select2=1,Paper!$K98,"")</f>
        <v>1.5802750878956223E-3</v>
      </c>
      <c r="E96" s="740">
        <f>IF(Select2=1,Nappies!$K98,"")</f>
        <v>3.8751452376667937E-6</v>
      </c>
      <c r="F96" s="750">
        <f>IF(Select2=1,Garden!$K98,"")</f>
        <v>0</v>
      </c>
      <c r="G96" s="740">
        <f>IF(Select2=1,Wood!$K98,"")</f>
        <v>0</v>
      </c>
      <c r="H96" s="750">
        <f>IF(Select2=1,Textiles!$K98,"")</f>
        <v>1.126816886845212E-4</v>
      </c>
      <c r="I96" s="751">
        <f>Sludge!K98</f>
        <v>0</v>
      </c>
      <c r="J96" s="751" t="str">
        <f>IF(Select2=2,MSW!$K98,"")</f>
        <v/>
      </c>
      <c r="K96" s="751">
        <f>Industry!$K98</f>
        <v>0</v>
      </c>
      <c r="L96" s="752">
        <f t="shared" si="8"/>
        <v>1.6968319251735719E-3</v>
      </c>
      <c r="M96" s="753">
        <f>Recovery_OX!C91</f>
        <v>0</v>
      </c>
      <c r="N96" s="703"/>
      <c r="O96" s="754">
        <f>(L96-M96)*(1-Recovery_OX!F91)</f>
        <v>1.6968319251735719E-3</v>
      </c>
      <c r="P96" s="692"/>
      <c r="S96" s="748">
        <f t="shared" si="7"/>
        <v>2079</v>
      </c>
      <c r="T96" s="749">
        <f>IF(Select2=1,Food!$W98,"")</f>
        <v>2.2451572155026451E-12</v>
      </c>
      <c r="U96" s="750">
        <f>IF(Select2=1,Paper!$W98,"")</f>
        <v>3.2650311733380608E-3</v>
      </c>
      <c r="V96" s="740">
        <f>IF(Select2=1,Nappies!$W98,"")</f>
        <v>0</v>
      </c>
      <c r="W96" s="750">
        <f>IF(Select2=1,Garden!$W98,"")</f>
        <v>0</v>
      </c>
      <c r="X96" s="740">
        <f>IF(Select2=1,Wood!$W98,"")</f>
        <v>0</v>
      </c>
      <c r="Y96" s="750">
        <f>IF(Select2=1,Textiles!$W98,"")</f>
        <v>1.2348678212002322E-4</v>
      </c>
      <c r="Z96" s="742">
        <f>Sludge!W98</f>
        <v>0</v>
      </c>
      <c r="AA96" s="742" t="str">
        <f>IF(Select2=2,MSW!$W98,"")</f>
        <v/>
      </c>
      <c r="AB96" s="751">
        <f>Industry!$W98</f>
        <v>0</v>
      </c>
      <c r="AC96" s="752">
        <f t="shared" si="5"/>
        <v>3.3885179577032411E-3</v>
      </c>
      <c r="AD96" s="753">
        <f>Recovery_OX!R91</f>
        <v>0</v>
      </c>
      <c r="AE96" s="703"/>
      <c r="AF96" s="755">
        <f>(AC96-AD96)*(1-Recovery_OX!U91)</f>
        <v>3.3885179577032411E-3</v>
      </c>
    </row>
    <row r="97" spans="2:32" ht="13.5" thickBot="1">
      <c r="B97" s="756">
        <f t="shared" si="6"/>
        <v>2080</v>
      </c>
      <c r="C97" s="757">
        <f>IF(Select2=1,Food!$K99,"")</f>
        <v>2.249434304676521E-12</v>
      </c>
      <c r="D97" s="758">
        <f>IF(Select2=1,Paper!$K99,"")</f>
        <v>1.4734387257052076E-3</v>
      </c>
      <c r="E97" s="758">
        <f>IF(Select2=1,Nappies!$K99,"")</f>
        <v>3.2693236962205044E-6</v>
      </c>
      <c r="F97" s="758">
        <f>IF(Select2=1,Garden!$K99,"")</f>
        <v>0</v>
      </c>
      <c r="G97" s="758">
        <f>IF(Select2=1,Wood!$K99,"")</f>
        <v>0</v>
      </c>
      <c r="H97" s="758">
        <f>IF(Select2=1,Textiles!$K99,"")</f>
        <v>1.0506371014601357E-4</v>
      </c>
      <c r="I97" s="759">
        <f>Sludge!K99</f>
        <v>0</v>
      </c>
      <c r="J97" s="759" t="str">
        <f>IF(Select2=2,MSW!$K99,"")</f>
        <v/>
      </c>
      <c r="K97" s="751">
        <f>Industry!$K99</f>
        <v>0</v>
      </c>
      <c r="L97" s="752">
        <f t="shared" si="8"/>
        <v>1.5817717617968761E-3</v>
      </c>
      <c r="M97" s="760">
        <f>Recovery_OX!C92</f>
        <v>0</v>
      </c>
      <c r="N97" s="703"/>
      <c r="O97" s="761">
        <f>(L97-M97)*(1-Recovery_OX!F92)</f>
        <v>1.5817717617968761E-3</v>
      </c>
      <c r="S97" s="756">
        <f t="shared" si="7"/>
        <v>2080</v>
      </c>
      <c r="T97" s="757">
        <f>IF(Select2=1,Food!$W99,"")</f>
        <v>1.5049738880529808E-12</v>
      </c>
      <c r="U97" s="758">
        <f>IF(Select2=1,Paper!$W99,"")</f>
        <v>3.0442948878206745E-3</v>
      </c>
      <c r="V97" s="758">
        <f>IF(Select2=1,Nappies!$W99,"")</f>
        <v>0</v>
      </c>
      <c r="W97" s="758">
        <f>IF(Select2=1,Garden!$W99,"")</f>
        <v>0</v>
      </c>
      <c r="X97" s="758">
        <f>IF(Select2=1,Wood!$W99,"")</f>
        <v>0</v>
      </c>
      <c r="Y97" s="758">
        <f>IF(Select2=1,Textiles!$W99,"")</f>
        <v>1.1513831248878201E-4</v>
      </c>
      <c r="Z97" s="759">
        <f>Sludge!W99</f>
        <v>0</v>
      </c>
      <c r="AA97" s="759" t="str">
        <f>IF(Select2=2,MSW!$W99,"")</f>
        <v/>
      </c>
      <c r="AB97" s="751">
        <f>Industry!$W99</f>
        <v>0</v>
      </c>
      <c r="AC97" s="762">
        <f t="shared" si="5"/>
        <v>3.1594332018144307E-3</v>
      </c>
      <c r="AD97" s="760">
        <f>Recovery_OX!R92</f>
        <v>0</v>
      </c>
      <c r="AE97" s="703"/>
      <c r="AF97" s="763">
        <f>(AC97-AD97)*(1-Recovery_OX!U92)</f>
        <v>3.1594332018144307E-3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21" t="s">
        <v>284</v>
      </c>
      <c r="D8" s="822"/>
      <c r="E8" s="823"/>
      <c r="F8" s="821" t="s">
        <v>285</v>
      </c>
      <c r="G8" s="822"/>
      <c r="H8" s="824"/>
      <c r="I8" s="472"/>
      <c r="J8" s="821" t="s">
        <v>286</v>
      </c>
      <c r="K8" s="822"/>
      <c r="L8" s="824"/>
      <c r="M8" s="825" t="s">
        <v>287</v>
      </c>
      <c r="N8" s="826"/>
      <c r="O8" s="827"/>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0.93198830244739994</v>
      </c>
      <c r="E12" s="501">
        <f>Stored_C!G18+Stored_C!M18</f>
        <v>0</v>
      </c>
      <c r="F12" s="502">
        <f>F11+HWP!C12</f>
        <v>0</v>
      </c>
      <c r="G12" s="500">
        <f>G11+HWP!D12</f>
        <v>0.93198830244739994</v>
      </c>
      <c r="H12" s="501">
        <f>H11+HWP!E12</f>
        <v>0</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0.95064876461280012</v>
      </c>
      <c r="E13" s="510">
        <f>Stored_C!G19+Stored_C!M19</f>
        <v>0</v>
      </c>
      <c r="F13" s="511">
        <f>F12+HWP!C13</f>
        <v>0</v>
      </c>
      <c r="G13" s="509">
        <f>G12+HWP!D13</f>
        <v>1.8826370670602</v>
      </c>
      <c r="H13" s="510">
        <f>H12+HWP!E13</f>
        <v>0</v>
      </c>
      <c r="I13" s="493"/>
      <c r="J13" s="512">
        <f>Garden!J20</f>
        <v>0</v>
      </c>
      <c r="K13" s="513">
        <f>Paper!J20</f>
        <v>3.0495953806071296E-2</v>
      </c>
      <c r="L13" s="514">
        <f>Wood!J20</f>
        <v>0</v>
      </c>
      <c r="M13" s="515">
        <f>J13*(1-Recovery_OX!E13)*(1-Recovery_OX!F13)</f>
        <v>0</v>
      </c>
      <c r="N13" s="513">
        <f>K13*(1-Recovery_OX!E13)*(1-Recovery_OX!F13)</f>
        <v>3.0495953806071296E-2</v>
      </c>
      <c r="O13" s="514">
        <f>L13*(1-Recovery_OX!E13)*(1-Recovery_OX!F13)</f>
        <v>0</v>
      </c>
    </row>
    <row r="14" spans="2:15">
      <c r="B14" s="507">
        <f t="shared" ref="B14:B77" si="0">B13+1</f>
        <v>1952</v>
      </c>
      <c r="C14" s="508">
        <f>Stored_C!E20</f>
        <v>0</v>
      </c>
      <c r="D14" s="509">
        <f>Stored_C!F20+Stored_C!L20</f>
        <v>0.97233143169360015</v>
      </c>
      <c r="E14" s="510">
        <f>Stored_C!G20+Stored_C!M20</f>
        <v>0</v>
      </c>
      <c r="F14" s="511">
        <f>F13+HWP!C14</f>
        <v>0</v>
      </c>
      <c r="G14" s="509">
        <f>G13+HWP!D14</f>
        <v>2.8549684987538</v>
      </c>
      <c r="H14" s="510">
        <f>H13+HWP!E14</f>
        <v>0</v>
      </c>
      <c r="I14" s="493"/>
      <c r="J14" s="512">
        <f>Garden!J21</f>
        <v>0</v>
      </c>
      <c r="K14" s="513">
        <f>Paper!J21</f>
        <v>5.9540788948832926E-2</v>
      </c>
      <c r="L14" s="514">
        <f>Wood!J21</f>
        <v>0</v>
      </c>
      <c r="M14" s="515">
        <f>J14*(1-Recovery_OX!E14)*(1-Recovery_OX!F14)</f>
        <v>0</v>
      </c>
      <c r="N14" s="513">
        <f>K14*(1-Recovery_OX!E14)*(1-Recovery_OX!F14)</f>
        <v>5.9540788948832926E-2</v>
      </c>
      <c r="O14" s="514">
        <f>L14*(1-Recovery_OX!E14)*(1-Recovery_OX!F14)</f>
        <v>0</v>
      </c>
    </row>
    <row r="15" spans="2:15">
      <c r="B15" s="507">
        <f t="shared" si="0"/>
        <v>1953</v>
      </c>
      <c r="C15" s="508">
        <f>Stored_C!E21</f>
        <v>0</v>
      </c>
      <c r="D15" s="509">
        <f>Stored_C!F21+Stored_C!L21</f>
        <v>1.0034774784473999</v>
      </c>
      <c r="E15" s="510">
        <f>Stored_C!G21+Stored_C!M21</f>
        <v>0</v>
      </c>
      <c r="F15" s="511">
        <f>F14+HWP!C15</f>
        <v>0</v>
      </c>
      <c r="G15" s="509">
        <f>G14+HWP!D15</f>
        <v>3.8584459772011996</v>
      </c>
      <c r="H15" s="510">
        <f>H14+HWP!E15</f>
        <v>0</v>
      </c>
      <c r="I15" s="493"/>
      <c r="J15" s="512">
        <f>Garden!J22</f>
        <v>0</v>
      </c>
      <c r="K15" s="513">
        <f>Paper!J22</f>
        <v>8.7331500767193593E-2</v>
      </c>
      <c r="L15" s="514">
        <f>Wood!J22</f>
        <v>0</v>
      </c>
      <c r="M15" s="515">
        <f>J15*(1-Recovery_OX!E15)*(1-Recovery_OX!F15)</f>
        <v>0</v>
      </c>
      <c r="N15" s="513">
        <f>K15*(1-Recovery_OX!E15)*(1-Recovery_OX!F15)</f>
        <v>8.7331500767193593E-2</v>
      </c>
      <c r="O15" s="514">
        <f>L15*(1-Recovery_OX!E15)*(1-Recovery_OX!F15)</f>
        <v>0</v>
      </c>
    </row>
    <row r="16" spans="2:15">
      <c r="B16" s="507">
        <f t="shared" si="0"/>
        <v>1954</v>
      </c>
      <c r="C16" s="508">
        <f>Stored_C!E22</f>
        <v>0</v>
      </c>
      <c r="D16" s="509">
        <f>Stored_C!F22+Stored_C!L22</f>
        <v>1.0151409375118001</v>
      </c>
      <c r="E16" s="510">
        <f>Stored_C!G22+Stored_C!M22</f>
        <v>0</v>
      </c>
      <c r="F16" s="511">
        <f>F15+HWP!C16</f>
        <v>0</v>
      </c>
      <c r="G16" s="509">
        <f>G15+HWP!D16</f>
        <v>4.873586914713</v>
      </c>
      <c r="H16" s="510">
        <f>H15+HWP!E16</f>
        <v>0</v>
      </c>
      <c r="I16" s="493"/>
      <c r="J16" s="512">
        <f>Garden!J23</f>
        <v>0</v>
      </c>
      <c r="K16" s="513">
        <f>Paper!J23</f>
        <v>0.11426253069651096</v>
      </c>
      <c r="L16" s="514">
        <f>Wood!J23</f>
        <v>0</v>
      </c>
      <c r="M16" s="515">
        <f>J16*(1-Recovery_OX!E16)*(1-Recovery_OX!F16)</f>
        <v>0</v>
      </c>
      <c r="N16" s="513">
        <f>K16*(1-Recovery_OX!E16)*(1-Recovery_OX!F16)</f>
        <v>0.11426253069651096</v>
      </c>
      <c r="O16" s="514">
        <f>L16*(1-Recovery_OX!E16)*(1-Recovery_OX!F16)</f>
        <v>0</v>
      </c>
    </row>
    <row r="17" spans="2:15">
      <c r="B17" s="507">
        <f t="shared" si="0"/>
        <v>1955</v>
      </c>
      <c r="C17" s="508">
        <f>Stored_C!E23</f>
        <v>0</v>
      </c>
      <c r="D17" s="509">
        <f>Stored_C!F23+Stored_C!L23</f>
        <v>1.0433595025083999</v>
      </c>
      <c r="E17" s="510">
        <f>Stored_C!G23+Stored_C!M23</f>
        <v>0</v>
      </c>
      <c r="F17" s="511">
        <f>F16+HWP!C17</f>
        <v>0</v>
      </c>
      <c r="G17" s="509">
        <f>G16+HWP!D17</f>
        <v>5.9169464172213999</v>
      </c>
      <c r="H17" s="510">
        <f>H16+HWP!E17</f>
        <v>0</v>
      </c>
      <c r="I17" s="493"/>
      <c r="J17" s="512">
        <f>Garden!J24</f>
        <v>0</v>
      </c>
      <c r="K17" s="513">
        <f>Paper!J24</f>
        <v>0.13975450117269789</v>
      </c>
      <c r="L17" s="514">
        <f>Wood!J24</f>
        <v>0</v>
      </c>
      <c r="M17" s="515">
        <f>J17*(1-Recovery_OX!E17)*(1-Recovery_OX!F17)</f>
        <v>0</v>
      </c>
      <c r="N17" s="513">
        <f>K17*(1-Recovery_OX!E17)*(1-Recovery_OX!F17)</f>
        <v>0.13975450117269789</v>
      </c>
      <c r="O17" s="514">
        <f>L17*(1-Recovery_OX!E17)*(1-Recovery_OX!F17)</f>
        <v>0</v>
      </c>
    </row>
    <row r="18" spans="2:15">
      <c r="B18" s="507">
        <f t="shared" si="0"/>
        <v>1956</v>
      </c>
      <c r="C18" s="508">
        <f>Stored_C!E24</f>
        <v>0</v>
      </c>
      <c r="D18" s="509">
        <f>Stored_C!F24+Stored_C!L24</f>
        <v>1.0553929180586001</v>
      </c>
      <c r="E18" s="510">
        <f>Stored_C!G24+Stored_C!M24</f>
        <v>0</v>
      </c>
      <c r="F18" s="511">
        <f>F17+HWP!C18</f>
        <v>0</v>
      </c>
      <c r="G18" s="509">
        <f>G17+HWP!D18</f>
        <v>6.97233933528</v>
      </c>
      <c r="H18" s="510">
        <f>H17+HWP!E18</f>
        <v>0</v>
      </c>
      <c r="I18" s="493"/>
      <c r="J18" s="512">
        <f>Garden!J25</f>
        <v>0</v>
      </c>
      <c r="K18" s="513">
        <f>Paper!J25</f>
        <v>0.16444640760530291</v>
      </c>
      <c r="L18" s="514">
        <f>Wood!J25</f>
        <v>0</v>
      </c>
      <c r="M18" s="515">
        <f>J18*(1-Recovery_OX!E18)*(1-Recovery_OX!F18)</f>
        <v>0</v>
      </c>
      <c r="N18" s="513">
        <f>K18*(1-Recovery_OX!E18)*(1-Recovery_OX!F18)</f>
        <v>0.16444640760530291</v>
      </c>
      <c r="O18" s="514">
        <f>L18*(1-Recovery_OX!E18)*(1-Recovery_OX!F18)</f>
        <v>0</v>
      </c>
    </row>
    <row r="19" spans="2:15">
      <c r="B19" s="507">
        <f t="shared" si="0"/>
        <v>1957</v>
      </c>
      <c r="C19" s="508">
        <f>Stored_C!E25</f>
        <v>0</v>
      </c>
      <c r="D19" s="509">
        <f>Stored_C!F25+Stored_C!L25</f>
        <v>1.0671099940050002</v>
      </c>
      <c r="E19" s="510">
        <f>Stored_C!G25+Stored_C!M25</f>
        <v>0</v>
      </c>
      <c r="F19" s="511">
        <f>F18+HWP!C19</f>
        <v>0</v>
      </c>
      <c r="G19" s="509">
        <f>G18+HWP!D19</f>
        <v>8.0394493292850004</v>
      </c>
      <c r="H19" s="510">
        <f>H18+HWP!E19</f>
        <v>0</v>
      </c>
      <c r="I19" s="493"/>
      <c r="J19" s="512">
        <f>Garden!J26</f>
        <v>0</v>
      </c>
      <c r="K19" s="513">
        <f>Paper!J26</f>
        <v>0.18786273866203512</v>
      </c>
      <c r="L19" s="514">
        <f>Wood!J26</f>
        <v>0</v>
      </c>
      <c r="M19" s="515">
        <f>J19*(1-Recovery_OX!E19)*(1-Recovery_OX!F19)</f>
        <v>0</v>
      </c>
      <c r="N19" s="513">
        <f>K19*(1-Recovery_OX!E19)*(1-Recovery_OX!F19)</f>
        <v>0.18786273866203512</v>
      </c>
      <c r="O19" s="514">
        <f>L19*(1-Recovery_OX!E19)*(1-Recovery_OX!F19)</f>
        <v>0</v>
      </c>
    </row>
    <row r="20" spans="2:15">
      <c r="B20" s="507">
        <f t="shared" si="0"/>
        <v>1958</v>
      </c>
      <c r="C20" s="508">
        <f>Stored_C!E26</f>
        <v>0</v>
      </c>
      <c r="D20" s="509">
        <f>Stored_C!F26+Stored_C!L26</f>
        <v>1.0783945604365999</v>
      </c>
      <c r="E20" s="510">
        <f>Stored_C!G26+Stored_C!M26</f>
        <v>0</v>
      </c>
      <c r="F20" s="511">
        <f>F19+HWP!C20</f>
        <v>0</v>
      </c>
      <c r="G20" s="509">
        <f>G19+HWP!D20</f>
        <v>9.1178438897216001</v>
      </c>
      <c r="H20" s="510">
        <f>H19+HWP!E20</f>
        <v>0</v>
      </c>
      <c r="I20" s="493"/>
      <c r="J20" s="512">
        <f>Garden!J27</f>
        <v>0</v>
      </c>
      <c r="K20" s="513">
        <f>Paper!J27</f>
        <v>0.21007938004956223</v>
      </c>
      <c r="L20" s="514">
        <f>Wood!J27</f>
        <v>0</v>
      </c>
      <c r="M20" s="515">
        <f>J20*(1-Recovery_OX!E20)*(1-Recovery_OX!F20)</f>
        <v>0</v>
      </c>
      <c r="N20" s="513">
        <f>K20*(1-Recovery_OX!E20)*(1-Recovery_OX!F20)</f>
        <v>0.21007938004956223</v>
      </c>
      <c r="O20" s="514">
        <f>L20*(1-Recovery_OX!E20)*(1-Recovery_OX!F20)</f>
        <v>0</v>
      </c>
    </row>
    <row r="21" spans="2:15">
      <c r="B21" s="507">
        <f t="shared" si="0"/>
        <v>1959</v>
      </c>
      <c r="C21" s="508">
        <f>Stored_C!E27</f>
        <v>0</v>
      </c>
      <c r="D21" s="509">
        <f>Stored_C!F27+Stored_C!L27</f>
        <v>1.0891018517719999</v>
      </c>
      <c r="E21" s="510">
        <f>Stored_C!G27+Stored_C!M27</f>
        <v>0</v>
      </c>
      <c r="F21" s="511">
        <f>F20+HWP!C21</f>
        <v>0</v>
      </c>
      <c r="G21" s="509">
        <f>G20+HWP!D21</f>
        <v>10.2069457414936</v>
      </c>
      <c r="H21" s="510">
        <f>H20+HWP!E21</f>
        <v>0</v>
      </c>
      <c r="I21" s="493"/>
      <c r="J21" s="512">
        <f>Garden!J28</f>
        <v>0</v>
      </c>
      <c r="K21" s="513">
        <f>Paper!J28</f>
        <v>0.23116328589070087</v>
      </c>
      <c r="L21" s="514">
        <f>Wood!J28</f>
        <v>0</v>
      </c>
      <c r="M21" s="515">
        <f>J21*(1-Recovery_OX!E21)*(1-Recovery_OX!F21)</f>
        <v>0</v>
      </c>
      <c r="N21" s="513">
        <f>K21*(1-Recovery_OX!E21)*(1-Recovery_OX!F21)</f>
        <v>0.23116328589070087</v>
      </c>
      <c r="O21" s="514">
        <f>L21*(1-Recovery_OX!E21)*(1-Recovery_OX!F21)</f>
        <v>0</v>
      </c>
    </row>
    <row r="22" spans="2:15">
      <c r="B22" s="507">
        <f t="shared" si="0"/>
        <v>1960</v>
      </c>
      <c r="C22" s="508">
        <f>Stored_C!E28</f>
        <v>0</v>
      </c>
      <c r="D22" s="509">
        <f>Stored_C!F28+Stored_C!L28</f>
        <v>1.3002093885000001</v>
      </c>
      <c r="E22" s="510">
        <f>Stored_C!G28+Stored_C!M28</f>
        <v>0</v>
      </c>
      <c r="F22" s="511">
        <f>F21+HWP!C22</f>
        <v>0</v>
      </c>
      <c r="G22" s="509">
        <f>G21+HWP!D22</f>
        <v>11.507155129993601</v>
      </c>
      <c r="H22" s="510">
        <f>H21+HWP!E22</f>
        <v>0</v>
      </c>
      <c r="I22" s="493"/>
      <c r="J22" s="512">
        <f>Garden!J29</f>
        <v>0</v>
      </c>
      <c r="K22" s="513">
        <f>Paper!J29</f>
        <v>0.25117214686456629</v>
      </c>
      <c r="L22" s="514">
        <f>Wood!J29</f>
        <v>0</v>
      </c>
      <c r="M22" s="515">
        <f>J22*(1-Recovery_OX!E22)*(1-Recovery_OX!F22)</f>
        <v>0</v>
      </c>
      <c r="N22" s="513">
        <f>K22*(1-Recovery_OX!E22)*(1-Recovery_OX!F22)</f>
        <v>0.25117214686456629</v>
      </c>
      <c r="O22" s="514">
        <f>L22*(1-Recovery_OX!E22)*(1-Recovery_OX!F22)</f>
        <v>0</v>
      </c>
    </row>
    <row r="23" spans="2:15">
      <c r="B23" s="507">
        <f t="shared" si="0"/>
        <v>1961</v>
      </c>
      <c r="C23" s="508">
        <f>Stored_C!E29</f>
        <v>0</v>
      </c>
      <c r="D23" s="509">
        <f>Stored_C!F29+Stored_C!L29</f>
        <v>0</v>
      </c>
      <c r="E23" s="510">
        <f>Stored_C!G29+Stored_C!M29</f>
        <v>0</v>
      </c>
      <c r="F23" s="511">
        <f>F22+HWP!C23</f>
        <v>0</v>
      </c>
      <c r="G23" s="509">
        <f>G22+HWP!D23</f>
        <v>11.507155129993601</v>
      </c>
      <c r="H23" s="510">
        <f>H22+HWP!E23</f>
        <v>0</v>
      </c>
      <c r="I23" s="493"/>
      <c r="J23" s="512">
        <f>Garden!J30</f>
        <v>0</v>
      </c>
      <c r="K23" s="513">
        <f>Paper!J30</f>
        <v>0.27673601746722221</v>
      </c>
      <c r="L23" s="514">
        <f>Wood!J30</f>
        <v>0</v>
      </c>
      <c r="M23" s="515">
        <f>J23*(1-Recovery_OX!E23)*(1-Recovery_OX!F23)</f>
        <v>0</v>
      </c>
      <c r="N23" s="513">
        <f>K23*(1-Recovery_OX!E23)*(1-Recovery_OX!F23)</f>
        <v>0.27673601746722221</v>
      </c>
      <c r="O23" s="514">
        <f>L23*(1-Recovery_OX!E23)*(1-Recovery_OX!F23)</f>
        <v>0</v>
      </c>
    </row>
    <row r="24" spans="2:15">
      <c r="B24" s="507">
        <f t="shared" si="0"/>
        <v>1962</v>
      </c>
      <c r="C24" s="508">
        <f>Stored_C!E30</f>
        <v>0</v>
      </c>
      <c r="D24" s="509">
        <f>Stored_C!F30+Stored_C!L30</f>
        <v>0</v>
      </c>
      <c r="E24" s="510">
        <f>Stored_C!G30+Stored_C!M30</f>
        <v>0</v>
      </c>
      <c r="F24" s="511">
        <f>F23+HWP!C24</f>
        <v>0</v>
      </c>
      <c r="G24" s="509">
        <f>G23+HWP!D24</f>
        <v>11.507155129993601</v>
      </c>
      <c r="H24" s="510">
        <f>H23+HWP!E24</f>
        <v>0</v>
      </c>
      <c r="I24" s="493"/>
      <c r="J24" s="512">
        <f>Garden!J31</f>
        <v>0</v>
      </c>
      <c r="K24" s="513">
        <f>Paper!J31</f>
        <v>0.25802695243182255</v>
      </c>
      <c r="L24" s="514">
        <f>Wood!J31</f>
        <v>0</v>
      </c>
      <c r="M24" s="515">
        <f>J24*(1-Recovery_OX!E24)*(1-Recovery_OX!F24)</f>
        <v>0</v>
      </c>
      <c r="N24" s="513">
        <f>K24*(1-Recovery_OX!E24)*(1-Recovery_OX!F24)</f>
        <v>0.25802695243182255</v>
      </c>
      <c r="O24" s="514">
        <f>L24*(1-Recovery_OX!E24)*(1-Recovery_OX!F24)</f>
        <v>0</v>
      </c>
    </row>
    <row r="25" spans="2:15">
      <c r="B25" s="507">
        <f t="shared" si="0"/>
        <v>1963</v>
      </c>
      <c r="C25" s="508">
        <f>Stored_C!E31</f>
        <v>0</v>
      </c>
      <c r="D25" s="509">
        <f>Stored_C!F31+Stored_C!L31</f>
        <v>0</v>
      </c>
      <c r="E25" s="510">
        <f>Stored_C!G31+Stored_C!M31</f>
        <v>0</v>
      </c>
      <c r="F25" s="511">
        <f>F24+HWP!C25</f>
        <v>0</v>
      </c>
      <c r="G25" s="509">
        <f>G24+HWP!D25</f>
        <v>11.507155129993601</v>
      </c>
      <c r="H25" s="510">
        <f>H24+HWP!E25</f>
        <v>0</v>
      </c>
      <c r="I25" s="493"/>
      <c r="J25" s="512">
        <f>Garden!J32</f>
        <v>0</v>
      </c>
      <c r="K25" s="513">
        <f>Paper!J32</f>
        <v>0.24058273581659745</v>
      </c>
      <c r="L25" s="514">
        <f>Wood!J32</f>
        <v>0</v>
      </c>
      <c r="M25" s="515">
        <f>J25*(1-Recovery_OX!E25)*(1-Recovery_OX!F25)</f>
        <v>0</v>
      </c>
      <c r="N25" s="513">
        <f>K25*(1-Recovery_OX!E25)*(1-Recovery_OX!F25)</f>
        <v>0.24058273581659745</v>
      </c>
      <c r="O25" s="514">
        <f>L25*(1-Recovery_OX!E25)*(1-Recovery_OX!F25)</f>
        <v>0</v>
      </c>
    </row>
    <row r="26" spans="2:15">
      <c r="B26" s="507">
        <f t="shared" si="0"/>
        <v>1964</v>
      </c>
      <c r="C26" s="508">
        <f>Stored_C!E32</f>
        <v>0</v>
      </c>
      <c r="D26" s="509">
        <f>Stored_C!F32+Stored_C!L32</f>
        <v>0</v>
      </c>
      <c r="E26" s="510">
        <f>Stored_C!G32+Stored_C!M32</f>
        <v>0</v>
      </c>
      <c r="F26" s="511">
        <f>F25+HWP!C26</f>
        <v>0</v>
      </c>
      <c r="G26" s="509">
        <f>G25+HWP!D26</f>
        <v>11.507155129993601</v>
      </c>
      <c r="H26" s="510">
        <f>H25+HWP!E26</f>
        <v>0</v>
      </c>
      <c r="I26" s="493"/>
      <c r="J26" s="512">
        <f>Garden!J33</f>
        <v>0</v>
      </c>
      <c r="K26" s="513">
        <f>Paper!J33</f>
        <v>0.2243178560514609</v>
      </c>
      <c r="L26" s="514">
        <f>Wood!J33</f>
        <v>0</v>
      </c>
      <c r="M26" s="515">
        <f>J26*(1-Recovery_OX!E26)*(1-Recovery_OX!F26)</f>
        <v>0</v>
      </c>
      <c r="N26" s="513">
        <f>K26*(1-Recovery_OX!E26)*(1-Recovery_OX!F26)</f>
        <v>0.2243178560514609</v>
      </c>
      <c r="O26" s="514">
        <f>L26*(1-Recovery_OX!E26)*(1-Recovery_OX!F26)</f>
        <v>0</v>
      </c>
    </row>
    <row r="27" spans="2:15">
      <c r="B27" s="507">
        <f t="shared" si="0"/>
        <v>1965</v>
      </c>
      <c r="C27" s="508">
        <f>Stored_C!E33</f>
        <v>0</v>
      </c>
      <c r="D27" s="509">
        <f>Stored_C!F33+Stored_C!L33</f>
        <v>0</v>
      </c>
      <c r="E27" s="510">
        <f>Stored_C!G33+Stored_C!M33</f>
        <v>0</v>
      </c>
      <c r="F27" s="511">
        <f>F26+HWP!C27</f>
        <v>0</v>
      </c>
      <c r="G27" s="509">
        <f>G26+HWP!D27</f>
        <v>11.507155129993601</v>
      </c>
      <c r="H27" s="510">
        <f>H26+HWP!E27</f>
        <v>0</v>
      </c>
      <c r="I27" s="493"/>
      <c r="J27" s="512">
        <f>Garden!J34</f>
        <v>0</v>
      </c>
      <c r="K27" s="513">
        <f>Paper!J34</f>
        <v>0.20915258267693426</v>
      </c>
      <c r="L27" s="514">
        <f>Wood!J34</f>
        <v>0</v>
      </c>
      <c r="M27" s="515">
        <f>J27*(1-Recovery_OX!E27)*(1-Recovery_OX!F27)</f>
        <v>0</v>
      </c>
      <c r="N27" s="513">
        <f>K27*(1-Recovery_OX!E27)*(1-Recovery_OX!F27)</f>
        <v>0.20915258267693426</v>
      </c>
      <c r="O27" s="514">
        <f>L27*(1-Recovery_OX!E27)*(1-Recovery_OX!F27)</f>
        <v>0</v>
      </c>
    </row>
    <row r="28" spans="2:15">
      <c r="B28" s="507">
        <f t="shared" si="0"/>
        <v>1966</v>
      </c>
      <c r="C28" s="508">
        <f>Stored_C!E34</f>
        <v>0</v>
      </c>
      <c r="D28" s="509">
        <f>Stored_C!F34+Stored_C!L34</f>
        <v>0</v>
      </c>
      <c r="E28" s="510">
        <f>Stored_C!G34+Stored_C!M34</f>
        <v>0</v>
      </c>
      <c r="F28" s="511">
        <f>F27+HWP!C28</f>
        <v>0</v>
      </c>
      <c r="G28" s="509">
        <f>G27+HWP!D28</f>
        <v>11.507155129993601</v>
      </c>
      <c r="H28" s="510">
        <f>H27+HWP!E28</f>
        <v>0</v>
      </c>
      <c r="I28" s="493"/>
      <c r="J28" s="512">
        <f>Garden!J35</f>
        <v>0</v>
      </c>
      <c r="K28" s="513">
        <f>Paper!J35</f>
        <v>0.1950125755053414</v>
      </c>
      <c r="L28" s="514">
        <f>Wood!J35</f>
        <v>0</v>
      </c>
      <c r="M28" s="515">
        <f>J28*(1-Recovery_OX!E28)*(1-Recovery_OX!F28)</f>
        <v>0</v>
      </c>
      <c r="N28" s="513">
        <f>K28*(1-Recovery_OX!E28)*(1-Recovery_OX!F28)</f>
        <v>0.1950125755053414</v>
      </c>
      <c r="O28" s="514">
        <f>L28*(1-Recovery_OX!E28)*(1-Recovery_OX!F28)</f>
        <v>0</v>
      </c>
    </row>
    <row r="29" spans="2:15">
      <c r="B29" s="507">
        <f t="shared" si="0"/>
        <v>1967</v>
      </c>
      <c r="C29" s="508">
        <f>Stored_C!E35</f>
        <v>0</v>
      </c>
      <c r="D29" s="509">
        <f>Stored_C!F35+Stored_C!L35</f>
        <v>0</v>
      </c>
      <c r="E29" s="510">
        <f>Stored_C!G35+Stored_C!M35</f>
        <v>0</v>
      </c>
      <c r="F29" s="511">
        <f>F28+HWP!C29</f>
        <v>0</v>
      </c>
      <c r="G29" s="509">
        <f>G28+HWP!D29</f>
        <v>11.507155129993601</v>
      </c>
      <c r="H29" s="510">
        <f>H28+HWP!E29</f>
        <v>0</v>
      </c>
      <c r="I29" s="493"/>
      <c r="J29" s="512">
        <f>Garden!J36</f>
        <v>0</v>
      </c>
      <c r="K29" s="513">
        <f>Paper!J36</f>
        <v>0.18182852020512244</v>
      </c>
      <c r="L29" s="514">
        <f>Wood!J36</f>
        <v>0</v>
      </c>
      <c r="M29" s="515">
        <f>J29*(1-Recovery_OX!E29)*(1-Recovery_OX!F29)</f>
        <v>0</v>
      </c>
      <c r="N29" s="513">
        <f>K29*(1-Recovery_OX!E29)*(1-Recovery_OX!F29)</f>
        <v>0.18182852020512244</v>
      </c>
      <c r="O29" s="514">
        <f>L29*(1-Recovery_OX!E29)*(1-Recovery_OX!F29)</f>
        <v>0</v>
      </c>
    </row>
    <row r="30" spans="2:15">
      <c r="B30" s="507">
        <f t="shared" si="0"/>
        <v>1968</v>
      </c>
      <c r="C30" s="508">
        <f>Stored_C!E36</f>
        <v>0</v>
      </c>
      <c r="D30" s="509">
        <f>Stored_C!F36+Stored_C!L36</f>
        <v>0</v>
      </c>
      <c r="E30" s="510">
        <f>Stored_C!G36+Stored_C!M36</f>
        <v>0</v>
      </c>
      <c r="F30" s="511">
        <f>F29+HWP!C30</f>
        <v>0</v>
      </c>
      <c r="G30" s="509">
        <f>G29+HWP!D30</f>
        <v>11.507155129993601</v>
      </c>
      <c r="H30" s="510">
        <f>H29+HWP!E30</f>
        <v>0</v>
      </c>
      <c r="I30" s="493"/>
      <c r="J30" s="512">
        <f>Garden!J37</f>
        <v>0</v>
      </c>
      <c r="K30" s="513">
        <f>Paper!J37</f>
        <v>0.16953578852190002</v>
      </c>
      <c r="L30" s="514">
        <f>Wood!J37</f>
        <v>0</v>
      </c>
      <c r="M30" s="515">
        <f>J30*(1-Recovery_OX!E30)*(1-Recovery_OX!F30)</f>
        <v>0</v>
      </c>
      <c r="N30" s="513">
        <f>K30*(1-Recovery_OX!E30)*(1-Recovery_OX!F30)</f>
        <v>0.16953578852190002</v>
      </c>
      <c r="O30" s="514">
        <f>L30*(1-Recovery_OX!E30)*(1-Recovery_OX!F30)</f>
        <v>0</v>
      </c>
    </row>
    <row r="31" spans="2:15">
      <c r="B31" s="507">
        <f t="shared" si="0"/>
        <v>1969</v>
      </c>
      <c r="C31" s="508">
        <f>Stored_C!E37</f>
        <v>0</v>
      </c>
      <c r="D31" s="509">
        <f>Stored_C!F37+Stored_C!L37</f>
        <v>0</v>
      </c>
      <c r="E31" s="510">
        <f>Stored_C!G37+Stored_C!M37</f>
        <v>0</v>
      </c>
      <c r="F31" s="511">
        <f>F30+HWP!C31</f>
        <v>0</v>
      </c>
      <c r="G31" s="509">
        <f>G30+HWP!D31</f>
        <v>11.507155129993601</v>
      </c>
      <c r="H31" s="510">
        <f>H30+HWP!E31</f>
        <v>0</v>
      </c>
      <c r="I31" s="493"/>
      <c r="J31" s="512">
        <f>Garden!J38</f>
        <v>0</v>
      </c>
      <c r="K31" s="513">
        <f>Paper!J38</f>
        <v>0.15807412147070138</v>
      </c>
      <c r="L31" s="514">
        <f>Wood!J38</f>
        <v>0</v>
      </c>
      <c r="M31" s="515">
        <f>J31*(1-Recovery_OX!E31)*(1-Recovery_OX!F31)</f>
        <v>0</v>
      </c>
      <c r="N31" s="513">
        <f>K31*(1-Recovery_OX!E31)*(1-Recovery_OX!F31)</f>
        <v>0.15807412147070138</v>
      </c>
      <c r="O31" s="514">
        <f>L31*(1-Recovery_OX!E31)*(1-Recovery_OX!F31)</f>
        <v>0</v>
      </c>
    </row>
    <row r="32" spans="2:15">
      <c r="B32" s="507">
        <f t="shared" si="0"/>
        <v>1970</v>
      </c>
      <c r="C32" s="508">
        <f>Stored_C!E38</f>
        <v>0</v>
      </c>
      <c r="D32" s="509">
        <f>Stored_C!F38+Stored_C!L38</f>
        <v>0</v>
      </c>
      <c r="E32" s="510">
        <f>Stored_C!G38+Stored_C!M38</f>
        <v>0</v>
      </c>
      <c r="F32" s="511">
        <f>F31+HWP!C32</f>
        <v>0</v>
      </c>
      <c r="G32" s="509">
        <f>G31+HWP!D32</f>
        <v>11.507155129993601</v>
      </c>
      <c r="H32" s="510">
        <f>H31+HWP!E32</f>
        <v>0</v>
      </c>
      <c r="I32" s="493"/>
      <c r="J32" s="512">
        <f>Garden!J39</f>
        <v>0</v>
      </c>
      <c r="K32" s="513">
        <f>Paper!J39</f>
        <v>0.1473873339463441</v>
      </c>
      <c r="L32" s="514">
        <f>Wood!J39</f>
        <v>0</v>
      </c>
      <c r="M32" s="515">
        <f>J32*(1-Recovery_OX!E32)*(1-Recovery_OX!F32)</f>
        <v>0</v>
      </c>
      <c r="N32" s="513">
        <f>K32*(1-Recovery_OX!E32)*(1-Recovery_OX!F32)</f>
        <v>0.1473873339463441</v>
      </c>
      <c r="O32" s="514">
        <f>L32*(1-Recovery_OX!E32)*(1-Recovery_OX!F32)</f>
        <v>0</v>
      </c>
    </row>
    <row r="33" spans="2:15">
      <c r="B33" s="507">
        <f t="shared" si="0"/>
        <v>1971</v>
      </c>
      <c r="C33" s="508">
        <f>Stored_C!E39</f>
        <v>0</v>
      </c>
      <c r="D33" s="509">
        <f>Stored_C!F39+Stored_C!L39</f>
        <v>0</v>
      </c>
      <c r="E33" s="510">
        <f>Stored_C!G39+Stored_C!M39</f>
        <v>0</v>
      </c>
      <c r="F33" s="511">
        <f>F32+HWP!C33</f>
        <v>0</v>
      </c>
      <c r="G33" s="509">
        <f>G32+HWP!D33</f>
        <v>11.507155129993601</v>
      </c>
      <c r="H33" s="510">
        <f>H32+HWP!E33</f>
        <v>0</v>
      </c>
      <c r="I33" s="493"/>
      <c r="J33" s="512">
        <f>Garden!J40</f>
        <v>0</v>
      </c>
      <c r="K33" s="513">
        <f>Paper!J40</f>
        <v>0.13742303930398542</v>
      </c>
      <c r="L33" s="514">
        <f>Wood!J40</f>
        <v>0</v>
      </c>
      <c r="M33" s="515">
        <f>J33*(1-Recovery_OX!E33)*(1-Recovery_OX!F33)</f>
        <v>0</v>
      </c>
      <c r="N33" s="513">
        <f>K33*(1-Recovery_OX!E33)*(1-Recovery_OX!F33)</f>
        <v>0.13742303930398542</v>
      </c>
      <c r="O33" s="514">
        <f>L33*(1-Recovery_OX!E33)*(1-Recovery_OX!F33)</f>
        <v>0</v>
      </c>
    </row>
    <row r="34" spans="2:15">
      <c r="B34" s="507">
        <f t="shared" si="0"/>
        <v>1972</v>
      </c>
      <c r="C34" s="508">
        <f>Stored_C!E40</f>
        <v>0</v>
      </c>
      <c r="D34" s="509">
        <f>Stored_C!F40+Stored_C!L40</f>
        <v>0</v>
      </c>
      <c r="E34" s="510">
        <f>Stored_C!G40+Stored_C!M40</f>
        <v>0</v>
      </c>
      <c r="F34" s="511">
        <f>F33+HWP!C34</f>
        <v>0</v>
      </c>
      <c r="G34" s="509">
        <f>G33+HWP!D34</f>
        <v>11.507155129993601</v>
      </c>
      <c r="H34" s="510">
        <f>H33+HWP!E34</f>
        <v>0</v>
      </c>
      <c r="I34" s="493"/>
      <c r="J34" s="512">
        <f>Garden!J41</f>
        <v>0</v>
      </c>
      <c r="K34" s="513">
        <f>Paper!J41</f>
        <v>0.12813239255972825</v>
      </c>
      <c r="L34" s="514">
        <f>Wood!J41</f>
        <v>0</v>
      </c>
      <c r="M34" s="515">
        <f>J34*(1-Recovery_OX!E34)*(1-Recovery_OX!F34)</f>
        <v>0</v>
      </c>
      <c r="N34" s="513">
        <f>K34*(1-Recovery_OX!E34)*(1-Recovery_OX!F34)</f>
        <v>0.12813239255972825</v>
      </c>
      <c r="O34" s="514">
        <f>L34*(1-Recovery_OX!E34)*(1-Recovery_OX!F34)</f>
        <v>0</v>
      </c>
    </row>
    <row r="35" spans="2:15">
      <c r="B35" s="507">
        <f t="shared" si="0"/>
        <v>1973</v>
      </c>
      <c r="C35" s="508">
        <f>Stored_C!E41</f>
        <v>0</v>
      </c>
      <c r="D35" s="509">
        <f>Stored_C!F41+Stored_C!L41</f>
        <v>0</v>
      </c>
      <c r="E35" s="510">
        <f>Stored_C!G41+Stored_C!M41</f>
        <v>0</v>
      </c>
      <c r="F35" s="511">
        <f>F34+HWP!C35</f>
        <v>0</v>
      </c>
      <c r="G35" s="509">
        <f>G34+HWP!D35</f>
        <v>11.507155129993601</v>
      </c>
      <c r="H35" s="510">
        <f>H34+HWP!E35</f>
        <v>0</v>
      </c>
      <c r="I35" s="493"/>
      <c r="J35" s="512">
        <f>Garden!J42</f>
        <v>0</v>
      </c>
      <c r="K35" s="513">
        <f>Paper!J42</f>
        <v>0.11946985095245352</v>
      </c>
      <c r="L35" s="514">
        <f>Wood!J42</f>
        <v>0</v>
      </c>
      <c r="M35" s="515">
        <f>J35*(1-Recovery_OX!E35)*(1-Recovery_OX!F35)</f>
        <v>0</v>
      </c>
      <c r="N35" s="513">
        <f>K35*(1-Recovery_OX!E35)*(1-Recovery_OX!F35)</f>
        <v>0.11946985095245352</v>
      </c>
      <c r="O35" s="514">
        <f>L35*(1-Recovery_OX!E35)*(1-Recovery_OX!F35)</f>
        <v>0</v>
      </c>
    </row>
    <row r="36" spans="2:15">
      <c r="B36" s="507">
        <f t="shared" si="0"/>
        <v>1974</v>
      </c>
      <c r="C36" s="508">
        <f>Stored_C!E42</f>
        <v>0</v>
      </c>
      <c r="D36" s="509">
        <f>Stored_C!F42+Stored_C!L42</f>
        <v>0</v>
      </c>
      <c r="E36" s="510">
        <f>Stored_C!G42+Stored_C!M42</f>
        <v>0</v>
      </c>
      <c r="F36" s="511">
        <f>F35+HWP!C36</f>
        <v>0</v>
      </c>
      <c r="G36" s="509">
        <f>G35+HWP!D36</f>
        <v>11.507155129993601</v>
      </c>
      <c r="H36" s="510">
        <f>H35+HWP!E36</f>
        <v>0</v>
      </c>
      <c r="I36" s="493"/>
      <c r="J36" s="512">
        <f>Garden!J43</f>
        <v>0</v>
      </c>
      <c r="K36" s="513">
        <f>Paper!J43</f>
        <v>0.11139295069315243</v>
      </c>
      <c r="L36" s="514">
        <f>Wood!J43</f>
        <v>0</v>
      </c>
      <c r="M36" s="515">
        <f>J36*(1-Recovery_OX!E36)*(1-Recovery_OX!F36)</f>
        <v>0</v>
      </c>
      <c r="N36" s="513">
        <f>K36*(1-Recovery_OX!E36)*(1-Recovery_OX!F36)</f>
        <v>0.11139295069315243</v>
      </c>
      <c r="O36" s="514">
        <f>L36*(1-Recovery_OX!E36)*(1-Recovery_OX!F36)</f>
        <v>0</v>
      </c>
    </row>
    <row r="37" spans="2:15">
      <c r="B37" s="507">
        <f t="shared" si="0"/>
        <v>1975</v>
      </c>
      <c r="C37" s="508">
        <f>Stored_C!E43</f>
        <v>0</v>
      </c>
      <c r="D37" s="509">
        <f>Stored_C!F43+Stored_C!L43</f>
        <v>0</v>
      </c>
      <c r="E37" s="510">
        <f>Stored_C!G43+Stored_C!M43</f>
        <v>0</v>
      </c>
      <c r="F37" s="511">
        <f>F36+HWP!C37</f>
        <v>0</v>
      </c>
      <c r="G37" s="509">
        <f>G36+HWP!D37</f>
        <v>11.507155129993601</v>
      </c>
      <c r="H37" s="510">
        <f>H36+HWP!E37</f>
        <v>0</v>
      </c>
      <c r="I37" s="493"/>
      <c r="J37" s="512">
        <f>Garden!J44</f>
        <v>0</v>
      </c>
      <c r="K37" s="513">
        <f>Paper!J44</f>
        <v>0.10386209880738335</v>
      </c>
      <c r="L37" s="514">
        <f>Wood!J44</f>
        <v>0</v>
      </c>
      <c r="M37" s="515">
        <f>J37*(1-Recovery_OX!E37)*(1-Recovery_OX!F37)</f>
        <v>0</v>
      </c>
      <c r="N37" s="513">
        <f>K37*(1-Recovery_OX!E37)*(1-Recovery_OX!F37)</f>
        <v>0.10386209880738335</v>
      </c>
      <c r="O37" s="514">
        <f>L37*(1-Recovery_OX!E37)*(1-Recovery_OX!F37)</f>
        <v>0</v>
      </c>
    </row>
    <row r="38" spans="2:15">
      <c r="B38" s="507">
        <f t="shared" si="0"/>
        <v>1976</v>
      </c>
      <c r="C38" s="508">
        <f>Stored_C!E44</f>
        <v>0</v>
      </c>
      <c r="D38" s="509">
        <f>Stored_C!F44+Stored_C!L44</f>
        <v>0</v>
      </c>
      <c r="E38" s="510">
        <f>Stored_C!G44+Stored_C!M44</f>
        <v>0</v>
      </c>
      <c r="F38" s="511">
        <f>F37+HWP!C38</f>
        <v>0</v>
      </c>
      <c r="G38" s="509">
        <f>G37+HWP!D38</f>
        <v>11.507155129993601</v>
      </c>
      <c r="H38" s="510">
        <f>H37+HWP!E38</f>
        <v>0</v>
      </c>
      <c r="I38" s="493"/>
      <c r="J38" s="512">
        <f>Garden!J45</f>
        <v>0</v>
      </c>
      <c r="K38" s="513">
        <f>Paper!J45</f>
        <v>9.6840379050465206E-2</v>
      </c>
      <c r="L38" s="514">
        <f>Wood!J45</f>
        <v>0</v>
      </c>
      <c r="M38" s="515">
        <f>J38*(1-Recovery_OX!E38)*(1-Recovery_OX!F38)</f>
        <v>0</v>
      </c>
      <c r="N38" s="513">
        <f>K38*(1-Recovery_OX!E38)*(1-Recovery_OX!F38)</f>
        <v>9.6840379050465206E-2</v>
      </c>
      <c r="O38" s="514">
        <f>L38*(1-Recovery_OX!E38)*(1-Recovery_OX!F38)</f>
        <v>0</v>
      </c>
    </row>
    <row r="39" spans="2:15">
      <c r="B39" s="507">
        <f t="shared" si="0"/>
        <v>1977</v>
      </c>
      <c r="C39" s="508">
        <f>Stored_C!E45</f>
        <v>0</v>
      </c>
      <c r="D39" s="509">
        <f>Stored_C!F45+Stored_C!L45</f>
        <v>0</v>
      </c>
      <c r="E39" s="510">
        <f>Stored_C!G45+Stored_C!M45</f>
        <v>0</v>
      </c>
      <c r="F39" s="511">
        <f>F38+HWP!C39</f>
        <v>0</v>
      </c>
      <c r="G39" s="509">
        <f>G38+HWP!D39</f>
        <v>11.507155129993601</v>
      </c>
      <c r="H39" s="510">
        <f>H38+HWP!E39</f>
        <v>0</v>
      </c>
      <c r="I39" s="493"/>
      <c r="J39" s="512">
        <f>Garden!J46</f>
        <v>0</v>
      </c>
      <c r="K39" s="513">
        <f>Paper!J46</f>
        <v>9.0293370944003207E-2</v>
      </c>
      <c r="L39" s="514">
        <f>Wood!J46</f>
        <v>0</v>
      </c>
      <c r="M39" s="515">
        <f>J39*(1-Recovery_OX!E39)*(1-Recovery_OX!F39)</f>
        <v>0</v>
      </c>
      <c r="N39" s="513">
        <f>K39*(1-Recovery_OX!E39)*(1-Recovery_OX!F39)</f>
        <v>9.0293370944003207E-2</v>
      </c>
      <c r="O39" s="514">
        <f>L39*(1-Recovery_OX!E39)*(1-Recovery_OX!F39)</f>
        <v>0</v>
      </c>
    </row>
    <row r="40" spans="2:15">
      <c r="B40" s="507">
        <f t="shared" si="0"/>
        <v>1978</v>
      </c>
      <c r="C40" s="508">
        <f>Stored_C!E46</f>
        <v>0</v>
      </c>
      <c r="D40" s="509">
        <f>Stored_C!F46+Stored_C!L46</f>
        <v>0</v>
      </c>
      <c r="E40" s="510">
        <f>Stored_C!G46+Stored_C!M46</f>
        <v>0</v>
      </c>
      <c r="F40" s="511">
        <f>F39+HWP!C40</f>
        <v>0</v>
      </c>
      <c r="G40" s="509">
        <f>G39+HWP!D40</f>
        <v>11.507155129993601</v>
      </c>
      <c r="H40" s="510">
        <f>H39+HWP!E40</f>
        <v>0</v>
      </c>
      <c r="I40" s="493"/>
      <c r="J40" s="512">
        <f>Garden!J47</f>
        <v>0</v>
      </c>
      <c r="K40" s="513">
        <f>Paper!J47</f>
        <v>8.4188981046663919E-2</v>
      </c>
      <c r="L40" s="514">
        <f>Wood!J47</f>
        <v>0</v>
      </c>
      <c r="M40" s="515">
        <f>J40*(1-Recovery_OX!E40)*(1-Recovery_OX!F40)</f>
        <v>0</v>
      </c>
      <c r="N40" s="513">
        <f>K40*(1-Recovery_OX!E40)*(1-Recovery_OX!F40)</f>
        <v>8.4188981046663919E-2</v>
      </c>
      <c r="O40" s="514">
        <f>L40*(1-Recovery_OX!E40)*(1-Recovery_OX!F40)</f>
        <v>0</v>
      </c>
    </row>
    <row r="41" spans="2:15">
      <c r="B41" s="507">
        <f t="shared" si="0"/>
        <v>1979</v>
      </c>
      <c r="C41" s="508">
        <f>Stored_C!E47</f>
        <v>0</v>
      </c>
      <c r="D41" s="509">
        <f>Stored_C!F47+Stored_C!L47</f>
        <v>0</v>
      </c>
      <c r="E41" s="510">
        <f>Stored_C!G47+Stored_C!M47</f>
        <v>0</v>
      </c>
      <c r="F41" s="511">
        <f>F40+HWP!C41</f>
        <v>0</v>
      </c>
      <c r="G41" s="509">
        <f>G40+HWP!D41</f>
        <v>11.507155129993601</v>
      </c>
      <c r="H41" s="510">
        <f>H40+HWP!E41</f>
        <v>0</v>
      </c>
      <c r="I41" s="493"/>
      <c r="J41" s="512">
        <f>Garden!J48</f>
        <v>0</v>
      </c>
      <c r="K41" s="513">
        <f>Paper!J48</f>
        <v>7.8497285632088451E-2</v>
      </c>
      <c r="L41" s="514">
        <f>Wood!J48</f>
        <v>0</v>
      </c>
      <c r="M41" s="515">
        <f>J41*(1-Recovery_OX!E41)*(1-Recovery_OX!F41)</f>
        <v>0</v>
      </c>
      <c r="N41" s="513">
        <f>K41*(1-Recovery_OX!E41)*(1-Recovery_OX!F41)</f>
        <v>7.8497285632088451E-2</v>
      </c>
      <c r="O41" s="514">
        <f>L41*(1-Recovery_OX!E41)*(1-Recovery_OX!F41)</f>
        <v>0</v>
      </c>
    </row>
    <row r="42" spans="2:15">
      <c r="B42" s="507">
        <f t="shared" si="0"/>
        <v>1980</v>
      </c>
      <c r="C42" s="508">
        <f>Stored_C!E48</f>
        <v>0</v>
      </c>
      <c r="D42" s="509">
        <f>Stored_C!F48+Stored_C!L48</f>
        <v>0</v>
      </c>
      <c r="E42" s="510">
        <f>Stored_C!G48+Stored_C!M48</f>
        <v>0</v>
      </c>
      <c r="F42" s="511">
        <f>F41+HWP!C42</f>
        <v>0</v>
      </c>
      <c r="G42" s="509">
        <f>G41+HWP!D42</f>
        <v>11.507155129993601</v>
      </c>
      <c r="H42" s="510">
        <f>H41+HWP!E42</f>
        <v>0</v>
      </c>
      <c r="I42" s="493"/>
      <c r="J42" s="512">
        <f>Garden!J49</f>
        <v>0</v>
      </c>
      <c r="K42" s="513">
        <f>Paper!J49</f>
        <v>7.3190384002751255E-2</v>
      </c>
      <c r="L42" s="514">
        <f>Wood!J49</f>
        <v>0</v>
      </c>
      <c r="M42" s="515">
        <f>J42*(1-Recovery_OX!E42)*(1-Recovery_OX!F42)</f>
        <v>0</v>
      </c>
      <c r="N42" s="513">
        <f>K42*(1-Recovery_OX!E42)*(1-Recovery_OX!F42)</f>
        <v>7.3190384002751255E-2</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11.507155129993601</v>
      </c>
      <c r="H43" s="510">
        <f>H42+HWP!E43</f>
        <v>0</v>
      </c>
      <c r="I43" s="493"/>
      <c r="J43" s="512">
        <f>Garden!J50</f>
        <v>0</v>
      </c>
      <c r="K43" s="513">
        <f>Paper!J50</f>
        <v>6.824226172070845E-2</v>
      </c>
      <c r="L43" s="514">
        <f>Wood!J50</f>
        <v>0</v>
      </c>
      <c r="M43" s="515">
        <f>J43*(1-Recovery_OX!E43)*(1-Recovery_OX!F43)</f>
        <v>0</v>
      </c>
      <c r="N43" s="513">
        <f>K43*(1-Recovery_OX!E43)*(1-Recovery_OX!F43)</f>
        <v>6.824226172070845E-2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11.507155129993601</v>
      </c>
      <c r="H44" s="510">
        <f>H43+HWP!E44</f>
        <v>0</v>
      </c>
      <c r="I44" s="493"/>
      <c r="J44" s="512">
        <f>Garden!J51</f>
        <v>0</v>
      </c>
      <c r="K44" s="513">
        <f>Paper!J51</f>
        <v>6.3628663084792828E-2</v>
      </c>
      <c r="L44" s="514">
        <f>Wood!J51</f>
        <v>0</v>
      </c>
      <c r="M44" s="515">
        <f>J44*(1-Recovery_OX!E44)*(1-Recovery_OX!F44)</f>
        <v>0</v>
      </c>
      <c r="N44" s="513">
        <f>K44*(1-Recovery_OX!E44)*(1-Recovery_OX!F44)</f>
        <v>6.3628663084792828E-2</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11.507155129993601</v>
      </c>
      <c r="H45" s="510">
        <f>H44+HWP!E45</f>
        <v>0</v>
      </c>
      <c r="I45" s="493"/>
      <c r="J45" s="512">
        <f>Garden!J52</f>
        <v>0</v>
      </c>
      <c r="K45" s="513">
        <f>Paper!J52</f>
        <v>5.9326972229138582E-2</v>
      </c>
      <c r="L45" s="514">
        <f>Wood!J52</f>
        <v>0</v>
      </c>
      <c r="M45" s="515">
        <f>J45*(1-Recovery_OX!E45)*(1-Recovery_OX!F45)</f>
        <v>0</v>
      </c>
      <c r="N45" s="513">
        <f>K45*(1-Recovery_OX!E45)*(1-Recovery_OX!F45)</f>
        <v>5.9326972229138582E-2</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11.507155129993601</v>
      </c>
      <c r="H46" s="510">
        <f>H45+HWP!E46</f>
        <v>0</v>
      </c>
      <c r="I46" s="493"/>
      <c r="J46" s="512">
        <f>Garden!J53</f>
        <v>0</v>
      </c>
      <c r="K46" s="513">
        <f>Paper!J53</f>
        <v>5.5316102260180626E-2</v>
      </c>
      <c r="L46" s="514">
        <f>Wood!J53</f>
        <v>0</v>
      </c>
      <c r="M46" s="515">
        <f>J46*(1-Recovery_OX!E46)*(1-Recovery_OX!F46)</f>
        <v>0</v>
      </c>
      <c r="N46" s="513">
        <f>K46*(1-Recovery_OX!E46)*(1-Recovery_OX!F46)</f>
        <v>5.5316102260180626E-2</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11.507155129993601</v>
      </c>
      <c r="H47" s="510">
        <f>H46+HWP!E47</f>
        <v>0</v>
      </c>
      <c r="I47" s="493"/>
      <c r="J47" s="512">
        <f>Garden!J54</f>
        <v>0</v>
      </c>
      <c r="K47" s="513">
        <f>Paper!J54</f>
        <v>5.157639188867788E-2</v>
      </c>
      <c r="L47" s="514">
        <f>Wood!J54</f>
        <v>0</v>
      </c>
      <c r="M47" s="515">
        <f>J47*(1-Recovery_OX!E47)*(1-Recovery_OX!F47)</f>
        <v>0</v>
      </c>
      <c r="N47" s="513">
        <f>K47*(1-Recovery_OX!E47)*(1-Recovery_OX!F47)</f>
        <v>5.157639188867788E-2</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11.507155129993601</v>
      </c>
      <c r="H48" s="510">
        <f>H47+HWP!E48</f>
        <v>0</v>
      </c>
      <c r="I48" s="493"/>
      <c r="J48" s="512">
        <f>Garden!J55</f>
        <v>0</v>
      </c>
      <c r="K48" s="513">
        <f>Paper!J55</f>
        <v>4.8089509050050529E-2</v>
      </c>
      <c r="L48" s="514">
        <f>Wood!J55</f>
        <v>0</v>
      </c>
      <c r="M48" s="515">
        <f>J48*(1-Recovery_OX!E48)*(1-Recovery_OX!F48)</f>
        <v>0</v>
      </c>
      <c r="N48" s="513">
        <f>K48*(1-Recovery_OX!E48)*(1-Recovery_OX!F48)</f>
        <v>4.8089509050050529E-2</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11.507155129993601</v>
      </c>
      <c r="H49" s="510">
        <f>H48+HWP!E49</f>
        <v>0</v>
      </c>
      <c r="I49" s="493"/>
      <c r="J49" s="512">
        <f>Garden!J56</f>
        <v>0</v>
      </c>
      <c r="K49" s="513">
        <f>Paper!J56</f>
        <v>4.4838361040578284E-2</v>
      </c>
      <c r="L49" s="514">
        <f>Wood!J56</f>
        <v>0</v>
      </c>
      <c r="M49" s="515">
        <f>J49*(1-Recovery_OX!E49)*(1-Recovery_OX!F49)</f>
        <v>0</v>
      </c>
      <c r="N49" s="513">
        <f>K49*(1-Recovery_OX!E49)*(1-Recovery_OX!F49)</f>
        <v>4.4838361040578284E-2</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11.507155129993601</v>
      </c>
      <c r="H50" s="510">
        <f>H49+HWP!E50</f>
        <v>0</v>
      </c>
      <c r="I50" s="493"/>
      <c r="J50" s="512">
        <f>Garden!J57</f>
        <v>0</v>
      </c>
      <c r="K50" s="513">
        <f>Paper!J57</f>
        <v>4.1807010728946839E-2</v>
      </c>
      <c r="L50" s="514">
        <f>Wood!J57</f>
        <v>0</v>
      </c>
      <c r="M50" s="515">
        <f>J50*(1-Recovery_OX!E50)*(1-Recovery_OX!F50)</f>
        <v>0</v>
      </c>
      <c r="N50" s="513">
        <f>K50*(1-Recovery_OX!E50)*(1-Recovery_OX!F50)</f>
        <v>4.1807010728946839E-2</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11.507155129993601</v>
      </c>
      <c r="H51" s="510">
        <f>H50+HWP!E51</f>
        <v>0</v>
      </c>
      <c r="I51" s="493"/>
      <c r="J51" s="512">
        <f>Garden!J58</f>
        <v>0</v>
      </c>
      <c r="K51" s="513">
        <f>Paper!J58</f>
        <v>3.8980598432411702E-2</v>
      </c>
      <c r="L51" s="514">
        <f>Wood!J58</f>
        <v>0</v>
      </c>
      <c r="M51" s="515">
        <f>J51*(1-Recovery_OX!E51)*(1-Recovery_OX!F51)</f>
        <v>0</v>
      </c>
      <c r="N51" s="513">
        <f>K51*(1-Recovery_OX!E51)*(1-Recovery_OX!F51)</f>
        <v>3.8980598432411702E-2</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11.507155129993601</v>
      </c>
      <c r="H52" s="510">
        <f>H51+HWP!E52</f>
        <v>0</v>
      </c>
      <c r="I52" s="493"/>
      <c r="J52" s="512">
        <f>Garden!J59</f>
        <v>0</v>
      </c>
      <c r="K52" s="513">
        <f>Paper!J59</f>
        <v>3.6345269074616167E-2</v>
      </c>
      <c r="L52" s="514">
        <f>Wood!J59</f>
        <v>0</v>
      </c>
      <c r="M52" s="515">
        <f>J52*(1-Recovery_OX!E52)*(1-Recovery_OX!F52)</f>
        <v>0</v>
      </c>
      <c r="N52" s="513">
        <f>K52*(1-Recovery_OX!E52)*(1-Recovery_OX!F52)</f>
        <v>3.6345269074616167E-2</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11.507155129993601</v>
      </c>
      <c r="H53" s="510">
        <f>H52+HWP!E53</f>
        <v>0</v>
      </c>
      <c r="I53" s="493"/>
      <c r="J53" s="512">
        <f>Garden!J60</f>
        <v>0</v>
      </c>
      <c r="K53" s="513">
        <f>Paper!J60</f>
        <v>3.3888104267990896E-2</v>
      </c>
      <c r="L53" s="514">
        <f>Wood!J60</f>
        <v>0</v>
      </c>
      <c r="M53" s="515">
        <f>J53*(1-Recovery_OX!E53)*(1-Recovery_OX!F53)</f>
        <v>0</v>
      </c>
      <c r="N53" s="513">
        <f>K53*(1-Recovery_OX!E53)*(1-Recovery_OX!F53)</f>
        <v>3.3888104267990896E-2</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11.507155129993601</v>
      </c>
      <c r="H54" s="510">
        <f>H53+HWP!E54</f>
        <v>0</v>
      </c>
      <c r="I54" s="493"/>
      <c r="J54" s="512">
        <f>Garden!J61</f>
        <v>0</v>
      </c>
      <c r="K54" s="513">
        <f>Paper!J61</f>
        <v>3.1597058987803101E-2</v>
      </c>
      <c r="L54" s="514">
        <f>Wood!J61</f>
        <v>0</v>
      </c>
      <c r="M54" s="515">
        <f>J54*(1-Recovery_OX!E54)*(1-Recovery_OX!F54)</f>
        <v>0</v>
      </c>
      <c r="N54" s="513">
        <f>K54*(1-Recovery_OX!E54)*(1-Recovery_OX!F54)</f>
        <v>3.1597058987803101E-2</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11.507155129993601</v>
      </c>
      <c r="H55" s="510">
        <f>H54+HWP!E55</f>
        <v>0</v>
      </c>
      <c r="I55" s="493"/>
      <c r="J55" s="512">
        <f>Garden!J62</f>
        <v>0</v>
      </c>
      <c r="K55" s="513">
        <f>Paper!J62</f>
        <v>2.9460902527431308E-2</v>
      </c>
      <c r="L55" s="514">
        <f>Wood!J62</f>
        <v>0</v>
      </c>
      <c r="M55" s="515">
        <f>J55*(1-Recovery_OX!E55)*(1-Recovery_OX!F55)</f>
        <v>0</v>
      </c>
      <c r="N55" s="513">
        <f>K55*(1-Recovery_OX!E55)*(1-Recovery_OX!F55)</f>
        <v>2.9460902527431308E-2</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11.507155129993601</v>
      </c>
      <c r="H56" s="510">
        <f>H55+HWP!E56</f>
        <v>0</v>
      </c>
      <c r="I56" s="493"/>
      <c r="J56" s="512">
        <f>Garden!J63</f>
        <v>0</v>
      </c>
      <c r="K56" s="513">
        <f>Paper!J63</f>
        <v>2.746916344542848E-2</v>
      </c>
      <c r="L56" s="514">
        <f>Wood!J63</f>
        <v>0</v>
      </c>
      <c r="M56" s="515">
        <f>J56*(1-Recovery_OX!E56)*(1-Recovery_OX!F56)</f>
        <v>0</v>
      </c>
      <c r="N56" s="513">
        <f>K56*(1-Recovery_OX!E56)*(1-Recovery_OX!F56)</f>
        <v>2.746916344542848E-2</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11.507155129993601</v>
      </c>
      <c r="H57" s="510">
        <f>H56+HWP!E57</f>
        <v>0</v>
      </c>
      <c r="I57" s="493"/>
      <c r="J57" s="512">
        <f>Garden!J64</f>
        <v>0</v>
      </c>
      <c r="K57" s="513">
        <f>Paper!J64</f>
        <v>2.5612078234503899E-2</v>
      </c>
      <c r="L57" s="514">
        <f>Wood!J64</f>
        <v>0</v>
      </c>
      <c r="M57" s="515">
        <f>J57*(1-Recovery_OX!E57)*(1-Recovery_OX!F57)</f>
        <v>0</v>
      </c>
      <c r="N57" s="513">
        <f>K57*(1-Recovery_OX!E57)*(1-Recovery_OX!F57)</f>
        <v>2.5612078234503899E-2</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11.507155129993601</v>
      </c>
      <c r="H58" s="510">
        <f>H57+HWP!E58</f>
        <v>0</v>
      </c>
      <c r="I58" s="493"/>
      <c r="J58" s="512">
        <f>Garden!J65</f>
        <v>0</v>
      </c>
      <c r="K58" s="513">
        <f>Paper!J65</f>
        <v>2.3880543460799087E-2</v>
      </c>
      <c r="L58" s="514">
        <f>Wood!J65</f>
        <v>0</v>
      </c>
      <c r="M58" s="515">
        <f>J58*(1-Recovery_OX!E58)*(1-Recovery_OX!F58)</f>
        <v>0</v>
      </c>
      <c r="N58" s="513">
        <f>K58*(1-Recovery_OX!E58)*(1-Recovery_OX!F58)</f>
        <v>2.3880543460799087E-2</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11.507155129993601</v>
      </c>
      <c r="H59" s="510">
        <f>H58+HWP!E59</f>
        <v>0</v>
      </c>
      <c r="I59" s="493"/>
      <c r="J59" s="512">
        <f>Garden!J66</f>
        <v>0</v>
      </c>
      <c r="K59" s="513">
        <f>Paper!J66</f>
        <v>2.2266071138844476E-2</v>
      </c>
      <c r="L59" s="514">
        <f>Wood!J66</f>
        <v>0</v>
      </c>
      <c r="M59" s="515">
        <f>J59*(1-Recovery_OX!E59)*(1-Recovery_OX!F59)</f>
        <v>0</v>
      </c>
      <c r="N59" s="513">
        <f>K59*(1-Recovery_OX!E59)*(1-Recovery_OX!F59)</f>
        <v>2.2266071138844476E-2</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11.507155129993601</v>
      </c>
      <c r="H60" s="510">
        <f>H59+HWP!E60</f>
        <v>0</v>
      </c>
      <c r="I60" s="493"/>
      <c r="J60" s="512">
        <f>Garden!J67</f>
        <v>0</v>
      </c>
      <c r="K60" s="513">
        <f>Paper!J67</f>
        <v>2.0760747123444785E-2</v>
      </c>
      <c r="L60" s="514">
        <f>Wood!J67</f>
        <v>0</v>
      </c>
      <c r="M60" s="515">
        <f>J60*(1-Recovery_OX!E60)*(1-Recovery_OX!F60)</f>
        <v>0</v>
      </c>
      <c r="N60" s="513">
        <f>K60*(1-Recovery_OX!E60)*(1-Recovery_OX!F60)</f>
        <v>2.0760747123444785E-2</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11.507155129993601</v>
      </c>
      <c r="H61" s="510">
        <f>H60+HWP!E61</f>
        <v>0</v>
      </c>
      <c r="I61" s="493"/>
      <c r="J61" s="512">
        <f>Garden!J68</f>
        <v>0</v>
      </c>
      <c r="K61" s="513">
        <f>Paper!J68</f>
        <v>1.9357192314530113E-2</v>
      </c>
      <c r="L61" s="514">
        <f>Wood!J68</f>
        <v>0</v>
      </c>
      <c r="M61" s="515">
        <f>J61*(1-Recovery_OX!E61)*(1-Recovery_OX!F61)</f>
        <v>0</v>
      </c>
      <c r="N61" s="513">
        <f>K61*(1-Recovery_OX!E61)*(1-Recovery_OX!F61)</f>
        <v>1.9357192314530113E-2</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11.507155129993601</v>
      </c>
      <c r="H62" s="510">
        <f>H61+HWP!E62</f>
        <v>0</v>
      </c>
      <c r="I62" s="493"/>
      <c r="J62" s="512">
        <f>Garden!J69</f>
        <v>0</v>
      </c>
      <c r="K62" s="513">
        <f>Paper!J69</f>
        <v>1.8048526484798797E-2</v>
      </c>
      <c r="L62" s="514">
        <f>Wood!J69</f>
        <v>0</v>
      </c>
      <c r="M62" s="515">
        <f>J62*(1-Recovery_OX!E62)*(1-Recovery_OX!F62)</f>
        <v>0</v>
      </c>
      <c r="N62" s="513">
        <f>K62*(1-Recovery_OX!E62)*(1-Recovery_OX!F62)</f>
        <v>1.8048526484798797E-2</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11.507155129993601</v>
      </c>
      <c r="H63" s="510">
        <f>H62+HWP!E63</f>
        <v>0</v>
      </c>
      <c r="I63" s="493"/>
      <c r="J63" s="512">
        <f>Garden!J70</f>
        <v>0</v>
      </c>
      <c r="K63" s="513">
        <f>Paper!J70</f>
        <v>1.6828334552835226E-2</v>
      </c>
      <c r="L63" s="514">
        <f>Wood!J70</f>
        <v>0</v>
      </c>
      <c r="M63" s="515">
        <f>J63*(1-Recovery_OX!E63)*(1-Recovery_OX!F63)</f>
        <v>0</v>
      </c>
      <c r="N63" s="513">
        <f>K63*(1-Recovery_OX!E63)*(1-Recovery_OX!F63)</f>
        <v>1.6828334552835226E-2</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11.507155129993601</v>
      </c>
      <c r="H64" s="510">
        <f>H63+HWP!E64</f>
        <v>0</v>
      </c>
      <c r="I64" s="493"/>
      <c r="J64" s="512">
        <f>Garden!J71</f>
        <v>0</v>
      </c>
      <c r="K64" s="513">
        <f>Paper!J71</f>
        <v>1.5690635136373296E-2</v>
      </c>
      <c r="L64" s="514">
        <f>Wood!J71</f>
        <v>0</v>
      </c>
      <c r="M64" s="515">
        <f>J64*(1-Recovery_OX!E64)*(1-Recovery_OX!F64)</f>
        <v>0</v>
      </c>
      <c r="N64" s="513">
        <f>K64*(1-Recovery_OX!E64)*(1-Recovery_OX!F64)</f>
        <v>1.5690635136373296E-2</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11.507155129993601</v>
      </c>
      <c r="H65" s="510">
        <f>H64+HWP!E65</f>
        <v>0</v>
      </c>
      <c r="I65" s="493"/>
      <c r="J65" s="512">
        <f>Garden!J72</f>
        <v>0</v>
      </c>
      <c r="K65" s="513">
        <f>Paper!J72</f>
        <v>1.4629851231553586E-2</v>
      </c>
      <c r="L65" s="514">
        <f>Wood!J72</f>
        <v>0</v>
      </c>
      <c r="M65" s="515">
        <f>J65*(1-Recovery_OX!E65)*(1-Recovery_OX!F65)</f>
        <v>0</v>
      </c>
      <c r="N65" s="513">
        <f>K65*(1-Recovery_OX!E65)*(1-Recovery_OX!F65)</f>
        <v>1.4629851231553586E-2</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11.507155129993601</v>
      </c>
      <c r="H66" s="510">
        <f>H65+HWP!E66</f>
        <v>0</v>
      </c>
      <c r="I66" s="493"/>
      <c r="J66" s="512">
        <f>Garden!J73</f>
        <v>0</v>
      </c>
      <c r="K66" s="513">
        <f>Paper!J73</f>
        <v>1.364078287444399E-2</v>
      </c>
      <c r="L66" s="514">
        <f>Wood!J73</f>
        <v>0</v>
      </c>
      <c r="M66" s="515">
        <f>J66*(1-Recovery_OX!E66)*(1-Recovery_OX!F66)</f>
        <v>0</v>
      </c>
      <c r="N66" s="513">
        <f>K66*(1-Recovery_OX!E66)*(1-Recovery_OX!F66)</f>
        <v>1.364078287444399E-2</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11.507155129993601</v>
      </c>
      <c r="H67" s="510">
        <f>H66+HWP!E67</f>
        <v>0</v>
      </c>
      <c r="I67" s="493"/>
      <c r="J67" s="512">
        <f>Garden!J74</f>
        <v>0</v>
      </c>
      <c r="K67" s="513">
        <f>Paper!J74</f>
        <v>1.2718581650810475E-2</v>
      </c>
      <c r="L67" s="514">
        <f>Wood!J74</f>
        <v>0</v>
      </c>
      <c r="M67" s="515">
        <f>J67*(1-Recovery_OX!E67)*(1-Recovery_OX!F67)</f>
        <v>0</v>
      </c>
      <c r="N67" s="513">
        <f>K67*(1-Recovery_OX!E67)*(1-Recovery_OX!F67)</f>
        <v>1.2718581650810475E-2</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11.507155129993601</v>
      </c>
      <c r="H68" s="510">
        <f>H67+HWP!E68</f>
        <v>0</v>
      </c>
      <c r="I68" s="493"/>
      <c r="J68" s="512">
        <f>Garden!J75</f>
        <v>0</v>
      </c>
      <c r="K68" s="513">
        <f>Paper!J75</f>
        <v>1.185872692918488E-2</v>
      </c>
      <c r="L68" s="514">
        <f>Wood!J75</f>
        <v>0</v>
      </c>
      <c r="M68" s="515">
        <f>J68*(1-Recovery_OX!E68)*(1-Recovery_OX!F68)</f>
        <v>0</v>
      </c>
      <c r="N68" s="513">
        <f>K68*(1-Recovery_OX!E68)*(1-Recovery_OX!F68)</f>
        <v>1.185872692918488E-2</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11.507155129993601</v>
      </c>
      <c r="H69" s="510">
        <f>H68+HWP!E69</f>
        <v>0</v>
      </c>
      <c r="I69" s="493"/>
      <c r="J69" s="512">
        <f>Garden!J76</f>
        <v>0</v>
      </c>
      <c r="K69" s="513">
        <f>Paper!J76</f>
        <v>1.1057003700724226E-2</v>
      </c>
      <c r="L69" s="514">
        <f>Wood!J76</f>
        <v>0</v>
      </c>
      <c r="M69" s="515">
        <f>J69*(1-Recovery_OX!E69)*(1-Recovery_OX!F69)</f>
        <v>0</v>
      </c>
      <c r="N69" s="513">
        <f>K69*(1-Recovery_OX!E69)*(1-Recovery_OX!F69)</f>
        <v>1.1057003700724226E-2</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11.507155129993601</v>
      </c>
      <c r="H70" s="510">
        <f>H69+HWP!E70</f>
        <v>0</v>
      </c>
      <c r="I70" s="493"/>
      <c r="J70" s="512">
        <f>Garden!J77</f>
        <v>0</v>
      </c>
      <c r="K70" s="513">
        <f>Paper!J77</f>
        <v>1.0309481917232466E-2</v>
      </c>
      <c r="L70" s="514">
        <f>Wood!J77</f>
        <v>0</v>
      </c>
      <c r="M70" s="515">
        <f>J70*(1-Recovery_OX!E70)*(1-Recovery_OX!F70)</f>
        <v>0</v>
      </c>
      <c r="N70" s="513">
        <f>K70*(1-Recovery_OX!E70)*(1-Recovery_OX!F70)</f>
        <v>1.0309481917232466E-2</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11.507155129993601</v>
      </c>
      <c r="H71" s="510">
        <f>H70+HWP!E71</f>
        <v>0</v>
      </c>
      <c r="I71" s="493"/>
      <c r="J71" s="512">
        <f>Garden!J78</f>
        <v>0</v>
      </c>
      <c r="K71" s="513">
        <f>Paper!J78</f>
        <v>9.612497226059679E-3</v>
      </c>
      <c r="L71" s="514">
        <f>Wood!J78</f>
        <v>0</v>
      </c>
      <c r="M71" s="515">
        <f>J71*(1-Recovery_OX!E71)*(1-Recovery_OX!F71)</f>
        <v>0</v>
      </c>
      <c r="N71" s="513">
        <f>K71*(1-Recovery_OX!E71)*(1-Recovery_OX!F71)</f>
        <v>9.612497226059679E-3</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11.507155129993601</v>
      </c>
      <c r="H72" s="510">
        <f>H71+HWP!E72</f>
        <v>0</v>
      </c>
      <c r="I72" s="493"/>
      <c r="J72" s="512">
        <f>Garden!J79</f>
        <v>0</v>
      </c>
      <c r="K72" s="513">
        <f>Paper!J79</f>
        <v>8.9626330074411165E-3</v>
      </c>
      <c r="L72" s="514">
        <f>Wood!J79</f>
        <v>0</v>
      </c>
      <c r="M72" s="515">
        <f>J72*(1-Recovery_OX!E72)*(1-Recovery_OX!F72)</f>
        <v>0</v>
      </c>
      <c r="N72" s="513">
        <f>K72*(1-Recovery_OX!E72)*(1-Recovery_OX!F72)</f>
        <v>8.9626330074411165E-3</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11.507155129993601</v>
      </c>
      <c r="H73" s="510">
        <f>H72+HWP!E73</f>
        <v>0</v>
      </c>
      <c r="I73" s="493"/>
      <c r="J73" s="512">
        <f>Garden!J80</f>
        <v>0</v>
      </c>
      <c r="K73" s="513">
        <f>Paper!J80</f>
        <v>8.3567036262231602E-3</v>
      </c>
      <c r="L73" s="514">
        <f>Wood!J80</f>
        <v>0</v>
      </c>
      <c r="M73" s="515">
        <f>J73*(1-Recovery_OX!E73)*(1-Recovery_OX!F73)</f>
        <v>0</v>
      </c>
      <c r="N73" s="513">
        <f>K73*(1-Recovery_OX!E73)*(1-Recovery_OX!F73)</f>
        <v>8.3567036262231602E-3</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11.507155129993601</v>
      </c>
      <c r="H74" s="510">
        <f>H73+HWP!E74</f>
        <v>0</v>
      </c>
      <c r="I74" s="493"/>
      <c r="J74" s="512">
        <f>Garden!J81</f>
        <v>0</v>
      </c>
      <c r="K74" s="513">
        <f>Paper!J81</f>
        <v>7.7917388158761014E-3</v>
      </c>
      <c r="L74" s="514">
        <f>Wood!J81</f>
        <v>0</v>
      </c>
      <c r="M74" s="515">
        <f>J74*(1-Recovery_OX!E74)*(1-Recovery_OX!F74)</f>
        <v>0</v>
      </c>
      <c r="N74" s="513">
        <f>K74*(1-Recovery_OX!E74)*(1-Recovery_OX!F74)</f>
        <v>7.7917388158761014E-3</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11.507155129993601</v>
      </c>
      <c r="H75" s="510">
        <f>H74+HWP!E75</f>
        <v>0</v>
      </c>
      <c r="I75" s="493"/>
      <c r="J75" s="512">
        <f>Garden!J82</f>
        <v>0</v>
      </c>
      <c r="K75" s="513">
        <f>Paper!J82</f>
        <v>7.2649691182441684E-3</v>
      </c>
      <c r="L75" s="514">
        <f>Wood!J82</f>
        <v>0</v>
      </c>
      <c r="M75" s="515">
        <f>J75*(1-Recovery_OX!E75)*(1-Recovery_OX!F75)</f>
        <v>0</v>
      </c>
      <c r="N75" s="513">
        <f>K75*(1-Recovery_OX!E75)*(1-Recovery_OX!F75)</f>
        <v>7.2649691182441684E-3</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11.507155129993601</v>
      </c>
      <c r="H76" s="510">
        <f>H75+HWP!E76</f>
        <v>0</v>
      </c>
      <c r="I76" s="493"/>
      <c r="J76" s="512">
        <f>Garden!J83</f>
        <v>0</v>
      </c>
      <c r="K76" s="513">
        <f>Paper!J83</f>
        <v>6.7738123076584288E-3</v>
      </c>
      <c r="L76" s="514">
        <f>Wood!J83</f>
        <v>0</v>
      </c>
      <c r="M76" s="515">
        <f>J76*(1-Recovery_OX!E76)*(1-Recovery_OX!F76)</f>
        <v>0</v>
      </c>
      <c r="N76" s="513">
        <f>K76*(1-Recovery_OX!E76)*(1-Recovery_OX!F76)</f>
        <v>6.7738123076584288E-3</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11.507155129993601</v>
      </c>
      <c r="H77" s="510">
        <f>H76+HWP!E77</f>
        <v>0</v>
      </c>
      <c r="I77" s="493"/>
      <c r="J77" s="512">
        <f>Garden!J84</f>
        <v>0</v>
      </c>
      <c r="K77" s="513">
        <f>Paper!J84</f>
        <v>6.3158607328635688E-3</v>
      </c>
      <c r="L77" s="514">
        <f>Wood!J84</f>
        <v>0</v>
      </c>
      <c r="M77" s="515">
        <f>J77*(1-Recovery_OX!E77)*(1-Recovery_OX!F77)</f>
        <v>0</v>
      </c>
      <c r="N77" s="513">
        <f>K77*(1-Recovery_OX!E77)*(1-Recovery_OX!F77)</f>
        <v>6.3158607328635688E-3</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11.507155129993601</v>
      </c>
      <c r="H78" s="510">
        <f>H77+HWP!E78</f>
        <v>0</v>
      </c>
      <c r="I78" s="493"/>
      <c r="J78" s="512">
        <f>Garden!J85</f>
        <v>0</v>
      </c>
      <c r="K78" s="513">
        <f>Paper!J85</f>
        <v>5.8888695147086452E-3</v>
      </c>
      <c r="L78" s="514">
        <f>Wood!J85</f>
        <v>0</v>
      </c>
      <c r="M78" s="515">
        <f>J78*(1-Recovery_OX!E78)*(1-Recovery_OX!F78)</f>
        <v>0</v>
      </c>
      <c r="N78" s="513">
        <f>K78*(1-Recovery_OX!E78)*(1-Recovery_OX!F78)</f>
        <v>5.8888695147086452E-3</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11.507155129993601</v>
      </c>
      <c r="H79" s="510">
        <f>H78+HWP!E79</f>
        <v>0</v>
      </c>
      <c r="I79" s="493"/>
      <c r="J79" s="512">
        <f>Garden!J86</f>
        <v>0</v>
      </c>
      <c r="K79" s="513">
        <f>Paper!J86</f>
        <v>5.4907455417468817E-3</v>
      </c>
      <c r="L79" s="514">
        <f>Wood!J86</f>
        <v>0</v>
      </c>
      <c r="M79" s="515">
        <f>J79*(1-Recovery_OX!E79)*(1-Recovery_OX!F79)</f>
        <v>0</v>
      </c>
      <c r="N79" s="513">
        <f>K79*(1-Recovery_OX!E79)*(1-Recovery_OX!F79)</f>
        <v>5.4907455417468817E-3</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11.507155129993601</v>
      </c>
      <c r="H80" s="510">
        <f>H79+HWP!E80</f>
        <v>0</v>
      </c>
      <c r="I80" s="493"/>
      <c r="J80" s="512">
        <f>Garden!J87</f>
        <v>0</v>
      </c>
      <c r="K80" s="513">
        <f>Paper!J87</f>
        <v>5.1195372098009305E-3</v>
      </c>
      <c r="L80" s="514">
        <f>Wood!J87</f>
        <v>0</v>
      </c>
      <c r="M80" s="515">
        <f>J80*(1-Recovery_OX!E80)*(1-Recovery_OX!F80)</f>
        <v>0</v>
      </c>
      <c r="N80" s="513">
        <f>K80*(1-Recovery_OX!E80)*(1-Recovery_OX!F80)</f>
        <v>5.1195372098009305E-3</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11.507155129993601</v>
      </c>
      <c r="H81" s="510">
        <f>H80+HWP!E81</f>
        <v>0</v>
      </c>
      <c r="I81" s="493"/>
      <c r="J81" s="512">
        <f>Garden!J88</f>
        <v>0</v>
      </c>
      <c r="K81" s="513">
        <f>Paper!J88</f>
        <v>4.7734248551969298E-3</v>
      </c>
      <c r="L81" s="514">
        <f>Wood!J88</f>
        <v>0</v>
      </c>
      <c r="M81" s="515">
        <f>J81*(1-Recovery_OX!E81)*(1-Recovery_OX!F81)</f>
        <v>0</v>
      </c>
      <c r="N81" s="513">
        <f>K81*(1-Recovery_OX!E81)*(1-Recovery_OX!F81)</f>
        <v>4.7734248551969298E-3</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11.507155129993601</v>
      </c>
      <c r="H82" s="510">
        <f>H81+HWP!E82</f>
        <v>0</v>
      </c>
      <c r="I82" s="493"/>
      <c r="J82" s="512">
        <f>Garden!J89</f>
        <v>0</v>
      </c>
      <c r="K82" s="513">
        <f>Paper!J89</f>
        <v>4.4507118347710635E-3</v>
      </c>
      <c r="L82" s="514">
        <f>Wood!J89</f>
        <v>0</v>
      </c>
      <c r="M82" s="515">
        <f>J82*(1-Recovery_OX!E82)*(1-Recovery_OX!F82)</f>
        <v>0</v>
      </c>
      <c r="N82" s="513">
        <f>K82*(1-Recovery_OX!E82)*(1-Recovery_OX!F82)</f>
        <v>4.4507118347710635E-3</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11.507155129993601</v>
      </c>
      <c r="H83" s="510">
        <f>H82+HWP!E83</f>
        <v>0</v>
      </c>
      <c r="I83" s="493"/>
      <c r="J83" s="512">
        <f>Garden!J90</f>
        <v>0</v>
      </c>
      <c r="K83" s="513">
        <f>Paper!J90</f>
        <v>4.1498162089228042E-3</v>
      </c>
      <c r="L83" s="514">
        <f>Wood!J90</f>
        <v>0</v>
      </c>
      <c r="M83" s="515">
        <f>J83*(1-Recovery_OX!E83)*(1-Recovery_OX!F83)</f>
        <v>0</v>
      </c>
      <c r="N83" s="513">
        <f>K83*(1-Recovery_OX!E83)*(1-Recovery_OX!F83)</f>
        <v>4.1498162089228042E-3</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11.507155129993601</v>
      </c>
      <c r="H84" s="510">
        <f>H83+HWP!E84</f>
        <v>0</v>
      </c>
      <c r="I84" s="493"/>
      <c r="J84" s="512">
        <f>Garden!J91</f>
        <v>0</v>
      </c>
      <c r="K84" s="513">
        <f>Paper!J91</f>
        <v>3.8692629869451537E-3</v>
      </c>
      <c r="L84" s="514">
        <f>Wood!J91</f>
        <v>0</v>
      </c>
      <c r="M84" s="515">
        <f>J84*(1-Recovery_OX!E84)*(1-Recovery_OX!F84)</f>
        <v>0</v>
      </c>
      <c r="N84" s="513">
        <f>K84*(1-Recovery_OX!E84)*(1-Recovery_OX!F84)</f>
        <v>3.8692629869451537E-3</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11.507155129993601</v>
      </c>
      <c r="H85" s="510">
        <f>H84+HWP!E85</f>
        <v>0</v>
      </c>
      <c r="I85" s="493"/>
      <c r="J85" s="512">
        <f>Garden!J92</f>
        <v>0</v>
      </c>
      <c r="K85" s="513">
        <f>Paper!J92</f>
        <v>3.607676896618491E-3</v>
      </c>
      <c r="L85" s="514">
        <f>Wood!J92</f>
        <v>0</v>
      </c>
      <c r="M85" s="515">
        <f>J85*(1-Recovery_OX!E85)*(1-Recovery_OX!F85)</f>
        <v>0</v>
      </c>
      <c r="N85" s="513">
        <f>K85*(1-Recovery_OX!E85)*(1-Recovery_OX!F85)</f>
        <v>3.607676896618491E-3</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11.507155129993601</v>
      </c>
      <c r="H86" s="510">
        <f>H85+HWP!E86</f>
        <v>0</v>
      </c>
      <c r="I86" s="493"/>
      <c r="J86" s="512">
        <f>Garden!J93</f>
        <v>0</v>
      </c>
      <c r="K86" s="513">
        <f>Paper!J93</f>
        <v>3.3637756426245515E-3</v>
      </c>
      <c r="L86" s="514">
        <f>Wood!J93</f>
        <v>0</v>
      </c>
      <c r="M86" s="515">
        <f>J86*(1-Recovery_OX!E86)*(1-Recovery_OX!F86)</f>
        <v>0</v>
      </c>
      <c r="N86" s="513">
        <f>K86*(1-Recovery_OX!E86)*(1-Recovery_OX!F86)</f>
        <v>3.3637756426245515E-3</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11.507155129993601</v>
      </c>
      <c r="H87" s="510">
        <f>H86+HWP!E87</f>
        <v>0</v>
      </c>
      <c r="I87" s="493"/>
      <c r="J87" s="512">
        <f>Garden!J94</f>
        <v>0</v>
      </c>
      <c r="K87" s="513">
        <f>Paper!J94</f>
        <v>3.1363636207332917E-3</v>
      </c>
      <c r="L87" s="514">
        <f>Wood!J94</f>
        <v>0</v>
      </c>
      <c r="M87" s="515">
        <f>J87*(1-Recovery_OX!E87)*(1-Recovery_OX!F87)</f>
        <v>0</v>
      </c>
      <c r="N87" s="513">
        <f>K87*(1-Recovery_OX!E87)*(1-Recovery_OX!F87)</f>
        <v>3.1363636207332917E-3</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11.507155129993601</v>
      </c>
      <c r="H88" s="510">
        <f>H87+HWP!E88</f>
        <v>0</v>
      </c>
      <c r="I88" s="493"/>
      <c r="J88" s="512">
        <f>Garden!J95</f>
        <v>0</v>
      </c>
      <c r="K88" s="513">
        <f>Paper!J95</f>
        <v>2.9243260569495645E-3</v>
      </c>
      <c r="L88" s="514">
        <f>Wood!J95</f>
        <v>0</v>
      </c>
      <c r="M88" s="515">
        <f>J88*(1-Recovery_OX!E88)*(1-Recovery_OX!F88)</f>
        <v>0</v>
      </c>
      <c r="N88" s="513">
        <f>K88*(1-Recovery_OX!E88)*(1-Recovery_OX!F88)</f>
        <v>2.9243260569495645E-3</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11.507155129993601</v>
      </c>
      <c r="H89" s="510">
        <f>H88+HWP!E89</f>
        <v>0</v>
      </c>
      <c r="I89" s="493"/>
      <c r="J89" s="512">
        <f>Garden!J96</f>
        <v>0</v>
      </c>
      <c r="K89" s="513">
        <f>Paper!J96</f>
        <v>2.7266235428897042E-3</v>
      </c>
      <c r="L89" s="514">
        <f>Wood!J96</f>
        <v>0</v>
      </c>
      <c r="M89" s="515">
        <f>J89*(1-Recovery_OX!E89)*(1-Recovery_OX!F89)</f>
        <v>0</v>
      </c>
      <c r="N89" s="513">
        <f>K89*(1-Recovery_OX!E89)*(1-Recovery_OX!F89)</f>
        <v>2.7266235428897042E-3</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11.507155129993601</v>
      </c>
      <c r="H90" s="510">
        <f>H89+HWP!E90</f>
        <v>0</v>
      </c>
      <c r="I90" s="493"/>
      <c r="J90" s="512">
        <f>Garden!J97</f>
        <v>0</v>
      </c>
      <c r="K90" s="513">
        <f>Paper!J97</f>
        <v>2.5422869406004217E-3</v>
      </c>
      <c r="L90" s="514">
        <f>Wood!J97</f>
        <v>0</v>
      </c>
      <c r="M90" s="515">
        <f>J90*(1-Recovery_OX!E90)*(1-Recovery_OX!F90)</f>
        <v>0</v>
      </c>
      <c r="N90" s="513">
        <f>K90*(1-Recovery_OX!E90)*(1-Recovery_OX!F90)</f>
        <v>2.5422869406004217E-3</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11.507155129993601</v>
      </c>
      <c r="H91" s="510">
        <f>H90+HWP!E91</f>
        <v>0</v>
      </c>
      <c r="I91" s="493"/>
      <c r="J91" s="512">
        <f>Garden!J98</f>
        <v>0</v>
      </c>
      <c r="K91" s="513">
        <f>Paper!J98</f>
        <v>2.3704126318434336E-3</v>
      </c>
      <c r="L91" s="514">
        <f>Wood!J98</f>
        <v>0</v>
      </c>
      <c r="M91" s="515">
        <f>J91*(1-Recovery_OX!E91)*(1-Recovery_OX!F91)</f>
        <v>0</v>
      </c>
      <c r="N91" s="513">
        <f>K91*(1-Recovery_OX!E91)*(1-Recovery_OX!F91)</f>
        <v>2.3704126318434336E-3</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11.507155129993601</v>
      </c>
      <c r="H92" s="519">
        <f>H91+HWP!E92</f>
        <v>0</v>
      </c>
      <c r="I92" s="493"/>
      <c r="J92" s="521">
        <f>Garden!J99</f>
        <v>0</v>
      </c>
      <c r="K92" s="522">
        <f>Paper!J99</f>
        <v>2.2101580885578115E-3</v>
      </c>
      <c r="L92" s="523">
        <f>Wood!J99</f>
        <v>0</v>
      </c>
      <c r="M92" s="524">
        <f>J92*(1-Recovery_OX!E92)*(1-Recovery_OX!F92)</f>
        <v>0</v>
      </c>
      <c r="N92" s="522">
        <f>K92*(1-Recovery_OX!E92)*(1-Recovery_OX!F92)</f>
        <v>2.2101580885578115E-3</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2017-09-14T06:25:33Z</dcterms:modified>
</cp:coreProperties>
</file>