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erau\"/>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L93" i="6"/>
  <c r="L54" i="6"/>
  <c r="K23" i="6"/>
  <c r="K88" i="6"/>
  <c r="I89" i="7" s="1"/>
  <c r="L40" i="6"/>
  <c r="L24" i="6"/>
  <c r="L42" i="6"/>
  <c r="K65" i="6"/>
  <c r="F18" i="6"/>
  <c r="K26" i="6"/>
  <c r="O54" i="7"/>
  <c r="L34" i="6"/>
  <c r="F41" i="6"/>
  <c r="F93" i="6"/>
  <c r="G57" i="7"/>
  <c r="P62" i="34" s="1"/>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G74" i="7"/>
  <c r="P79" i="34" s="1"/>
  <c r="K92" i="6"/>
  <c r="F59" i="6"/>
  <c r="C46" i="7"/>
  <c r="C51" i="18" s="1"/>
  <c r="K48" i="6"/>
  <c r="L46" i="6"/>
  <c r="O68" i="7"/>
  <c r="I47" i="7"/>
  <c r="O65" i="7"/>
  <c r="E79" i="7"/>
  <c r="P84" i="35" s="1"/>
  <c r="F19" i="6"/>
  <c r="L68" i="6"/>
  <c r="L39" i="6"/>
  <c r="L29" i="6"/>
  <c r="K77" i="6"/>
  <c r="K55" i="6"/>
  <c r="K81" i="6"/>
  <c r="K59" i="6"/>
  <c r="K74" i="6"/>
  <c r="I75" i="7" s="1"/>
  <c r="L64" i="7"/>
  <c r="F86" i="6"/>
  <c r="H14" i="6"/>
  <c r="K68" i="6"/>
  <c r="L31" i="6"/>
  <c r="L59" i="6"/>
  <c r="L83" i="6"/>
  <c r="H86" i="6"/>
  <c r="H26" i="6"/>
  <c r="L18" i="6"/>
  <c r="L80" i="6"/>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K47" i="7"/>
  <c r="O52" i="7"/>
  <c r="C57" i="37" s="1"/>
  <c r="L93" i="7"/>
  <c r="L77" i="7"/>
  <c r="G43" i="7"/>
  <c r="P48" i="34" s="1"/>
  <c r="K89" i="7"/>
  <c r="O89" i="7"/>
  <c r="P94" i="37" s="1"/>
  <c r="O79" i="7"/>
  <c r="C84" i="37" s="1"/>
  <c r="L37" i="7"/>
  <c r="O46" i="7"/>
  <c r="C51" i="37" s="1"/>
  <c r="G88" i="7"/>
  <c r="P93" i="34" s="1"/>
  <c r="L57" i="7"/>
  <c r="H35" i="7"/>
  <c r="P40" i="33" s="1"/>
  <c r="I56" i="7"/>
  <c r="C75" i="7"/>
  <c r="C80" i="18" s="1"/>
  <c r="L74" i="7"/>
  <c r="O45" i="7"/>
  <c r="L72" i="7"/>
  <c r="G92" i="7"/>
  <c r="P97" i="34" s="1"/>
  <c r="D92" i="7"/>
  <c r="C97" i="35" s="1"/>
  <c r="K92" i="7"/>
  <c r="O92" i="7"/>
  <c r="P97" i="37" s="1"/>
  <c r="H76" i="7"/>
  <c r="P81" i="33" s="1"/>
  <c r="I49" i="7"/>
  <c r="L49" i="7"/>
  <c r="J81"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Q52" i="33"/>
  <c r="R69" i="8"/>
  <c r="E70" i="33" s="1"/>
  <c r="R73" i="8"/>
  <c r="R55" i="8"/>
  <c r="H55" i="8"/>
  <c r="R59" i="8"/>
  <c r="Q60" i="40" s="1"/>
  <c r="H59" i="8"/>
  <c r="E82" i="18"/>
  <c r="H77" i="8"/>
  <c r="R77" i="8"/>
  <c r="R93" i="8"/>
  <c r="Q94" i="35" s="1"/>
  <c r="H93" i="8"/>
  <c r="R39" i="8"/>
  <c r="H98" i="8"/>
  <c r="H22" i="8"/>
  <c r="R29" i="8"/>
  <c r="E30" i="36" s="1"/>
  <c r="H43" i="8"/>
  <c r="H47" i="8"/>
  <c r="H54" i="8"/>
  <c r="R61" i="8"/>
  <c r="H65" i="8"/>
  <c r="H68" i="8"/>
  <c r="H72" i="8"/>
  <c r="R87" i="8"/>
  <c r="E88" i="31" s="1"/>
  <c r="R91" i="8"/>
  <c r="Q92" i="40" s="1"/>
  <c r="R85" i="8"/>
  <c r="H85" i="8"/>
  <c r="R89" i="8"/>
  <c r="R27" i="8"/>
  <c r="R53" i="8"/>
  <c r="H53" i="8"/>
  <c r="H87" i="8"/>
  <c r="I88" i="7"/>
  <c r="C83" i="34"/>
  <c r="P83" i="32"/>
  <c r="C67" i="32"/>
  <c r="P67" i="32"/>
  <c r="C67" i="34"/>
  <c r="P52" i="32"/>
  <c r="C42" i="34"/>
  <c r="F46" i="7"/>
  <c r="E56" i="7"/>
  <c r="P61" i="35" s="1"/>
  <c r="O62" i="6"/>
  <c r="M63" i="7" s="1"/>
  <c r="O74" i="6"/>
  <c r="M75" i="7" s="1"/>
  <c r="O23" i="6"/>
  <c r="P23" i="6" s="1"/>
  <c r="P61" i="33"/>
  <c r="C61" i="33"/>
  <c r="P82" i="33"/>
  <c r="C82" i="33"/>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93" i="32"/>
  <c r="P86" i="31"/>
  <c r="C71" i="35"/>
  <c r="C88" i="32"/>
  <c r="C83" i="32"/>
  <c r="P88" i="18"/>
  <c r="C86" i="35"/>
  <c r="C97" i="18"/>
  <c r="C64" i="33"/>
  <c r="C93" i="34"/>
  <c r="C68" i="18"/>
  <c r="P82" i="18"/>
  <c r="P90" i="32"/>
  <c r="C58" i="33"/>
  <c r="C94" i="31"/>
  <c r="P85" i="32"/>
  <c r="C63" i="37"/>
  <c r="P78" i="31"/>
  <c r="P68" i="32"/>
  <c r="C82" i="35"/>
  <c r="P94" i="31"/>
  <c r="C90" i="34"/>
  <c r="P41" i="31"/>
  <c r="C41" i="35"/>
  <c r="P63" i="32"/>
  <c r="C63" i="32"/>
  <c r="E82" i="32" l="1"/>
  <c r="E36" i="37"/>
  <c r="E96" i="31"/>
  <c r="E82" i="36"/>
  <c r="Q82" i="18"/>
  <c r="R82" i="18" s="1"/>
  <c r="E36" i="32"/>
  <c r="Q36" i="34"/>
  <c r="E36" i="34"/>
  <c r="E58" i="31"/>
  <c r="E36" i="40"/>
  <c r="F36" i="40" s="1"/>
  <c r="F82" i="33"/>
  <c r="G82" i="33" s="1"/>
  <c r="Q36" i="35"/>
  <c r="Q82" i="36"/>
  <c r="R82" i="36" s="1"/>
  <c r="E82" i="31"/>
  <c r="F82" i="31" s="1"/>
  <c r="G82" i="31" s="1"/>
  <c r="E36" i="18"/>
  <c r="E82" i="35"/>
  <c r="Q36" i="37"/>
  <c r="E83" i="31"/>
  <c r="F83" i="31" s="1"/>
  <c r="G83" i="31" s="1"/>
  <c r="Q35" i="34"/>
  <c r="E68" i="36"/>
  <c r="F68" i="36" s="1"/>
  <c r="E35" i="40"/>
  <c r="F35" i="40" s="1"/>
  <c r="Q96" i="33"/>
  <c r="E83" i="32"/>
  <c r="Q35" i="36"/>
  <c r="R35" i="36" s="1"/>
  <c r="E34" i="40"/>
  <c r="F34" i="40" s="1"/>
  <c r="E35" i="18"/>
  <c r="E52" i="33"/>
  <c r="F52" i="33" s="1"/>
  <c r="Q20" i="32"/>
  <c r="Q20" i="40"/>
  <c r="R20" i="40" s="1"/>
  <c r="Q96" i="34"/>
  <c r="R96" i="34" s="1"/>
  <c r="Q76" i="33"/>
  <c r="E36" i="35"/>
  <c r="Q82" i="32"/>
  <c r="Q76" i="18"/>
  <c r="R76" i="18" s="1"/>
  <c r="Q96" i="37"/>
  <c r="Q96" i="40"/>
  <c r="R96" i="40" s="1"/>
  <c r="Q36" i="18"/>
  <c r="E36" i="36"/>
  <c r="F36" i="36" s="1"/>
  <c r="Q82" i="37"/>
  <c r="R82" i="37" s="1"/>
  <c r="S82" i="37" s="1"/>
  <c r="Q52" i="37"/>
  <c r="Q84" i="40"/>
  <c r="R84" i="40" s="1"/>
  <c r="E52" i="34"/>
  <c r="E35" i="32"/>
  <c r="Q96" i="31"/>
  <c r="R96" i="31" s="1"/>
  <c r="E35" i="31"/>
  <c r="E35" i="33"/>
  <c r="Q96" i="32"/>
  <c r="Q35" i="32"/>
  <c r="E83" i="37"/>
  <c r="F83" i="37" s="1"/>
  <c r="H83" i="37" s="1"/>
  <c r="E96" i="34"/>
  <c r="F96" i="34" s="1"/>
  <c r="E96" i="36"/>
  <c r="F96" i="36" s="1"/>
  <c r="E35" i="34"/>
  <c r="C78" i="18"/>
  <c r="C84" i="35"/>
  <c r="M37" i="7"/>
  <c r="C53" i="31"/>
  <c r="C82" i="31"/>
  <c r="C55" i="31"/>
  <c r="P79" i="32"/>
  <c r="P53" i="31"/>
  <c r="C95" i="32"/>
  <c r="P77" i="33"/>
  <c r="C76" i="18"/>
  <c r="C89" i="33"/>
  <c r="P84" i="31"/>
  <c r="C62" i="34"/>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C82" i="37"/>
  <c r="F88" i="31"/>
  <c r="H88" i="31" s="1"/>
  <c r="E99" i="36"/>
  <c r="F99" i="36" s="1"/>
  <c r="Q61" i="35"/>
  <c r="R61" i="35" s="1"/>
  <c r="T61" i="35" s="1"/>
  <c r="C80" i="34"/>
  <c r="M76" i="7"/>
  <c r="P55" i="31"/>
  <c r="P82" i="6"/>
  <c r="C79" i="18"/>
  <c r="C52" i="35"/>
  <c r="P62" i="32"/>
  <c r="C79" i="32"/>
  <c r="Q82" i="31"/>
  <c r="R82" i="31" s="1"/>
  <c r="Q82" i="40"/>
  <c r="R82" i="40" s="1"/>
  <c r="Q58" i="35"/>
  <c r="R58" i="35" s="1"/>
  <c r="S58" i="35" s="1"/>
  <c r="E76" i="31"/>
  <c r="F76" i="31" s="1"/>
  <c r="H76" i="31" s="1"/>
  <c r="E82" i="37"/>
  <c r="Q20" i="31"/>
  <c r="E82" i="34"/>
  <c r="F82" i="34" s="1"/>
  <c r="H82" i="34" s="1"/>
  <c r="E83" i="40"/>
  <c r="F83" i="40" s="1"/>
  <c r="E82" i="40"/>
  <c r="F82" i="40" s="1"/>
  <c r="Q34" i="40"/>
  <c r="R34" i="40" s="1"/>
  <c r="C77" i="35"/>
  <c r="C61" i="37"/>
  <c r="P61" i="37"/>
  <c r="F10" i="39"/>
  <c r="W6" i="18"/>
  <c r="Q83" i="33"/>
  <c r="P55" i="18"/>
  <c r="P76" i="6"/>
  <c r="C79" i="33"/>
  <c r="Q92" i="34"/>
  <c r="R92" i="34" s="1"/>
  <c r="Q82" i="35"/>
  <c r="R82" i="35" s="1"/>
  <c r="Q58" i="37"/>
  <c r="Q82" i="34"/>
  <c r="R82" i="34" s="1"/>
  <c r="Q82" i="33"/>
  <c r="E32" i="36"/>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P98" i="32"/>
  <c r="P49" i="33"/>
  <c r="C45" i="37"/>
  <c r="C76" i="37"/>
  <c r="Q35" i="33"/>
  <c r="E35" i="37"/>
  <c r="E69" i="34"/>
  <c r="E34" i="34"/>
  <c r="Q58" i="40"/>
  <c r="R58" i="40" s="1"/>
  <c r="Q96" i="35"/>
  <c r="R96" i="35" s="1"/>
  <c r="E96" i="33"/>
  <c r="E96" i="32"/>
  <c r="F96" i="32" s="1"/>
  <c r="E58" i="34"/>
  <c r="E68" i="18"/>
  <c r="F68" i="18" s="1"/>
  <c r="H68" i="18" s="1"/>
  <c r="Q35" i="40"/>
  <c r="R35" i="40" s="1"/>
  <c r="Q58" i="34"/>
  <c r="R58" i="34" s="1"/>
  <c r="E76" i="36"/>
  <c r="F76" i="36" s="1"/>
  <c r="E72" i="18"/>
  <c r="E52" i="32"/>
  <c r="F52" i="32" s="1"/>
  <c r="E20" i="40"/>
  <c r="F20" i="40" s="1"/>
  <c r="Q35" i="18"/>
  <c r="Q35" i="35"/>
  <c r="E68" i="31"/>
  <c r="E35" i="35"/>
  <c r="Q96" i="36"/>
  <c r="R96" i="36" s="1"/>
  <c r="Q35" i="31"/>
  <c r="Q96" i="18"/>
  <c r="R96" i="18" s="1"/>
  <c r="S96" i="18" s="1"/>
  <c r="E96" i="40"/>
  <c r="F96" i="40" s="1"/>
  <c r="E35" i="36"/>
  <c r="F35" i="36" s="1"/>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E32" i="35"/>
  <c r="E61" i="31"/>
  <c r="Q61" i="18"/>
  <c r="Q61" i="34"/>
  <c r="R61" i="34" s="1"/>
  <c r="Q61" i="37"/>
  <c r="E52" i="40"/>
  <c r="F52" i="40" s="1"/>
  <c r="Q32" i="32"/>
  <c r="E61" i="35"/>
  <c r="F61" i="35" s="1"/>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R52" i="33"/>
  <c r="T52" i="33" s="1"/>
  <c r="Q94" i="31"/>
  <c r="R94" i="31" s="1"/>
  <c r="T94" i="31" s="1"/>
  <c r="Q52" i="34"/>
  <c r="R52" i="34" s="1"/>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F83" i="32"/>
  <c r="F76" i="40"/>
  <c r="E72" i="34"/>
  <c r="E22" i="36"/>
  <c r="E22" i="37"/>
  <c r="Q22" i="40"/>
  <c r="R22" i="40" s="1"/>
  <c r="Q68" i="40"/>
  <c r="R68" i="40" s="1"/>
  <c r="Q38" i="40"/>
  <c r="R38" i="40" s="1"/>
  <c r="E19" i="34"/>
  <c r="E94" i="36"/>
  <c r="E52" i="18"/>
  <c r="F52" i="18" s="1"/>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F58" i="36" s="1"/>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E27" i="37"/>
  <c r="E27" i="31"/>
  <c r="Q27" i="33"/>
  <c r="Q27" i="36"/>
  <c r="R27" i="36" s="1"/>
  <c r="Q27" i="18"/>
  <c r="E27" i="36"/>
  <c r="F82" i="35"/>
  <c r="H82" i="35" s="1"/>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R56" i="40" s="1"/>
  <c r="E56" i="32"/>
  <c r="Q5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S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R70" i="31" s="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F54" i="31" s="1"/>
  <c r="H54" i="31" s="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C48" i="31"/>
  <c r="P73" i="6"/>
  <c r="P91" i="6"/>
  <c r="C70" i="35"/>
  <c r="C96" i="3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52" i="37"/>
  <c r="H52" i="37" s="1"/>
  <c r="E93" i="18"/>
  <c r="Q93" i="37"/>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F87" i="36" s="1"/>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60" i="40"/>
  <c r="R92" i="40"/>
  <c r="R94" i="35"/>
  <c r="F69" i="36"/>
  <c r="F64" i="36"/>
  <c r="F30" i="36"/>
  <c r="F82" i="36"/>
  <c r="W10" i="18"/>
  <c r="W9" i="18"/>
  <c r="W12" i="18"/>
  <c r="F11" i="39"/>
  <c r="W6" i="32"/>
  <c r="W12" i="36"/>
  <c r="W9" i="36"/>
  <c r="W10" i="36"/>
  <c r="W12" i="31"/>
  <c r="W9" i="31"/>
  <c r="W10" i="31"/>
  <c r="F99" i="37"/>
  <c r="H99" i="37" s="1"/>
  <c r="F84" i="31"/>
  <c r="G84" i="31" s="1"/>
  <c r="R83" i="34"/>
  <c r="F96" i="31" l="1"/>
  <c r="H96" i="31" s="1"/>
  <c r="R96" i="37"/>
  <c r="S96" i="37" s="1"/>
  <c r="F58" i="31"/>
  <c r="H58" i="31" s="1"/>
  <c r="H82" i="33"/>
  <c r="F52" i="34"/>
  <c r="G52" i="34" s="1"/>
  <c r="F87" i="35"/>
  <c r="G87" i="35" s="1"/>
  <c r="F96" i="35"/>
  <c r="G96" i="35" s="1"/>
  <c r="R64" i="31"/>
  <c r="S64" i="31" s="1"/>
  <c r="R58" i="37"/>
  <c r="S58" i="37" s="1"/>
  <c r="F99" i="18"/>
  <c r="H99" i="18" s="1"/>
  <c r="F58" i="34"/>
  <c r="G58" i="34" s="1"/>
  <c r="R96" i="33"/>
  <c r="T96" i="33" s="1"/>
  <c r="F64" i="34"/>
  <c r="H64" i="34" s="1"/>
  <c r="R76" i="33"/>
  <c r="T76" i="33" s="1"/>
  <c r="S68" i="37"/>
  <c r="R69" i="31"/>
  <c r="T69" i="31" s="1"/>
  <c r="R42" i="31"/>
  <c r="T42" i="31" s="1"/>
  <c r="F48" i="35"/>
  <c r="H48" i="35" s="1"/>
  <c r="F72" i="34"/>
  <c r="G72" i="34" s="1"/>
  <c r="R83" i="33"/>
  <c r="T83" i="33" s="1"/>
  <c r="R87" i="18"/>
  <c r="S87" i="18" s="1"/>
  <c r="F66" i="18"/>
  <c r="H66" i="18" s="1"/>
  <c r="F50" i="33"/>
  <c r="G50" i="33" s="1"/>
  <c r="F32" i="36"/>
  <c r="G32" i="36" s="1"/>
  <c r="F61" i="36"/>
  <c r="H61" i="36" s="1"/>
  <c r="G82" i="34"/>
  <c r="F68" i="31"/>
  <c r="G68" i="31" s="1"/>
  <c r="T82" i="37"/>
  <c r="F72" i="18"/>
  <c r="H72" i="18" s="1"/>
  <c r="F87" i="31"/>
  <c r="G87" i="31" s="1"/>
  <c r="F96" i="37"/>
  <c r="H96" i="37" s="1"/>
  <c r="F64" i="37"/>
  <c r="H64" i="37" s="1"/>
  <c r="F61" i="33"/>
  <c r="H61" i="33" s="1"/>
  <c r="R52" i="37"/>
  <c r="T52" i="37" s="1"/>
  <c r="E69" i="38"/>
  <c r="E76" i="38"/>
  <c r="S69" i="36"/>
  <c r="F72" i="31"/>
  <c r="H72" i="31" s="1"/>
  <c r="T62" i="18"/>
  <c r="R73" i="33"/>
  <c r="S73" i="33" s="1"/>
  <c r="R93" i="33"/>
  <c r="T93" i="33" s="1"/>
  <c r="R53" i="31"/>
  <c r="T53" i="31" s="1"/>
  <c r="R63" i="33"/>
  <c r="S63" i="33" s="1"/>
  <c r="F97" i="32"/>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G68" i="37" s="1"/>
  <c r="G68" i="34"/>
  <c r="H68" i="34"/>
  <c r="E75" i="38"/>
  <c r="F53" i="31"/>
  <c r="H53" i="31" s="1"/>
  <c r="F86" i="36"/>
  <c r="H86" i="36" s="1"/>
  <c r="F90" i="36"/>
  <c r="H90" i="36" s="1"/>
  <c r="F48" i="34"/>
  <c r="G48" i="34" s="1"/>
  <c r="F80" i="31"/>
  <c r="H80" i="31" s="1"/>
  <c r="R47" i="37"/>
  <c r="S47" i="37" s="1"/>
  <c r="R71" i="37"/>
  <c r="T71" i="37" s="1"/>
  <c r="T77" i="18"/>
  <c r="H76" i="18"/>
  <c r="T86" i="31"/>
  <c r="R90" i="31"/>
  <c r="T90" i="31" s="1"/>
  <c r="T94" i="36"/>
  <c r="S88" i="18"/>
  <c r="S69" i="18"/>
  <c r="T40" i="18"/>
  <c r="S83" i="18"/>
  <c r="S46" i="36"/>
  <c r="S87" i="36"/>
  <c r="S54" i="36"/>
  <c r="S84" i="36"/>
  <c r="T99" i="35"/>
  <c r="G88" i="31"/>
  <c r="T64" i="35"/>
  <c r="F84" i="34"/>
  <c r="H84" i="34" s="1"/>
  <c r="R57" i="33"/>
  <c r="T57" i="33" s="1"/>
  <c r="S44" i="18"/>
  <c r="T97" i="36"/>
  <c r="R93" i="37"/>
  <c r="S93" i="37" s="1"/>
  <c r="G76" i="36"/>
  <c r="T54" i="31"/>
  <c r="T74" i="31"/>
  <c r="S78" i="31"/>
  <c r="S88" i="31"/>
  <c r="S62" i="18"/>
  <c r="T96" i="31"/>
  <c r="R61" i="37"/>
  <c r="S80" i="36"/>
  <c r="D51" i="38"/>
  <c r="S41" i="36"/>
  <c r="H36" i="36"/>
  <c r="D75" i="38"/>
  <c r="R81" i="37"/>
  <c r="T81" i="37" s="1"/>
  <c r="F57" i="35"/>
  <c r="H57" i="35" s="1"/>
  <c r="S39" i="36"/>
  <c r="T97" i="18"/>
  <c r="T85" i="36"/>
  <c r="T45" i="36"/>
  <c r="T41" i="36"/>
  <c r="R55" i="18"/>
  <c r="T55" i="18" s="1"/>
  <c r="F96" i="33"/>
  <c r="H96" i="33" s="1"/>
  <c r="T90" i="18"/>
  <c r="T82" i="18"/>
  <c r="R88" i="37"/>
  <c r="S88" i="37" s="1"/>
  <c r="T80" i="31"/>
  <c r="F98" i="34"/>
  <c r="H98" i="34" s="1"/>
  <c r="H68" i="36"/>
  <c r="R76" i="32"/>
  <c r="S52" i="31"/>
  <c r="S68" i="18"/>
  <c r="F49" i="34"/>
  <c r="H49" i="34" s="1"/>
  <c r="F48" i="31"/>
  <c r="H48" i="31" s="1"/>
  <c r="F73" i="32"/>
  <c r="R91" i="37"/>
  <c r="S91" i="37" s="1"/>
  <c r="F71" i="32"/>
  <c r="R83" i="37"/>
  <c r="R68" i="31"/>
  <c r="S68" i="31" s="1"/>
  <c r="R61" i="18"/>
  <c r="S61" i="18" s="1"/>
  <c r="R81" i="31"/>
  <c r="T81" i="31" s="1"/>
  <c r="R79" i="31"/>
  <c r="S79" i="31" s="1"/>
  <c r="F57" i="32"/>
  <c r="R46" i="31"/>
  <c r="S46" i="31" s="1"/>
  <c r="R65" i="37"/>
  <c r="T65" i="37" s="1"/>
  <c r="F58" i="18"/>
  <c r="G58" i="18" s="1"/>
  <c r="R81" i="32"/>
  <c r="R55" i="37"/>
  <c r="T55" i="37" s="1"/>
  <c r="F56" i="32"/>
  <c r="G83" i="37"/>
  <c r="F22" i="36"/>
  <c r="H22" i="36" s="1"/>
  <c r="T76" i="37"/>
  <c r="F69" i="34"/>
  <c r="H69" i="34" s="1"/>
  <c r="G68" i="18"/>
  <c r="F69" i="18"/>
  <c r="G69" i="18" s="1"/>
  <c r="D46" i="38"/>
  <c r="F66" i="35"/>
  <c r="H66" i="35" s="1"/>
  <c r="F64" i="35"/>
  <c r="H64" i="35" s="1"/>
  <c r="T88" i="33"/>
  <c r="D33" i="38"/>
  <c r="D65" i="38"/>
  <c r="F61" i="18"/>
  <c r="G61" i="18" s="1"/>
  <c r="T84" i="33"/>
  <c r="S84" i="33"/>
  <c r="T40" i="33"/>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G68" i="36"/>
  <c r="E45" i="38"/>
  <c r="E35" i="38"/>
  <c r="E51" i="38"/>
  <c r="S88" i="35"/>
  <c r="F88" i="36"/>
  <c r="G88" i="36" s="1"/>
  <c r="F20" i="36"/>
  <c r="G20" i="36" s="1"/>
  <c r="F53" i="18"/>
  <c r="H53" i="18" s="1"/>
  <c r="R74" i="37"/>
  <c r="T74" i="37" s="1"/>
  <c r="F80" i="35"/>
  <c r="G80" i="35" s="1"/>
  <c r="F98" i="18"/>
  <c r="H98" i="18" s="1"/>
  <c r="R60" i="33"/>
  <c r="T60" i="33" s="1"/>
  <c r="F74" i="34"/>
  <c r="F80" i="34"/>
  <c r="H80" i="34" s="1"/>
  <c r="T84" i="37"/>
  <c r="S84" i="37"/>
  <c r="F92" i="40"/>
  <c r="D85" i="38"/>
  <c r="F83" i="35"/>
  <c r="S96" i="31"/>
  <c r="E92" i="38"/>
  <c r="T95" i="35"/>
  <c r="H68" i="35"/>
  <c r="F59" i="36"/>
  <c r="H59" i="36" s="1"/>
  <c r="F83" i="33"/>
  <c r="G83" i="33" s="1"/>
  <c r="F87" i="33"/>
  <c r="G87" i="33" s="1"/>
  <c r="F58" i="32"/>
  <c r="F78" i="37"/>
  <c r="G78" i="37" s="1"/>
  <c r="F56" i="37"/>
  <c r="H56" i="37" s="1"/>
  <c r="F62" i="37"/>
  <c r="G62" i="37" s="1"/>
  <c r="F80" i="18"/>
  <c r="G80" i="18" s="1"/>
  <c r="F76" i="33"/>
  <c r="F52" i="36"/>
  <c r="G52" i="36" s="1"/>
  <c r="F53" i="37"/>
  <c r="G53" i="37" s="1"/>
  <c r="F22" i="40"/>
  <c r="S82" i="33"/>
  <c r="H92" i="34"/>
  <c r="F40" i="33"/>
  <c r="H40" i="33" s="1"/>
  <c r="S92" i="33"/>
  <c r="T92" i="33"/>
  <c r="F52" i="35"/>
  <c r="H52" i="35" s="1"/>
  <c r="F66" i="31"/>
  <c r="G66" i="31" s="1"/>
  <c r="S52" i="33"/>
  <c r="S74" i="31"/>
  <c r="E63" i="38"/>
  <c r="T72" i="33"/>
  <c r="F97" i="31"/>
  <c r="H97" i="31" s="1"/>
  <c r="F19" i="36"/>
  <c r="G19" i="36" s="1"/>
  <c r="I19" i="36" s="1"/>
  <c r="F84" i="18"/>
  <c r="G84" i="18" s="1"/>
  <c r="F74" i="36"/>
  <c r="H74" i="36" s="1"/>
  <c r="S54" i="37"/>
  <c r="F64" i="40"/>
  <c r="D57" i="38"/>
  <c r="R68" i="33"/>
  <c r="S68" i="33" s="1"/>
  <c r="F76" i="34"/>
  <c r="H76"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D55" i="38"/>
  <c r="F50" i="37"/>
  <c r="H50" i="37" s="1"/>
  <c r="H61" i="35"/>
  <c r="G61" i="35"/>
  <c r="H53" i="35"/>
  <c r="G53" i="35"/>
  <c r="S90" i="33"/>
  <c r="E57" i="38"/>
  <c r="R66" i="31"/>
  <c r="T66" i="31" s="1"/>
  <c r="F94" i="36"/>
  <c r="G94" i="36" s="1"/>
  <c r="F79" i="36"/>
  <c r="H79" i="36" s="1"/>
  <c r="F93" i="31"/>
  <c r="G93" i="31" s="1"/>
  <c r="F48" i="40"/>
  <c r="F44" i="40"/>
  <c r="D37" i="38"/>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D62" i="38"/>
  <c r="T39" i="37"/>
  <c r="F68" i="33"/>
  <c r="G68" i="33" s="1"/>
  <c r="R75" i="37"/>
  <c r="T75" i="37" s="1"/>
  <c r="R73" i="31"/>
  <c r="T73" i="31" s="1"/>
  <c r="F99" i="35"/>
  <c r="G99" i="35" s="1"/>
  <c r="R56" i="18"/>
  <c r="T56" i="18" s="1"/>
  <c r="F99" i="33"/>
  <c r="F93" i="37"/>
  <c r="H93" i="37" s="1"/>
  <c r="G72" i="33"/>
  <c r="H72" i="33"/>
  <c r="F40" i="18"/>
  <c r="H40" i="18" s="1"/>
  <c r="T78" i="18"/>
  <c r="S85" i="36"/>
  <c r="F45" i="37"/>
  <c r="G45" i="37" s="1"/>
  <c r="F53" i="36"/>
  <c r="H53" i="36" s="1"/>
  <c r="D42" i="38"/>
  <c r="T53" i="37"/>
  <c r="F90" i="31"/>
  <c r="H90" i="31" s="1"/>
  <c r="R99" i="37"/>
  <c r="T99" i="37" s="1"/>
  <c r="F92" i="37"/>
  <c r="G92" i="37" s="1"/>
  <c r="F64" i="32"/>
  <c r="R69" i="33"/>
  <c r="F69" i="32"/>
  <c r="F58" i="35"/>
  <c r="G58" i="35" s="1"/>
  <c r="T80" i="35"/>
  <c r="S61" i="33"/>
  <c r="H76" i="36"/>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H82" i="31"/>
  <c r="G52" i="37"/>
  <c r="H50" i="18"/>
  <c r="G50" i="18"/>
  <c r="T88" i="31"/>
  <c r="T51" i="33"/>
  <c r="S86" i="33"/>
  <c r="T69" i="18"/>
  <c r="S54" i="31"/>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G56" i="34"/>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H83" i="31"/>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76"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89" i="38"/>
  <c r="D38" i="38"/>
  <c r="D50" i="38"/>
  <c r="F21" i="36"/>
  <c r="G21" i="36" s="1"/>
  <c r="F85" i="37"/>
  <c r="T81" i="35"/>
  <c r="S81" i="35"/>
  <c r="F46" i="37"/>
  <c r="H46" i="37" s="1"/>
  <c r="F85" i="40"/>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9" i="37"/>
  <c r="S79" i="37"/>
  <c r="R46" i="18"/>
  <c r="T46" i="18" s="1"/>
  <c r="T81" i="33"/>
  <c r="S70" i="34"/>
  <c r="T67" i="35"/>
  <c r="T97" i="37"/>
  <c r="S41" i="37"/>
  <c r="G56" i="31"/>
  <c r="H56" i="31"/>
  <c r="T43" i="33"/>
  <c r="T67" i="37"/>
  <c r="R75" i="18"/>
  <c r="S75" i="18" s="1"/>
  <c r="S41" i="35"/>
  <c r="T78" i="35"/>
  <c r="G96" i="31"/>
  <c r="S73" i="37"/>
  <c r="R91" i="33"/>
  <c r="F71" i="31"/>
  <c r="F81" i="35"/>
  <c r="H81" i="35" s="1"/>
  <c r="F46" i="34"/>
  <c r="H46" i="34" s="1"/>
  <c r="R49" i="37"/>
  <c r="R43" i="18"/>
  <c r="S43" i="18" s="1"/>
  <c r="R95" i="37"/>
  <c r="F89" i="35"/>
  <c r="S61" i="35"/>
  <c r="S77" i="35"/>
  <c r="F46" i="35"/>
  <c r="R42" i="37"/>
  <c r="R39" i="18"/>
  <c r="F51" i="35"/>
  <c r="H51" i="35" s="1"/>
  <c r="R47" i="18"/>
  <c r="R71" i="18"/>
  <c r="S71" i="18" s="1"/>
  <c r="R71" i="31"/>
  <c r="R89" i="37"/>
  <c r="G36" i="36"/>
  <c r="T57" i="31"/>
  <c r="S57" i="31"/>
  <c r="G93" i="34"/>
  <c r="H93" i="34"/>
  <c r="T59" i="31"/>
  <c r="S59" i="31"/>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T63" i="31"/>
  <c r="S63" i="31"/>
  <c r="H87" i="36"/>
  <c r="G87" i="36"/>
  <c r="G35" i="36"/>
  <c r="H35" i="36"/>
  <c r="G58" i="36"/>
  <c r="H58" i="36"/>
  <c r="T96" i="35"/>
  <c r="S96" i="35"/>
  <c r="T42" i="35"/>
  <c r="S42" i="35"/>
  <c r="S90" i="35"/>
  <c r="T90" i="35"/>
  <c r="K10" i="32"/>
  <c r="K9" i="32"/>
  <c r="K12" i="32"/>
  <c r="S55" i="31"/>
  <c r="T55" i="31"/>
  <c r="T76" i="31"/>
  <c r="S76" i="31"/>
  <c r="S59" i="18"/>
  <c r="T89" i="18"/>
  <c r="T59" i="18"/>
  <c r="S86" i="18"/>
  <c r="T86" i="18"/>
  <c r="S97" i="18"/>
  <c r="S43" i="35"/>
  <c r="T43" i="35"/>
  <c r="T97" i="35"/>
  <c r="S97" i="35"/>
  <c r="T40" i="35"/>
  <c r="S40" i="35"/>
  <c r="G52" i="18"/>
  <c r="H52"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S76" i="18"/>
  <c r="T96" i="18"/>
  <c r="T81" i="18"/>
  <c r="S82" i="18"/>
  <c r="S54" i="18"/>
  <c r="T52" i="18"/>
  <c r="T56" i="35"/>
  <c r="T88" i="18"/>
  <c r="T68" i="18"/>
  <c r="G54" i="31"/>
  <c r="G76" i="31"/>
  <c r="E90" i="38"/>
  <c r="T49" i="35"/>
  <c r="S50" i="35"/>
  <c r="S51" i="18"/>
  <c r="S56" i="36"/>
  <c r="T78" i="36"/>
  <c r="T64" i="36"/>
  <c r="T34" i="36"/>
  <c r="T74" i="36"/>
  <c r="T33" i="36"/>
  <c r="D70" i="38"/>
  <c r="S38" i="36"/>
  <c r="S50" i="36"/>
  <c r="T89" i="36"/>
  <c r="T74" i="35"/>
  <c r="S74" i="35"/>
  <c r="G96" i="36"/>
  <c r="H96" i="36"/>
  <c r="G99" i="36"/>
  <c r="H99" i="36"/>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S98" i="40"/>
  <c r="S93" i="40"/>
  <c r="T95" i="40"/>
  <c r="T99" i="40"/>
  <c r="T86" i="35"/>
  <c r="S86" i="35"/>
  <c r="S70" i="31"/>
  <c r="T70" i="31"/>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K9" i="40"/>
  <c r="K12" i="40"/>
  <c r="K10" i="40"/>
  <c r="S89" i="18"/>
  <c r="T79" i="18"/>
  <c r="S67" i="18"/>
  <c r="S73" i="18"/>
  <c r="T76" i="18"/>
  <c r="S53" i="18"/>
  <c r="T54" i="18"/>
  <c r="S52" i="18"/>
  <c r="S77" i="18"/>
  <c r="S80" i="18"/>
  <c r="H75" i="31"/>
  <c r="E71" i="38"/>
  <c r="T51" i="18"/>
  <c r="T80" i="36"/>
  <c r="T87" i="36"/>
  <c r="S94" i="36"/>
  <c r="S45" i="36"/>
  <c r="S74" i="36"/>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84" i="38"/>
  <c r="T64" i="31" l="1"/>
  <c r="G96" i="37"/>
  <c r="G84" i="36"/>
  <c r="T73" i="33"/>
  <c r="G83" i="36"/>
  <c r="G58" i="31"/>
  <c r="G99" i="18"/>
  <c r="S69" i="31"/>
  <c r="G64" i="37"/>
  <c r="G53" i="36"/>
  <c r="T88" i="37"/>
  <c r="H96" i="35"/>
  <c r="H87" i="35"/>
  <c r="G64" i="34"/>
  <c r="H32" i="36"/>
  <c r="H89" i="34"/>
  <c r="H68" i="37"/>
  <c r="T58" i="37"/>
  <c r="G66" i="18"/>
  <c r="T93" i="37"/>
  <c r="S76" i="33"/>
  <c r="H58" i="34"/>
  <c r="H68" i="31"/>
  <c r="S52" i="37"/>
  <c r="H52" i="31"/>
  <c r="S42" i="31"/>
  <c r="S55" i="18"/>
  <c r="H51" i="36"/>
  <c r="S96" i="33"/>
  <c r="G72" i="31"/>
  <c r="H37" i="36"/>
  <c r="H44" i="36"/>
  <c r="G22" i="36"/>
  <c r="G61" i="33"/>
  <c r="T87" i="18"/>
  <c r="H82" i="37"/>
  <c r="G72" i="18"/>
  <c r="G90" i="36"/>
  <c r="G86" i="18"/>
  <c r="S90" i="31"/>
  <c r="H94" i="36"/>
  <c r="S81" i="37"/>
  <c r="S83" i="33"/>
  <c r="E83" i="38"/>
  <c r="E78" i="38"/>
  <c r="H61" i="34"/>
  <c r="G69" i="34"/>
  <c r="G66" i="35"/>
  <c r="G84" i="34"/>
  <c r="G78" i="36"/>
  <c r="H19" i="36"/>
  <c r="J19" i="36" s="1"/>
  <c r="K19" i="36" s="1"/>
  <c r="I17" i="17" s="1"/>
  <c r="G59" i="36"/>
  <c r="G80" i="31"/>
  <c r="G60" i="37"/>
  <c r="H92" i="37"/>
  <c r="G58" i="37"/>
  <c r="H62" i="37"/>
  <c r="G60" i="18"/>
  <c r="H44" i="35"/>
  <c r="G48" i="35"/>
  <c r="H87" i="31"/>
  <c r="G34" i="36"/>
  <c r="G48" i="36"/>
  <c r="G61" i="36"/>
  <c r="S81" i="31"/>
  <c r="T68" i="31"/>
  <c r="H81" i="36"/>
  <c r="T60" i="18"/>
  <c r="H72" i="34"/>
  <c r="H53" i="37"/>
  <c r="H66" i="31"/>
  <c r="T85" i="37"/>
  <c r="D87" i="38"/>
  <c r="G84" i="37"/>
  <c r="H65" i="18"/>
  <c r="G86" i="36"/>
  <c r="G73" i="34"/>
  <c r="G70" i="18"/>
  <c r="H24" i="36"/>
  <c r="S72" i="37"/>
  <c r="D53" i="38"/>
  <c r="H94" i="37"/>
  <c r="H83" i="34"/>
  <c r="S55" i="37"/>
  <c r="S93" i="33"/>
  <c r="H99" i="34"/>
  <c r="H50" i="33"/>
  <c r="D48" i="38"/>
  <c r="G98" i="18"/>
  <c r="S53" i="31"/>
  <c r="S98" i="18"/>
  <c r="H69" i="18"/>
  <c r="T61" i="18"/>
  <c r="S72" i="18"/>
  <c r="H67" i="31"/>
  <c r="G50" i="34"/>
  <c r="T63" i="33"/>
  <c r="G53" i="31"/>
  <c r="H63" i="18"/>
  <c r="H61" i="18"/>
  <c r="H69" i="31"/>
  <c r="D59" i="38"/>
  <c r="H48" i="34"/>
  <c r="S40" i="37"/>
  <c r="S4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I21" i="36" s="1"/>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2" i="36" l="1"/>
  <c r="J23" i="36" s="1"/>
  <c r="K23" i="36" s="1"/>
  <c r="I21" i="17" s="1"/>
  <c r="J21" i="36"/>
  <c r="K21" i="36" s="1"/>
  <c r="I19" i="17" s="1"/>
  <c r="I20" i="40"/>
  <c r="I21" i="40" s="1"/>
  <c r="J22" i="40" s="1"/>
  <c r="K22" i="40" s="1"/>
  <c r="K20" i="17" s="1"/>
  <c r="B24" i="35"/>
  <c r="B24" i="32"/>
  <c r="O24" i="31"/>
  <c r="B24" i="36"/>
  <c r="B24" i="40"/>
  <c r="B24" i="18"/>
  <c r="O24" i="37"/>
  <c r="O24" i="35"/>
  <c r="O24" i="40"/>
  <c r="B24" i="31"/>
  <c r="O24" i="36"/>
  <c r="O24" i="34"/>
  <c r="B24" i="37"/>
  <c r="O24" i="18"/>
  <c r="B24" i="33"/>
  <c r="O24" i="32"/>
  <c r="B24" i="34"/>
  <c r="O24" i="33"/>
  <c r="B20" i="7"/>
  <c r="J22" i="36"/>
  <c r="K22" i="36" s="1"/>
  <c r="I20" i="17" s="1"/>
  <c r="J20" i="40"/>
  <c r="K20" i="40" s="1"/>
  <c r="K18" i="17" s="1"/>
  <c r="U20" i="40"/>
  <c r="V21" i="40" s="1"/>
  <c r="W21" i="40" s="1"/>
  <c r="AB19" i="17" s="1"/>
  <c r="U21" i="36"/>
  <c r="V21" i="36"/>
  <c r="W21" i="36" s="1"/>
  <c r="Z19" i="17" s="1"/>
  <c r="V20" i="40"/>
  <c r="W20" i="40" s="1"/>
  <c r="AB18" i="17" s="1"/>
  <c r="I23" i="36" l="1"/>
  <c r="J24" i="36" s="1"/>
  <c r="K24" i="36" s="1"/>
  <c r="I22" i="17" s="1"/>
  <c r="J21" i="40"/>
  <c r="K21" i="40" s="1"/>
  <c r="K19" i="17" s="1"/>
  <c r="B25" i="33"/>
  <c r="B25" i="40"/>
  <c r="O25" i="32"/>
  <c r="B21" i="7"/>
  <c r="B25" i="31"/>
  <c r="B25" i="32"/>
  <c r="B25" i="37"/>
  <c r="O25" i="37"/>
  <c r="O25" i="34"/>
  <c r="B25" i="34"/>
  <c r="B25" i="35"/>
  <c r="O25" i="33"/>
  <c r="O25" i="31"/>
  <c r="O25" i="35"/>
  <c r="B25" i="36"/>
  <c r="O25" i="40"/>
  <c r="O25" i="18"/>
  <c r="O25" i="36"/>
  <c r="B25" i="18"/>
  <c r="U21" i="40"/>
  <c r="V22" i="40" s="1"/>
  <c r="W22" i="40" s="1"/>
  <c r="AB20" i="17" s="1"/>
  <c r="V22" i="36"/>
  <c r="W22" i="36" s="1"/>
  <c r="Z20" i="17" s="1"/>
  <c r="U22" i="36"/>
  <c r="I22" i="40"/>
  <c r="I24" i="36" l="1"/>
  <c r="J25" i="36" s="1"/>
  <c r="K25" i="36" s="1"/>
  <c r="I23" i="17" s="1"/>
  <c r="O26" i="40"/>
  <c r="O26" i="33"/>
  <c r="B26" i="31"/>
  <c r="O26" i="18"/>
  <c r="B26" i="18"/>
  <c r="B26" i="34"/>
  <c r="B26" i="32"/>
  <c r="B22" i="7"/>
  <c r="B26" i="36"/>
  <c r="O26" i="37"/>
  <c r="O26" i="34"/>
  <c r="O26" i="35"/>
  <c r="O26" i="31"/>
  <c r="O26" i="36"/>
  <c r="B26" i="37"/>
  <c r="B26" i="33"/>
  <c r="O26" i="32"/>
  <c r="B26" i="40"/>
  <c r="B26" i="35"/>
  <c r="U22" i="40"/>
  <c r="U23" i="40" s="1"/>
  <c r="U23" i="36"/>
  <c r="V23" i="36"/>
  <c r="W23" i="36" s="1"/>
  <c r="Z21" i="17" s="1"/>
  <c r="I23" i="40"/>
  <c r="J23" i="40"/>
  <c r="K23" i="40" s="1"/>
  <c r="K21" i="17" s="1"/>
  <c r="I25" i="36" l="1"/>
  <c r="J26" i="36" s="1"/>
  <c r="K26" i="36" s="1"/>
  <c r="I24" i="17" s="1"/>
  <c r="O27" i="18"/>
  <c r="O27" i="37"/>
  <c r="B27" i="37"/>
  <c r="O27" i="32"/>
  <c r="B27" i="36"/>
  <c r="O27" i="35"/>
  <c r="B27" i="18"/>
  <c r="O27" i="31"/>
  <c r="B27" i="40"/>
  <c r="O27" i="34"/>
  <c r="B27" i="35"/>
  <c r="B27" i="34"/>
  <c r="B27" i="33"/>
  <c r="B27" i="32"/>
  <c r="O27" i="40"/>
  <c r="B23" i="7"/>
  <c r="O27" i="33"/>
  <c r="O27" i="36"/>
  <c r="B27" i="31"/>
  <c r="V23" i="40"/>
  <c r="W23" i="40" s="1"/>
  <c r="AB21" i="17" s="1"/>
  <c r="V24" i="40"/>
  <c r="W24" i="40" s="1"/>
  <c r="AB22" i="17" s="1"/>
  <c r="U24" i="40"/>
  <c r="I24" i="40"/>
  <c r="J24" i="40"/>
  <c r="K24" i="40" s="1"/>
  <c r="K22" i="17" s="1"/>
  <c r="V24" i="36"/>
  <c r="W24" i="36" s="1"/>
  <c r="Z22" i="17" s="1"/>
  <c r="U24" i="36"/>
  <c r="I26" i="36" l="1"/>
  <c r="J27" i="36" s="1"/>
  <c r="K27" i="36" s="1"/>
  <c r="I25" i="17" s="1"/>
  <c r="O28" i="37"/>
  <c r="B28" i="32"/>
  <c r="B28" i="35"/>
  <c r="B28" i="36"/>
  <c r="O28" i="18"/>
  <c r="B28" i="33"/>
  <c r="B28" i="18"/>
  <c r="B28" i="34"/>
  <c r="O28" i="31"/>
  <c r="B24" i="7"/>
  <c r="O28" i="40"/>
  <c r="O28" i="36"/>
  <c r="B28" i="40"/>
  <c r="O28" i="33"/>
  <c r="O28" i="34"/>
  <c r="B28" i="31"/>
  <c r="O28" i="32"/>
  <c r="B28" i="37"/>
  <c r="O28" i="35"/>
  <c r="V25" i="36"/>
  <c r="W25" i="36" s="1"/>
  <c r="Z23" i="17" s="1"/>
  <c r="U25" i="36"/>
  <c r="V25" i="40"/>
  <c r="W25" i="40" s="1"/>
  <c r="AB23" i="17" s="1"/>
  <c r="U25" i="40"/>
  <c r="I25" i="40"/>
  <c r="J25" i="40"/>
  <c r="K25" i="40" s="1"/>
  <c r="K23" i="17" s="1"/>
  <c r="I27" i="36" l="1"/>
  <c r="J28" i="36" s="1"/>
  <c r="K28" i="36" s="1"/>
  <c r="I26" i="17" s="1"/>
  <c r="B25" i="7"/>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C18" i="17"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J16" i="38" s="1"/>
  <c r="U22" i="35"/>
  <c r="V23" i="35" s="1"/>
  <c r="W23" i="35" s="1"/>
  <c r="V21" i="17" s="1"/>
  <c r="U22" i="34"/>
  <c r="U23" i="34" s="1"/>
  <c r="V24" i="34" s="1"/>
  <c r="W24" i="34" s="1"/>
  <c r="X22" i="17" s="1"/>
  <c r="I22" i="18"/>
  <c r="V22" i="37"/>
  <c r="W22" i="37" s="1"/>
  <c r="AA20" i="17" s="1"/>
  <c r="U22" i="37"/>
  <c r="E12" i="28"/>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O12" i="38"/>
  <c r="U22" i="18"/>
  <c r="V22" i="18"/>
  <c r="W22" i="18" s="1"/>
  <c r="T20" i="17" s="1"/>
  <c r="I22" i="37"/>
  <c r="J22" i="37"/>
  <c r="K22" i="37" s="1"/>
  <c r="J20" i="17" s="1"/>
  <c r="K22" i="32"/>
  <c r="F20" i="17" s="1"/>
  <c r="J15" i="38"/>
  <c r="U22" i="33"/>
  <c r="L18" i="17"/>
  <c r="I22" i="35"/>
  <c r="K14" i="38"/>
  <c r="K21" i="31"/>
  <c r="D19" i="17" s="1"/>
  <c r="U23" i="32" l="1"/>
  <c r="V24" i="32" s="1"/>
  <c r="W24" i="32" s="1"/>
  <c r="W22" i="17" s="1"/>
  <c r="V23" i="34"/>
  <c r="W23" i="34" s="1"/>
  <c r="X21" i="17" s="1"/>
  <c r="I23" i="32"/>
  <c r="J24" i="32" s="1"/>
  <c r="K24" i="32" s="1"/>
  <c r="F22" i="17" s="1"/>
  <c r="K23" i="32"/>
  <c r="F21" i="17" s="1"/>
  <c r="U23" i="35"/>
  <c r="U24" i="35" s="1"/>
  <c r="V25" i="35" s="1"/>
  <c r="W25" i="35" s="1"/>
  <c r="V23" i="17" s="1"/>
  <c r="U24" i="34"/>
  <c r="V25" i="34" s="1"/>
  <c r="W25" i="34" s="1"/>
  <c r="X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2" l="1"/>
  <c r="U25" i="32" s="1"/>
  <c r="J17" i="38"/>
  <c r="I24" i="32"/>
  <c r="I25" i="32" s="1"/>
  <c r="U25" i="34"/>
  <c r="V26" i="34" s="1"/>
  <c r="W26" i="34" s="1"/>
  <c r="X24" i="17" s="1"/>
  <c r="U25" i="35"/>
  <c r="V26" i="35" s="1"/>
  <c r="W26" i="35" s="1"/>
  <c r="V24" i="17"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V25" i="32" l="1"/>
  <c r="W25" i="32" s="1"/>
  <c r="W23" i="17" s="1"/>
  <c r="J25" i="32"/>
  <c r="K25" i="32" s="1"/>
  <c r="F23" i="17" s="1"/>
  <c r="U26" i="35"/>
  <c r="V27" i="35" s="1"/>
  <c r="W27" i="35" s="1"/>
  <c r="V25" i="17" s="1"/>
  <c r="U26" i="34"/>
  <c r="V27" i="34" s="1"/>
  <c r="W27" i="34" s="1"/>
  <c r="X25" i="17" s="1"/>
  <c r="J25" i="18"/>
  <c r="K25" i="18" s="1"/>
  <c r="C23" i="17" s="1"/>
  <c r="I25" i="18"/>
  <c r="J26" i="32"/>
  <c r="I26" i="32"/>
  <c r="AC22" i="17"/>
  <c r="AF22" i="17" s="1"/>
  <c r="V25" i="37"/>
  <c r="W25" i="37" s="1"/>
  <c r="AA23" i="17" s="1"/>
  <c r="U25" i="37"/>
  <c r="L21" i="17"/>
  <c r="O21" i="17" s="1"/>
  <c r="J25" i="31"/>
  <c r="I25" i="31"/>
  <c r="J25" i="37"/>
  <c r="K25" i="37" s="1"/>
  <c r="J23" i="17" s="1"/>
  <c r="I25" i="37"/>
  <c r="K17" i="38"/>
  <c r="K24" i="31"/>
  <c r="D22" i="17" s="1"/>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J18" i="38" l="1"/>
  <c r="U27" i="35"/>
  <c r="U28" i="35" s="1"/>
  <c r="U27" i="34"/>
  <c r="V28" i="34" s="1"/>
  <c r="W28" i="34" s="1"/>
  <c r="X26" i="17" s="1"/>
  <c r="L22" i="17"/>
  <c r="E17" i="28" s="1"/>
  <c r="M17" i="38"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K18" i="38"/>
  <c r="K25" i="31"/>
  <c r="D23" i="17" s="1"/>
  <c r="U28" i="34" l="1"/>
  <c r="V29" i="34" s="1"/>
  <c r="W29" i="34" s="1"/>
  <c r="X27" i="17" s="1"/>
  <c r="L23" i="17"/>
  <c r="E18" i="28" s="1"/>
  <c r="M18" i="38" s="1"/>
  <c r="V28" i="35"/>
  <c r="W28" i="35" s="1"/>
  <c r="V26" i="17" s="1"/>
  <c r="O22" i="17"/>
  <c r="N16" i="38"/>
  <c r="O16" i="38"/>
  <c r="I27" i="18"/>
  <c r="J27" i="18"/>
  <c r="K27" i="18" s="1"/>
  <c r="C25" i="17" s="1"/>
  <c r="J28" i="32"/>
  <c r="I28" i="32"/>
  <c r="J20" i="38"/>
  <c r="K27" i="32"/>
  <c r="F25" i="17" s="1"/>
  <c r="N17" i="38"/>
  <c r="O17" i="38"/>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O23" i="17" l="1"/>
  <c r="U29" i="34"/>
  <c r="V30" i="34" s="1"/>
  <c r="W30" i="34" s="1"/>
  <c r="X28"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U30" i="34" l="1"/>
  <c r="V31" i="34" s="1"/>
  <c r="W31" i="34" s="1"/>
  <c r="X29" i="17" s="1"/>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U31" i="34" l="1"/>
  <c r="U32" i="34" s="1"/>
  <c r="L26" i="17"/>
  <c r="O26" i="17" s="1"/>
  <c r="N19" i="38"/>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2" i="34"/>
  <c r="W32" i="34" s="1"/>
  <c r="X30" i="17" s="1"/>
  <c r="V30" i="31"/>
  <c r="W30" i="31" s="1"/>
  <c r="U28" i="17" s="1"/>
  <c r="U30" i="31"/>
  <c r="O25" i="17"/>
  <c r="E20" i="28"/>
  <c r="V32" i="35"/>
  <c r="W32" i="35" s="1"/>
  <c r="V30" i="17" s="1"/>
  <c r="U32" i="35"/>
  <c r="V30" i="18"/>
  <c r="W30" i="18" s="1"/>
  <c r="T28" i="17" s="1"/>
  <c r="U30" i="18"/>
  <c r="E21" i="28" l="1"/>
  <c r="M21" i="38" s="1"/>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3" i="34"/>
  <c r="W33" i="34" s="1"/>
  <c r="X31" i="17" s="1"/>
  <c r="U33" i="34"/>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V34" i="34"/>
  <c r="W34" i="34" s="1"/>
  <c r="X32" i="17" s="1"/>
  <c r="U34" i="34"/>
  <c r="K24" i="38"/>
  <c r="K31" i="31"/>
  <c r="D29" i="17" s="1"/>
  <c r="E23" i="28" l="1"/>
  <c r="M23" i="38" s="1"/>
  <c r="I33" i="18"/>
  <c r="J33" i="18"/>
  <c r="K33" i="18" s="1"/>
  <c r="C31" i="17" s="1"/>
  <c r="L29" i="17"/>
  <c r="E24" i="28" s="1"/>
  <c r="M24" i="38" s="1"/>
  <c r="J34" i="32"/>
  <c r="I34" i="32"/>
  <c r="K33" i="32"/>
  <c r="F31" i="17" s="1"/>
  <c r="J26" i="38"/>
  <c r="V33" i="37"/>
  <c r="W33" i="37" s="1"/>
  <c r="AA31" i="17" s="1"/>
  <c r="U33" i="37"/>
  <c r="V35" i="34"/>
  <c r="W35" i="34" s="1"/>
  <c r="X33" i="17" s="1"/>
  <c r="U35" i="34"/>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O23" i="38" l="1"/>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V36" i="34"/>
  <c r="W36" i="34" s="1"/>
  <c r="X34" i="17" s="1"/>
  <c r="U36" i="34"/>
  <c r="O24" i="38"/>
  <c r="L26" i="38"/>
  <c r="K33" i="34"/>
  <c r="G31" i="17" s="1"/>
  <c r="N24" i="38"/>
  <c r="J34" i="31"/>
  <c r="I34" i="31"/>
  <c r="I35" i="18" l="1"/>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V37" i="34"/>
  <c r="W37" i="34" s="1"/>
  <c r="X35" i="17" s="1"/>
  <c r="U37" i="34"/>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I36" i="18" l="1"/>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V38" i="34"/>
  <c r="W38" i="34" s="1"/>
  <c r="X36" i="17" s="1"/>
  <c r="U38" i="34"/>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I37" i="18" l="1"/>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9" i="34"/>
  <c r="W39" i="34" s="1"/>
  <c r="X37" i="17" s="1"/>
  <c r="U39" i="34"/>
  <c r="J38" i="18" l="1"/>
  <c r="K38" i="18" s="1"/>
  <c r="C36" i="17" s="1"/>
  <c r="I38" i="18"/>
  <c r="J31" i="38"/>
  <c r="K38" i="32"/>
  <c r="F36" i="17" s="1"/>
  <c r="J39" i="32"/>
  <c r="I39" i="32"/>
  <c r="V38" i="37"/>
  <c r="W38" i="37" s="1"/>
  <c r="AA36" i="17" s="1"/>
  <c r="U38" i="37"/>
  <c r="J38" i="35"/>
  <c r="K38" i="35" s="1"/>
  <c r="E36" i="17" s="1"/>
  <c r="I38" i="35"/>
  <c r="J38" i="34"/>
  <c r="I38" i="34"/>
  <c r="V40" i="34"/>
  <c r="W40" i="34" s="1"/>
  <c r="X38" i="17" s="1"/>
  <c r="U40"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I39" i="18" l="1"/>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V41" i="34"/>
  <c r="W41" i="34" s="1"/>
  <c r="X39" i="17" s="1"/>
  <c r="U41" i="34"/>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L36" i="17" l="1"/>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U42" i="34"/>
  <c r="V42" i="34"/>
  <c r="W42" i="34" s="1"/>
  <c r="X40" i="17" s="1"/>
  <c r="V42" i="35"/>
  <c r="W42" i="35" s="1"/>
  <c r="V40" i="17" s="1"/>
  <c r="U42" i="35"/>
  <c r="V40" i="18"/>
  <c r="W40" i="18" s="1"/>
  <c r="T38" i="17" s="1"/>
  <c r="U40" i="18"/>
  <c r="J40" i="33"/>
  <c r="K40" i="33" s="1"/>
  <c r="H38" i="17" s="1"/>
  <c r="I40" i="33"/>
  <c r="M29" i="38"/>
  <c r="N29" i="38"/>
  <c r="O29" i="38"/>
  <c r="E31" i="28" l="1"/>
  <c r="M31" i="38" s="1"/>
  <c r="L37" i="17"/>
  <c r="O37" i="17"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U43" i="34"/>
  <c r="V43" i="34"/>
  <c r="W43" i="34" s="1"/>
  <c r="X41"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N31" i="38"/>
  <c r="E32" i="28"/>
  <c r="M32" i="38" s="1"/>
  <c r="L38" i="17"/>
  <c r="E33" i="28" s="1"/>
  <c r="M33" i="38" s="1"/>
  <c r="J42" i="18"/>
  <c r="K42" i="18" s="1"/>
  <c r="C40" i="17" s="1"/>
  <c r="I42" i="18"/>
  <c r="I43" i="32"/>
  <c r="J43" i="32"/>
  <c r="J35" i="38"/>
  <c r="K42" i="32"/>
  <c r="F40" i="17" s="1"/>
  <c r="V42" i="37"/>
  <c r="W42" i="37" s="1"/>
  <c r="AA40" i="17" s="1"/>
  <c r="U42" i="37"/>
  <c r="AC39" i="17"/>
  <c r="AF39" i="17" s="1"/>
  <c r="V44" i="34"/>
  <c r="W44" i="34" s="1"/>
  <c r="X42" i="17" s="1"/>
  <c r="U44" i="34"/>
  <c r="V42" i="33"/>
  <c r="W42" i="33" s="1"/>
  <c r="Y40" i="17" s="1"/>
  <c r="U42" i="33"/>
  <c r="U43" i="32"/>
  <c r="V43" i="32"/>
  <c r="W43" i="32" s="1"/>
  <c r="W41" i="17" s="1"/>
  <c r="K41" i="34"/>
  <c r="G39" i="17" s="1"/>
  <c r="L34" i="38"/>
  <c r="J42" i="33"/>
  <c r="K42" i="33" s="1"/>
  <c r="H40" i="17" s="1"/>
  <c r="I42" i="33"/>
  <c r="V44" i="35"/>
  <c r="W44" i="35" s="1"/>
  <c r="V42" i="17" s="1"/>
  <c r="U44" i="35"/>
  <c r="I42" i="34"/>
  <c r="J42" i="34"/>
  <c r="J42" i="31"/>
  <c r="I42" i="31"/>
  <c r="K34" i="38"/>
  <c r="K41" i="31"/>
  <c r="D39" i="17" s="1"/>
  <c r="J42" i="37"/>
  <c r="K42" i="37" s="1"/>
  <c r="J40" i="17" s="1"/>
  <c r="I42" i="37"/>
  <c r="U42" i="31"/>
  <c r="V42" i="31"/>
  <c r="W42" i="31" s="1"/>
  <c r="U40" i="17" s="1"/>
  <c r="J42" i="35"/>
  <c r="K42" i="35" s="1"/>
  <c r="E40" i="17" s="1"/>
  <c r="I42" i="35"/>
  <c r="U42" i="18"/>
  <c r="V42" i="18"/>
  <c r="W42" i="18" s="1"/>
  <c r="T40" i="17" s="1"/>
  <c r="N32" i="38" l="1"/>
  <c r="O32" i="38"/>
  <c r="O38" i="17"/>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U45" i="34"/>
  <c r="V45" i="34"/>
  <c r="W45" i="34" s="1"/>
  <c r="X43" i="17" s="1"/>
  <c r="J43" i="35"/>
  <c r="K43" i="35" s="1"/>
  <c r="E41" i="17" s="1"/>
  <c r="I43" i="35"/>
  <c r="L35" i="38"/>
  <c r="K42" i="34"/>
  <c r="G40" i="17" s="1"/>
  <c r="J44" i="18" l="1"/>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V46" i="34"/>
  <c r="W46" i="34" s="1"/>
  <c r="X44" i="17" s="1"/>
  <c r="U46" i="34"/>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I45" i="18" l="1"/>
  <c r="J45" i="18"/>
  <c r="K45" i="18" s="1"/>
  <c r="C43" i="17" s="1"/>
  <c r="U45" i="37"/>
  <c r="V45" i="37"/>
  <c r="W45" i="37" s="1"/>
  <c r="AA43" i="17" s="1"/>
  <c r="J38" i="38"/>
  <c r="K45" i="32"/>
  <c r="F43" i="17" s="1"/>
  <c r="I46" i="32"/>
  <c r="J46" i="32"/>
  <c r="U45" i="33"/>
  <c r="V45" i="33"/>
  <c r="W45" i="33" s="1"/>
  <c r="Y43" i="17" s="1"/>
  <c r="V45" i="31"/>
  <c r="W45" i="31" s="1"/>
  <c r="U43" i="17" s="1"/>
  <c r="U45" i="31"/>
  <c r="U47" i="34"/>
  <c r="V47" i="34"/>
  <c r="W47" i="34" s="1"/>
  <c r="X45" i="17" s="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L42" i="17" l="1"/>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V48" i="34"/>
  <c r="W48" i="34" s="1"/>
  <c r="X46" i="17" s="1"/>
  <c r="U48" i="34"/>
  <c r="K45" i="34"/>
  <c r="G43" i="17" s="1"/>
  <c r="L38" i="38"/>
  <c r="J46" i="31"/>
  <c r="I46" i="31"/>
  <c r="U46" i="31"/>
  <c r="V46" i="31"/>
  <c r="W46" i="31" s="1"/>
  <c r="U44" i="17" s="1"/>
  <c r="M35" i="38"/>
  <c r="O35" i="38"/>
  <c r="N35" i="38"/>
  <c r="E36" i="28"/>
  <c r="O41" i="17"/>
  <c r="K45" i="31"/>
  <c r="D43" i="17" s="1"/>
  <c r="K38" i="38"/>
  <c r="V46" i="33"/>
  <c r="W46" i="33" s="1"/>
  <c r="Y44" i="17" s="1"/>
  <c r="U46" i="33"/>
  <c r="E37" i="28" l="1"/>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U49" i="34"/>
  <c r="V49" i="34"/>
  <c r="W49" i="34" s="1"/>
  <c r="X47" i="17" s="1"/>
  <c r="I47" i="34"/>
  <c r="J47" i="34"/>
  <c r="U47" i="31"/>
  <c r="V47" i="31"/>
  <c r="W47" i="31" s="1"/>
  <c r="U45" i="17" s="1"/>
  <c r="V47" i="33"/>
  <c r="W47" i="33" s="1"/>
  <c r="Y45" i="17" s="1"/>
  <c r="U47" i="33"/>
  <c r="L43" i="17"/>
  <c r="L39" i="38"/>
  <c r="K46" i="34"/>
  <c r="G44" i="17" s="1"/>
  <c r="J47" i="33"/>
  <c r="K47" i="33" s="1"/>
  <c r="H45" i="17" s="1"/>
  <c r="I47" i="33"/>
  <c r="N37" i="38" l="1"/>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U50" i="34"/>
  <c r="V50" i="34"/>
  <c r="W50" i="34" s="1"/>
  <c r="X48" i="17" s="1"/>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L45" i="17" l="1"/>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1" i="34"/>
  <c r="V51" i="34"/>
  <c r="W51" i="34" s="1"/>
  <c r="X49" i="17" s="1"/>
  <c r="U50" i="32"/>
  <c r="V50" i="32"/>
  <c r="W50" i="32" s="1"/>
  <c r="W48" i="17" s="1"/>
  <c r="V49" i="33"/>
  <c r="W49" i="33" s="1"/>
  <c r="Y47" i="17" s="1"/>
  <c r="U49" i="33"/>
  <c r="K48" i="34"/>
  <c r="G46" i="17" s="1"/>
  <c r="L41" i="38"/>
  <c r="V49" i="31"/>
  <c r="W49" i="31" s="1"/>
  <c r="U47" i="17" s="1"/>
  <c r="U49" i="31"/>
  <c r="M38" i="38"/>
  <c r="N38" i="38"/>
  <c r="O38" i="38"/>
  <c r="J49" i="37"/>
  <c r="K49" i="37" s="1"/>
  <c r="J47" i="17" s="1"/>
  <c r="I49" i="37"/>
  <c r="O45" i="17" l="1"/>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2" i="34"/>
  <c r="V52" i="34"/>
  <c r="W52" i="34" s="1"/>
  <c r="X50" i="17" s="1"/>
  <c r="U50" i="33"/>
  <c r="V50" i="33"/>
  <c r="W50" i="33" s="1"/>
  <c r="Y48" i="17" s="1"/>
  <c r="M39" i="38"/>
  <c r="O39" i="38"/>
  <c r="N39" i="38"/>
  <c r="O40" i="38"/>
  <c r="K49" i="31"/>
  <c r="D47" i="17" s="1"/>
  <c r="K42" i="38"/>
  <c r="I51" i="18" l="1"/>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U53" i="34"/>
  <c r="V53" i="34"/>
  <c r="W53" i="34" s="1"/>
  <c r="X51" i="17" s="1"/>
  <c r="L43" i="38"/>
  <c r="K50" i="34"/>
  <c r="G48" i="17" s="1"/>
  <c r="I52" i="18" l="1"/>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U54" i="34"/>
  <c r="V54" i="34"/>
  <c r="W54" i="34" s="1"/>
  <c r="X52" i="17" s="1"/>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J53" i="18" l="1"/>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5" i="34"/>
  <c r="V55" i="34"/>
  <c r="W55" i="34" s="1"/>
  <c r="X53" i="17" s="1"/>
  <c r="O49" i="17" l="1"/>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V56" i="34"/>
  <c r="W56" i="34" s="1"/>
  <c r="X54" i="17" s="1"/>
  <c r="U56" i="34"/>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J55" i="18"/>
  <c r="K55" i="18" s="1"/>
  <c r="C53" i="17" s="1"/>
  <c r="I55" i="18"/>
  <c r="L51" i="17"/>
  <c r="O51" i="17" s="1"/>
  <c r="J56" i="32"/>
  <c r="I56" i="32"/>
  <c r="K55" i="32"/>
  <c r="F53" i="17" s="1"/>
  <c r="J48" i="38"/>
  <c r="V55" i="37"/>
  <c r="W55" i="37" s="1"/>
  <c r="AA53" i="17" s="1"/>
  <c r="U55" i="37"/>
  <c r="K54" i="34"/>
  <c r="G52" i="17" s="1"/>
  <c r="L47" i="38"/>
  <c r="AC52" i="17"/>
  <c r="AF52" i="17" s="1"/>
  <c r="V57" i="34"/>
  <c r="W57" i="34" s="1"/>
  <c r="X55" i="17" s="1"/>
  <c r="U57" i="34"/>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8" i="34"/>
  <c r="W58" i="34" s="1"/>
  <c r="X56" i="17" s="1"/>
  <c r="U58"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U59" i="34"/>
  <c r="V59" i="34"/>
  <c r="W59" i="34" s="1"/>
  <c r="X57" i="17" s="1"/>
  <c r="I57" i="35"/>
  <c r="J57" i="35"/>
  <c r="K57" i="35" s="1"/>
  <c r="E55" i="17" s="1"/>
  <c r="L49" i="38"/>
  <c r="K56" i="34"/>
  <c r="G54" i="17" s="1"/>
  <c r="J57" i="31"/>
  <c r="I57" i="31"/>
  <c r="V59" i="35"/>
  <c r="W59" i="35" s="1"/>
  <c r="V57" i="17" s="1"/>
  <c r="U59" i="35"/>
  <c r="I57" i="34"/>
  <c r="J57" i="34"/>
  <c r="E48" i="28" l="1"/>
  <c r="M48" i="38" s="1"/>
  <c r="I58" i="18"/>
  <c r="J58" i="18"/>
  <c r="K58" i="18" s="1"/>
  <c r="C56" i="17" s="1"/>
  <c r="V58" i="37"/>
  <c r="W58" i="37" s="1"/>
  <c r="AA56" i="17" s="1"/>
  <c r="U58" i="37"/>
  <c r="AC55" i="17"/>
  <c r="AF55" i="17" s="1"/>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60" i="34"/>
  <c r="V60" i="34"/>
  <c r="W60" i="34" s="1"/>
  <c r="X58" i="17" s="1"/>
  <c r="U58" i="18"/>
  <c r="V58" i="18"/>
  <c r="W58" i="18" s="1"/>
  <c r="T56" i="17" s="1"/>
  <c r="J58" i="31"/>
  <c r="I58" i="31"/>
  <c r="V58" i="31"/>
  <c r="W58" i="31" s="1"/>
  <c r="U56" i="17" s="1"/>
  <c r="U58" i="31"/>
  <c r="L50" i="38"/>
  <c r="K57" i="34"/>
  <c r="G55" i="17" s="1"/>
  <c r="I58" i="35"/>
  <c r="J58" i="35"/>
  <c r="K58" i="35" s="1"/>
  <c r="E56" i="17" s="1"/>
  <c r="O48" i="38" l="1"/>
  <c r="N48" i="38"/>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U61" i="34"/>
  <c r="V61" i="34"/>
  <c r="W61" i="34" s="1"/>
  <c r="X59" i="17" s="1"/>
  <c r="V59" i="31"/>
  <c r="W59" i="31" s="1"/>
  <c r="U57" i="17" s="1"/>
  <c r="U59" i="31"/>
  <c r="U61" i="35"/>
  <c r="V61" i="35"/>
  <c r="W61" i="35" s="1"/>
  <c r="V59" i="17" s="1"/>
  <c r="J60" i="18" l="1"/>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U62" i="34"/>
  <c r="V62" i="34"/>
  <c r="W62" i="34" s="1"/>
  <c r="X60" i="17" s="1"/>
  <c r="K59" i="34"/>
  <c r="G57" i="17" s="1"/>
  <c r="L52" i="38"/>
  <c r="J60" i="35"/>
  <c r="K60" i="35" s="1"/>
  <c r="E58" i="17" s="1"/>
  <c r="I60" i="35"/>
  <c r="V60" i="33"/>
  <c r="W60" i="33" s="1"/>
  <c r="Y58" i="17" s="1"/>
  <c r="U60" i="33"/>
  <c r="E51" i="28" l="1"/>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V63" i="34"/>
  <c r="W63" i="34" s="1"/>
  <c r="X61" i="17" s="1"/>
  <c r="U63" i="34"/>
  <c r="K53" i="38"/>
  <c r="K60" i="31"/>
  <c r="D58" i="17" s="1"/>
  <c r="M50" i="38"/>
  <c r="O50" i="38"/>
  <c r="N50" i="38"/>
  <c r="U62" i="32"/>
  <c r="V62" i="32"/>
  <c r="W62" i="32" s="1"/>
  <c r="W60" i="17" s="1"/>
  <c r="J61" i="37"/>
  <c r="K61" i="37" s="1"/>
  <c r="J59" i="17" s="1"/>
  <c r="I61" i="37"/>
  <c r="K60" i="34"/>
  <c r="G58" i="17" s="1"/>
  <c r="L53" i="38"/>
  <c r="V63" i="35"/>
  <c r="W63" i="35" s="1"/>
  <c r="V61" i="17" s="1"/>
  <c r="U63" i="35"/>
  <c r="O51" i="38" l="1"/>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4" i="34"/>
  <c r="W64" i="34" s="1"/>
  <c r="X62" i="17" s="1"/>
  <c r="U64" i="34"/>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I63" i="18" l="1"/>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U65" i="34"/>
  <c r="V65" i="34"/>
  <c r="W65" i="34" s="1"/>
  <c r="X63" i="17" s="1"/>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J64" i="18" l="1"/>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V66" i="34"/>
  <c r="W66" i="34" s="1"/>
  <c r="X64" i="17" s="1"/>
  <c r="U66" i="34"/>
  <c r="O54" i="38" l="1"/>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7" i="34"/>
  <c r="W67" i="34" s="1"/>
  <c r="X65" i="17" s="1"/>
  <c r="U67" i="34"/>
  <c r="V65" i="33"/>
  <c r="W65" i="33" s="1"/>
  <c r="Y63" i="17" s="1"/>
  <c r="U65" i="33"/>
  <c r="U67" i="35"/>
  <c r="V67" i="35"/>
  <c r="W67" i="35" s="1"/>
  <c r="V65" i="17" s="1"/>
  <c r="I65" i="34"/>
  <c r="J65" i="34"/>
  <c r="I66" i="18" l="1"/>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U68" i="34"/>
  <c r="V68" i="34"/>
  <c r="W68" i="34" s="1"/>
  <c r="X66" i="17" s="1"/>
  <c r="K65" i="31"/>
  <c r="D63" i="17" s="1"/>
  <c r="K58" i="38"/>
  <c r="J67" i="18" l="1"/>
  <c r="K67" i="18" s="1"/>
  <c r="C65" i="17" s="1"/>
  <c r="I67" i="18"/>
  <c r="L63" i="17"/>
  <c r="O63" i="17" s="1"/>
  <c r="I68" i="32"/>
  <c r="J68" i="32"/>
  <c r="K67" i="32"/>
  <c r="F65" i="17" s="1"/>
  <c r="J60" i="38"/>
  <c r="AC64" i="17"/>
  <c r="AF64" i="17" s="1"/>
  <c r="V67" i="37"/>
  <c r="W67" i="37" s="1"/>
  <c r="AA65" i="17" s="1"/>
  <c r="U67" i="37"/>
  <c r="U69" i="34"/>
  <c r="V69" i="34"/>
  <c r="W69" i="34" s="1"/>
  <c r="X67" i="17" s="1"/>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4"/>
  <c r="W70" i="34" s="1"/>
  <c r="X68" i="17" s="1"/>
  <c r="U70" i="34"/>
  <c r="V70" i="35"/>
  <c r="W70" i="35" s="1"/>
  <c r="V68" i="17" s="1"/>
  <c r="U70" i="35"/>
  <c r="I68" i="33"/>
  <c r="J68" i="33"/>
  <c r="K68" i="33" s="1"/>
  <c r="H66" i="17" s="1"/>
  <c r="I68" i="35"/>
  <c r="J68" i="35"/>
  <c r="K68" i="35" s="1"/>
  <c r="E66" i="17" s="1"/>
  <c r="V69" i="32"/>
  <c r="W69" i="32" s="1"/>
  <c r="W67" i="17" s="1"/>
  <c r="U69" i="32"/>
  <c r="N58" i="38"/>
  <c r="O58" i="38" l="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U71" i="34"/>
  <c r="V71" i="34"/>
  <c r="W71" i="34" s="1"/>
  <c r="X69" i="17" s="1"/>
  <c r="AC66" i="17"/>
  <c r="AF66" i="17" s="1"/>
  <c r="E60" i="28" l="1"/>
  <c r="M60" i="38" s="1"/>
  <c r="I70" i="18"/>
  <c r="J70" i="18"/>
  <c r="K70" i="18" s="1"/>
  <c r="C68" i="17" s="1"/>
  <c r="V70" i="37"/>
  <c r="W70" i="37" s="1"/>
  <c r="AA68" i="17" s="1"/>
  <c r="U70" i="37"/>
  <c r="J63" i="38"/>
  <c r="K70" i="32"/>
  <c r="F68" i="17" s="1"/>
  <c r="I71" i="32"/>
  <c r="J71" i="32"/>
  <c r="L66" i="17"/>
  <c r="E61" i="28" s="1"/>
  <c r="U72" i="34"/>
  <c r="V72" i="34"/>
  <c r="W72" i="34" s="1"/>
  <c r="X70" i="17"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N60" i="38" l="1"/>
  <c r="O60" i="38"/>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3" i="34"/>
  <c r="V73" i="34"/>
  <c r="W73" i="34" s="1"/>
  <c r="X71" i="17" s="1"/>
  <c r="L68" i="17" l="1"/>
  <c r="E63" i="28" s="1"/>
  <c r="M63" i="38" s="1"/>
  <c r="I72" i="18"/>
  <c r="J72" i="18"/>
  <c r="K72" i="18" s="1"/>
  <c r="C70" i="17" s="1"/>
  <c r="J73" i="32"/>
  <c r="I73" i="32"/>
  <c r="J65" i="38"/>
  <c r="K72" i="32"/>
  <c r="F70" i="17" s="1"/>
  <c r="U72" i="37"/>
  <c r="V72" i="37"/>
  <c r="W72" i="37" s="1"/>
  <c r="AA70" i="17" s="1"/>
  <c r="U72" i="33"/>
  <c r="V72" i="33"/>
  <c r="W72" i="33" s="1"/>
  <c r="Y70" i="17" s="1"/>
  <c r="K64" i="38"/>
  <c r="K71" i="31"/>
  <c r="D69" i="17" s="1"/>
  <c r="V74" i="34"/>
  <c r="W74" i="34" s="1"/>
  <c r="X72" i="17" s="1"/>
  <c r="U74" i="34"/>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O68" i="17" l="1"/>
  <c r="J73" i="18"/>
  <c r="K73" i="18" s="1"/>
  <c r="C71" i="17" s="1"/>
  <c r="I73" i="18"/>
  <c r="V73" i="37"/>
  <c r="W73" i="37" s="1"/>
  <c r="AA71" i="17" s="1"/>
  <c r="U73" i="37"/>
  <c r="O63" i="38"/>
  <c r="AC70" i="17"/>
  <c r="AF70" i="17" s="1"/>
  <c r="N63" i="38"/>
  <c r="I74" i="32"/>
  <c r="J74" i="32"/>
  <c r="J66" i="38"/>
  <c r="K73" i="32"/>
  <c r="F71" i="17" s="1"/>
  <c r="I73" i="31"/>
  <c r="J73" i="31"/>
  <c r="U75" i="34"/>
  <c r="V75" i="34"/>
  <c r="W75" i="34" s="1"/>
  <c r="X73" i="17" s="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I74" i="18" l="1"/>
  <c r="J74" i="18"/>
  <c r="K74" i="18" s="1"/>
  <c r="C72" i="17" s="1"/>
  <c r="J67" i="38"/>
  <c r="K74" i="32"/>
  <c r="F72" i="17" s="1"/>
  <c r="J75" i="32"/>
  <c r="I75" i="32"/>
  <c r="V74" i="37"/>
  <c r="W74" i="37" s="1"/>
  <c r="AA72" i="17" s="1"/>
  <c r="U74" i="37"/>
  <c r="V74" i="33"/>
  <c r="W74" i="33" s="1"/>
  <c r="Y72" i="17" s="1"/>
  <c r="U74" i="33"/>
  <c r="J74" i="33"/>
  <c r="K74" i="33" s="1"/>
  <c r="H72" i="17" s="1"/>
  <c r="I74" i="33"/>
  <c r="U76" i="34"/>
  <c r="V76" i="34"/>
  <c r="W76" i="34" s="1"/>
  <c r="X74" i="17" s="1"/>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I75" i="18" l="1"/>
  <c r="J75" i="18"/>
  <c r="K75" i="18" s="1"/>
  <c r="C73" i="17" s="1"/>
  <c r="L71" i="17"/>
  <c r="E66" i="28" s="1"/>
  <c r="M66" i="38" s="1"/>
  <c r="V75" i="37"/>
  <c r="W75" i="37" s="1"/>
  <c r="AA73" i="17" s="1"/>
  <c r="U75" i="37"/>
  <c r="I76" i="32"/>
  <c r="J76" i="32"/>
  <c r="AC72" i="17"/>
  <c r="AF72" i="17" s="1"/>
  <c r="J68" i="38"/>
  <c r="K75" i="32"/>
  <c r="F73" i="17" s="1"/>
  <c r="I75" i="34"/>
  <c r="J75" i="34"/>
  <c r="U77" i="34"/>
  <c r="V77" i="34"/>
  <c r="W77" i="34" s="1"/>
  <c r="X75" i="17" s="1"/>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J76" i="18" l="1"/>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U78" i="34"/>
  <c r="V78" i="34"/>
  <c r="W78" i="34" s="1"/>
  <c r="X76" i="17" s="1"/>
  <c r="J76" i="34"/>
  <c r="I76" i="34"/>
  <c r="J77" i="18" l="1"/>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V79" i="34"/>
  <c r="W79" i="34" s="1"/>
  <c r="X77" i="17" s="1"/>
  <c r="U79" i="34"/>
  <c r="K69" i="38"/>
  <c r="K76" i="31"/>
  <c r="D74" i="17" s="1"/>
  <c r="I78" i="18" l="1"/>
  <c r="J78" i="18"/>
  <c r="K78" i="18" s="1"/>
  <c r="C76" i="17" s="1"/>
  <c r="J79" i="32"/>
  <c r="I79" i="32"/>
  <c r="J71" i="38"/>
  <c r="K78" i="32"/>
  <c r="F76" i="17" s="1"/>
  <c r="L74" i="17"/>
  <c r="E69" i="28" s="1"/>
  <c r="M69" i="38" s="1"/>
  <c r="V78" i="37"/>
  <c r="W78" i="37" s="1"/>
  <c r="AA76" i="17" s="1"/>
  <c r="U78" i="37"/>
  <c r="M67" i="38"/>
  <c r="N67" i="38"/>
  <c r="O67" i="38"/>
  <c r="K77" i="31"/>
  <c r="D75" i="17" s="1"/>
  <c r="K70" i="38"/>
  <c r="U80" i="34"/>
  <c r="V80" i="34"/>
  <c r="W80" i="34" s="1"/>
  <c r="X78" i="17" s="1"/>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J79" i="18" l="1"/>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U81" i="34"/>
  <c r="V81" i="34"/>
  <c r="W81" i="34" s="1"/>
  <c r="X79" i="17" s="1"/>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L76" i="17" l="1"/>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V82" i="34"/>
  <c r="W82" i="34" s="1"/>
  <c r="X80" i="17" s="1"/>
  <c r="U82" i="34"/>
  <c r="U80" i="33"/>
  <c r="V80" i="33"/>
  <c r="W80" i="33" s="1"/>
  <c r="Y78" i="17" s="1"/>
  <c r="AC77" i="17"/>
  <c r="AF77" i="17" s="1"/>
  <c r="K72" i="38"/>
  <c r="K79" i="31"/>
  <c r="D77" i="17" s="1"/>
  <c r="I80" i="33"/>
  <c r="J80" i="33"/>
  <c r="K80" i="33" s="1"/>
  <c r="H78" i="17" s="1"/>
  <c r="O76" i="17" l="1"/>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V83" i="34"/>
  <c r="W83" i="34" s="1"/>
  <c r="X81" i="17" s="1"/>
  <c r="U83" i="34"/>
  <c r="N71" i="38"/>
  <c r="E72" i="28" l="1"/>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U84" i="34"/>
  <c r="V84" i="34"/>
  <c r="W84" i="34" s="1"/>
  <c r="X82" i="17" s="1"/>
  <c r="I82" i="34"/>
  <c r="J82" i="34"/>
  <c r="V82" i="31"/>
  <c r="W82" i="31" s="1"/>
  <c r="U80" i="17" s="1"/>
  <c r="U82" i="31"/>
  <c r="L78" i="17"/>
  <c r="J82" i="33"/>
  <c r="K82" i="33" s="1"/>
  <c r="H80" i="17" s="1"/>
  <c r="I82" i="33"/>
  <c r="O72" i="38" l="1"/>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U85" i="34"/>
  <c r="V85" i="34"/>
  <c r="W85" i="34" s="1"/>
  <c r="X83"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J84" i="18" l="1"/>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V86" i="34"/>
  <c r="W86" i="34" s="1"/>
  <c r="X84" i="17" s="1"/>
  <c r="U86" i="34"/>
  <c r="M73" i="38"/>
  <c r="O73" i="38"/>
  <c r="N73" i="38"/>
  <c r="U84" i="18"/>
  <c r="V84" i="18"/>
  <c r="W84" i="18" s="1"/>
  <c r="T82" i="17" s="1"/>
  <c r="E74" i="28"/>
  <c r="O79" i="17"/>
  <c r="J84" i="37"/>
  <c r="K84" i="37" s="1"/>
  <c r="J82" i="17" s="1"/>
  <c r="I84" i="37"/>
  <c r="E75" i="28" l="1"/>
  <c r="M75" i="38" s="1"/>
  <c r="N75" i="38"/>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U87" i="34"/>
  <c r="V87" i="34"/>
  <c r="W87" i="34" s="1"/>
  <c r="X85" i="17" s="1"/>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J86" i="18" l="1"/>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V88" i="34"/>
  <c r="W88" i="34" s="1"/>
  <c r="X86" i="17" s="1"/>
  <c r="U88" i="34"/>
  <c r="K85" i="31"/>
  <c r="D83" i="17" s="1"/>
  <c r="K78" i="38"/>
  <c r="U86" i="18"/>
  <c r="V86" i="18"/>
  <c r="W86" i="18" s="1"/>
  <c r="T84" i="17" s="1"/>
  <c r="U86" i="33"/>
  <c r="V86" i="33"/>
  <c r="W86" i="33" s="1"/>
  <c r="Y84" i="17" s="1"/>
  <c r="L82" i="17"/>
  <c r="J86" i="37"/>
  <c r="K86" i="37" s="1"/>
  <c r="J84" i="17" s="1"/>
  <c r="I86" i="37"/>
  <c r="J87" i="18" l="1"/>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U89" i="34"/>
  <c r="V89" i="34"/>
  <c r="W89" i="34" s="1"/>
  <c r="X87" i="17" s="1"/>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J88" i="18" l="1"/>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V90" i="34"/>
  <c r="W90" i="34" s="1"/>
  <c r="X88" i="17" s="1"/>
  <c r="U90" i="34"/>
  <c r="J88" i="34"/>
  <c r="I88" i="34"/>
  <c r="E78" i="28"/>
  <c r="O83" i="17"/>
  <c r="L84" i="17"/>
  <c r="I89" i="18" l="1"/>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U91" i="34"/>
  <c r="V91" i="34"/>
  <c r="W91" i="34" s="1"/>
  <c r="X89" i="17" s="1"/>
  <c r="J90" i="18" l="1"/>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V92" i="34"/>
  <c r="W92" i="34" s="1"/>
  <c r="X90" i="17" s="1"/>
  <c r="U92" i="34"/>
  <c r="U92" i="35"/>
  <c r="V92" i="35"/>
  <c r="W92" i="35" s="1"/>
  <c r="V90" i="17" s="1"/>
  <c r="O86" i="17" l="1"/>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3" i="34"/>
  <c r="W93" i="34" s="1"/>
  <c r="X91" i="17" s="1"/>
  <c r="U93" i="34"/>
  <c r="V91" i="18"/>
  <c r="W91" i="18" s="1"/>
  <c r="T89" i="17" s="1"/>
  <c r="U91" i="18"/>
  <c r="V91" i="33"/>
  <c r="W91" i="33" s="1"/>
  <c r="Y89" i="17" s="1"/>
  <c r="U91" i="33"/>
  <c r="O81" i="38"/>
  <c r="O87" i="17" l="1"/>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U94" i="34"/>
  <c r="V94" i="34"/>
  <c r="W94" i="34" s="1"/>
  <c r="X92" i="17" s="1"/>
  <c r="O82" i="38"/>
  <c r="L88" i="17"/>
  <c r="N82" i="38"/>
  <c r="I93" i="18" l="1"/>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V95" i="34"/>
  <c r="W95" i="34" s="1"/>
  <c r="X93" i="17" s="1"/>
  <c r="U95" i="34"/>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I94" i="18" l="1"/>
  <c r="J94" i="18"/>
  <c r="K94" i="18" s="1"/>
  <c r="C92" i="17" s="1"/>
  <c r="AC91" i="17"/>
  <c r="AF91" i="17" s="1"/>
  <c r="L90" i="17"/>
  <c r="E85" i="28" s="1"/>
  <c r="M85" i="38" s="1"/>
  <c r="V94" i="37"/>
  <c r="W94" i="37" s="1"/>
  <c r="AA92" i="17" s="1"/>
  <c r="U94" i="37"/>
  <c r="I95" i="32"/>
  <c r="J95" i="32"/>
  <c r="K94" i="32"/>
  <c r="F92" i="17" s="1"/>
  <c r="J87" i="38"/>
  <c r="U96" i="35"/>
  <c r="V96" i="35"/>
  <c r="W96" i="35" s="1"/>
  <c r="V94" i="17" s="1"/>
  <c r="V96" i="34"/>
  <c r="W96" i="34" s="1"/>
  <c r="X94" i="17" s="1"/>
  <c r="U96" i="34"/>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J95" i="18" l="1"/>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U97" i="34"/>
  <c r="V97" i="34"/>
  <c r="W97" i="34" s="1"/>
  <c r="X95" i="17" s="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I96" i="18" l="1"/>
  <c r="J96" i="18"/>
  <c r="K96" i="18" s="1"/>
  <c r="C94" i="17" s="1"/>
  <c r="V96" i="37"/>
  <c r="W96" i="37" s="1"/>
  <c r="AA94" i="17" s="1"/>
  <c r="U96" i="37"/>
  <c r="J89" i="38"/>
  <c r="K96" i="32"/>
  <c r="F94" i="17" s="1"/>
  <c r="J97" i="32"/>
  <c r="I97" i="32"/>
  <c r="V96" i="18"/>
  <c r="W96" i="18" s="1"/>
  <c r="T94" i="17" s="1"/>
  <c r="U96" i="18"/>
  <c r="AC93" i="17"/>
  <c r="AF93" i="17" s="1"/>
  <c r="V96" i="33"/>
  <c r="W96" i="33" s="1"/>
  <c r="Y94" i="17" s="1"/>
  <c r="U96" i="33"/>
  <c r="U98" i="34"/>
  <c r="V98" i="34"/>
  <c r="W98" i="34" s="1"/>
  <c r="X96" i="17" s="1"/>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I97" i="18" l="1"/>
  <c r="J97" i="18"/>
  <c r="K97" i="18" s="1"/>
  <c r="C95" i="17" s="1"/>
  <c r="J98" i="32"/>
  <c r="I98" i="32"/>
  <c r="J90" i="38"/>
  <c r="K97" i="32"/>
  <c r="F95" i="17" s="1"/>
  <c r="U97" i="37"/>
  <c r="V97" i="37"/>
  <c r="W97" i="37" s="1"/>
  <c r="AA95" i="17" s="1"/>
  <c r="V99" i="35"/>
  <c r="W99" i="35" s="1"/>
  <c r="V97" i="17" s="1"/>
  <c r="U99" i="35"/>
  <c r="V99" i="34"/>
  <c r="W99" i="34" s="1"/>
  <c r="X97" i="17" s="1"/>
  <c r="U99" i="34"/>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J98" i="18" l="1"/>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J99" i="18" l="1"/>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<sst xmlns="http://schemas.openxmlformats.org/spreadsheetml/2006/main" count="1446" uniqueCount="339">
  <si>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</si>
  <si>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</si>
  <si>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</si>
  <si>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</si>
  <si>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</si>
  <si>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</si>
  <si>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</si>
  <si>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</si>
  <si>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</si>
  <si>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</si>
  <si>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</si>
  <si>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</si>
  <si>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</si>
  <si>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</si>
  <si>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</si>
  <si>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</si>
  <si>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</si>
  <si>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</si>
  <si>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</si>
  <si>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</si>
  <si>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</si>
  <si>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</si>
  <si>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</si>
  <si>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</si>
  <si>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</si>
  <si>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</si>
  <si>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</si>
  <si>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</si>
  <si>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</si>
  <si>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</si>
  <si>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</si>
  <si>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</si>
  <si>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</si>
  <si>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</si>
  <si>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</si>
  <si>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</si>
  <si>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</si>
  <si>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</si>
  <si>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</si>
  <si>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</si>
  <si>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</si>
  <si>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</si>
  <si>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</si>
  <si>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</si>
  <si>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</si>
  <si>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</si>
  <si>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</si>
  <si>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</si>
  <si>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</si>
  <si>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</si>
  <si>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</si>
  <si>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</si>
  <si>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</si>
  <si>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</si>
  <si>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</si>
  <si>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</si>
  <si>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</si>
  <si>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</si>
  <si>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</si>
  <si>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</si>
  <si>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</si>
  <si>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</si>
  <si>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</si>
  <si>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</si>
  <si>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</si>
  <si>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</si>
  <si>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</si>
  <si>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</si>
  <si>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</si>
  <si>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</si>
  <si>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</si>
  <si>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</si>
  <si>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</si>
  <si>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</si>
  <si>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</si>
  <si>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</si>
  <si>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</si>
  <si>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</si>
  <si>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</si>
  <si>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</si>
  <si>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</si>
  <si>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</si>
  <si>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</si>
  <si>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</si>
  <si>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</si>
  <si>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</si>
  <si>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</si>
  <si>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</si>
  <si>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</si>
  <si>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</si>
  <si>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</si>
  <si>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</si>
  <si>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</si>
  <si>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</si>
  <si>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</si>
  <si>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</si>
  <si>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</si>
  <si>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</si>
  <si>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</si>
  <si>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</si>
  <si>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</si>
  <si>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</si>
  <si>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</si>
  <si>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</si>
  <si>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</si>
  <si>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</si>
  <si>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</si>
  <si>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</si>
  <si>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</si>
  <si>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</si>
  <si>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</si>
  <si>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</si>
  <si>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</si>
  <si>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</si>
  <si>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</si>
  <si>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</si>
  <si>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</si>
  <si>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</si>
  <si>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</si>
  <si>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</si>
  <si>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</si>
  <si>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</si>
  <si>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</si>
  <si>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</si>
  <si>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</si>
  <si>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</si>
  <si>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</si>
  <si>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</si>
  <si>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</si>
  <si>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</si>
  <si>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</si>
  <si>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</si>
  <si>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</si>
  <si>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</si>
  <si>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</si>
  <si>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</si>
  <si>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</si>
  <si>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</si>
  <si>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</si>
  <si>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</si>
  <si>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</si>
  <si>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</si>
  <si>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</si>
  <si>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</si>
  <si>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</si>
  <si>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</si>
  <si>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</si>
  <si>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</si>
  <si>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</si>
  <si>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</si>
  <si>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</si>
  <si>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</si>
  <si>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</si>
  <si>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</si>
  <si>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</si>
  <si>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</si>
  <si>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</si>
  <si>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</si>
  <si>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</si>
  <si>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</si>
  <si>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</si>
  <si>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</si>
  <si>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</si>
  <si>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</si>
  <si>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</si>
  <si>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</si>
  <si>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</si>
  <si>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</si>
  <si>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</si>
  <si>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</si>
  <si>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</si>
  <si>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</si>
  <si>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</si>
  <si>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</si>
  <si>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</si>
  <si>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</si>
  <si>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</si>
  <si>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</si>
  <si>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</si>
  <si>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</si>
  <si>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</si>
  <si>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</si>
  <si>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</si>
  <si>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</si>
  <si>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</si>
  <si>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</si>
  <si>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</si>
  <si>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</si>
  <si>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</si>
  <si>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</si>
  <si>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</si>
  <si>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</si>
  <si>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</si>
  <si>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</si>
  <si>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</si>
  <si>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</si>
  <si>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</si>
  <si>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</si>
  <si>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</si>
  <si>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</si>
  <si>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</si>
  <si>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</si>
  <si>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</si>
  <si>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</si>
  <si>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</si>
  <si>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</si>
  <si>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</si>
  <si>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</si>
  <si>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</si>
  <si>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</si>
  <si>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</si>
  <si>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</si>
  <si>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</si>
  <si>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</si>
  <si>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</si>
  <si>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</si>
  <si>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</si>
  <si>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</si>
  <si>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</si>
  <si>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</si>
  <si>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</si>
  <si>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</si>
  <si>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</si>
  <si>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</si>
  <si>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</si>
  <si>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</si>
  <si>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</si>
  <si>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</si>
  <si>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</si>
  <si>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</si>
  <si>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</si>
  <si>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</si>
  <si>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</si>
  <si>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</si>
  <si>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</si>
  <si>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</si>
  <si>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</si>
  <si>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</si>
  <si>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</si>
  <si>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</si>
  <si>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</si>
  <si>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</si>
  <si>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</si>
  <si>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</si>
  <si>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</si>
  <si>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</si>
  <si>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</si>
  <si>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</si>
  <si>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</si>
  <si>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</si>
  <si>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</si>
  <si>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</si>
  <si>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</si>
  <si>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</si>
  <si>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</si>
  <si>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</si>
  <si>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</si>
  <si>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</si>
  <si>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</si>
  <si>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</si>
  <si>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</si>
  <si>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</si>
  <si>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</si>
  <si>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</si>
  <si>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</si>
  <si>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</si>
  <si>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</si>
  <si>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</si>
  <si>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</si>
  <si>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</si>
  <si>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</si>
  <si>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</si>
  <si>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</si>
  <si>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</si>
  <si>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</si>
  <si>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</si>
  <si>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</si>
  <si>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</si>
  <si>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</si>
  <si>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</si>
  <si>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</si>
  <si>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</si>
  <si>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</si>
  <si>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</si>
  <si>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</si>
  <si>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</si>
  <si>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</si>
  <si>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</si>
  <si>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</si>
  <si>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</si>
  <si>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</si>
  <si>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</si>
  <si>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</si>
  <si>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</si>
  <si>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</si>
  <si>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</si>
  <si>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</si>
  <si>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</si>
  <si>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</si>
  <si>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</si>
  <si>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</si>
  <si>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</si>
  <si>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</si>
  <si>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</si>
  <si>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</si>
  <si>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</si>
  <si>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</si>
  <si>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</si>
  <si>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</si>
  <si>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</si>
  <si>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</si>
  <si>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</si>
  <si>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</si>
  <si>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</si>
  <si>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</si>
  <si>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</si>
  <si>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</si>
  <si>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</si>
  <si>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</si>
  <si>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</si>
  <si>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</si>
  <si>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</si>
  <si>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</si>
  <si>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</si>
  <si>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</si>
  <si>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</si>
  <si>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</si>
  <si>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</si>
  <si>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</si>
  <si>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</si>
  <si>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</si>
  <si>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</si>
  <si>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</si>
  <si>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</si>
  <si>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</si>
  <si>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</si>
  <si>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</si>
  <si>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</si>
  <si>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 xml:space="preserve">Berau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</si>
</sst>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3"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8.1682642359999988</v>
          </cell>
        </row>
        <row r="31">
          <cell r="B31">
            <v>8.621399907999999</v>
          </cell>
        </row>
        <row r="32">
          <cell r="B32">
            <v>9.1091674959999995</v>
          </cell>
        </row>
        <row r="33">
          <cell r="B33">
            <v>9.2759292120000012</v>
          </cell>
        </row>
        <row r="34">
          <cell r="B34">
            <v>9.7867152019999999</v>
          </cell>
        </row>
        <row r="35">
          <cell r="B35">
            <v>10.490549784000001</v>
          </cell>
        </row>
        <row r="36">
          <cell r="B36">
            <v>10.917468121999999</v>
          </cell>
        </row>
        <row r="37">
          <cell r="B37">
            <v>11.356834478000001</v>
          </cell>
        </row>
        <row r="38">
          <cell r="B38">
            <v>11.807744805999999</v>
          </cell>
        </row>
        <row r="39">
          <cell r="B39">
            <v>12.268738724</v>
          </cell>
        </row>
        <row r="40">
          <cell r="B40">
            <v>12.453511817999999</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11.75803492</v>
          </cell>
        </row>
        <row r="30">
          <cell r="B30">
            <v>12.111434720000002</v>
          </cell>
        </row>
        <row r="31">
          <cell r="B31">
            <v>12.478869360000001</v>
          </cell>
        </row>
        <row r="32">
          <cell r="B32">
            <v>12.84775806</v>
          </cell>
        </row>
        <row r="33">
          <cell r="B33">
            <v>13.206215460000001</v>
          </cell>
        </row>
        <row r="34">
          <cell r="B34">
            <v>13.581426160000003</v>
          </cell>
        </row>
        <row r="35">
          <cell r="B35">
            <v>13.522929387312001</v>
          </cell>
        </row>
        <row r="36">
          <cell r="B36">
            <v>14.205149098381295</v>
          </cell>
        </row>
        <row r="37">
          <cell r="B37">
            <v>14.908873675415027</v>
          </cell>
        </row>
        <row r="38">
          <cell r="B38">
            <v>15.634369005134822</v>
          </cell>
        </row>
        <row r="39">
          <cell r="B39">
            <v>16.381867966872253</v>
          </cell>
        </row>
        <row r="40">
          <cell r="B40">
            <v>17.151565882669324</v>
          </cell>
        </row>
        <row r="41">
          <cell r="B41">
            <v>17.943615537167737</v>
          </cell>
        </row>
        <row r="42">
          <cell r="B42">
            <v>18.758121730593167</v>
          </cell>
        </row>
        <row r="43">
          <cell r="B43">
            <v>19.595135325133654</v>
          </cell>
        </row>
        <row r="44">
          <cell r="B44">
            <v>20.454646741762485</v>
          </cell>
        </row>
        <row r="45">
          <cell r="B45">
            <v>21.33657886104579</v>
          </cell>
        </row>
        <row r="46">
          <cell r="B46">
            <v>22.240779277683604</v>
          </cell>
        </row>
        <row r="47">
          <cell r="B47">
            <v>23.16701185443732</v>
          </cell>
        </row>
        <row r="48">
          <cell r="B48">
            <v>24.131992000000007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 xml:space="preserve">Berau </v>
      </c>
      <c r="E2" s="841"/>
      <c r="F2" s="842"/>
    </row>
    <row r="3" spans="2:15" ht="13.5" thickBot="1">
      <c r="C3" s="490" t="s">
        <v>276</v>
      </c>
      <c r="D3" s="840" t="str">
        <f>province</f>
        <v>Kalimantan Timur</v>
      </c>
      <c r="E3" s="841"/>
      <c r="F3" s="842"/>
    </row>
    <row r="4" spans="2:15" ht="13.5" thickBot="1">
      <c r="B4" s="489"/>
      <c r="C4" s="490" t="s">
        <v>30</v>
      </c>
      <c r="D4" s="840">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0.20919435224910746</v>
      </c>
      <c r="E18" s="535">
        <v>0</v>
      </c>
      <c r="F18" s="535">
        <v>0.16543185557170803</v>
      </c>
      <c r="G18" s="535">
        <v>0.13648128084665909</v>
      </c>
      <c r="H18" s="535">
        <v>2.0775163257842396E-2</v>
      </c>
      <c r="I18" s="536">
        <v>0</v>
      </c>
      <c r="J18" s="537">
        <v>0</v>
      </c>
      <c r="K18" s="538">
        <v>0</v>
      </c>
      <c r="L18" s="535">
        <v>0</v>
      </c>
      <c r="M18" s="536">
        <v>0</v>
      </c>
      <c r="N18" s="471">
        <v>0.53188265192531692</v>
      </c>
      <c r="O18" s="473">
        <f t="shared" ref="O18:O81" si="0">O17+N18</f>
        <v>0.53188265192531692</v>
      </c>
    </row>
    <row r="19" spans="2:15">
      <c r="B19" s="470">
        <f>B18+1</f>
        <v>1951</v>
      </c>
      <c r="C19" s="533">
        <v>0</v>
      </c>
      <c r="D19" s="534">
        <v>0.22079944001882246</v>
      </c>
      <c r="E19" s="535">
        <v>0</v>
      </c>
      <c r="F19" s="535">
        <v>0.174609212336724</v>
      </c>
      <c r="G19" s="535">
        <v>0.14405260017779731</v>
      </c>
      <c r="H19" s="535">
        <v>2.1927668526007197E-2</v>
      </c>
      <c r="I19" s="536">
        <v>0</v>
      </c>
      <c r="J19" s="537">
        <v>0</v>
      </c>
      <c r="K19" s="538">
        <v>0</v>
      </c>
      <c r="L19" s="535">
        <v>0</v>
      </c>
      <c r="M19" s="536">
        <v>0</v>
      </c>
      <c r="N19" s="471">
        <v>0.56138892105935101</v>
      </c>
      <c r="O19" s="473">
        <f t="shared" si="0"/>
        <v>1.0932715729846678</v>
      </c>
    </row>
    <row r="20" spans="2:15">
      <c r="B20" s="470">
        <f t="shared" ref="B20:B83" si="1">B19+1</f>
        <v>1952</v>
      </c>
      <c r="C20" s="533">
        <v>0</v>
      </c>
      <c r="D20" s="534">
        <v>0.23329147280224496</v>
      </c>
      <c r="E20" s="535">
        <v>0</v>
      </c>
      <c r="F20" s="535">
        <v>0.184487969296488</v>
      </c>
      <c r="G20" s="535">
        <v>0.1522025746696026</v>
      </c>
      <c r="H20" s="535">
        <v>2.31682566093264E-2</v>
      </c>
      <c r="I20" s="536">
        <v>0</v>
      </c>
      <c r="J20" s="537">
        <v>0</v>
      </c>
      <c r="K20" s="538">
        <v>0</v>
      </c>
      <c r="L20" s="535">
        <v>0</v>
      </c>
      <c r="M20" s="536">
        <v>0</v>
      </c>
      <c r="N20" s="471">
        <v>0.59315027337766202</v>
      </c>
      <c r="O20" s="473">
        <f t="shared" si="0"/>
        <v>1.6864218463623297</v>
      </c>
    </row>
    <row r="21" spans="2:15">
      <c r="B21" s="470">
        <f t="shared" si="1"/>
        <v>1953</v>
      </c>
      <c r="C21" s="533">
        <v>0</v>
      </c>
      <c r="D21" s="534">
        <v>0.23756234457507755</v>
      </c>
      <c r="E21" s="535">
        <v>0</v>
      </c>
      <c r="F21" s="535">
        <v>0.18786539433063604</v>
      </c>
      <c r="G21" s="535">
        <v>0.15498895032277474</v>
      </c>
      <c r="H21" s="535">
        <v>2.3592398357800803E-2</v>
      </c>
      <c r="I21" s="536">
        <v>0</v>
      </c>
      <c r="J21" s="537">
        <v>0</v>
      </c>
      <c r="K21" s="538">
        <v>0</v>
      </c>
      <c r="L21" s="535">
        <v>0</v>
      </c>
      <c r="M21" s="536">
        <v>0</v>
      </c>
      <c r="N21" s="471">
        <v>0.60400908758628913</v>
      </c>
      <c r="O21" s="473">
        <f t="shared" si="0"/>
        <v>2.2904309339486186</v>
      </c>
    </row>
    <row r="22" spans="2:15">
      <c r="B22" s="470">
        <f t="shared" si="1"/>
        <v>1954</v>
      </c>
      <c r="C22" s="533">
        <v>0</v>
      </c>
      <c r="D22" s="534">
        <v>0.25064389302022128</v>
      </c>
      <c r="E22" s="535">
        <v>0</v>
      </c>
      <c r="F22" s="535">
        <v>0.19821034298610601</v>
      </c>
      <c r="G22" s="535">
        <v>0.16352353296353744</v>
      </c>
      <c r="H22" s="535">
        <v>2.4891531444766801E-2</v>
      </c>
      <c r="I22" s="536">
        <v>0</v>
      </c>
      <c r="J22" s="537">
        <v>0</v>
      </c>
      <c r="K22" s="538">
        <v>0</v>
      </c>
      <c r="L22" s="535">
        <v>0</v>
      </c>
      <c r="M22" s="536">
        <v>0</v>
      </c>
      <c r="N22" s="471">
        <v>0.63726930041463148</v>
      </c>
      <c r="O22" s="473">
        <f t="shared" si="0"/>
        <v>2.9277002343632503</v>
      </c>
    </row>
    <row r="23" spans="2:15">
      <c r="B23" s="470">
        <f t="shared" si="1"/>
        <v>1955</v>
      </c>
      <c r="C23" s="533">
        <v>0</v>
      </c>
      <c r="D23" s="534">
        <v>0.26866953656185499</v>
      </c>
      <c r="E23" s="535">
        <v>0</v>
      </c>
      <c r="F23" s="535">
        <v>0.21246510477535202</v>
      </c>
      <c r="G23" s="535">
        <v>0.1752837114396654</v>
      </c>
      <c r="H23" s="535">
        <v>2.66816643206256E-2</v>
      </c>
      <c r="I23" s="536">
        <v>0</v>
      </c>
      <c r="J23" s="537">
        <v>0</v>
      </c>
      <c r="K23" s="538">
        <v>0</v>
      </c>
      <c r="L23" s="535">
        <v>0</v>
      </c>
      <c r="M23" s="536">
        <v>0</v>
      </c>
      <c r="N23" s="471">
        <v>0.68310001709749801</v>
      </c>
      <c r="O23" s="473">
        <f t="shared" si="0"/>
        <v>3.6108002514607485</v>
      </c>
    </row>
    <row r="24" spans="2:15">
      <c r="B24" s="470">
        <f t="shared" si="1"/>
        <v>1956</v>
      </c>
      <c r="C24" s="533">
        <v>0</v>
      </c>
      <c r="D24" s="534">
        <v>0.27960318202199619</v>
      </c>
      <c r="E24" s="535">
        <v>0</v>
      </c>
      <c r="F24" s="535">
        <v>0.22111148187486601</v>
      </c>
      <c r="G24" s="535">
        <v>0.18241697254676445</v>
      </c>
      <c r="H24" s="535">
        <v>2.7767488421494797E-2</v>
      </c>
      <c r="I24" s="536">
        <v>0</v>
      </c>
      <c r="J24" s="537">
        <v>0</v>
      </c>
      <c r="K24" s="538">
        <v>0</v>
      </c>
      <c r="L24" s="535">
        <v>0</v>
      </c>
      <c r="M24" s="536">
        <v>0</v>
      </c>
      <c r="N24" s="471">
        <v>0.71089912486512152</v>
      </c>
      <c r="O24" s="473">
        <f t="shared" si="0"/>
        <v>4.3216993763258698</v>
      </c>
    </row>
    <row r="25" spans="2:15">
      <c r="B25" s="470">
        <f t="shared" si="1"/>
        <v>1957</v>
      </c>
      <c r="C25" s="533">
        <v>0</v>
      </c>
      <c r="D25" s="534">
        <v>0.29085562900312878</v>
      </c>
      <c r="E25" s="535">
        <v>0</v>
      </c>
      <c r="F25" s="535">
        <v>0.23000996868293408</v>
      </c>
      <c r="G25" s="535">
        <v>0.18975822416342059</v>
      </c>
      <c r="H25" s="535">
        <v>2.8884972811345205E-2</v>
      </c>
      <c r="I25" s="536">
        <v>0</v>
      </c>
      <c r="J25" s="537">
        <v>0</v>
      </c>
      <c r="K25" s="538">
        <v>0</v>
      </c>
      <c r="L25" s="535">
        <v>0</v>
      </c>
      <c r="M25" s="536">
        <v>0</v>
      </c>
      <c r="N25" s="471">
        <v>0.73950879466082864</v>
      </c>
      <c r="O25" s="473">
        <f t="shared" si="0"/>
        <v>5.0612081709866983</v>
      </c>
    </row>
    <row r="26" spans="2:15">
      <c r="B26" s="470">
        <f t="shared" si="1"/>
        <v>1958</v>
      </c>
      <c r="C26" s="533">
        <v>0</v>
      </c>
      <c r="D26" s="534">
        <v>0.30240372432216373</v>
      </c>
      <c r="E26" s="535">
        <v>0</v>
      </c>
      <c r="F26" s="535">
        <v>0.239142255555918</v>
      </c>
      <c r="G26" s="535">
        <v>0.19729236083363233</v>
      </c>
      <c r="H26" s="535">
        <v>3.0031818139580394E-2</v>
      </c>
      <c r="I26" s="536">
        <v>0</v>
      </c>
      <c r="J26" s="537">
        <v>0</v>
      </c>
      <c r="K26" s="538">
        <v>0</v>
      </c>
      <c r="L26" s="535">
        <v>0</v>
      </c>
      <c r="M26" s="536">
        <v>0</v>
      </c>
      <c r="N26" s="471">
        <v>0.76887015885129451</v>
      </c>
      <c r="O26" s="473">
        <f t="shared" si="0"/>
        <v>5.8300783298379928</v>
      </c>
    </row>
    <row r="27" spans="2:15">
      <c r="B27" s="470">
        <f t="shared" si="1"/>
        <v>1959</v>
      </c>
      <c r="C27" s="533">
        <v>0</v>
      </c>
      <c r="D27" s="534">
        <v>0.3142100666833425</v>
      </c>
      <c r="E27" s="535">
        <v>0</v>
      </c>
      <c r="F27" s="535">
        <v>0.24847876537717206</v>
      </c>
      <c r="G27" s="535">
        <v>0.20499498143616687</v>
      </c>
      <c r="H27" s="535">
        <v>3.1204310070621601E-2</v>
      </c>
      <c r="I27" s="536">
        <v>0</v>
      </c>
      <c r="J27" s="537">
        <v>0</v>
      </c>
      <c r="K27" s="538">
        <v>0</v>
      </c>
      <c r="L27" s="535">
        <v>0</v>
      </c>
      <c r="M27" s="536">
        <v>0</v>
      </c>
      <c r="N27" s="471">
        <v>0.7988881235673031</v>
      </c>
      <c r="O27" s="473">
        <f t="shared" si="0"/>
        <v>6.6289664534052957</v>
      </c>
    </row>
    <row r="28" spans="2:15">
      <c r="B28" s="470">
        <f t="shared" si="1"/>
        <v>1960</v>
      </c>
      <c r="C28" s="533">
        <v>0</v>
      </c>
      <c r="D28" s="534">
        <v>0.31894222110386622</v>
      </c>
      <c r="E28" s="535">
        <v>0</v>
      </c>
      <c r="F28" s="535">
        <v>0.25222097484995404</v>
      </c>
      <c r="G28" s="535">
        <v>0.20808230425121207</v>
      </c>
      <c r="H28" s="535">
        <v>3.1674261957901198E-2</v>
      </c>
      <c r="I28" s="536">
        <v>0</v>
      </c>
      <c r="J28" s="537">
        <v>0</v>
      </c>
      <c r="K28" s="538">
        <v>0</v>
      </c>
      <c r="L28" s="535">
        <v>0</v>
      </c>
      <c r="M28" s="536">
        <v>0</v>
      </c>
      <c r="N28" s="471">
        <v>0.8109197621629336</v>
      </c>
      <c r="O28" s="473">
        <f t="shared" si="0"/>
        <v>7.4398862155682295</v>
      </c>
    </row>
    <row r="29" spans="2:15">
      <c r="B29" s="470">
        <f t="shared" si="1"/>
        <v>1961</v>
      </c>
      <c r="C29" s="533">
        <v>0</v>
      </c>
      <c r="D29" s="534">
        <v>0.30113062307302502</v>
      </c>
      <c r="E29" s="535">
        <v>0</v>
      </c>
      <c r="F29" s="535">
        <v>0.23813548123476</v>
      </c>
      <c r="G29" s="535">
        <v>0.19646177201867701</v>
      </c>
      <c r="H29" s="535">
        <v>2.9905386015527998E-2</v>
      </c>
      <c r="I29" s="536">
        <v>0</v>
      </c>
      <c r="J29" s="537">
        <v>0</v>
      </c>
      <c r="K29" s="538">
        <v>0</v>
      </c>
      <c r="L29" s="535">
        <v>0</v>
      </c>
      <c r="M29" s="536">
        <v>0</v>
      </c>
      <c r="N29" s="471">
        <v>0.76563326234198992</v>
      </c>
      <c r="O29" s="473">
        <f t="shared" si="0"/>
        <v>8.2055194779102187</v>
      </c>
    </row>
    <row r="30" spans="2:15">
      <c r="B30" s="470">
        <f t="shared" si="1"/>
        <v>1962</v>
      </c>
      <c r="C30" s="533">
        <v>0</v>
      </c>
      <c r="D30" s="534">
        <v>0.31018141282590006</v>
      </c>
      <c r="E30" s="535">
        <v>0</v>
      </c>
      <c r="F30" s="535">
        <v>0.24529288738416011</v>
      </c>
      <c r="G30" s="535">
        <v>0.20236663209193204</v>
      </c>
      <c r="H30" s="535">
        <v>3.0804223066848005E-2</v>
      </c>
      <c r="I30" s="536">
        <v>0</v>
      </c>
      <c r="J30" s="537">
        <v>0</v>
      </c>
      <c r="K30" s="538">
        <v>0</v>
      </c>
      <c r="L30" s="535">
        <v>0</v>
      </c>
      <c r="M30" s="536">
        <v>0</v>
      </c>
      <c r="N30" s="471">
        <v>0.78864515536884028</v>
      </c>
      <c r="O30" s="473">
        <f t="shared" si="0"/>
        <v>8.994164633279059</v>
      </c>
    </row>
    <row r="31" spans="2:15">
      <c r="B31" s="470">
        <f t="shared" si="1"/>
        <v>1963</v>
      </c>
      <c r="C31" s="533">
        <v>0</v>
      </c>
      <c r="D31" s="534">
        <v>0.31959164360295006</v>
      </c>
      <c r="E31" s="535">
        <v>0</v>
      </c>
      <c r="F31" s="535">
        <v>0.25273454114808008</v>
      </c>
      <c r="G31" s="535">
        <v>0.20850599644716608</v>
      </c>
      <c r="H31" s="535">
        <v>3.1738756330224001E-2</v>
      </c>
      <c r="I31" s="536">
        <v>0</v>
      </c>
      <c r="J31" s="537">
        <v>0</v>
      </c>
      <c r="K31" s="538">
        <v>0</v>
      </c>
      <c r="L31" s="535">
        <v>0</v>
      </c>
      <c r="M31" s="536">
        <v>0</v>
      </c>
      <c r="N31" s="471">
        <v>0.81257093752842025</v>
      </c>
      <c r="O31" s="473">
        <f t="shared" si="0"/>
        <v>9.8067355708074793</v>
      </c>
    </row>
    <row r="32" spans="2:15">
      <c r="B32" s="470">
        <f t="shared" si="1"/>
        <v>1964</v>
      </c>
      <c r="C32" s="533">
        <v>0</v>
      </c>
      <c r="D32" s="534">
        <v>0.32903911376538753</v>
      </c>
      <c r="E32" s="535">
        <v>0</v>
      </c>
      <c r="F32" s="535">
        <v>0.26020564398918</v>
      </c>
      <c r="G32" s="535">
        <v>0.21466965629107354</v>
      </c>
      <c r="H32" s="535">
        <v>3.2676987849804003E-2</v>
      </c>
      <c r="I32" s="536">
        <v>0</v>
      </c>
      <c r="J32" s="537">
        <v>0</v>
      </c>
      <c r="K32" s="538">
        <v>0</v>
      </c>
      <c r="L32" s="535">
        <v>0</v>
      </c>
      <c r="M32" s="536">
        <v>0</v>
      </c>
      <c r="N32" s="471">
        <v>0.83659140189544512</v>
      </c>
      <c r="O32" s="473">
        <f t="shared" si="0"/>
        <v>10.643326972702924</v>
      </c>
    </row>
    <row r="33" spans="2:15">
      <c r="B33" s="470">
        <f t="shared" si="1"/>
        <v>1965</v>
      </c>
      <c r="C33" s="533">
        <v>0</v>
      </c>
      <c r="D33" s="534">
        <v>0.33821943181526254</v>
      </c>
      <c r="E33" s="535">
        <v>0</v>
      </c>
      <c r="F33" s="535">
        <v>0.26746548171138007</v>
      </c>
      <c r="G33" s="535">
        <v>0.22065902241188853</v>
      </c>
      <c r="H33" s="535">
        <v>3.3588688400964004E-2</v>
      </c>
      <c r="I33" s="536">
        <v>0</v>
      </c>
      <c r="J33" s="537">
        <v>0</v>
      </c>
      <c r="K33" s="538">
        <v>0</v>
      </c>
      <c r="L33" s="535">
        <v>0</v>
      </c>
      <c r="M33" s="536">
        <v>0</v>
      </c>
      <c r="N33" s="471">
        <v>0.85993262433949513</v>
      </c>
      <c r="O33" s="473">
        <f t="shared" si="0"/>
        <v>11.503259597042419</v>
      </c>
    </row>
    <row r="34" spans="2:15">
      <c r="B34" s="470">
        <f t="shared" si="1"/>
        <v>1966</v>
      </c>
      <c r="C34" s="533">
        <v>0</v>
      </c>
      <c r="D34" s="534">
        <v>0.34782881234895008</v>
      </c>
      <c r="E34" s="535">
        <v>0</v>
      </c>
      <c r="F34" s="535">
        <v>0.27506462401848014</v>
      </c>
      <c r="G34" s="535">
        <v>0.22692831481524606</v>
      </c>
      <c r="H34" s="535">
        <v>3.4542999295344011E-2</v>
      </c>
      <c r="I34" s="536">
        <v>0</v>
      </c>
      <c r="J34" s="537">
        <v>0</v>
      </c>
      <c r="K34" s="538">
        <v>0</v>
      </c>
      <c r="L34" s="535">
        <v>0</v>
      </c>
      <c r="M34" s="536">
        <v>0</v>
      </c>
      <c r="N34" s="471">
        <v>0.88436475047802021</v>
      </c>
      <c r="O34" s="473">
        <f t="shared" si="0"/>
        <v>12.38762434752044</v>
      </c>
    </row>
    <row r="35" spans="2:15">
      <c r="B35" s="470">
        <f t="shared" si="1"/>
        <v>1967</v>
      </c>
      <c r="C35" s="533">
        <v>0</v>
      </c>
      <c r="D35" s="534">
        <v>0.36910355923592741</v>
      </c>
      <c r="E35" s="535">
        <v>0</v>
      </c>
      <c r="F35" s="535">
        <v>0.29188879167163001</v>
      </c>
      <c r="G35" s="535">
        <v>0.24080825312909476</v>
      </c>
      <c r="H35" s="535">
        <v>3.6655801744809348E-2</v>
      </c>
      <c r="I35" s="536">
        <v>0</v>
      </c>
      <c r="J35" s="537">
        <v>0</v>
      </c>
      <c r="K35" s="538">
        <v>0</v>
      </c>
      <c r="L35" s="535">
        <v>0</v>
      </c>
      <c r="M35" s="536">
        <v>0</v>
      </c>
      <c r="N35" s="471">
        <v>0.9384564057814615</v>
      </c>
      <c r="O35" s="473">
        <f t="shared" si="0"/>
        <v>13.326080753301902</v>
      </c>
    </row>
    <row r="36" spans="2:15">
      <c r="B36" s="470">
        <f t="shared" si="1"/>
        <v>1968</v>
      </c>
      <c r="C36" s="533">
        <v>0</v>
      </c>
      <c r="D36" s="534">
        <v>0.38890899867321921</v>
      </c>
      <c r="E36" s="535">
        <v>0</v>
      </c>
      <c r="F36" s="535">
        <v>0.30755102423813202</v>
      </c>
      <c r="G36" s="535">
        <v>0.25372959499645892</v>
      </c>
      <c r="H36" s="535">
        <v>3.8622686764788666E-2</v>
      </c>
      <c r="I36" s="536">
        <v>0</v>
      </c>
      <c r="J36" s="537">
        <v>0</v>
      </c>
      <c r="K36" s="538">
        <v>0</v>
      </c>
      <c r="L36" s="535">
        <v>0</v>
      </c>
      <c r="M36" s="536">
        <v>0</v>
      </c>
      <c r="N36" s="471">
        <v>0.98881230467259884</v>
      </c>
      <c r="O36" s="473">
        <f t="shared" si="0"/>
        <v>14.314893057974501</v>
      </c>
    </row>
    <row r="37" spans="2:15">
      <c r="B37" s="470">
        <f t="shared" si="1"/>
        <v>1969</v>
      </c>
      <c r="C37" s="533">
        <v>0</v>
      </c>
      <c r="D37" s="534">
        <v>0.40948450593241981</v>
      </c>
      <c r="E37" s="535">
        <v>0</v>
      </c>
      <c r="F37" s="535">
        <v>0.32382222997874116</v>
      </c>
      <c r="G37" s="535">
        <v>0.26715333973246147</v>
      </c>
      <c r="H37" s="535">
        <v>4.0666047485702378E-2</v>
      </c>
      <c r="I37" s="536">
        <v>0</v>
      </c>
      <c r="J37" s="537">
        <v>0</v>
      </c>
      <c r="K37" s="538">
        <v>0</v>
      </c>
      <c r="L37" s="535">
        <v>0</v>
      </c>
      <c r="M37" s="536">
        <v>0</v>
      </c>
      <c r="N37" s="471">
        <v>1.0411261231293247</v>
      </c>
      <c r="O37" s="473">
        <f t="shared" si="0"/>
        <v>15.356019181103825</v>
      </c>
    </row>
    <row r="38" spans="2:15">
      <c r="B38" s="470">
        <f t="shared" si="1"/>
        <v>1970</v>
      </c>
      <c r="C38" s="533">
        <v>0</v>
      </c>
      <c r="D38" s="534">
        <v>0.43085647598545235</v>
      </c>
      <c r="E38" s="535">
        <v>0</v>
      </c>
      <c r="F38" s="535">
        <v>0.3407232821586107</v>
      </c>
      <c r="G38" s="535">
        <v>0.28109670778085383</v>
      </c>
      <c r="H38" s="535">
        <v>4.2788505201313894E-2</v>
      </c>
      <c r="I38" s="536">
        <v>0</v>
      </c>
      <c r="J38" s="537">
        <v>0</v>
      </c>
      <c r="K38" s="538">
        <v>0</v>
      </c>
      <c r="L38" s="535">
        <v>0</v>
      </c>
      <c r="M38" s="536">
        <v>0</v>
      </c>
      <c r="N38" s="471">
        <v>1.0954649711262308</v>
      </c>
      <c r="O38" s="473">
        <f t="shared" si="0"/>
        <v>16.451484152230055</v>
      </c>
    </row>
    <row r="39" spans="2:15">
      <c r="B39" s="470">
        <f t="shared" si="1"/>
        <v>1971</v>
      </c>
      <c r="C39" s="533">
        <v>0</v>
      </c>
      <c r="D39" s="534">
        <v>0.45305214921120701</v>
      </c>
      <c r="E39" s="535">
        <v>0</v>
      </c>
      <c r="F39" s="535">
        <v>0.35827572259460971</v>
      </c>
      <c r="G39" s="535">
        <v>0.29557747114055305</v>
      </c>
      <c r="H39" s="535">
        <v>4.4992765163044006E-2</v>
      </c>
      <c r="I39" s="536">
        <v>0</v>
      </c>
      <c r="J39" s="537">
        <v>0</v>
      </c>
      <c r="K39" s="538">
        <v>0</v>
      </c>
      <c r="L39" s="535">
        <v>0</v>
      </c>
      <c r="M39" s="536">
        <v>0</v>
      </c>
      <c r="N39" s="471">
        <v>1.1518981081094137</v>
      </c>
      <c r="O39" s="473">
        <f t="shared" si="0"/>
        <v>17.603382260339469</v>
      </c>
    </row>
    <row r="40" spans="2:15">
      <c r="B40" s="470">
        <f t="shared" si="1"/>
        <v>1972</v>
      </c>
      <c r="C40" s="533">
        <v>0</v>
      </c>
      <c r="D40" s="534">
        <v>0.47609963734796562</v>
      </c>
      <c r="E40" s="535">
        <v>0</v>
      </c>
      <c r="F40" s="535">
        <v>0.37650178217862112</v>
      </c>
      <c r="G40" s="535">
        <v>0.31061397029736243</v>
      </c>
      <c r="H40" s="535">
        <v>4.7281619157315206E-2</v>
      </c>
      <c r="I40" s="536">
        <v>0</v>
      </c>
      <c r="J40" s="537">
        <v>0</v>
      </c>
      <c r="K40" s="538">
        <v>0</v>
      </c>
      <c r="L40" s="535">
        <v>0</v>
      </c>
      <c r="M40" s="536">
        <v>0</v>
      </c>
      <c r="N40" s="471">
        <v>1.2104970089812643</v>
      </c>
      <c r="O40" s="473">
        <f t="shared" si="0"/>
        <v>18.813879269320733</v>
      </c>
    </row>
    <row r="41" spans="2:15">
      <c r="B41" s="470">
        <f t="shared" si="1"/>
        <v>1973</v>
      </c>
      <c r="C41" s="533">
        <v>0</v>
      </c>
      <c r="D41" s="534">
        <v>0.50002795021967417</v>
      </c>
      <c r="E41" s="535">
        <v>0</v>
      </c>
      <c r="F41" s="535">
        <v>0.39542440201279988</v>
      </c>
      <c r="G41" s="535">
        <v>0.32622513166055989</v>
      </c>
      <c r="H41" s="535">
        <v>4.9657948159746959E-2</v>
      </c>
      <c r="I41" s="536">
        <v>0</v>
      </c>
      <c r="J41" s="537">
        <v>0</v>
      </c>
      <c r="K41" s="538">
        <v>0</v>
      </c>
      <c r="L41" s="535">
        <v>0</v>
      </c>
      <c r="M41" s="536">
        <v>0</v>
      </c>
      <c r="N41" s="471">
        <v>1.2713354320527808</v>
      </c>
      <c r="O41" s="473">
        <f t="shared" si="0"/>
        <v>20.085214701373513</v>
      </c>
    </row>
    <row r="42" spans="2:15">
      <c r="B42" s="470">
        <f t="shared" si="1"/>
        <v>1974</v>
      </c>
      <c r="C42" s="533">
        <v>0</v>
      </c>
      <c r="D42" s="534">
        <v>0.52486702325865464</v>
      </c>
      <c r="E42" s="535">
        <v>0</v>
      </c>
      <c r="F42" s="535">
        <v>0.41506725517466031</v>
      </c>
      <c r="G42" s="535">
        <v>0.34243048551909472</v>
      </c>
      <c r="H42" s="535">
        <v>5.2124725068445711E-2</v>
      </c>
      <c r="I42" s="536">
        <v>0</v>
      </c>
      <c r="J42" s="537">
        <v>0</v>
      </c>
      <c r="K42" s="538">
        <v>0</v>
      </c>
      <c r="L42" s="535">
        <v>0</v>
      </c>
      <c r="M42" s="536">
        <v>0</v>
      </c>
      <c r="N42" s="471">
        <v>1.3344894890208554</v>
      </c>
      <c r="O42" s="473">
        <f t="shared" si="0"/>
        <v>21.41970419039437</v>
      </c>
    </row>
    <row r="43" spans="2:15">
      <c r="B43" s="470">
        <f t="shared" si="1"/>
        <v>1975</v>
      </c>
      <c r="C43" s="533">
        <v>0</v>
      </c>
      <c r="D43" s="534">
        <v>0.55064774584799281</v>
      </c>
      <c r="E43" s="535">
        <v>0</v>
      </c>
      <c r="F43" s="535">
        <v>0.43545476913036674</v>
      </c>
      <c r="G43" s="535">
        <v>0.35925018453255247</v>
      </c>
      <c r="H43" s="535">
        <v>5.4685017518697206E-2</v>
      </c>
      <c r="I43" s="536">
        <v>0</v>
      </c>
      <c r="J43" s="537">
        <v>0</v>
      </c>
      <c r="K43" s="538">
        <v>0</v>
      </c>
      <c r="L43" s="535">
        <v>0</v>
      </c>
      <c r="M43" s="536">
        <v>0</v>
      </c>
      <c r="N43" s="471">
        <v>1.4000377170296092</v>
      </c>
      <c r="O43" s="473">
        <f t="shared" si="0"/>
        <v>22.819741907423978</v>
      </c>
    </row>
    <row r="44" spans="2:15">
      <c r="B44" s="470">
        <f t="shared" si="1"/>
        <v>1976</v>
      </c>
      <c r="C44" s="533">
        <v>0</v>
      </c>
      <c r="D44" s="534">
        <v>0.57740199050751295</v>
      </c>
      <c r="E44" s="535">
        <v>0</v>
      </c>
      <c r="F44" s="535">
        <v>0.45661214881513662</v>
      </c>
      <c r="G44" s="535">
        <v>0.37670502277248774</v>
      </c>
      <c r="H44" s="535">
        <v>5.7341990781435766E-2</v>
      </c>
      <c r="I44" s="536">
        <v>0</v>
      </c>
      <c r="J44" s="537">
        <v>0</v>
      </c>
      <c r="K44" s="538">
        <v>0</v>
      </c>
      <c r="L44" s="535">
        <v>0</v>
      </c>
      <c r="M44" s="536">
        <v>0</v>
      </c>
      <c r="N44" s="471">
        <v>1.4680611528765732</v>
      </c>
      <c r="O44" s="473">
        <f t="shared" si="0"/>
        <v>24.287803060300551</v>
      </c>
    </row>
    <row r="45" spans="2:15">
      <c r="B45" s="470">
        <f t="shared" si="1"/>
        <v>1977</v>
      </c>
      <c r="C45" s="533">
        <v>0</v>
      </c>
      <c r="D45" s="534">
        <v>0.60516264294793087</v>
      </c>
      <c r="E45" s="535">
        <v>0</v>
      </c>
      <c r="F45" s="535">
        <v>0.47856540040020301</v>
      </c>
      <c r="G45" s="535">
        <v>0.3948164553301674</v>
      </c>
      <c r="H45" s="535">
        <v>6.0098910747932457E-2</v>
      </c>
      <c r="I45" s="536">
        <v>0</v>
      </c>
      <c r="J45" s="537">
        <v>0</v>
      </c>
      <c r="K45" s="538">
        <v>0</v>
      </c>
      <c r="L45" s="535">
        <v>0</v>
      </c>
      <c r="M45" s="536">
        <v>0</v>
      </c>
      <c r="N45" s="471">
        <v>1.5386434094262336</v>
      </c>
      <c r="O45" s="473">
        <f t="shared" si="0"/>
        <v>25.826446469726783</v>
      </c>
    </row>
    <row r="46" spans="2:15">
      <c r="B46" s="470">
        <f t="shared" si="1"/>
        <v>1978</v>
      </c>
      <c r="C46" s="533">
        <v>0</v>
      </c>
      <c r="D46" s="534">
        <v>0.63396363301848313</v>
      </c>
      <c r="E46" s="535">
        <v>0</v>
      </c>
      <c r="F46" s="535">
        <v>0.50134135576634076</v>
      </c>
      <c r="G46" s="535">
        <v>0.41360661850723107</v>
      </c>
      <c r="H46" s="535">
        <v>6.295914700321488E-2</v>
      </c>
      <c r="I46" s="536">
        <v>0</v>
      </c>
      <c r="J46" s="537">
        <v>0</v>
      </c>
      <c r="K46" s="538">
        <v>0</v>
      </c>
      <c r="L46" s="535">
        <v>0</v>
      </c>
      <c r="M46" s="536">
        <v>0</v>
      </c>
      <c r="N46" s="471">
        <v>1.6118707542952699</v>
      </c>
      <c r="O46" s="473">
        <f t="shared" si="0"/>
        <v>27.438317224022054</v>
      </c>
    </row>
    <row r="47" spans="2:15">
      <c r="B47" s="470">
        <f t="shared" si="1"/>
        <v>1979</v>
      </c>
      <c r="C47" s="533">
        <v>0</v>
      </c>
      <c r="D47" s="534">
        <v>0.66383996657405631</v>
      </c>
      <c r="E47" s="535">
        <v>0</v>
      </c>
      <c r="F47" s="535">
        <v>0.52496769770454121</v>
      </c>
      <c r="G47" s="535">
        <v>0.43309835060624646</v>
      </c>
      <c r="H47" s="535">
        <v>6.5926175990802846E-2</v>
      </c>
      <c r="I47" s="536">
        <v>0</v>
      </c>
      <c r="J47" s="537">
        <v>0</v>
      </c>
      <c r="K47" s="538">
        <v>0</v>
      </c>
      <c r="L47" s="535">
        <v>0</v>
      </c>
      <c r="M47" s="536">
        <v>0</v>
      </c>
      <c r="N47" s="471">
        <v>1.6878321908756468</v>
      </c>
      <c r="O47" s="473">
        <f t="shared" si="0"/>
        <v>29.1261494148977</v>
      </c>
    </row>
    <row r="48" spans="2:15">
      <c r="B48" s="470">
        <f t="shared" si="1"/>
        <v>1980</v>
      </c>
      <c r="C48" s="533">
        <v>0</v>
      </c>
      <c r="D48" s="534">
        <v>0.69528982231687519</v>
      </c>
      <c r="E48" s="535">
        <v>0</v>
      </c>
      <c r="F48" s="535">
        <v>0.54983838822300024</v>
      </c>
      <c r="G48" s="535">
        <v>0.45361667028397512</v>
      </c>
      <c r="H48" s="535">
        <v>6.9049472009400023E-2</v>
      </c>
      <c r="I48" s="536">
        <v>0</v>
      </c>
      <c r="J48" s="537">
        <v>0</v>
      </c>
      <c r="K48" s="538">
        <v>0</v>
      </c>
      <c r="L48" s="535">
        <v>0</v>
      </c>
      <c r="M48" s="536">
        <v>0</v>
      </c>
      <c r="N48" s="471">
        <v>1.7677943528332507</v>
      </c>
      <c r="O48" s="473">
        <f t="shared" si="0"/>
        <v>30.893943767730949</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30.893943767730949</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30.893943767730949</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30.893943767730949</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30.893943767730949</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30.893943767730949</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30.893943767730949</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30.893943767730949</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30.893943767730949</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30.893943767730949</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30.893943767730949</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30.893943767730949</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30.893943767730949</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30.893943767730949</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30.893943767730949</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30.893943767730949</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30.893943767730949</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30.893943767730949</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30.893943767730949</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30.893943767730949</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30.893943767730949</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30.893943767730949</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30.893943767730949</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30.893943767730949</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30.893943767730949</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30.893943767730949</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30.893943767730949</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30.893943767730949</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30.893943767730949</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30.893943767730949</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30.893943767730949</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30.893943767730949</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30.893943767730949</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30.893943767730949</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30.893943767730949</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30.893943767730949</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30.893943767730949</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30.893943767730949</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30.893943767730949</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30.893943767730949</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30.893943767730949</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30.893943767730949</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30.893943767730949</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30.893943767730949</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30.893943767730949</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30.893943767730949</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30.893943767730949</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30.893943767730949</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30.893943767730949</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30.893943767730949</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30.893943767730949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2" t="s">
        <v>52</v>
      </c>
      <c r="C2" s="862"/>
      <c r="D2" s="862"/>
      <c r="E2" s="862"/>
      <c r="F2" s="862"/>
      <c r="G2" s="862"/>
      <c r="H2" s="862"/>
    </row>
    <row r="3" spans="1:35" ht="13.5" thickBot="1">
      <c r="B3" s="862"/>
      <c r="C3" s="862"/>
      <c r="D3" s="862"/>
      <c r="E3" s="862"/>
      <c r="F3" s="862"/>
      <c r="G3" s="862"/>
      <c r="H3" s="862"/>
    </row>
    <row r="4" spans="1:35" ht="13.5" thickBot="1">
      <c r="P4" s="845" t="s">
        <v>242</v>
      </c>
      <c r="Q4" s="846"/>
      <c r="R4" s="847" t="s">
        <v>243</v>
      </c>
      <c r="S4" s="8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4" t="s">
        <v>47</v>
      </c>
      <c r="E5" s="865"/>
      <c r="F5" s="865"/>
      <c r="G5" s="854"/>
      <c r="H5" s="865" t="s">
        <v>57</v>
      </c>
      <c r="I5" s="865"/>
      <c r="J5" s="865"/>
      <c r="K5" s="854"/>
      <c r="L5" s="135"/>
      <c r="M5" s="135"/>
      <c r="N5" s="135"/>
      <c r="O5" s="163"/>
      <c r="P5" s="207" t="s">
        <v>116</v>
      </c>
      <c r="Q5" s="208" t="s">
        <v>113</v>
      </c>
      <c r="R5" s="207" t="s">
        <v>116</v>
      </c>
      <c r="S5" s="208" t="s">
        <v>113</v>
      </c>
      <c r="V5" s="305" t="s">
        <v>118</v>
      </c>
      <c r="W5" s="306">
        <v>3</v>
      </c>
      <c r="AF5" s="866" t="s">
        <v>126</v>
      </c>
      <c r="AG5" s="866" t="s">
        <v>129</v>
      </c>
      <c r="AH5" s="866"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71" t="s">
        <v>125</v>
      </c>
      <c r="X6" s="873"/>
      <c r="Y6" s="873"/>
      <c r="Z6" s="873"/>
      <c r="AA6" s="873"/>
      <c r="AB6" s="873"/>
      <c r="AC6" s="873"/>
      <c r="AD6" s="873"/>
      <c r="AE6" s="873"/>
      <c r="AF6" s="867"/>
      <c r="AG6" s="867"/>
      <c r="AH6" s="867"/>
      <c r="AI6"/>
    </row>
    <row r="7" spans="1:35" ht="26.25" thickBot="1">
      <c r="B7" s="871" t="s">
        <v>133</v>
      </c>
      <c r="C7" s="8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8"/>
      <c r="AG7" s="868"/>
      <c r="AH7" s="868"/>
      <c r="AI7"/>
    </row>
    <row r="8" spans="1:35" ht="25.5" customHeight="1">
      <c r="B8" s="8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1" t="s">
        <v>70</v>
      </c>
      <c r="C26" s="851"/>
      <c r="D26" s="851"/>
      <c r="E26" s="851"/>
      <c r="F26" s="851"/>
      <c r="G26" s="851"/>
      <c r="H26" s="8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2"/>
      <c r="C27" s="852"/>
      <c r="D27" s="852"/>
      <c r="E27" s="852"/>
      <c r="F27" s="852"/>
      <c r="G27" s="852"/>
      <c r="H27" s="852"/>
      <c r="O27" s="84"/>
      <c r="P27" s="402"/>
      <c r="Q27" s="84"/>
      <c r="R27" s="84"/>
      <c r="S27" s="84"/>
      <c r="U27" s="171"/>
      <c r="V27" s="173"/>
    </row>
    <row r="28" spans="1:35">
      <c r="B28" s="852"/>
      <c r="C28" s="852"/>
      <c r="D28" s="852"/>
      <c r="E28" s="852"/>
      <c r="F28" s="852"/>
      <c r="G28" s="852"/>
      <c r="H28" s="852"/>
      <c r="O28" s="84"/>
      <c r="P28" s="402"/>
      <c r="Q28" s="84"/>
      <c r="R28" s="84"/>
      <c r="S28" s="84"/>
      <c r="V28" s="173"/>
    </row>
    <row r="29" spans="1:35">
      <c r="B29" s="852"/>
      <c r="C29" s="852"/>
      <c r="D29" s="852"/>
      <c r="E29" s="852"/>
      <c r="F29" s="852"/>
      <c r="G29" s="852"/>
      <c r="H29" s="8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2"/>
      <c r="C30" s="852"/>
      <c r="D30" s="852"/>
      <c r="E30" s="852"/>
      <c r="F30" s="852"/>
      <c r="G30" s="852"/>
      <c r="H30" s="8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3" t="s">
        <v>75</v>
      </c>
      <c r="D38" s="854"/>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49">
        <f>LN(2)/B41</f>
        <v>13.862943611198904</v>
      </c>
      <c r="D41" s="8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0">
        <f>Amnt_Deposited!C14</f>
        <v>3.5531949426599994</v>
      </c>
      <c r="D19" s="416">
        <f>Dry_Matter_Content!C6</f>
        <v>0.59</v>
      </c>
      <c r="E19" s="283">
        <f>MCF!R18</f>
        <v>1</v>
      </c>
      <c r="F19" s="130">
        <f>C19*D19*$K$6*DOCF*E19</f>
        <v>0.3983131530721859</v>
      </c>
      <c r="G19" s="65">
        <f t="shared" ref="G19:G50" si="0">F19*$K$12</f>
        <v>0.3983131530721859</v>
      </c>
      <c r="H19" s="65">
        <f>F19*(1-$K$12)</f>
        <v>0</v>
      </c>
      <c r="I19" s="65">
        <f t="shared" ref="I19:I50" si="1">G19+I18*$K$10</f>
        <v>0.3983131530721859</v>
      </c>
      <c r="J19" s="65">
        <f t="shared" ref="J19:J50" si="2">I18*(1-$K$10)+H19</f>
        <v>0</v>
      </c>
      <c r="K19" s="66">
        <f>J19*CH4_fraction*conv</f>
        <v>0</v>
      </c>
      <c r="O19" s="95">
        <f>Amnt_Deposited!B14</f>
        <v>2000</v>
      </c>
      <c r="P19" s="98">
        <f>Amnt_Deposited!C14</f>
        <v>3.5531949426599994</v>
      </c>
      <c r="Q19" s="283">
        <f>MCF!R18</f>
        <v>1</v>
      </c>
      <c r="R19" s="130">
        <f t="shared" ref="R19:R50" si="3">P19*$W$6*DOCF*Q19</f>
        <v>0.26648962069949994</v>
      </c>
      <c r="S19" s="65">
        <f>R19*$W$12</f>
        <v>0.26648962069949994</v>
      </c>
      <c r="T19" s="65">
        <f>R19*(1-$W$12)</f>
        <v>0</v>
      </c>
      <c r="U19" s="65">
        <f>S19+U18*$W$10</f>
        <v>0.26648962069949994</v>
      </c>
      <c r="V19" s="65">
        <f>U18*(1-$W$10)+T19</f>
        <v>0</v>
      </c>
      <c r="W19" s="66">
        <f>V19*CH4_fraction*conv</f>
        <v>0</v>
      </c>
    </row>
    <row r="20" spans="2:23">
      <c r="B20" s="96">
        <f>Amnt_Deposited!B15</f>
        <v>2001</v>
      </c>
      <c r="C20" s="771">
        <f>Amnt_Deposited!C15</f>
        <v>3.7503089599799995</v>
      </c>
      <c r="D20" s="418">
        <f>Dry_Matter_Content!C7</f>
        <v>0.59</v>
      </c>
      <c r="E20" s="284">
        <f>MCF!R19</f>
        <v>1</v>
      </c>
      <c r="F20" s="67">
        <f t="shared" ref="F20:F50" si="4">C20*D20*$K$6*DOCF*E20</f>
        <v>0.42040963441375789</v>
      </c>
      <c r="G20" s="67">
        <f t="shared" si="0"/>
        <v>0.42040963441375789</v>
      </c>
      <c r="H20" s="67">
        <f t="shared" ref="H20:H50" si="5">F20*(1-$K$12)</f>
        <v>0</v>
      </c>
      <c r="I20" s="67">
        <f t="shared" si="1"/>
        <v>0.68740692551770621</v>
      </c>
      <c r="J20" s="67">
        <f t="shared" si="2"/>
        <v>0.13131586196823758</v>
      </c>
      <c r="K20" s="100">
        <f>J20*CH4_fraction*conv</f>
        <v>8.7543907978825053E-2</v>
      </c>
      <c r="M20" s="393"/>
      <c r="O20" s="96">
        <f>Amnt_Deposited!B15</f>
        <v>2001</v>
      </c>
      <c r="P20" s="99">
        <f>Amnt_Deposited!C15</f>
        <v>3.7503089599799995</v>
      </c>
      <c r="Q20" s="284">
        <f>MCF!R19</f>
        <v>1</v>
      </c>
      <c r="R20" s="67">
        <f t="shared" si="3"/>
        <v>0.28127317199849994</v>
      </c>
      <c r="S20" s="67">
        <f>R20*$W$12</f>
        <v>0.28127317199849994</v>
      </c>
      <c r="T20" s="67">
        <f>R20*(1-$W$12)</f>
        <v>0</v>
      </c>
      <c r="U20" s="67">
        <f>S20+U19*$W$10</f>
        <v>0.45990650681380879</v>
      </c>
      <c r="V20" s="67">
        <f>U19*(1-$W$10)+T20</f>
        <v>8.7856285884191074E-2</v>
      </c>
      <c r="W20" s="100">
        <f>V20*CH4_fraction*conv</f>
        <v>5.857085725612738E-2</v>
      </c>
    </row>
    <row r="21" spans="2:23">
      <c r="B21" s="96">
        <f>Amnt_Deposited!B16</f>
        <v>2002</v>
      </c>
      <c r="C21" s="771">
        <f>Amnt_Deposited!C16</f>
        <v>3.9624878607599996</v>
      </c>
      <c r="D21" s="418">
        <f>Dry_Matter_Content!C8</f>
        <v>0.59</v>
      </c>
      <c r="E21" s="284">
        <f>MCF!R20</f>
        <v>1</v>
      </c>
      <c r="F21" s="67">
        <f t="shared" si="4"/>
        <v>0.44419488919119593</v>
      </c>
      <c r="G21" s="67">
        <f t="shared" si="0"/>
        <v>0.44419488919119593</v>
      </c>
      <c r="H21" s="67">
        <f t="shared" si="5"/>
        <v>0</v>
      </c>
      <c r="I21" s="67">
        <f t="shared" si="1"/>
        <v>0.90497753114944213</v>
      </c>
      <c r="J21" s="67">
        <f t="shared" si="2"/>
        <v>0.2266242835594601</v>
      </c>
      <c r="K21" s="100">
        <f t="shared" ref="K21:K84" si="6">J21*CH4_fraction*conv</f>
        <v>0.15108285570630672</v>
      </c>
      <c r="O21" s="96">
        <f>Amnt_Deposited!B16</f>
        <v>2002</v>
      </c>
      <c r="P21" s="99">
        <f>Amnt_Deposited!C16</f>
        <v>3.9624878607599996</v>
      </c>
      <c r="Q21" s="284">
        <f>MCF!R20</f>
        <v>1</v>
      </c>
      <c r="R21" s="67">
        <f t="shared" si="3"/>
        <v>0.29718658955699995</v>
      </c>
      <c r="S21" s="67">
        <f t="shared" ref="S21:S84" si="7">R21*$W$12</f>
        <v>0.29718658955699995</v>
      </c>
      <c r="T21" s="67">
        <f t="shared" ref="T21:T84" si="8">R21*(1-$W$12)</f>
        <v>0</v>
      </c>
      <c r="U21" s="67">
        <f t="shared" ref="U21:U84" si="9">S21+U20*$W$10</f>
        <v>0.60547114037652228</v>
      </c>
      <c r="V21" s="67">
        <f t="shared" ref="V21:V84" si="10">U20*(1-$W$10)+T21</f>
        <v>0.15162195599428641</v>
      </c>
      <c r="W21" s="100">
        <f t="shared" ref="W21:W84" si="11">V21*CH4_fraction*conv</f>
        <v>0.10108130399619093</v>
      </c>
    </row>
    <row r="22" spans="2:23">
      <c r="B22" s="96">
        <f>Amnt_Deposited!B17</f>
        <v>2003</v>
      </c>
      <c r="C22" s="771">
        <f>Amnt_Deposited!C17</f>
        <v>4.0350292072200009</v>
      </c>
      <c r="D22" s="418">
        <f>Dry_Matter_Content!C9</f>
        <v>0.59</v>
      </c>
      <c r="E22" s="284">
        <f>MCF!R21</f>
        <v>1</v>
      </c>
      <c r="F22" s="67">
        <f t="shared" si="4"/>
        <v>0.45232677412936212</v>
      </c>
      <c r="G22" s="67">
        <f t="shared" si="0"/>
        <v>0.45232677412936212</v>
      </c>
      <c r="H22" s="67">
        <f t="shared" si="5"/>
        <v>0</v>
      </c>
      <c r="I22" s="67">
        <f t="shared" si="1"/>
        <v>1.0589513544706755</v>
      </c>
      <c r="J22" s="67">
        <f t="shared" si="2"/>
        <v>0.29835295080812885</v>
      </c>
      <c r="K22" s="100">
        <f t="shared" si="6"/>
        <v>0.19890196720541922</v>
      </c>
      <c r="N22" s="258"/>
      <c r="O22" s="96">
        <f>Amnt_Deposited!B17</f>
        <v>2003</v>
      </c>
      <c r="P22" s="99">
        <f>Amnt_Deposited!C17</f>
        <v>4.0350292072200009</v>
      </c>
      <c r="Q22" s="284">
        <f>MCF!R21</f>
        <v>1</v>
      </c>
      <c r="R22" s="67">
        <f t="shared" si="3"/>
        <v>0.30262719054150006</v>
      </c>
      <c r="S22" s="67">
        <f t="shared" si="7"/>
        <v>0.30262719054150006</v>
      </c>
      <c r="T22" s="67">
        <f t="shared" si="8"/>
        <v>0</v>
      </c>
      <c r="U22" s="67">
        <f t="shared" si="9"/>
        <v>0.7084866332319415</v>
      </c>
      <c r="V22" s="67">
        <f t="shared" si="10"/>
        <v>0.19961169768608084</v>
      </c>
      <c r="W22" s="100">
        <f t="shared" si="11"/>
        <v>0.13307446512405388</v>
      </c>
    </row>
    <row r="23" spans="2:23">
      <c r="B23" s="96">
        <f>Amnt_Deposited!B18</f>
        <v>2004</v>
      </c>
      <c r="C23" s="771">
        <f>Amnt_Deposited!C18</f>
        <v>4.2572211128699999</v>
      </c>
      <c r="D23" s="418">
        <f>Dry_Matter_Content!C10</f>
        <v>0.59</v>
      </c>
      <c r="E23" s="284">
        <f>MCF!R22</f>
        <v>1</v>
      </c>
      <c r="F23" s="67">
        <f t="shared" si="4"/>
        <v>0.47723448675272695</v>
      </c>
      <c r="G23" s="67">
        <f t="shared" si="0"/>
        <v>0.47723448675272695</v>
      </c>
      <c r="H23" s="67">
        <f t="shared" si="5"/>
        <v>0</v>
      </c>
      <c r="I23" s="67">
        <f t="shared" si="1"/>
        <v>1.1870708074310128</v>
      </c>
      <c r="J23" s="67">
        <f t="shared" si="2"/>
        <v>0.34911503379238967</v>
      </c>
      <c r="K23" s="100">
        <f t="shared" si="6"/>
        <v>0.23274335586159312</v>
      </c>
      <c r="N23" s="258"/>
      <c r="O23" s="96">
        <f>Amnt_Deposited!B18</f>
        <v>2004</v>
      </c>
      <c r="P23" s="99">
        <f>Amnt_Deposited!C18</f>
        <v>4.2572211128699999</v>
      </c>
      <c r="Q23" s="284">
        <f>MCF!R22</f>
        <v>1</v>
      </c>
      <c r="R23" s="67">
        <f t="shared" si="3"/>
        <v>0.31929158346525</v>
      </c>
      <c r="S23" s="67">
        <f t="shared" si="7"/>
        <v>0.31929158346525</v>
      </c>
      <c r="T23" s="67">
        <f t="shared" si="8"/>
        <v>0</v>
      </c>
      <c r="U23" s="67">
        <f t="shared" si="9"/>
        <v>0.79420437606892014</v>
      </c>
      <c r="V23" s="67">
        <f t="shared" si="10"/>
        <v>0.23357384062827136</v>
      </c>
      <c r="W23" s="100">
        <f t="shared" si="11"/>
        <v>0.1557158937521809</v>
      </c>
    </row>
    <row r="24" spans="2:23">
      <c r="B24" s="96">
        <f>Amnt_Deposited!B19</f>
        <v>2005</v>
      </c>
      <c r="C24" s="771">
        <f>Amnt_Deposited!C19</f>
        <v>4.5633891560400004</v>
      </c>
      <c r="D24" s="418">
        <f>Dry_Matter_Content!C11</f>
        <v>0.59</v>
      </c>
      <c r="E24" s="284">
        <f>MCF!R23</f>
        <v>1</v>
      </c>
      <c r="F24" s="67">
        <f t="shared" si="4"/>
        <v>0.51155592439208408</v>
      </c>
      <c r="G24" s="67">
        <f t="shared" si="0"/>
        <v>0.51155592439208408</v>
      </c>
      <c r="H24" s="67">
        <f t="shared" si="5"/>
        <v>0</v>
      </c>
      <c r="I24" s="67">
        <f t="shared" si="1"/>
        <v>1.3072732826768041</v>
      </c>
      <c r="J24" s="67">
        <f t="shared" si="2"/>
        <v>0.39135344914629278</v>
      </c>
      <c r="K24" s="100">
        <f t="shared" si="6"/>
        <v>0.26090229943086185</v>
      </c>
      <c r="N24" s="258"/>
      <c r="O24" s="96">
        <f>Amnt_Deposited!B19</f>
        <v>2005</v>
      </c>
      <c r="P24" s="99">
        <f>Amnt_Deposited!C19</f>
        <v>4.5633891560400004</v>
      </c>
      <c r="Q24" s="284">
        <f>MCF!R23</f>
        <v>1</v>
      </c>
      <c r="R24" s="67">
        <f t="shared" si="3"/>
        <v>0.34225418670300001</v>
      </c>
      <c r="S24" s="67">
        <f t="shared" si="7"/>
        <v>0.34225418670300001</v>
      </c>
      <c r="T24" s="67">
        <f t="shared" si="8"/>
        <v>0</v>
      </c>
      <c r="U24" s="67">
        <f t="shared" si="9"/>
        <v>0.87462530063122479</v>
      </c>
      <c r="V24" s="67">
        <f t="shared" si="10"/>
        <v>0.26183326214069536</v>
      </c>
      <c r="W24" s="100">
        <f t="shared" si="11"/>
        <v>0.17455550809379689</v>
      </c>
    </row>
    <row r="25" spans="2:23">
      <c r="B25" s="96">
        <f>Amnt_Deposited!B20</f>
        <v>2006</v>
      </c>
      <c r="C25" s="771">
        <f>Amnt_Deposited!C20</f>
        <v>4.7490986330699991</v>
      </c>
      <c r="D25" s="418">
        <f>Dry_Matter_Content!C12</f>
        <v>0.59</v>
      </c>
      <c r="E25" s="284">
        <f>MCF!R24</f>
        <v>1</v>
      </c>
      <c r="F25" s="67">
        <f t="shared" si="4"/>
        <v>0.53237395676714694</v>
      </c>
      <c r="G25" s="67">
        <f t="shared" si="0"/>
        <v>0.53237395676714694</v>
      </c>
      <c r="H25" s="67">
        <f t="shared" si="5"/>
        <v>0</v>
      </c>
      <c r="I25" s="67">
        <f t="shared" si="1"/>
        <v>1.4086654437922235</v>
      </c>
      <c r="J25" s="67">
        <f t="shared" si="2"/>
        <v>0.43098179565172745</v>
      </c>
      <c r="K25" s="100">
        <f t="shared" si="6"/>
        <v>0.28732119710115162</v>
      </c>
      <c r="N25" s="258"/>
      <c r="O25" s="96">
        <f>Amnt_Deposited!B20</f>
        <v>2006</v>
      </c>
      <c r="P25" s="99">
        <f>Amnt_Deposited!C20</f>
        <v>4.7490986330699991</v>
      </c>
      <c r="Q25" s="284">
        <f>MCF!R24</f>
        <v>1</v>
      </c>
      <c r="R25" s="67">
        <f t="shared" si="3"/>
        <v>0.35618239748024993</v>
      </c>
      <c r="S25" s="67">
        <f t="shared" si="7"/>
        <v>0.35618239748024993</v>
      </c>
      <c r="T25" s="67">
        <f t="shared" si="8"/>
        <v>0</v>
      </c>
      <c r="U25" s="67">
        <f t="shared" si="9"/>
        <v>0.94246126926330742</v>
      </c>
      <c r="V25" s="67">
        <f t="shared" si="10"/>
        <v>0.2883464288481673</v>
      </c>
      <c r="W25" s="100">
        <f t="shared" si="11"/>
        <v>0.19223095256544487</v>
      </c>
    </row>
    <row r="26" spans="2:23">
      <c r="B26" s="96">
        <f>Amnt_Deposited!B21</f>
        <v>2007</v>
      </c>
      <c r="C26" s="771">
        <f>Amnt_Deposited!C21</f>
        <v>4.9402229979300003</v>
      </c>
      <c r="D26" s="418">
        <f>Dry_Matter_Content!C13</f>
        <v>0.59</v>
      </c>
      <c r="E26" s="284">
        <f>MCF!R25</f>
        <v>1</v>
      </c>
      <c r="F26" s="67">
        <f t="shared" si="4"/>
        <v>0.55379899806795296</v>
      </c>
      <c r="G26" s="67">
        <f t="shared" si="0"/>
        <v>0.55379899806795296</v>
      </c>
      <c r="H26" s="67">
        <f t="shared" si="5"/>
        <v>0</v>
      </c>
      <c r="I26" s="67">
        <f t="shared" si="1"/>
        <v>1.4980556831995706</v>
      </c>
      <c r="J26" s="67">
        <f t="shared" si="2"/>
        <v>0.46440875866060594</v>
      </c>
      <c r="K26" s="100">
        <f t="shared" si="6"/>
        <v>0.30960583910707062</v>
      </c>
      <c r="N26" s="258"/>
      <c r="O26" s="96">
        <f>Amnt_Deposited!B21</f>
        <v>2007</v>
      </c>
      <c r="P26" s="99">
        <f>Amnt_Deposited!C21</f>
        <v>4.9402229979300003</v>
      </c>
      <c r="Q26" s="284">
        <f>MCF!R25</f>
        <v>1</v>
      </c>
      <c r="R26" s="67">
        <f t="shared" si="3"/>
        <v>0.37051672484475001</v>
      </c>
      <c r="S26" s="67">
        <f t="shared" si="7"/>
        <v>0.37051672484475001</v>
      </c>
      <c r="T26" s="67">
        <f t="shared" si="8"/>
        <v>0</v>
      </c>
      <c r="U26" s="67">
        <f t="shared" si="9"/>
        <v>1.0022674062441372</v>
      </c>
      <c r="V26" s="67">
        <f t="shared" si="10"/>
        <v>0.31071058786392014</v>
      </c>
      <c r="W26" s="100">
        <f t="shared" si="11"/>
        <v>0.20714039190928007</v>
      </c>
    </row>
    <row r="27" spans="2:23">
      <c r="B27" s="96">
        <f>Amnt_Deposited!B22</f>
        <v>2008</v>
      </c>
      <c r="C27" s="771">
        <f>Amnt_Deposited!C22</f>
        <v>5.1363689906099994</v>
      </c>
      <c r="D27" s="418">
        <f>Dry_Matter_Content!C14</f>
        <v>0.59</v>
      </c>
      <c r="E27" s="284">
        <f>MCF!R26</f>
        <v>1</v>
      </c>
      <c r="F27" s="67">
        <f t="shared" si="4"/>
        <v>0.57578696384738093</v>
      </c>
      <c r="G27" s="67">
        <f t="shared" si="0"/>
        <v>0.57578696384738093</v>
      </c>
      <c r="H27" s="67">
        <f t="shared" si="5"/>
        <v>0</v>
      </c>
      <c r="I27" s="67">
        <f t="shared" si="1"/>
        <v>1.5799637183736681</v>
      </c>
      <c r="J27" s="67">
        <f t="shared" si="2"/>
        <v>0.49387892867328331</v>
      </c>
      <c r="K27" s="100">
        <f t="shared" si="6"/>
        <v>0.32925261911552217</v>
      </c>
      <c r="N27" s="258"/>
      <c r="O27" s="96">
        <f>Amnt_Deposited!B22</f>
        <v>2008</v>
      </c>
      <c r="P27" s="99">
        <f>Amnt_Deposited!C22</f>
        <v>5.1363689906099994</v>
      </c>
      <c r="Q27" s="284">
        <f>MCF!R26</f>
        <v>1</v>
      </c>
      <c r="R27" s="67">
        <f t="shared" si="3"/>
        <v>0.38522767429574994</v>
      </c>
      <c r="S27" s="67">
        <f t="shared" si="7"/>
        <v>0.38522767429574994</v>
      </c>
      <c r="T27" s="67">
        <f t="shared" si="8"/>
        <v>0</v>
      </c>
      <c r="U27" s="67">
        <f t="shared" si="9"/>
        <v>1.0570676081893409</v>
      </c>
      <c r="V27" s="67">
        <f t="shared" si="10"/>
        <v>0.33042747235054631</v>
      </c>
      <c r="W27" s="100">
        <f t="shared" si="11"/>
        <v>0.22028498156703086</v>
      </c>
    </row>
    <row r="28" spans="2:23">
      <c r="B28" s="96">
        <f>Amnt_Deposited!B23</f>
        <v>2009</v>
      </c>
      <c r="C28" s="771">
        <f>Amnt_Deposited!C23</f>
        <v>5.3369013449400002</v>
      </c>
      <c r="D28" s="418">
        <f>Dry_Matter_Content!C15</f>
        <v>0.59</v>
      </c>
      <c r="E28" s="284">
        <f>MCF!R27</f>
        <v>1</v>
      </c>
      <c r="F28" s="67">
        <f t="shared" si="4"/>
        <v>0.59826664076777392</v>
      </c>
      <c r="G28" s="67">
        <f t="shared" si="0"/>
        <v>0.59826664076777392</v>
      </c>
      <c r="H28" s="67">
        <f t="shared" si="5"/>
        <v>0</v>
      </c>
      <c r="I28" s="67">
        <f t="shared" si="1"/>
        <v>1.6573479932026509</v>
      </c>
      <c r="J28" s="67">
        <f t="shared" si="2"/>
        <v>0.520882365938791</v>
      </c>
      <c r="K28" s="100">
        <f t="shared" si="6"/>
        <v>0.34725491062586067</v>
      </c>
      <c r="N28" s="258"/>
      <c r="O28" s="96">
        <f>Amnt_Deposited!B23</f>
        <v>2009</v>
      </c>
      <c r="P28" s="99">
        <f>Amnt_Deposited!C23</f>
        <v>5.3369013449400002</v>
      </c>
      <c r="Q28" s="284">
        <f>MCF!R27</f>
        <v>1</v>
      </c>
      <c r="R28" s="67">
        <f t="shared" si="3"/>
        <v>0.40026760087050001</v>
      </c>
      <c r="S28" s="67">
        <f t="shared" si="7"/>
        <v>0.40026760087050001</v>
      </c>
      <c r="T28" s="67">
        <f t="shared" si="8"/>
        <v>0</v>
      </c>
      <c r="U28" s="67">
        <f t="shared" si="9"/>
        <v>1.1088412086547621</v>
      </c>
      <c r="V28" s="67">
        <f t="shared" si="10"/>
        <v>0.34849400040507872</v>
      </c>
      <c r="W28" s="100">
        <f t="shared" si="11"/>
        <v>0.23232933360338581</v>
      </c>
    </row>
    <row r="29" spans="2:23">
      <c r="B29" s="96">
        <f>Amnt_Deposited!B24</f>
        <v>2010</v>
      </c>
      <c r="C29" s="771">
        <f>Amnt_Deposited!C24</f>
        <v>5.4172776408299992</v>
      </c>
      <c r="D29" s="418">
        <f>Dry_Matter_Content!C16</f>
        <v>0.59</v>
      </c>
      <c r="E29" s="284">
        <f>MCF!R28</f>
        <v>1</v>
      </c>
      <c r="F29" s="67">
        <f t="shared" si="4"/>
        <v>0.60727682353704282</v>
      </c>
      <c r="G29" s="67">
        <f t="shared" si="0"/>
        <v>0.60727682353704282</v>
      </c>
      <c r="H29" s="67">
        <f t="shared" si="5"/>
        <v>0</v>
      </c>
      <c r="I29" s="67">
        <f t="shared" si="1"/>
        <v>1.7182304066377183</v>
      </c>
      <c r="J29" s="67">
        <f t="shared" si="2"/>
        <v>0.54639441010197554</v>
      </c>
      <c r="K29" s="100">
        <f t="shared" si="6"/>
        <v>0.36426294006798365</v>
      </c>
      <c r="O29" s="96">
        <f>Amnt_Deposited!B24</f>
        <v>2010</v>
      </c>
      <c r="P29" s="99">
        <f>Amnt_Deposited!C24</f>
        <v>5.4172776408299992</v>
      </c>
      <c r="Q29" s="284">
        <f>MCF!R28</f>
        <v>1</v>
      </c>
      <c r="R29" s="67">
        <f t="shared" si="3"/>
        <v>0.40629582306224993</v>
      </c>
      <c r="S29" s="67">
        <f t="shared" si="7"/>
        <v>0.40629582306224993</v>
      </c>
      <c r="T29" s="67">
        <f t="shared" si="8"/>
        <v>0</v>
      </c>
      <c r="U29" s="67">
        <f t="shared" si="9"/>
        <v>1.149574313093924</v>
      </c>
      <c r="V29" s="67">
        <f t="shared" si="10"/>
        <v>0.36556271862308803</v>
      </c>
      <c r="W29" s="100">
        <f t="shared" si="11"/>
        <v>0.24370847908205867</v>
      </c>
    </row>
    <row r="30" spans="2:23">
      <c r="B30" s="96">
        <f>Amnt_Deposited!B25</f>
        <v>2011</v>
      </c>
      <c r="C30" s="99">
        <f>Amnt_Deposited!C25</f>
        <v>5.1147451901999998</v>
      </c>
      <c r="D30" s="418">
        <f>Dry_Matter_Content!C17</f>
        <v>0.59</v>
      </c>
      <c r="E30" s="284">
        <f>MCF!R29</f>
        <v>1</v>
      </c>
      <c r="F30" s="67">
        <f t="shared" si="4"/>
        <v>0.57336293582141995</v>
      </c>
      <c r="G30" s="67">
        <f t="shared" si="0"/>
        <v>0.57336293582141995</v>
      </c>
      <c r="H30" s="67">
        <f t="shared" si="5"/>
        <v>0</v>
      </c>
      <c r="I30" s="67">
        <f t="shared" si="1"/>
        <v>1.7251272210986506</v>
      </c>
      <c r="J30" s="67">
        <f t="shared" si="2"/>
        <v>0.56646612136048768</v>
      </c>
      <c r="K30" s="100">
        <f t="shared" si="6"/>
        <v>0.37764408090699175</v>
      </c>
      <c r="O30" s="96">
        <f>Amnt_Deposited!B25</f>
        <v>2011</v>
      </c>
      <c r="P30" s="99">
        <f>Amnt_Deposited!C25</f>
        <v>5.1147451901999998</v>
      </c>
      <c r="Q30" s="284">
        <f>MCF!R29</f>
        <v>1</v>
      </c>
      <c r="R30" s="67">
        <f t="shared" si="3"/>
        <v>0.383605889265</v>
      </c>
      <c r="S30" s="67">
        <f t="shared" si="7"/>
        <v>0.383605889265</v>
      </c>
      <c r="T30" s="67">
        <f t="shared" si="8"/>
        <v>0</v>
      </c>
      <c r="U30" s="67">
        <f t="shared" si="9"/>
        <v>1.1541885957395075</v>
      </c>
      <c r="V30" s="67">
        <f t="shared" si="10"/>
        <v>0.37899160661941639</v>
      </c>
      <c r="W30" s="100">
        <f t="shared" si="11"/>
        <v>0.25266107107961089</v>
      </c>
    </row>
    <row r="31" spans="2:23">
      <c r="B31" s="96">
        <f>Amnt_Deposited!B26</f>
        <v>2012</v>
      </c>
      <c r="C31" s="99">
        <f>Amnt_Deposited!C26</f>
        <v>5.2684741032000009</v>
      </c>
      <c r="D31" s="418">
        <f>Dry_Matter_Content!C18</f>
        <v>0.59</v>
      </c>
      <c r="E31" s="284">
        <f>MCF!R30</f>
        <v>1</v>
      </c>
      <c r="F31" s="67">
        <f t="shared" si="4"/>
        <v>0.59059594696872009</v>
      </c>
      <c r="G31" s="67">
        <f t="shared" si="0"/>
        <v>0.59059594696872009</v>
      </c>
      <c r="H31" s="67">
        <f t="shared" si="5"/>
        <v>0</v>
      </c>
      <c r="I31" s="67">
        <f t="shared" si="1"/>
        <v>1.746983305232902</v>
      </c>
      <c r="J31" s="67">
        <f t="shared" si="2"/>
        <v>0.56873986283446853</v>
      </c>
      <c r="K31" s="100">
        <f t="shared" si="6"/>
        <v>0.37915990855631232</v>
      </c>
      <c r="O31" s="96">
        <f>Amnt_Deposited!B26</f>
        <v>2012</v>
      </c>
      <c r="P31" s="99">
        <f>Amnt_Deposited!C26</f>
        <v>5.2684741032000009</v>
      </c>
      <c r="Q31" s="284">
        <f>MCF!R30</f>
        <v>1</v>
      </c>
      <c r="R31" s="67">
        <f t="shared" si="3"/>
        <v>0.39513555774000003</v>
      </c>
      <c r="S31" s="67">
        <f t="shared" si="7"/>
        <v>0.39513555774000003</v>
      </c>
      <c r="T31" s="67">
        <f t="shared" si="8"/>
        <v>0</v>
      </c>
      <c r="U31" s="67">
        <f t="shared" si="9"/>
        <v>1.1688113103699167</v>
      </c>
      <c r="V31" s="67">
        <f t="shared" si="10"/>
        <v>0.38051284310959094</v>
      </c>
      <c r="W31" s="100">
        <f t="shared" si="11"/>
        <v>0.25367522873972725</v>
      </c>
    </row>
    <row r="32" spans="2:23">
      <c r="B32" s="96">
        <f>Amnt_Deposited!B27</f>
        <v>2013</v>
      </c>
      <c r="C32" s="99">
        <f>Amnt_Deposited!C27</f>
        <v>5.4283081716000003</v>
      </c>
      <c r="D32" s="418">
        <f>Dry_Matter_Content!C19</f>
        <v>0.59</v>
      </c>
      <c r="E32" s="284">
        <f>MCF!R31</f>
        <v>1</v>
      </c>
      <c r="F32" s="67">
        <f t="shared" si="4"/>
        <v>0.60851334603636009</v>
      </c>
      <c r="G32" s="67">
        <f t="shared" si="0"/>
        <v>0.60851334603636009</v>
      </c>
      <c r="H32" s="67">
        <f t="shared" si="5"/>
        <v>0</v>
      </c>
      <c r="I32" s="67">
        <f t="shared" si="1"/>
        <v>1.7795512756235723</v>
      </c>
      <c r="J32" s="67">
        <f t="shared" si="2"/>
        <v>0.57594537564568982</v>
      </c>
      <c r="K32" s="100">
        <f t="shared" si="6"/>
        <v>0.38396358376379319</v>
      </c>
      <c r="O32" s="96">
        <f>Amnt_Deposited!B27</f>
        <v>2013</v>
      </c>
      <c r="P32" s="99">
        <f>Amnt_Deposited!C27</f>
        <v>5.4283081716000003</v>
      </c>
      <c r="Q32" s="284">
        <f>MCF!R31</f>
        <v>1</v>
      </c>
      <c r="R32" s="67">
        <f t="shared" si="3"/>
        <v>0.40712311287000003</v>
      </c>
      <c r="S32" s="67">
        <f t="shared" si="7"/>
        <v>0.40712311287000003</v>
      </c>
      <c r="T32" s="67">
        <f t="shared" si="8"/>
        <v>0</v>
      </c>
      <c r="U32" s="67">
        <f t="shared" si="9"/>
        <v>1.1906007642441385</v>
      </c>
      <c r="V32" s="67">
        <f t="shared" si="10"/>
        <v>0.38533365899577821</v>
      </c>
      <c r="W32" s="100">
        <f t="shared" si="11"/>
        <v>0.25688910599718545</v>
      </c>
    </row>
    <row r="33" spans="2:23">
      <c r="B33" s="96">
        <f>Amnt_Deposited!B28</f>
        <v>2014</v>
      </c>
      <c r="C33" s="99">
        <f>Amnt_Deposited!C28</f>
        <v>5.5887747561000003</v>
      </c>
      <c r="D33" s="418">
        <f>Dry_Matter_Content!C20</f>
        <v>0.59</v>
      </c>
      <c r="E33" s="284">
        <f>MCF!R32</f>
        <v>1</v>
      </c>
      <c r="F33" s="67">
        <f t="shared" si="4"/>
        <v>0.62650165015880999</v>
      </c>
      <c r="G33" s="67">
        <f t="shared" si="0"/>
        <v>0.62650165015880999</v>
      </c>
      <c r="H33" s="67">
        <f t="shared" si="5"/>
        <v>0</v>
      </c>
      <c r="I33" s="67">
        <f t="shared" si="1"/>
        <v>1.8193705431575835</v>
      </c>
      <c r="J33" s="67">
        <f t="shared" si="2"/>
        <v>0.58668238262479866</v>
      </c>
      <c r="K33" s="100">
        <f t="shared" si="6"/>
        <v>0.39112158841653244</v>
      </c>
      <c r="O33" s="96">
        <f>Amnt_Deposited!B28</f>
        <v>2014</v>
      </c>
      <c r="P33" s="99">
        <f>Amnt_Deposited!C28</f>
        <v>5.5887747561000003</v>
      </c>
      <c r="Q33" s="284">
        <f>MCF!R32</f>
        <v>1</v>
      </c>
      <c r="R33" s="67">
        <f t="shared" si="3"/>
        <v>0.41915810670750003</v>
      </c>
      <c r="S33" s="67">
        <f t="shared" si="7"/>
        <v>0.41915810670750003</v>
      </c>
      <c r="T33" s="67">
        <f t="shared" si="8"/>
        <v>0</v>
      </c>
      <c r="U33" s="67">
        <f t="shared" si="9"/>
        <v>1.2172416658056984</v>
      </c>
      <c r="V33" s="67">
        <f t="shared" si="10"/>
        <v>0.39251720514594024</v>
      </c>
      <c r="W33" s="100">
        <f t="shared" si="11"/>
        <v>0.26167813676396012</v>
      </c>
    </row>
    <row r="34" spans="2:23">
      <c r="B34" s="96">
        <f>Amnt_Deposited!B29</f>
        <v>2015</v>
      </c>
      <c r="C34" s="99">
        <f>Amnt_Deposited!C29</f>
        <v>5.7447037251000008</v>
      </c>
      <c r="D34" s="418">
        <f>Dry_Matter_Content!C21</f>
        <v>0.59</v>
      </c>
      <c r="E34" s="284">
        <f>MCF!R33</f>
        <v>1</v>
      </c>
      <c r="F34" s="67">
        <f t="shared" si="4"/>
        <v>0.64398128758370998</v>
      </c>
      <c r="G34" s="67">
        <f t="shared" si="0"/>
        <v>0.64398128758370998</v>
      </c>
      <c r="H34" s="67">
        <f t="shared" si="5"/>
        <v>0</v>
      </c>
      <c r="I34" s="67">
        <f t="shared" si="1"/>
        <v>1.8635418338289873</v>
      </c>
      <c r="J34" s="67">
        <f t="shared" si="2"/>
        <v>0.59980999691230596</v>
      </c>
      <c r="K34" s="100">
        <f t="shared" si="6"/>
        <v>0.39987333127487062</v>
      </c>
      <c r="O34" s="96">
        <f>Amnt_Deposited!B29</f>
        <v>2015</v>
      </c>
      <c r="P34" s="99">
        <f>Amnt_Deposited!C29</f>
        <v>5.7447037251000008</v>
      </c>
      <c r="Q34" s="284">
        <f>MCF!R33</f>
        <v>1</v>
      </c>
      <c r="R34" s="67">
        <f t="shared" si="3"/>
        <v>0.43085277938250005</v>
      </c>
      <c r="S34" s="67">
        <f t="shared" si="7"/>
        <v>0.43085277938250005</v>
      </c>
      <c r="T34" s="67">
        <f t="shared" si="8"/>
        <v>0</v>
      </c>
      <c r="U34" s="67">
        <f t="shared" si="9"/>
        <v>1.2467942688418741</v>
      </c>
      <c r="V34" s="67">
        <f t="shared" si="10"/>
        <v>0.40130017634632431</v>
      </c>
      <c r="W34" s="100">
        <f t="shared" si="11"/>
        <v>0.26753345089754954</v>
      </c>
    </row>
    <row r="35" spans="2:23">
      <c r="B35" s="96">
        <f>Amnt_Deposited!B30</f>
        <v>2016</v>
      </c>
      <c r="C35" s="99">
        <f>Amnt_Deposited!C30</f>
        <v>5.907920379600001</v>
      </c>
      <c r="D35" s="418">
        <f>Dry_Matter_Content!C22</f>
        <v>0.59</v>
      </c>
      <c r="E35" s="284">
        <f>MCF!R34</f>
        <v>1</v>
      </c>
      <c r="F35" s="67">
        <f t="shared" si="4"/>
        <v>0.66227787455316012</v>
      </c>
      <c r="G35" s="67">
        <f t="shared" si="0"/>
        <v>0.66227787455316012</v>
      </c>
      <c r="H35" s="67">
        <f t="shared" si="5"/>
        <v>0</v>
      </c>
      <c r="I35" s="67">
        <f t="shared" si="1"/>
        <v>1.9114473223947466</v>
      </c>
      <c r="J35" s="67">
        <f t="shared" si="2"/>
        <v>0.61437238598740085</v>
      </c>
      <c r="K35" s="100">
        <f t="shared" si="6"/>
        <v>0.40958159065826721</v>
      </c>
      <c r="O35" s="96">
        <f>Amnt_Deposited!B30</f>
        <v>2016</v>
      </c>
      <c r="P35" s="99">
        <f>Amnt_Deposited!C30</f>
        <v>5.907920379600001</v>
      </c>
      <c r="Q35" s="284">
        <f>MCF!R34</f>
        <v>1</v>
      </c>
      <c r="R35" s="67">
        <f t="shared" si="3"/>
        <v>0.44309402847000007</v>
      </c>
      <c r="S35" s="67">
        <f t="shared" si="7"/>
        <v>0.44309402847000007</v>
      </c>
      <c r="T35" s="67">
        <f t="shared" si="8"/>
        <v>0</v>
      </c>
      <c r="U35" s="67">
        <f t="shared" si="9"/>
        <v>1.2788452201570564</v>
      </c>
      <c r="V35" s="67">
        <f t="shared" si="10"/>
        <v>0.41104307715481775</v>
      </c>
      <c r="W35" s="100">
        <f t="shared" si="11"/>
        <v>0.27402871810321183</v>
      </c>
    </row>
    <row r="36" spans="2:23">
      <c r="B36" s="96">
        <f>Amnt_Deposited!B31</f>
        <v>2017</v>
      </c>
      <c r="C36" s="99">
        <f>Amnt_Deposited!C31</f>
        <v>5.88247428348072</v>
      </c>
      <c r="D36" s="418">
        <f>Dry_Matter_Content!C23</f>
        <v>0.59</v>
      </c>
      <c r="E36" s="284">
        <f>MCF!R35</f>
        <v>1</v>
      </c>
      <c r="F36" s="67">
        <f t="shared" si="4"/>
        <v>0.65942536717818867</v>
      </c>
      <c r="G36" s="67">
        <f t="shared" si="0"/>
        <v>0.65942536717818867</v>
      </c>
      <c r="H36" s="67">
        <f t="shared" si="5"/>
        <v>0</v>
      </c>
      <c r="I36" s="67">
        <f t="shared" si="1"/>
        <v>1.9407068243205348</v>
      </c>
      <c r="J36" s="67">
        <f t="shared" si="2"/>
        <v>0.63016586525240048</v>
      </c>
      <c r="K36" s="100">
        <f t="shared" si="6"/>
        <v>0.42011057683493364</v>
      </c>
      <c r="O36" s="96">
        <f>Amnt_Deposited!B31</f>
        <v>2017</v>
      </c>
      <c r="P36" s="99">
        <f>Amnt_Deposited!C31</f>
        <v>5.88247428348072</v>
      </c>
      <c r="Q36" s="284">
        <f>MCF!R35</f>
        <v>1</v>
      </c>
      <c r="R36" s="67">
        <f t="shared" si="3"/>
        <v>0.44118557126105401</v>
      </c>
      <c r="S36" s="67">
        <f t="shared" si="7"/>
        <v>0.44118557126105401</v>
      </c>
      <c r="T36" s="67">
        <f t="shared" si="8"/>
        <v>0</v>
      </c>
      <c r="U36" s="67">
        <f t="shared" si="9"/>
        <v>1.2984211581091893</v>
      </c>
      <c r="V36" s="67">
        <f t="shared" si="10"/>
        <v>0.42160963330892104</v>
      </c>
      <c r="W36" s="100">
        <f t="shared" si="11"/>
        <v>0.28107308887261401</v>
      </c>
    </row>
    <row r="37" spans="2:23">
      <c r="B37" s="96">
        <f>Amnt_Deposited!B32</f>
        <v>2018</v>
      </c>
      <c r="C37" s="99">
        <f>Amnt_Deposited!C32</f>
        <v>6.1792398577958636</v>
      </c>
      <c r="D37" s="418">
        <f>Dry_Matter_Content!C24</f>
        <v>0.59</v>
      </c>
      <c r="E37" s="284">
        <f>MCF!R36</f>
        <v>1</v>
      </c>
      <c r="F37" s="67">
        <f t="shared" si="4"/>
        <v>0.69269278805891632</v>
      </c>
      <c r="G37" s="67">
        <f t="shared" si="0"/>
        <v>0.69269278805891632</v>
      </c>
      <c r="H37" s="67">
        <f t="shared" si="5"/>
        <v>0</v>
      </c>
      <c r="I37" s="67">
        <f t="shared" si="1"/>
        <v>1.9935874758791368</v>
      </c>
      <c r="J37" s="67">
        <f t="shared" si="2"/>
        <v>0.63981213650031454</v>
      </c>
      <c r="K37" s="100">
        <f t="shared" si="6"/>
        <v>0.42654142433354303</v>
      </c>
      <c r="O37" s="96">
        <f>Amnt_Deposited!B32</f>
        <v>2018</v>
      </c>
      <c r="P37" s="99">
        <f>Amnt_Deposited!C32</f>
        <v>6.1792398577958636</v>
      </c>
      <c r="Q37" s="284">
        <f>MCF!R36</f>
        <v>1</v>
      </c>
      <c r="R37" s="67">
        <f t="shared" si="3"/>
        <v>0.46344298933468975</v>
      </c>
      <c r="S37" s="67">
        <f t="shared" si="7"/>
        <v>0.46344298933468975</v>
      </c>
      <c r="T37" s="67">
        <f t="shared" si="8"/>
        <v>0</v>
      </c>
      <c r="U37" s="67">
        <f t="shared" si="9"/>
        <v>1.3338007198120896</v>
      </c>
      <c r="V37" s="67">
        <f t="shared" si="10"/>
        <v>0.42806342763178939</v>
      </c>
      <c r="W37" s="100">
        <f t="shared" si="11"/>
        <v>0.28537561842119291</v>
      </c>
    </row>
    <row r="38" spans="2:23">
      <c r="B38" s="96">
        <f>Amnt_Deposited!B33</f>
        <v>2019</v>
      </c>
      <c r="C38" s="99">
        <f>Amnt_Deposited!C33</f>
        <v>6.4853600488055365</v>
      </c>
      <c r="D38" s="418">
        <f>Dry_Matter_Content!C25</f>
        <v>0.59</v>
      </c>
      <c r="E38" s="284">
        <f>MCF!R37</f>
        <v>1</v>
      </c>
      <c r="F38" s="67">
        <f t="shared" si="4"/>
        <v>0.72700886147110066</v>
      </c>
      <c r="G38" s="67">
        <f t="shared" si="0"/>
        <v>0.72700886147110066</v>
      </c>
      <c r="H38" s="67">
        <f t="shared" si="5"/>
        <v>0</v>
      </c>
      <c r="I38" s="67">
        <f t="shared" si="1"/>
        <v>2.0633505100784775</v>
      </c>
      <c r="J38" s="67">
        <f t="shared" si="2"/>
        <v>0.65724582727175984</v>
      </c>
      <c r="K38" s="100">
        <f t="shared" si="6"/>
        <v>0.43816388484783986</v>
      </c>
      <c r="O38" s="96">
        <f>Amnt_Deposited!B33</f>
        <v>2019</v>
      </c>
      <c r="P38" s="99">
        <f>Amnt_Deposited!C33</f>
        <v>6.4853600488055365</v>
      </c>
      <c r="Q38" s="284">
        <f>MCF!R37</f>
        <v>1</v>
      </c>
      <c r="R38" s="67">
        <f t="shared" si="3"/>
        <v>0.48640200366041519</v>
      </c>
      <c r="S38" s="67">
        <f t="shared" si="7"/>
        <v>0.48640200366041519</v>
      </c>
      <c r="T38" s="67">
        <f t="shared" si="8"/>
        <v>0</v>
      </c>
      <c r="U38" s="67">
        <f t="shared" si="9"/>
        <v>1.380475363567224</v>
      </c>
      <c r="V38" s="67">
        <f t="shared" si="10"/>
        <v>0.43972735990528083</v>
      </c>
      <c r="W38" s="100">
        <f t="shared" si="11"/>
        <v>0.2931515732701872</v>
      </c>
    </row>
    <row r="39" spans="2:23">
      <c r="B39" s="96">
        <f>Amnt_Deposited!B34</f>
        <v>2020</v>
      </c>
      <c r="C39" s="99">
        <f>Amnt_Deposited!C34</f>
        <v>6.8009505172336473</v>
      </c>
      <c r="D39" s="418">
        <f>Dry_Matter_Content!C26</f>
        <v>0.59</v>
      </c>
      <c r="E39" s="284">
        <f>MCF!R38</f>
        <v>1</v>
      </c>
      <c r="F39" s="67">
        <f t="shared" si="4"/>
        <v>0.76238655298189195</v>
      </c>
      <c r="G39" s="67">
        <f t="shared" si="0"/>
        <v>0.76238655298189195</v>
      </c>
      <c r="H39" s="67">
        <f t="shared" si="5"/>
        <v>0</v>
      </c>
      <c r="I39" s="67">
        <f t="shared" si="1"/>
        <v>2.1454917618853568</v>
      </c>
      <c r="J39" s="67">
        <f t="shared" si="2"/>
        <v>0.68024530117501258</v>
      </c>
      <c r="K39" s="100">
        <f t="shared" si="6"/>
        <v>0.45349686745000839</v>
      </c>
      <c r="O39" s="96">
        <f>Amnt_Deposited!B34</f>
        <v>2020</v>
      </c>
      <c r="P39" s="99">
        <f>Amnt_Deposited!C34</f>
        <v>6.8009505172336473</v>
      </c>
      <c r="Q39" s="284">
        <f>MCF!R38</f>
        <v>1</v>
      </c>
      <c r="R39" s="67">
        <f t="shared" si="3"/>
        <v>0.5100712887925235</v>
      </c>
      <c r="S39" s="67">
        <f t="shared" si="7"/>
        <v>0.5100712887925235</v>
      </c>
      <c r="T39" s="67">
        <f t="shared" si="8"/>
        <v>0</v>
      </c>
      <c r="U39" s="67">
        <f t="shared" si="9"/>
        <v>1.435431598049971</v>
      </c>
      <c r="V39" s="67">
        <f t="shared" si="10"/>
        <v>0.45511505430977645</v>
      </c>
      <c r="W39" s="100">
        <f t="shared" si="11"/>
        <v>0.30341003620651763</v>
      </c>
    </row>
    <row r="40" spans="2:23">
      <c r="B40" s="96">
        <f>Amnt_Deposited!B35</f>
        <v>2021</v>
      </c>
      <c r="C40" s="99">
        <f>Amnt_Deposited!C35</f>
        <v>7.1261125655894304</v>
      </c>
      <c r="D40" s="418">
        <f>Dry_Matter_Content!C27</f>
        <v>0.59</v>
      </c>
      <c r="E40" s="284">
        <f>MCF!R39</f>
        <v>1</v>
      </c>
      <c r="F40" s="67">
        <f t="shared" si="4"/>
        <v>0.79883721860257506</v>
      </c>
      <c r="G40" s="67">
        <f t="shared" si="0"/>
        <v>0.79883721860257506</v>
      </c>
      <c r="H40" s="67">
        <f t="shared" si="5"/>
        <v>0</v>
      </c>
      <c r="I40" s="67">
        <f t="shared" si="1"/>
        <v>2.2370033551986523</v>
      </c>
      <c r="J40" s="67">
        <f t="shared" si="2"/>
        <v>0.70732562528927956</v>
      </c>
      <c r="K40" s="100">
        <f t="shared" si="6"/>
        <v>0.47155041685951971</v>
      </c>
      <c r="O40" s="96">
        <f>Amnt_Deposited!B35</f>
        <v>2021</v>
      </c>
      <c r="P40" s="99">
        <f>Amnt_Deposited!C35</f>
        <v>7.1261125655894304</v>
      </c>
      <c r="Q40" s="284">
        <f>MCF!R39</f>
        <v>1</v>
      </c>
      <c r="R40" s="67">
        <f t="shared" si="3"/>
        <v>0.53445844241920726</v>
      </c>
      <c r="S40" s="67">
        <f t="shared" si="7"/>
        <v>0.53445844241920726</v>
      </c>
      <c r="T40" s="67">
        <f t="shared" si="8"/>
        <v>0</v>
      </c>
      <c r="U40" s="67">
        <f t="shared" si="9"/>
        <v>1.4966570173050751</v>
      </c>
      <c r="V40" s="67">
        <f t="shared" si="10"/>
        <v>0.47323302316410309</v>
      </c>
      <c r="W40" s="100">
        <f t="shared" si="11"/>
        <v>0.31548868210940206</v>
      </c>
    </row>
    <row r="41" spans="2:23">
      <c r="B41" s="96">
        <f>Amnt_Deposited!B36</f>
        <v>2022</v>
      </c>
      <c r="C41" s="99">
        <f>Amnt_Deposited!C36</f>
        <v>7.4609311589611558</v>
      </c>
      <c r="D41" s="418">
        <f>Dry_Matter_Content!C28</f>
        <v>0.59</v>
      </c>
      <c r="E41" s="284">
        <f>MCF!R40</f>
        <v>1</v>
      </c>
      <c r="F41" s="67">
        <f t="shared" si="4"/>
        <v>0.83637038291954546</v>
      </c>
      <c r="G41" s="67">
        <f t="shared" si="0"/>
        <v>0.83637038291954546</v>
      </c>
      <c r="H41" s="67">
        <f t="shared" si="5"/>
        <v>0</v>
      </c>
      <c r="I41" s="67">
        <f t="shared" si="1"/>
        <v>2.3358785749581856</v>
      </c>
      <c r="J41" s="67">
        <f t="shared" si="2"/>
        <v>0.73749516316001207</v>
      </c>
      <c r="K41" s="100">
        <f t="shared" si="6"/>
        <v>0.49166344210667468</v>
      </c>
      <c r="O41" s="96">
        <f>Amnt_Deposited!B36</f>
        <v>2022</v>
      </c>
      <c r="P41" s="99">
        <f>Amnt_Deposited!C36</f>
        <v>7.4609311589611558</v>
      </c>
      <c r="Q41" s="284">
        <f>MCF!R40</f>
        <v>1</v>
      </c>
      <c r="R41" s="67">
        <f t="shared" si="3"/>
        <v>0.55956983692208662</v>
      </c>
      <c r="S41" s="67">
        <f t="shared" si="7"/>
        <v>0.55956983692208662</v>
      </c>
      <c r="T41" s="67">
        <f t="shared" si="8"/>
        <v>0</v>
      </c>
      <c r="U41" s="67">
        <f t="shared" si="9"/>
        <v>1.5628090376615873</v>
      </c>
      <c r="V41" s="67">
        <f t="shared" si="10"/>
        <v>0.49341781656557449</v>
      </c>
      <c r="W41" s="100">
        <f t="shared" si="11"/>
        <v>0.32894521104371632</v>
      </c>
    </row>
    <row r="42" spans="2:23">
      <c r="B42" s="96">
        <f>Amnt_Deposited!B37</f>
        <v>2023</v>
      </c>
      <c r="C42" s="99">
        <f>Amnt_Deposited!C37</f>
        <v>7.8054727586679657</v>
      </c>
      <c r="D42" s="418">
        <f>Dry_Matter_Content!C29</f>
        <v>0.59</v>
      </c>
      <c r="E42" s="284">
        <f>MCF!R41</f>
        <v>1</v>
      </c>
      <c r="F42" s="67">
        <f t="shared" si="4"/>
        <v>0.87499349624667899</v>
      </c>
      <c r="G42" s="67">
        <f t="shared" si="0"/>
        <v>0.87499349624667899</v>
      </c>
      <c r="H42" s="67">
        <f t="shared" si="5"/>
        <v>0</v>
      </c>
      <c r="I42" s="67">
        <f t="shared" si="1"/>
        <v>2.4407797301463137</v>
      </c>
      <c r="J42" s="67">
        <f t="shared" si="2"/>
        <v>0.77009234105855107</v>
      </c>
      <c r="K42" s="100">
        <f t="shared" si="6"/>
        <v>0.51339489403903404</v>
      </c>
      <c r="O42" s="96">
        <f>Amnt_Deposited!B37</f>
        <v>2023</v>
      </c>
      <c r="P42" s="99">
        <f>Amnt_Deposited!C37</f>
        <v>7.8054727586679657</v>
      </c>
      <c r="Q42" s="284">
        <f>MCF!R41</f>
        <v>1</v>
      </c>
      <c r="R42" s="67">
        <f t="shared" si="3"/>
        <v>0.58541045690009741</v>
      </c>
      <c r="S42" s="67">
        <f t="shared" si="7"/>
        <v>0.58541045690009741</v>
      </c>
      <c r="T42" s="67">
        <f t="shared" si="8"/>
        <v>0</v>
      </c>
      <c r="U42" s="67">
        <f t="shared" si="9"/>
        <v>1.6329926829703258</v>
      </c>
      <c r="V42" s="67">
        <f t="shared" si="10"/>
        <v>0.51522681159135886</v>
      </c>
      <c r="W42" s="100">
        <f t="shared" si="11"/>
        <v>0.34348454106090587</v>
      </c>
    </row>
    <row r="43" spans="2:23">
      <c r="B43" s="96">
        <f>Amnt_Deposited!B38</f>
        <v>2024</v>
      </c>
      <c r="C43" s="99">
        <f>Amnt_Deposited!C38</f>
        <v>8.1597829528080279</v>
      </c>
      <c r="D43" s="418">
        <f>Dry_Matter_Content!C30</f>
        <v>0.59</v>
      </c>
      <c r="E43" s="284">
        <f>MCF!R42</f>
        <v>1</v>
      </c>
      <c r="F43" s="67">
        <f t="shared" si="4"/>
        <v>0.91471166900977996</v>
      </c>
      <c r="G43" s="67">
        <f t="shared" si="0"/>
        <v>0.91471166900977996</v>
      </c>
      <c r="H43" s="67">
        <f t="shared" si="5"/>
        <v>0</v>
      </c>
      <c r="I43" s="67">
        <f t="shared" si="1"/>
        <v>2.5508152500843124</v>
      </c>
      <c r="J43" s="67">
        <f t="shared" si="2"/>
        <v>0.80467614907178131</v>
      </c>
      <c r="K43" s="100">
        <f t="shared" si="6"/>
        <v>0.53645076604785413</v>
      </c>
      <c r="O43" s="96">
        <f>Amnt_Deposited!B38</f>
        <v>2024</v>
      </c>
      <c r="P43" s="99">
        <f>Amnt_Deposited!C38</f>
        <v>8.1597829528080279</v>
      </c>
      <c r="Q43" s="284">
        <f>MCF!R42</f>
        <v>1</v>
      </c>
      <c r="R43" s="67">
        <f t="shared" si="3"/>
        <v>0.61198372146060209</v>
      </c>
      <c r="S43" s="67">
        <f t="shared" si="7"/>
        <v>0.61198372146060209</v>
      </c>
      <c r="T43" s="67">
        <f t="shared" si="8"/>
        <v>0</v>
      </c>
      <c r="U43" s="67">
        <f t="shared" si="9"/>
        <v>1.7066114518851332</v>
      </c>
      <c r="V43" s="67">
        <f t="shared" si="10"/>
        <v>0.53836495254579486</v>
      </c>
      <c r="W43" s="100">
        <f t="shared" si="11"/>
        <v>0.35890996836386324</v>
      </c>
    </row>
    <row r="44" spans="2:23">
      <c r="B44" s="96">
        <f>Amnt_Deposited!B39</f>
        <v>2025</v>
      </c>
      <c r="C44" s="99">
        <f>Amnt_Deposited!C39</f>
        <v>8.52388386643314</v>
      </c>
      <c r="D44" s="418">
        <f>Dry_Matter_Content!C31</f>
        <v>0.59</v>
      </c>
      <c r="E44" s="284">
        <f>MCF!R43</f>
        <v>1</v>
      </c>
      <c r="F44" s="67">
        <f t="shared" si="4"/>
        <v>0.95552738142715488</v>
      </c>
      <c r="G44" s="67">
        <f t="shared" si="0"/>
        <v>0.95552738142715488</v>
      </c>
      <c r="H44" s="67">
        <f t="shared" si="5"/>
        <v>0</v>
      </c>
      <c r="I44" s="67">
        <f t="shared" si="1"/>
        <v>2.6653899772920822</v>
      </c>
      <c r="J44" s="67">
        <f t="shared" si="2"/>
        <v>0.84095265421938525</v>
      </c>
      <c r="K44" s="100">
        <f t="shared" si="6"/>
        <v>0.5606351028129235</v>
      </c>
      <c r="O44" s="96">
        <f>Amnt_Deposited!B39</f>
        <v>2025</v>
      </c>
      <c r="P44" s="99">
        <f>Amnt_Deposited!C39</f>
        <v>8.52388386643314</v>
      </c>
      <c r="Q44" s="284">
        <f>MCF!R43</f>
        <v>1</v>
      </c>
      <c r="R44" s="67">
        <f t="shared" si="3"/>
        <v>0.63929128998248552</v>
      </c>
      <c r="S44" s="67">
        <f t="shared" si="7"/>
        <v>0.63929128998248552</v>
      </c>
      <c r="T44" s="67">
        <f t="shared" si="8"/>
        <v>0</v>
      </c>
      <c r="U44" s="67">
        <f t="shared" si="9"/>
        <v>1.7832671569750773</v>
      </c>
      <c r="V44" s="67">
        <f t="shared" si="10"/>
        <v>0.5626355848925414</v>
      </c>
      <c r="W44" s="100">
        <f t="shared" si="11"/>
        <v>0.37509038992836091</v>
      </c>
    </row>
    <row r="45" spans="2:23">
      <c r="B45" s="96">
        <f>Amnt_Deposited!B40</f>
        <v>2026</v>
      </c>
      <c r="C45" s="99">
        <f>Amnt_Deposited!C40</f>
        <v>8.8977713326666805</v>
      </c>
      <c r="D45" s="418">
        <f>Dry_Matter_Content!C32</f>
        <v>0.59</v>
      </c>
      <c r="E45" s="284">
        <f>MCF!R44</f>
        <v>1</v>
      </c>
      <c r="F45" s="67">
        <f t="shared" si="4"/>
        <v>0.99744016639193478</v>
      </c>
      <c r="G45" s="67">
        <f t="shared" si="0"/>
        <v>0.99744016639193478</v>
      </c>
      <c r="H45" s="67">
        <f t="shared" si="5"/>
        <v>0</v>
      </c>
      <c r="I45" s="67">
        <f t="shared" si="1"/>
        <v>2.7841044986732948</v>
      </c>
      <c r="J45" s="67">
        <f t="shared" si="2"/>
        <v>0.87872564501072203</v>
      </c>
      <c r="K45" s="100">
        <f t="shared" si="6"/>
        <v>0.58581709667381465</v>
      </c>
      <c r="O45" s="96">
        <f>Amnt_Deposited!B40</f>
        <v>2026</v>
      </c>
      <c r="P45" s="99">
        <f>Amnt_Deposited!C40</f>
        <v>8.8977713326666805</v>
      </c>
      <c r="Q45" s="284">
        <f>MCF!R44</f>
        <v>1</v>
      </c>
      <c r="R45" s="67">
        <f t="shared" si="3"/>
        <v>0.66733284995000097</v>
      </c>
      <c r="S45" s="67">
        <f t="shared" si="7"/>
        <v>0.66733284995000097</v>
      </c>
      <c r="T45" s="67">
        <f t="shared" si="8"/>
        <v>0</v>
      </c>
      <c r="U45" s="67">
        <f t="shared" si="9"/>
        <v>1.8626925727073784</v>
      </c>
      <c r="V45" s="67">
        <f t="shared" si="10"/>
        <v>0.58790743421769986</v>
      </c>
      <c r="W45" s="100">
        <f t="shared" si="11"/>
        <v>0.39193828947846654</v>
      </c>
    </row>
    <row r="46" spans="2:23">
      <c r="B46" s="96">
        <f>Amnt_Deposited!B41</f>
        <v>2027</v>
      </c>
      <c r="C46" s="99">
        <f>Amnt_Deposited!C41</f>
        <v>9.281411804554919</v>
      </c>
      <c r="D46" s="418">
        <f>Dry_Matter_Content!C33</f>
        <v>0.59</v>
      </c>
      <c r="E46" s="284">
        <f>MCF!R45</f>
        <v>1</v>
      </c>
      <c r="F46" s="67">
        <f t="shared" si="4"/>
        <v>1.0404462632906064</v>
      </c>
      <c r="G46" s="67">
        <f t="shared" si="0"/>
        <v>1.0404462632906064</v>
      </c>
      <c r="H46" s="67">
        <f t="shared" si="5"/>
        <v>0</v>
      </c>
      <c r="I46" s="67">
        <f t="shared" si="1"/>
        <v>2.9066873190093201</v>
      </c>
      <c r="J46" s="67">
        <f t="shared" si="2"/>
        <v>0.91786344295458122</v>
      </c>
      <c r="K46" s="100">
        <f t="shared" si="6"/>
        <v>0.61190896196972078</v>
      </c>
      <c r="O46" s="96">
        <f>Amnt_Deposited!B41</f>
        <v>2027</v>
      </c>
      <c r="P46" s="99">
        <f>Amnt_Deposited!C41</f>
        <v>9.281411804554919</v>
      </c>
      <c r="Q46" s="284">
        <f>MCF!R45</f>
        <v>1</v>
      </c>
      <c r="R46" s="67">
        <f t="shared" si="3"/>
        <v>0.69610588534161888</v>
      </c>
      <c r="S46" s="67">
        <f t="shared" si="7"/>
        <v>0.69610588534161888</v>
      </c>
      <c r="T46" s="67">
        <f t="shared" si="8"/>
        <v>0</v>
      </c>
      <c r="U46" s="67">
        <f t="shared" si="9"/>
        <v>1.9447060564290723</v>
      </c>
      <c r="V46" s="67">
        <f t="shared" si="10"/>
        <v>0.61409240161992507</v>
      </c>
      <c r="W46" s="100">
        <f t="shared" si="11"/>
        <v>0.40939493441328334</v>
      </c>
    </row>
    <row r="47" spans="2:23">
      <c r="B47" s="96">
        <f>Amnt_Deposited!B42</f>
        <v>2028</v>
      </c>
      <c r="C47" s="99">
        <f>Amnt_Deposited!C42</f>
        <v>9.6747389857923682</v>
      </c>
      <c r="D47" s="418">
        <f>Dry_Matter_Content!C34</f>
        <v>0.59</v>
      </c>
      <c r="E47" s="284">
        <f>MCF!R46</f>
        <v>1</v>
      </c>
      <c r="F47" s="67">
        <f t="shared" si="4"/>
        <v>1.0845382403073243</v>
      </c>
      <c r="G47" s="67">
        <f t="shared" si="0"/>
        <v>1.0845382403073243</v>
      </c>
      <c r="H47" s="67">
        <f t="shared" si="5"/>
        <v>0</v>
      </c>
      <c r="I47" s="67">
        <f t="shared" si="1"/>
        <v>3.0329490177968608</v>
      </c>
      <c r="J47" s="67">
        <f t="shared" si="2"/>
        <v>0.95827654151978359</v>
      </c>
      <c r="K47" s="100">
        <f t="shared" si="6"/>
        <v>0.63885102767985569</v>
      </c>
      <c r="O47" s="96">
        <f>Amnt_Deposited!B42</f>
        <v>2028</v>
      </c>
      <c r="P47" s="99">
        <f>Amnt_Deposited!C42</f>
        <v>9.6747389857923682</v>
      </c>
      <c r="Q47" s="284">
        <f>MCF!R46</f>
        <v>1</v>
      </c>
      <c r="R47" s="67">
        <f t="shared" si="3"/>
        <v>0.72560542393442762</v>
      </c>
      <c r="S47" s="67">
        <f t="shared" si="7"/>
        <v>0.72560542393442762</v>
      </c>
      <c r="T47" s="67">
        <f t="shared" si="8"/>
        <v>0</v>
      </c>
      <c r="U47" s="67">
        <f t="shared" si="9"/>
        <v>2.02918087720575</v>
      </c>
      <c r="V47" s="67">
        <f t="shared" si="10"/>
        <v>0.64113060315774995</v>
      </c>
      <c r="W47" s="100">
        <f t="shared" si="11"/>
        <v>0.42742040210516663</v>
      </c>
    </row>
    <row r="48" spans="2:23">
      <c r="B48" s="96">
        <f>Amnt_Deposited!B43</f>
        <v>2029</v>
      </c>
      <c r="C48" s="99">
        <f>Amnt_Deposited!C43</f>
        <v>10.077650156680233</v>
      </c>
      <c r="D48" s="418">
        <f>Dry_Matter_Content!C35</f>
        <v>0.59</v>
      </c>
      <c r="E48" s="284">
        <f>MCF!R47</f>
        <v>1</v>
      </c>
      <c r="F48" s="67">
        <f t="shared" si="4"/>
        <v>1.1297045825638541</v>
      </c>
      <c r="G48" s="67">
        <f t="shared" si="0"/>
        <v>1.1297045825638541</v>
      </c>
      <c r="H48" s="67">
        <f t="shared" si="5"/>
        <v>0</v>
      </c>
      <c r="I48" s="67">
        <f t="shared" si="1"/>
        <v>3.1627511077971926</v>
      </c>
      <c r="J48" s="67">
        <f t="shared" si="2"/>
        <v>0.99990249256352193</v>
      </c>
      <c r="K48" s="100">
        <f t="shared" si="6"/>
        <v>0.66660166170901458</v>
      </c>
      <c r="O48" s="96">
        <f>Amnt_Deposited!B43</f>
        <v>2029</v>
      </c>
      <c r="P48" s="99">
        <f>Amnt_Deposited!C43</f>
        <v>10.077650156680233</v>
      </c>
      <c r="Q48" s="284">
        <f>MCF!R47</f>
        <v>1</v>
      </c>
      <c r="R48" s="67">
        <f t="shared" si="3"/>
        <v>0.75582376175101751</v>
      </c>
      <c r="S48" s="67">
        <f t="shared" si="7"/>
        <v>0.75582376175101751</v>
      </c>
      <c r="T48" s="67">
        <f t="shared" si="8"/>
        <v>0</v>
      </c>
      <c r="U48" s="67">
        <f t="shared" si="9"/>
        <v>2.1160243807742152</v>
      </c>
      <c r="V48" s="67">
        <f t="shared" si="10"/>
        <v>0.66898025818255269</v>
      </c>
      <c r="W48" s="100">
        <f t="shared" si="11"/>
        <v>0.44598683878836842</v>
      </c>
    </row>
    <row r="49" spans="2:23">
      <c r="B49" s="96">
        <f>Amnt_Deposited!B44</f>
        <v>2030</v>
      </c>
      <c r="C49" s="99">
        <f>Amnt_Deposited!C44</f>
        <v>10.497416520000003</v>
      </c>
      <c r="D49" s="418">
        <f>Dry_Matter_Content!C36</f>
        <v>0.59</v>
      </c>
      <c r="E49" s="284">
        <f>MCF!R48</f>
        <v>1</v>
      </c>
      <c r="F49" s="67">
        <f t="shared" si="4"/>
        <v>1.1767603918920004</v>
      </c>
      <c r="G49" s="67">
        <f t="shared" si="0"/>
        <v>1.1767603918920004</v>
      </c>
      <c r="H49" s="67">
        <f t="shared" si="5"/>
        <v>0</v>
      </c>
      <c r="I49" s="67">
        <f t="shared" si="1"/>
        <v>3.2968158600698838</v>
      </c>
      <c r="J49" s="67">
        <f t="shared" si="2"/>
        <v>1.0426956396193092</v>
      </c>
      <c r="K49" s="100">
        <f t="shared" si="6"/>
        <v>0.69513042641287281</v>
      </c>
      <c r="O49" s="96">
        <f>Amnt_Deposited!B44</f>
        <v>2030</v>
      </c>
      <c r="P49" s="99">
        <f>Amnt_Deposited!C44</f>
        <v>10.497416520000003</v>
      </c>
      <c r="Q49" s="284">
        <f>MCF!R48</f>
        <v>1</v>
      </c>
      <c r="R49" s="67">
        <f t="shared" si="3"/>
        <v>0.78730623900000019</v>
      </c>
      <c r="S49" s="67">
        <f t="shared" si="7"/>
        <v>0.78730623900000019</v>
      </c>
      <c r="T49" s="67">
        <f t="shared" si="8"/>
        <v>0</v>
      </c>
      <c r="U49" s="67">
        <f t="shared" si="9"/>
        <v>2.2057197993331075</v>
      </c>
      <c r="V49" s="67">
        <f t="shared" si="10"/>
        <v>0.697610820441108</v>
      </c>
      <c r="W49" s="100">
        <f t="shared" si="11"/>
        <v>0.46507388029407198</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2.2099217590930702</v>
      </c>
      <c r="J50" s="67">
        <f t="shared" si="2"/>
        <v>1.0868941009768134</v>
      </c>
      <c r="K50" s="100">
        <f t="shared" si="6"/>
        <v>0.72459606731787551</v>
      </c>
      <c r="O50" s="96">
        <f>Amnt_Deposited!B45</f>
        <v>2031</v>
      </c>
      <c r="P50" s="99">
        <f>Amnt_Deposited!C45</f>
        <v>0</v>
      </c>
      <c r="Q50" s="284">
        <f>MCF!R49</f>
        <v>1</v>
      </c>
      <c r="R50" s="67">
        <f t="shared" si="3"/>
        <v>0</v>
      </c>
      <c r="S50" s="67">
        <f t="shared" si="7"/>
        <v>0</v>
      </c>
      <c r="T50" s="67">
        <f t="shared" si="8"/>
        <v>0</v>
      </c>
      <c r="U50" s="67">
        <f t="shared" si="9"/>
        <v>1.4785381974306897</v>
      </c>
      <c r="V50" s="67">
        <f t="shared" si="10"/>
        <v>0.72718160190241776</v>
      </c>
      <c r="W50" s="100">
        <f t="shared" si="11"/>
        <v>0.48478773460161184</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1.4813548552904279</v>
      </c>
      <c r="J51" s="67">
        <f t="shared" ref="J51:J82" si="16">I50*(1-$K$10)+H51</f>
        <v>0.72856690380264233</v>
      </c>
      <c r="K51" s="100">
        <f t="shared" si="6"/>
        <v>0.48571126920176155</v>
      </c>
      <c r="O51" s="96">
        <f>Amnt_Deposited!B46</f>
        <v>2032</v>
      </c>
      <c r="P51" s="99">
        <f>Amnt_Deposited!C46</f>
        <v>0</v>
      </c>
      <c r="Q51" s="284">
        <f>MCF!R50</f>
        <v>1</v>
      </c>
      <c r="R51" s="67">
        <f t="shared" ref="R51:R82" si="17">P51*$W$6*DOCF*Q51</f>
        <v>0</v>
      </c>
      <c r="S51" s="67">
        <f t="shared" si="7"/>
        <v>0</v>
      </c>
      <c r="T51" s="67">
        <f t="shared" si="8"/>
        <v>0</v>
      </c>
      <c r="U51" s="67">
        <f t="shared" si="9"/>
        <v>0.9910937925671911</v>
      </c>
      <c r="V51" s="67">
        <f t="shared" si="10"/>
        <v>0.4874444048634986</v>
      </c>
      <c r="W51" s="100">
        <f t="shared" si="11"/>
        <v>0.32496293657566572</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0.9929818547933974</v>
      </c>
      <c r="J52" s="67">
        <f t="shared" si="16"/>
        <v>0.48837300049703042</v>
      </c>
      <c r="K52" s="100">
        <f t="shared" si="6"/>
        <v>0.32558200033135359</v>
      </c>
      <c r="O52" s="96">
        <f>Amnt_Deposited!B47</f>
        <v>2033</v>
      </c>
      <c r="P52" s="99">
        <f>Amnt_Deposited!C47</f>
        <v>0</v>
      </c>
      <c r="Q52" s="284">
        <f>MCF!R51</f>
        <v>1</v>
      </c>
      <c r="R52" s="67">
        <f t="shared" si="17"/>
        <v>0</v>
      </c>
      <c r="S52" s="67">
        <f t="shared" si="7"/>
        <v>0</v>
      </c>
      <c r="T52" s="67">
        <f t="shared" si="8"/>
        <v>0</v>
      </c>
      <c r="U52" s="67">
        <f t="shared" si="9"/>
        <v>0.66435003665927594</v>
      </c>
      <c r="V52" s="67">
        <f t="shared" si="10"/>
        <v>0.32674375590791521</v>
      </c>
      <c r="W52" s="100">
        <f t="shared" si="11"/>
        <v>0.21782917060527679</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0.6656156426176647</v>
      </c>
      <c r="J53" s="67">
        <f t="shared" si="16"/>
        <v>0.32736621217573275</v>
      </c>
      <c r="K53" s="100">
        <f t="shared" si="6"/>
        <v>0.21824414145048848</v>
      </c>
      <c r="O53" s="96">
        <f>Amnt_Deposited!B48</f>
        <v>2034</v>
      </c>
      <c r="P53" s="99">
        <f>Amnt_Deposited!C48</f>
        <v>0</v>
      </c>
      <c r="Q53" s="284">
        <f>MCF!R52</f>
        <v>1</v>
      </c>
      <c r="R53" s="67">
        <f t="shared" si="17"/>
        <v>0</v>
      </c>
      <c r="S53" s="67">
        <f t="shared" si="7"/>
        <v>0</v>
      </c>
      <c r="T53" s="67">
        <f t="shared" si="8"/>
        <v>0</v>
      </c>
      <c r="U53" s="67">
        <f t="shared" si="9"/>
        <v>0.44532714715722455</v>
      </c>
      <c r="V53" s="67">
        <f t="shared" si="10"/>
        <v>0.21902288950205143</v>
      </c>
      <c r="W53" s="100">
        <f t="shared" si="11"/>
        <v>0.14601525966803428</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0.44617550820151464</v>
      </c>
      <c r="J54" s="67">
        <f t="shared" si="16"/>
        <v>0.21944013441615004</v>
      </c>
      <c r="K54" s="100">
        <f t="shared" si="6"/>
        <v>0.14629342294410003</v>
      </c>
      <c r="O54" s="96">
        <f>Amnt_Deposited!B49</f>
        <v>2035</v>
      </c>
      <c r="P54" s="99">
        <f>Amnt_Deposited!C49</f>
        <v>0</v>
      </c>
      <c r="Q54" s="284">
        <f>MCF!R53</f>
        <v>1</v>
      </c>
      <c r="R54" s="67">
        <f t="shared" si="17"/>
        <v>0</v>
      </c>
      <c r="S54" s="67">
        <f t="shared" si="7"/>
        <v>0</v>
      </c>
      <c r="T54" s="67">
        <f t="shared" si="8"/>
        <v>0</v>
      </c>
      <c r="U54" s="67">
        <f t="shared" si="9"/>
        <v>0.29851171378335067</v>
      </c>
      <c r="V54" s="67">
        <f t="shared" si="10"/>
        <v>0.14681543337387387</v>
      </c>
      <c r="W54" s="100">
        <f t="shared" si="11"/>
        <v>9.7876955582582581E-2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0.29908038719761404</v>
      </c>
      <c r="J55" s="67">
        <f t="shared" si="16"/>
        <v>0.14709512100390057</v>
      </c>
      <c r="K55" s="100">
        <f t="shared" si="6"/>
        <v>9.806341400260038E-2</v>
      </c>
      <c r="O55" s="96">
        <f>Amnt_Deposited!B50</f>
        <v>2036</v>
      </c>
      <c r="P55" s="99">
        <f>Amnt_Deposited!C50</f>
        <v>0</v>
      </c>
      <c r="Q55" s="284">
        <f>MCF!R54</f>
        <v>1</v>
      </c>
      <c r="R55" s="67">
        <f t="shared" si="17"/>
        <v>0</v>
      </c>
      <c r="S55" s="67">
        <f t="shared" si="7"/>
        <v>0</v>
      </c>
      <c r="T55" s="67">
        <f t="shared" si="8"/>
        <v>0</v>
      </c>
      <c r="U55" s="67">
        <f t="shared" si="9"/>
        <v>0.2000983857254332</v>
      </c>
      <c r="V55" s="67">
        <f t="shared" si="10"/>
        <v>9.8413328057917457E-2</v>
      </c>
      <c r="W55" s="100">
        <f t="shared" si="11"/>
        <v>6.5608885371944967E-2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0.20047957891466148</v>
      </c>
      <c r="J56" s="67">
        <f t="shared" si="16"/>
        <v>9.8600808282952562E-2</v>
      </c>
      <c r="K56" s="100">
        <f t="shared" si="6"/>
        <v>6.5733872188635037E-2</v>
      </c>
      <c r="O56" s="96">
        <f>Amnt_Deposited!B51</f>
        <v>2037</v>
      </c>
      <c r="P56" s="99">
        <f>Amnt_Deposited!C51</f>
        <v>0</v>
      </c>
      <c r="Q56" s="284">
        <f>MCF!R55</f>
        <v>1</v>
      </c>
      <c r="R56" s="67">
        <f t="shared" si="17"/>
        <v>0</v>
      </c>
      <c r="S56" s="67">
        <f t="shared" si="7"/>
        <v>0</v>
      </c>
      <c r="T56" s="67">
        <f t="shared" si="8"/>
        <v>0</v>
      </c>
      <c r="U56" s="67">
        <f t="shared" si="9"/>
        <v>0.13412995913112949</v>
      </c>
      <c r="V56" s="67">
        <f t="shared" si="10"/>
        <v>6.59684265943037E-2</v>
      </c>
      <c r="W56" s="100">
        <f t="shared" si="11"/>
        <v>4.3978951062869129E-2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0.13438548056728147</v>
      </c>
      <c r="J57" s="67">
        <f t="shared" si="16"/>
        <v>6.6094098347380004E-2</v>
      </c>
      <c r="K57" s="100">
        <f t="shared" si="6"/>
        <v>4.4062732231586667E-2</v>
      </c>
      <c r="O57" s="96">
        <f>Amnt_Deposited!B52</f>
        <v>2038</v>
      </c>
      <c r="P57" s="99">
        <f>Amnt_Deposited!C52</f>
        <v>0</v>
      </c>
      <c r="Q57" s="284">
        <f>MCF!R56</f>
        <v>1</v>
      </c>
      <c r="R57" s="67">
        <f t="shared" si="17"/>
        <v>0</v>
      </c>
      <c r="S57" s="67">
        <f t="shared" si="7"/>
        <v>0</v>
      </c>
      <c r="T57" s="67">
        <f t="shared" si="8"/>
        <v>0</v>
      </c>
      <c r="U57" s="67">
        <f t="shared" si="9"/>
        <v>8.9910000379537142E-2</v>
      </c>
      <c r="V57" s="67">
        <f t="shared" si="10"/>
        <v>4.4219958751592348E-2</v>
      </c>
      <c r="W57" s="100">
        <f t="shared" si="11"/>
        <v>2.9479972501061564E-2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9.0081281520381626E-2</v>
      </c>
      <c r="J58" s="67">
        <f t="shared" si="16"/>
        <v>4.4304199046899841E-2</v>
      </c>
      <c r="K58" s="100">
        <f t="shared" si="6"/>
        <v>2.9536132697933225E-2</v>
      </c>
      <c r="O58" s="96">
        <f>Amnt_Deposited!B53</f>
        <v>2039</v>
      </c>
      <c r="P58" s="99">
        <f>Amnt_Deposited!C53</f>
        <v>0</v>
      </c>
      <c r="Q58" s="284">
        <f>MCF!R57</f>
        <v>1</v>
      </c>
      <c r="R58" s="67">
        <f t="shared" si="17"/>
        <v>0</v>
      </c>
      <c r="S58" s="67">
        <f t="shared" si="7"/>
        <v>0</v>
      </c>
      <c r="T58" s="67">
        <f t="shared" si="8"/>
        <v>0</v>
      </c>
      <c r="U58" s="67">
        <f t="shared" si="9"/>
        <v>6.0268475593475687E-2</v>
      </c>
      <c r="V58" s="67">
        <f t="shared" si="10"/>
        <v>2.9641524786061454E-2</v>
      </c>
      <c r="W58" s="100">
        <f t="shared" si="11"/>
        <v>1.976101652404097E-2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6.0383288775691595E-2</v>
      </c>
      <c r="J59" s="67">
        <f t="shared" si="16"/>
        <v>2.9697992744690028E-2</v>
      </c>
      <c r="K59" s="100">
        <f t="shared" si="6"/>
        <v>1.9798661829793351E-2</v>
      </c>
      <c r="O59" s="96">
        <f>Amnt_Deposited!B54</f>
        <v>2040</v>
      </c>
      <c r="P59" s="99">
        <f>Amnt_Deposited!C54</f>
        <v>0</v>
      </c>
      <c r="Q59" s="284">
        <f>MCF!R58</f>
        <v>1</v>
      </c>
      <c r="R59" s="67">
        <f t="shared" si="17"/>
        <v>0</v>
      </c>
      <c r="S59" s="67">
        <f t="shared" si="7"/>
        <v>0</v>
      </c>
      <c r="T59" s="67">
        <f t="shared" si="8"/>
        <v>0</v>
      </c>
      <c r="U59" s="67">
        <f t="shared" si="9"/>
        <v>4.0399167334316428E-2</v>
      </c>
      <c r="V59" s="67">
        <f t="shared" si="10"/>
        <v>1.9869308259159259E-2</v>
      </c>
      <c r="W59" s="100">
        <f t="shared" si="11"/>
        <v>1.3246205506106171E-2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4.0476128911904892E-2</v>
      </c>
      <c r="J60" s="67">
        <f t="shared" si="16"/>
        <v>1.9907159863786703E-2</v>
      </c>
      <c r="K60" s="100">
        <f t="shared" si="6"/>
        <v>1.3271439909191135E-2</v>
      </c>
      <c r="O60" s="96">
        <f>Amnt_Deposited!B55</f>
        <v>2041</v>
      </c>
      <c r="P60" s="99">
        <f>Amnt_Deposited!C55</f>
        <v>0</v>
      </c>
      <c r="Q60" s="284">
        <f>MCF!R59</f>
        <v>1</v>
      </c>
      <c r="R60" s="67">
        <f t="shared" si="17"/>
        <v>0</v>
      </c>
      <c r="S60" s="67">
        <f t="shared" si="7"/>
        <v>0</v>
      </c>
      <c r="T60" s="67">
        <f t="shared" si="8"/>
        <v>0</v>
      </c>
      <c r="U60" s="67">
        <f t="shared" si="9"/>
        <v>2.7080371707340484E-2</v>
      </c>
      <c r="V60" s="67">
        <f t="shared" si="10"/>
        <v>1.3318795626975943E-2</v>
      </c>
      <c r="W60" s="100">
        <f t="shared" si="11"/>
        <v>8.8791970846506287E-3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2.713196059557256E-2</v>
      </c>
      <c r="J61" s="67">
        <f t="shared" si="16"/>
        <v>1.3344168316332334E-2</v>
      </c>
      <c r="K61" s="100">
        <f t="shared" si="6"/>
        <v>8.8961122108882212E-3</v>
      </c>
      <c r="O61" s="96">
        <f>Amnt_Deposited!B56</f>
        <v>2042</v>
      </c>
      <c r="P61" s="99">
        <f>Amnt_Deposited!C56</f>
        <v>0</v>
      </c>
      <c r="Q61" s="284">
        <f>MCF!R60</f>
        <v>1</v>
      </c>
      <c r="R61" s="67">
        <f t="shared" si="17"/>
        <v>0</v>
      </c>
      <c r="S61" s="67">
        <f t="shared" si="7"/>
        <v>0</v>
      </c>
      <c r="T61" s="67">
        <f t="shared" si="8"/>
        <v>0</v>
      </c>
      <c r="U61" s="67">
        <f t="shared" si="9"/>
        <v>1.8152516009526699E-2</v>
      </c>
      <c r="V61" s="67">
        <f t="shared" si="10"/>
        <v>8.9278556978137861E-3</v>
      </c>
      <c r="W61" s="100">
        <f t="shared" si="11"/>
        <v>5.9519037985425235E-3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1.8187097075461352E-2</v>
      </c>
      <c r="J62" s="67">
        <f t="shared" si="16"/>
        <v>8.9448635201112101E-3</v>
      </c>
      <c r="K62" s="100">
        <f t="shared" si="6"/>
        <v>5.9632423467408067E-3</v>
      </c>
      <c r="O62" s="96">
        <f>Amnt_Deposited!B57</f>
        <v>2043</v>
      </c>
      <c r="P62" s="99">
        <f>Amnt_Deposited!C57</f>
        <v>0</v>
      </c>
      <c r="Q62" s="284">
        <f>MCF!R61</f>
        <v>1</v>
      </c>
      <c r="R62" s="67">
        <f t="shared" si="17"/>
        <v>0</v>
      </c>
      <c r="S62" s="67">
        <f t="shared" si="7"/>
        <v>0</v>
      </c>
      <c r="T62" s="67">
        <f t="shared" si="8"/>
        <v>0</v>
      </c>
      <c r="U62" s="67">
        <f t="shared" si="9"/>
        <v>1.2167995367168618E-2</v>
      </c>
      <c r="V62" s="67">
        <f t="shared" si="10"/>
        <v>5.9845206423580826E-3</v>
      </c>
      <c r="W62" s="100">
        <f t="shared" si="11"/>
        <v>3.9896804282387212E-3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1.2191175748877894E-2</v>
      </c>
      <c r="J63" s="67">
        <f t="shared" si="16"/>
        <v>5.9959213265834569E-3</v>
      </c>
      <c r="K63" s="100">
        <f t="shared" si="6"/>
        <v>3.9972808843889707E-3</v>
      </c>
      <c r="O63" s="96">
        <f>Amnt_Deposited!B58</f>
        <v>2044</v>
      </c>
      <c r="P63" s="99">
        <f>Amnt_Deposited!C58</f>
        <v>0</v>
      </c>
      <c r="Q63" s="284">
        <f>MCF!R62</f>
        <v>1</v>
      </c>
      <c r="R63" s="67">
        <f t="shared" si="17"/>
        <v>0</v>
      </c>
      <c r="S63" s="67">
        <f t="shared" si="7"/>
        <v>0</v>
      </c>
      <c r="T63" s="67">
        <f t="shared" si="8"/>
        <v>0</v>
      </c>
      <c r="U63" s="67">
        <f t="shared" si="9"/>
        <v>8.1564512146819132E-3</v>
      </c>
      <c r="V63" s="67">
        <f t="shared" si="10"/>
        <v>4.0115441524867035E-3</v>
      </c>
      <c r="W63" s="100">
        <f t="shared" si="11"/>
        <v>2.6743627683244687E-3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8.1719894892163993E-3</v>
      </c>
      <c r="J64" s="67">
        <f t="shared" si="16"/>
        <v>4.0191862596614947E-3</v>
      </c>
      <c r="K64" s="100">
        <f t="shared" si="6"/>
        <v>2.6794575064409965E-3</v>
      </c>
      <c r="O64" s="96">
        <f>Amnt_Deposited!B59</f>
        <v>2045</v>
      </c>
      <c r="P64" s="99">
        <f>Amnt_Deposited!C59</f>
        <v>0</v>
      </c>
      <c r="Q64" s="284">
        <f>MCF!R63</f>
        <v>1</v>
      </c>
      <c r="R64" s="67">
        <f t="shared" si="17"/>
        <v>0</v>
      </c>
      <c r="S64" s="67">
        <f t="shared" si="7"/>
        <v>0</v>
      </c>
      <c r="T64" s="67">
        <f t="shared" si="8"/>
        <v>0</v>
      </c>
      <c r="U64" s="67">
        <f t="shared" si="9"/>
        <v>5.4674327537130264E-3</v>
      </c>
      <c r="V64" s="67">
        <f t="shared" si="10"/>
        <v>2.6890184609688868E-3</v>
      </c>
      <c r="W64" s="100">
        <f t="shared" si="11"/>
        <v>1.7926789739792577E-3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5.4778483706142975E-3</v>
      </c>
      <c r="J65" s="67">
        <f t="shared" si="16"/>
        <v>2.6941411186021018E-3</v>
      </c>
      <c r="K65" s="100">
        <f t="shared" si="6"/>
        <v>1.7960940790680679E-3</v>
      </c>
      <c r="O65" s="96">
        <f>Amnt_Deposited!B60</f>
        <v>2046</v>
      </c>
      <c r="P65" s="99">
        <f>Amnt_Deposited!C60</f>
        <v>0</v>
      </c>
      <c r="Q65" s="284">
        <f>MCF!R64</f>
        <v>1</v>
      </c>
      <c r="R65" s="67">
        <f t="shared" si="17"/>
        <v>0</v>
      </c>
      <c r="S65" s="67">
        <f t="shared" si="7"/>
        <v>0</v>
      </c>
      <c r="T65" s="67">
        <f t="shared" si="8"/>
        <v>0</v>
      </c>
      <c r="U65" s="67">
        <f t="shared" si="9"/>
        <v>3.6649297751656781E-3</v>
      </c>
      <c r="V65" s="67">
        <f t="shared" si="10"/>
        <v>1.8025029785473483E-3</v>
      </c>
      <c r="W65" s="100">
        <f t="shared" si="11"/>
        <v>1.2016686523648988E-3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3.6719115719664277E-3</v>
      </c>
      <c r="J66" s="67">
        <f t="shared" si="16"/>
        <v>1.8059367986478698E-3</v>
      </c>
      <c r="K66" s="100">
        <f t="shared" si="6"/>
        <v>1.2039578657652465E-3</v>
      </c>
      <c r="O66" s="96">
        <f>Amnt_Deposited!B61</f>
        <v>2047</v>
      </c>
      <c r="P66" s="99">
        <f>Amnt_Deposited!C61</f>
        <v>0</v>
      </c>
      <c r="Q66" s="284">
        <f>MCF!R65</f>
        <v>1</v>
      </c>
      <c r="R66" s="67">
        <f t="shared" si="17"/>
        <v>0</v>
      </c>
      <c r="S66" s="67">
        <f t="shared" si="7"/>
        <v>0</v>
      </c>
      <c r="T66" s="67">
        <f t="shared" si="8"/>
        <v>0</v>
      </c>
      <c r="U66" s="67">
        <f t="shared" si="9"/>
        <v>2.4566758956064425E-3</v>
      </c>
      <c r="V66" s="67">
        <f t="shared" si="10"/>
        <v>1.2082538795592354E-3</v>
      </c>
      <c r="W66" s="100">
        <f t="shared" si="11"/>
        <v>8.055025863728236E-4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2.4613559339593328E-3</v>
      </c>
      <c r="J67" s="67">
        <f t="shared" si="16"/>
        <v>1.2105556380070952E-3</v>
      </c>
      <c r="K67" s="100">
        <f t="shared" si="6"/>
        <v>8.0703709200473004E-4</v>
      </c>
      <c r="O67" s="96">
        <f>Amnt_Deposited!B62</f>
        <v>2048</v>
      </c>
      <c r="P67" s="99">
        <f>Amnt_Deposited!C62</f>
        <v>0</v>
      </c>
      <c r="Q67" s="284">
        <f>MCF!R66</f>
        <v>1</v>
      </c>
      <c r="R67" s="67">
        <f t="shared" si="17"/>
        <v>0</v>
      </c>
      <c r="S67" s="67">
        <f t="shared" si="7"/>
        <v>0</v>
      </c>
      <c r="T67" s="67">
        <f t="shared" si="8"/>
        <v>0</v>
      </c>
      <c r="U67" s="67">
        <f t="shared" si="9"/>
        <v>1.6467590994375561E-3</v>
      </c>
      <c r="V67" s="67">
        <f t="shared" si="10"/>
        <v>8.099167961688865E-4</v>
      </c>
      <c r="W67" s="100">
        <f t="shared" si="11"/>
        <v>5.3994453077925767E-4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1.6498962229617141E-3</v>
      </c>
      <c r="J68" s="67">
        <f t="shared" si="16"/>
        <v>8.114597109976188E-4</v>
      </c>
      <c r="K68" s="100">
        <f t="shared" si="6"/>
        <v>5.4097314066507913E-4</v>
      </c>
      <c r="O68" s="96">
        <f>Amnt_Deposited!B63</f>
        <v>2049</v>
      </c>
      <c r="P68" s="99">
        <f>Amnt_Deposited!C63</f>
        <v>0</v>
      </c>
      <c r="Q68" s="284">
        <f>MCF!R67</f>
        <v>1</v>
      </c>
      <c r="R68" s="67">
        <f t="shared" si="17"/>
        <v>0</v>
      </c>
      <c r="S68" s="67">
        <f t="shared" si="7"/>
        <v>0</v>
      </c>
      <c r="T68" s="67">
        <f t="shared" si="8"/>
        <v>0</v>
      </c>
      <c r="U68" s="67">
        <f t="shared" si="9"/>
        <v>1.1038556353445905E-3</v>
      </c>
      <c r="V68" s="67">
        <f t="shared" si="10"/>
        <v>5.4290346409296552E-4</v>
      </c>
      <c r="W68" s="100">
        <f t="shared" si="11"/>
        <v>3.6193564272864366E-4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1.1059585121297236E-3</v>
      </c>
      <c r="J69" s="67">
        <f t="shared" si="16"/>
        <v>5.4393771083199047E-4</v>
      </c>
      <c r="K69" s="100">
        <f t="shared" si="6"/>
        <v>3.626251405546603E-4</v>
      </c>
      <c r="O69" s="96">
        <f>Amnt_Deposited!B64</f>
        <v>2050</v>
      </c>
      <c r="P69" s="99">
        <f>Amnt_Deposited!C64</f>
        <v>0</v>
      </c>
      <c r="Q69" s="284">
        <f>MCF!R68</f>
        <v>1</v>
      </c>
      <c r="R69" s="67">
        <f t="shared" si="17"/>
        <v>0</v>
      </c>
      <c r="S69" s="67">
        <f t="shared" si="7"/>
        <v>0</v>
      </c>
      <c r="T69" s="67">
        <f t="shared" si="8"/>
        <v>0</v>
      </c>
      <c r="U69" s="67">
        <f t="shared" si="9"/>
        <v>7.3993656030088583E-4</v>
      </c>
      <c r="V69" s="67">
        <f t="shared" si="10"/>
        <v>3.6391907504370469E-4</v>
      </c>
      <c r="W69" s="100">
        <f t="shared" si="11"/>
        <v>2.4261271669580311E-4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7.4134616076430349E-4</v>
      </c>
      <c r="J70" s="67">
        <f t="shared" si="16"/>
        <v>3.646123513654201E-4</v>
      </c>
      <c r="K70" s="100">
        <f t="shared" si="6"/>
        <v>2.4307490091028005E-4</v>
      </c>
      <c r="O70" s="96">
        <f>Amnt_Deposited!B65</f>
        <v>2051</v>
      </c>
      <c r="P70" s="99">
        <f>Amnt_Deposited!C65</f>
        <v>0</v>
      </c>
      <c r="Q70" s="284">
        <f>MCF!R69</f>
        <v>1</v>
      </c>
      <c r="R70" s="67">
        <f t="shared" si="17"/>
        <v>0</v>
      </c>
      <c r="S70" s="67">
        <f t="shared" si="7"/>
        <v>0</v>
      </c>
      <c r="T70" s="67">
        <f t="shared" si="8"/>
        <v>0</v>
      </c>
      <c r="U70" s="67">
        <f t="shared" si="9"/>
        <v>4.9599430916434238E-4</v>
      </c>
      <c r="V70" s="67">
        <f t="shared" si="10"/>
        <v>2.4394225113654342E-4</v>
      </c>
      <c r="W70" s="100">
        <f t="shared" si="11"/>
        <v>1.6262816742436227E-4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4.9693919261187237E-4</v>
      </c>
      <c r="J71" s="67">
        <f t="shared" si="16"/>
        <v>2.4440696815243113E-4</v>
      </c>
      <c r="K71" s="100">
        <f t="shared" si="6"/>
        <v>1.6293797876828741E-4</v>
      </c>
      <c r="O71" s="96">
        <f>Amnt_Deposited!B66</f>
        <v>2052</v>
      </c>
      <c r="P71" s="99">
        <f>Amnt_Deposited!C66</f>
        <v>0</v>
      </c>
      <c r="Q71" s="284">
        <f>MCF!R70</f>
        <v>1</v>
      </c>
      <c r="R71" s="67">
        <f t="shared" si="17"/>
        <v>0</v>
      </c>
      <c r="S71" s="67">
        <f t="shared" si="7"/>
        <v>0</v>
      </c>
      <c r="T71" s="67">
        <f t="shared" si="8"/>
        <v>0</v>
      </c>
      <c r="U71" s="67">
        <f t="shared" si="9"/>
        <v>3.324749281524571E-4</v>
      </c>
      <c r="V71" s="67">
        <f t="shared" si="10"/>
        <v>1.6351938101188528E-4</v>
      </c>
      <c r="W71" s="100">
        <f t="shared" si="11"/>
        <v>1.0901292067459019E-4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3.3310830246850373E-4</v>
      </c>
      <c r="J72" s="67">
        <f t="shared" si="16"/>
        <v>1.6383089014336864E-4</v>
      </c>
      <c r="K72" s="100">
        <f t="shared" si="6"/>
        <v>1.0922059342891242E-4</v>
      </c>
      <c r="O72" s="96">
        <f>Amnt_Deposited!B67</f>
        <v>2053</v>
      </c>
      <c r="P72" s="99">
        <f>Amnt_Deposited!C67</f>
        <v>0</v>
      </c>
      <c r="Q72" s="284">
        <f>MCF!R71</f>
        <v>1</v>
      </c>
      <c r="R72" s="67">
        <f t="shared" si="17"/>
        <v>0</v>
      </c>
      <c r="S72" s="67">
        <f t="shared" si="7"/>
        <v>0</v>
      </c>
      <c r="T72" s="67">
        <f t="shared" si="8"/>
        <v>0</v>
      </c>
      <c r="U72" s="67">
        <f t="shared" si="9"/>
        <v>2.2286460914485093E-4</v>
      </c>
      <c r="V72" s="67">
        <f t="shared" si="10"/>
        <v>1.0961031900760618E-4</v>
      </c>
      <c r="W72" s="100">
        <f t="shared" si="11"/>
        <v>7.3073546005070783E-5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2.2328917264554109E-4</v>
      </c>
      <c r="J73" s="67">
        <f t="shared" si="16"/>
        <v>1.0981912982296264E-4</v>
      </c>
      <c r="K73" s="100">
        <f t="shared" si="6"/>
        <v>7.3212753215308419E-5</v>
      </c>
      <c r="O73" s="96">
        <f>Amnt_Deposited!B68</f>
        <v>2054</v>
      </c>
      <c r="P73" s="99">
        <f>Amnt_Deposited!C68</f>
        <v>0</v>
      </c>
      <c r="Q73" s="284">
        <f>MCF!R72</f>
        <v>1</v>
      </c>
      <c r="R73" s="67">
        <f t="shared" si="17"/>
        <v>0</v>
      </c>
      <c r="S73" s="67">
        <f t="shared" si="7"/>
        <v>0</v>
      </c>
      <c r="T73" s="67">
        <f t="shared" si="8"/>
        <v>0</v>
      </c>
      <c r="U73" s="67">
        <f t="shared" si="9"/>
        <v>1.4939061506169125E-4</v>
      </c>
      <c r="V73" s="67">
        <f t="shared" si="10"/>
        <v>7.3473994083159694E-5</v>
      </c>
      <c r="W73" s="100">
        <f t="shared" si="11"/>
        <v>4.8982662722106461E-5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1.4967520848701893E-4</v>
      </c>
      <c r="J74" s="67">
        <f t="shared" si="16"/>
        <v>7.3613964158522174E-5</v>
      </c>
      <c r="K74" s="100">
        <f t="shared" si="6"/>
        <v>4.9075976105681445E-5</v>
      </c>
      <c r="O74" s="96">
        <f>Amnt_Deposited!B69</f>
        <v>2055</v>
      </c>
      <c r="P74" s="99">
        <f>Amnt_Deposited!C69</f>
        <v>0</v>
      </c>
      <c r="Q74" s="284">
        <f>MCF!R73</f>
        <v>1</v>
      </c>
      <c r="R74" s="67">
        <f t="shared" si="17"/>
        <v>0</v>
      </c>
      <c r="S74" s="67">
        <f t="shared" si="7"/>
        <v>0</v>
      </c>
      <c r="T74" s="67">
        <f t="shared" si="8"/>
        <v>0</v>
      </c>
      <c r="U74" s="67">
        <f t="shared" si="9"/>
        <v>1.0013952396544536E-4</v>
      </c>
      <c r="V74" s="67">
        <f t="shared" si="10"/>
        <v>4.9251091096245896E-5</v>
      </c>
      <c r="W74" s="100">
        <f t="shared" si="11"/>
        <v>3.2834060730830593E-5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1.0033029264341244E-4</v>
      </c>
      <c r="J75" s="67">
        <f t="shared" si="16"/>
        <v>4.9344915843606486E-5</v>
      </c>
      <c r="K75" s="100">
        <f t="shared" si="6"/>
        <v>3.2896610562404324E-5</v>
      </c>
      <c r="O75" s="96">
        <f>Amnt_Deposited!B70</f>
        <v>2056</v>
      </c>
      <c r="P75" s="99">
        <f>Amnt_Deposited!C70</f>
        <v>0</v>
      </c>
      <c r="Q75" s="284">
        <f>MCF!R74</f>
        <v>1</v>
      </c>
      <c r="R75" s="67">
        <f t="shared" si="17"/>
        <v>0</v>
      </c>
      <c r="S75" s="67">
        <f t="shared" si="7"/>
        <v>0</v>
      </c>
      <c r="T75" s="67">
        <f t="shared" si="8"/>
        <v>0</v>
      </c>
      <c r="U75" s="67">
        <f t="shared" si="9"/>
        <v>6.7125530314504338E-5</v>
      </c>
      <c r="V75" s="67">
        <f t="shared" si="10"/>
        <v>3.3013993650941019E-5</v>
      </c>
      <c r="W75" s="100">
        <f t="shared" si="11"/>
        <v>2.2009329100627344E-5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6.7253406383501396E-5</v>
      </c>
      <c r="J76" s="67">
        <f t="shared" si="16"/>
        <v>3.3076886259911047E-5</v>
      </c>
      <c r="K76" s="100">
        <f t="shared" si="6"/>
        <v>2.2051257506607362E-5</v>
      </c>
      <c r="O76" s="96">
        <f>Amnt_Deposited!B71</f>
        <v>2057</v>
      </c>
      <c r="P76" s="99">
        <f>Amnt_Deposited!C71</f>
        <v>0</v>
      </c>
      <c r="Q76" s="284">
        <f>MCF!R75</f>
        <v>1</v>
      </c>
      <c r="R76" s="67">
        <f t="shared" si="17"/>
        <v>0</v>
      </c>
      <c r="S76" s="67">
        <f t="shared" si="7"/>
        <v>0</v>
      </c>
      <c r="T76" s="67">
        <f t="shared" si="8"/>
        <v>0</v>
      </c>
      <c r="U76" s="67">
        <f t="shared" si="9"/>
        <v>4.4995588570585253E-5</v>
      </c>
      <c r="V76" s="67">
        <f t="shared" si="10"/>
        <v>2.2129941743919088E-5</v>
      </c>
      <c r="W76" s="100">
        <f t="shared" si="11"/>
        <v>1.4753294495946058E-5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4.5081306463042217E-5</v>
      </c>
      <c r="J77" s="67">
        <f t="shared" si="16"/>
        <v>2.2172099920459179E-5</v>
      </c>
      <c r="K77" s="100">
        <f t="shared" si="6"/>
        <v>1.4781399946972785E-5</v>
      </c>
      <c r="O77" s="96">
        <f>Amnt_Deposited!B72</f>
        <v>2058</v>
      </c>
      <c r="P77" s="99">
        <f>Amnt_Deposited!C72</f>
        <v>0</v>
      </c>
      <c r="Q77" s="284">
        <f>MCF!R76</f>
        <v>1</v>
      </c>
      <c r="R77" s="67">
        <f t="shared" si="17"/>
        <v>0</v>
      </c>
      <c r="S77" s="67">
        <f t="shared" si="7"/>
        <v>0</v>
      </c>
      <c r="T77" s="67">
        <f t="shared" si="8"/>
        <v>0</v>
      </c>
      <c r="U77" s="67">
        <f t="shared" si="9"/>
        <v>3.0161445002035395E-5</v>
      </c>
      <c r="V77" s="67">
        <f t="shared" si="10"/>
        <v>1.483414356854986E-5</v>
      </c>
      <c r="W77" s="100">
        <f t="shared" si="11"/>
        <v>9.8894290456999058E-6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3.0218903423653223E-5</v>
      </c>
      <c r="J78" s="67">
        <f t="shared" si="16"/>
        <v>1.4862403039388994E-5</v>
      </c>
      <c r="K78" s="100">
        <f t="shared" si="6"/>
        <v>9.9082686929259959E-6</v>
      </c>
      <c r="O78" s="96">
        <f>Amnt_Deposited!B73</f>
        <v>2059</v>
      </c>
      <c r="P78" s="99">
        <f>Amnt_Deposited!C73</f>
        <v>0</v>
      </c>
      <c r="Q78" s="284">
        <f>MCF!R77</f>
        <v>1</v>
      </c>
      <c r="R78" s="67">
        <f t="shared" si="17"/>
        <v>0</v>
      </c>
      <c r="S78" s="67">
        <f t="shared" si="7"/>
        <v>0</v>
      </c>
      <c r="T78" s="67">
        <f t="shared" si="8"/>
        <v>0</v>
      </c>
      <c r="U78" s="67">
        <f t="shared" si="9"/>
        <v>2.0217821202265771E-5</v>
      </c>
      <c r="V78" s="67">
        <f t="shared" si="10"/>
        <v>9.9436237997696256E-6</v>
      </c>
      <c r="W78" s="100">
        <f t="shared" si="11"/>
        <v>6.6290825331797504E-6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2.0256336734089767E-5</v>
      </c>
      <c r="J79" s="67">
        <f t="shared" si="16"/>
        <v>9.9625666895634564E-6</v>
      </c>
      <c r="K79" s="100">
        <f t="shared" si="6"/>
        <v>6.6417111263756373E-6</v>
      </c>
      <c r="O79" s="96">
        <f>Amnt_Deposited!B74</f>
        <v>2060</v>
      </c>
      <c r="P79" s="99">
        <f>Amnt_Deposited!C74</f>
        <v>0</v>
      </c>
      <c r="Q79" s="284">
        <f>MCF!R78</f>
        <v>1</v>
      </c>
      <c r="R79" s="67">
        <f t="shared" si="17"/>
        <v>0</v>
      </c>
      <c r="S79" s="67">
        <f t="shared" si="7"/>
        <v>0</v>
      </c>
      <c r="T79" s="67">
        <f t="shared" si="8"/>
        <v>0</v>
      </c>
      <c r="U79" s="67">
        <f t="shared" si="9"/>
        <v>1.3552410839043117E-5</v>
      </c>
      <c r="V79" s="67">
        <f t="shared" si="10"/>
        <v>6.6654103632226546E-6</v>
      </c>
      <c r="W79" s="100">
        <f t="shared" si="11"/>
        <v>4.4436069088151025E-6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1.3578228572108465E-5</v>
      </c>
      <c r="J80" s="67">
        <f t="shared" si="16"/>
        <v>6.678108161981302E-6</v>
      </c>
      <c r="K80" s="100">
        <f t="shared" si="6"/>
        <v>4.4520721079875344E-6</v>
      </c>
      <c r="O80" s="96">
        <f>Amnt_Deposited!B75</f>
        <v>2061</v>
      </c>
      <c r="P80" s="99">
        <f>Amnt_Deposited!C75</f>
        <v>0</v>
      </c>
      <c r="Q80" s="284">
        <f>MCF!R79</f>
        <v>1</v>
      </c>
      <c r="R80" s="67">
        <f t="shared" si="17"/>
        <v>0</v>
      </c>
      <c r="S80" s="67">
        <f t="shared" si="7"/>
        <v>0</v>
      </c>
      <c r="T80" s="67">
        <f t="shared" si="8"/>
        <v>0</v>
      </c>
      <c r="U80" s="67">
        <f t="shared" si="9"/>
        <v>9.0844526575212799E-6</v>
      </c>
      <c r="V80" s="67">
        <f t="shared" si="10"/>
        <v>4.4679581815218376E-6</v>
      </c>
      <c r="W80" s="100">
        <f t="shared" si="11"/>
        <v>2.9786387876812249E-6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9.1017588015381791E-6</v>
      </c>
      <c r="J81" s="67">
        <f t="shared" si="16"/>
        <v>4.4764697705702858E-6</v>
      </c>
      <c r="K81" s="100">
        <f t="shared" si="6"/>
        <v>2.9843131803801902E-6</v>
      </c>
      <c r="O81" s="96">
        <f>Amnt_Deposited!B76</f>
        <v>2062</v>
      </c>
      <c r="P81" s="99">
        <f>Amnt_Deposited!C76</f>
        <v>0</v>
      </c>
      <c r="Q81" s="284">
        <f>MCF!R80</f>
        <v>1</v>
      </c>
      <c r="R81" s="67">
        <f t="shared" si="17"/>
        <v>0</v>
      </c>
      <c r="S81" s="67">
        <f t="shared" si="7"/>
        <v>0</v>
      </c>
      <c r="T81" s="67">
        <f t="shared" si="8"/>
        <v>0</v>
      </c>
      <c r="U81" s="67">
        <f t="shared" si="9"/>
        <v>6.0894907235982503E-6</v>
      </c>
      <c r="V81" s="67">
        <f t="shared" si="10"/>
        <v>2.9949619339230296E-6</v>
      </c>
      <c r="W81" s="100">
        <f t="shared" si="11"/>
        <v>1.9966412892820194E-6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6.101091378852358E-6</v>
      </c>
      <c r="J82" s="67">
        <f t="shared" si="16"/>
        <v>3.0006674226858215E-6</v>
      </c>
      <c r="K82" s="100">
        <f t="shared" si="6"/>
        <v>2.0004449484572143E-6</v>
      </c>
      <c r="O82" s="96">
        <f>Amnt_Deposited!B77</f>
        <v>2063</v>
      </c>
      <c r="P82" s="99">
        <f>Amnt_Deposited!C77</f>
        <v>0</v>
      </c>
      <c r="Q82" s="284">
        <f>MCF!R81</f>
        <v>1</v>
      </c>
      <c r="R82" s="67">
        <f t="shared" si="17"/>
        <v>0</v>
      </c>
      <c r="S82" s="67">
        <f t="shared" si="7"/>
        <v>0</v>
      </c>
      <c r="T82" s="67">
        <f t="shared" si="8"/>
        <v>0</v>
      </c>
      <c r="U82" s="67">
        <f t="shared" si="9"/>
        <v>4.0819077021759779E-6</v>
      </c>
      <c r="V82" s="67">
        <f t="shared" si="10"/>
        <v>2.0075830214222724E-6</v>
      </c>
      <c r="W82" s="100">
        <f t="shared" si="11"/>
        <v>1.3383886809481816E-6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4.0896838539399548E-6</v>
      </c>
      <c r="J83" s="67">
        <f t="shared" ref="J83:J99" si="22">I82*(1-$K$10)+H83</f>
        <v>2.0114075249124032E-6</v>
      </c>
      <c r="K83" s="100">
        <f t="shared" si="6"/>
        <v>1.3409383499416021E-6</v>
      </c>
      <c r="O83" s="96">
        <f>Amnt_Deposited!B78</f>
        <v>2064</v>
      </c>
      <c r="P83" s="99">
        <f>Amnt_Deposited!C78</f>
        <v>0</v>
      </c>
      <c r="Q83" s="284">
        <f>MCF!R82</f>
        <v>1</v>
      </c>
      <c r="R83" s="67">
        <f t="shared" ref="R83:R99" si="23">P83*$W$6*DOCF*Q83</f>
        <v>0</v>
      </c>
      <c r="S83" s="67">
        <f t="shared" si="7"/>
        <v>0</v>
      </c>
      <c r="T83" s="67">
        <f t="shared" si="8"/>
        <v>0</v>
      </c>
      <c r="U83" s="67">
        <f t="shared" si="9"/>
        <v>2.736184558835832E-6</v>
      </c>
      <c r="V83" s="67">
        <f t="shared" si="10"/>
        <v>1.3457231433401456E-6</v>
      </c>
      <c r="W83" s="100">
        <f t="shared" si="11"/>
        <v>8.9714876222676376E-7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2.7413970692442415E-6</v>
      </c>
      <c r="J84" s="67">
        <f t="shared" si="22"/>
        <v>1.3482867846957135E-6</v>
      </c>
      <c r="K84" s="100">
        <f t="shared" si="6"/>
        <v>8.9885785646380898E-7</v>
      </c>
      <c r="O84" s="96">
        <f>Amnt_Deposited!B79</f>
        <v>2065</v>
      </c>
      <c r="P84" s="99">
        <f>Amnt_Deposited!C79</f>
        <v>0</v>
      </c>
      <c r="Q84" s="284">
        <f>MCF!R83</f>
        <v>1</v>
      </c>
      <c r="R84" s="67">
        <f t="shared" si="23"/>
        <v>0</v>
      </c>
      <c r="S84" s="67">
        <f t="shared" si="7"/>
        <v>0</v>
      </c>
      <c r="T84" s="67">
        <f t="shared" si="8"/>
        <v>0</v>
      </c>
      <c r="U84" s="67">
        <f t="shared" si="9"/>
        <v>1.8341193594408404E-6</v>
      </c>
      <c r="V84" s="67">
        <f t="shared" si="10"/>
        <v>9.0206519939499166E-7</v>
      </c>
      <c r="W84" s="100">
        <f t="shared" si="11"/>
        <v>6.0137679959666111E-7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1.8376134096577666E-6</v>
      </c>
      <c r="J85" s="67">
        <f t="shared" si="22"/>
        <v>9.0378365958647476E-7</v>
      </c>
      <c r="K85" s="100">
        <f t="shared" ref="K85:K99" si="24">J85*CH4_fraction*conv</f>
        <v>6.0252243972431643E-7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1.2294469734552415E-6</v>
      </c>
      <c r="V85" s="67">
        <f t="shared" ref="V85:V98" si="28">U84*(1-$W$10)+T85</f>
        <v>6.0467238598559896E-7</v>
      </c>
      <c r="W85" s="100">
        <f t="shared" ref="W85:W99" si="29">V85*CH4_fraction*conv</f>
        <v>4.0311492399039929E-7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1.2317891053575023E-6</v>
      </c>
      <c r="J86" s="67">
        <f t="shared" si="22"/>
        <v>6.0582430430026434E-7</v>
      </c>
      <c r="K86" s="100">
        <f t="shared" si="24"/>
        <v>4.0388286953350954E-7</v>
      </c>
      <c r="O86" s="96">
        <f>Amnt_Deposited!B81</f>
        <v>2067</v>
      </c>
      <c r="P86" s="99">
        <f>Amnt_Deposited!C81</f>
        <v>0</v>
      </c>
      <c r="Q86" s="284">
        <f>MCF!R85</f>
        <v>1</v>
      </c>
      <c r="R86" s="67">
        <f t="shared" si="23"/>
        <v>0</v>
      </c>
      <c r="S86" s="67">
        <f t="shared" si="25"/>
        <v>0</v>
      </c>
      <c r="T86" s="67">
        <f t="shared" si="26"/>
        <v>0</v>
      </c>
      <c r="U86" s="67">
        <f t="shared" si="27"/>
        <v>8.2412295184489494E-7</v>
      </c>
      <c r="V86" s="67">
        <f t="shared" si="28"/>
        <v>4.0532402161034659E-7</v>
      </c>
      <c r="W86" s="100">
        <f t="shared" si="29"/>
        <v>2.7021601440689773E-7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8.2569292980943989E-7</v>
      </c>
      <c r="J87" s="67">
        <f t="shared" si="22"/>
        <v>4.0609617554806236E-7</v>
      </c>
      <c r="K87" s="100">
        <f t="shared" si="24"/>
        <v>2.7073078369870824E-7</v>
      </c>
      <c r="O87" s="96">
        <f>Amnt_Deposited!B82</f>
        <v>2068</v>
      </c>
      <c r="P87" s="99">
        <f>Amnt_Deposited!C82</f>
        <v>0</v>
      </c>
      <c r="Q87" s="284">
        <f>MCF!R86</f>
        <v>1</v>
      </c>
      <c r="R87" s="67">
        <f t="shared" si="23"/>
        <v>0</v>
      </c>
      <c r="S87" s="67">
        <f t="shared" si="25"/>
        <v>0</v>
      </c>
      <c r="T87" s="67">
        <f t="shared" si="26"/>
        <v>0</v>
      </c>
      <c r="U87" s="67">
        <f t="shared" si="27"/>
        <v>5.5242613501969694E-7</v>
      </c>
      <c r="V87" s="67">
        <f t="shared" si="28"/>
        <v>2.7169681682519799E-7</v>
      </c>
      <c r="W87" s="100">
        <f t="shared" si="29"/>
        <v>1.8113121121679865E-7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5.5347852272116564E-7</v>
      </c>
      <c r="J88" s="67">
        <f t="shared" si="22"/>
        <v>2.7221440708827425E-7</v>
      </c>
      <c r="K88" s="100">
        <f t="shared" si="24"/>
        <v>1.8147627139218283E-7</v>
      </c>
      <c r="O88" s="96">
        <f>Amnt_Deposited!B83</f>
        <v>2069</v>
      </c>
      <c r="P88" s="99">
        <f>Amnt_Deposited!C83</f>
        <v>0</v>
      </c>
      <c r="Q88" s="284">
        <f>MCF!R87</f>
        <v>1</v>
      </c>
      <c r="R88" s="67">
        <f t="shared" si="23"/>
        <v>0</v>
      </c>
      <c r="S88" s="67">
        <f t="shared" si="25"/>
        <v>0</v>
      </c>
      <c r="T88" s="67">
        <f t="shared" si="26"/>
        <v>0</v>
      </c>
      <c r="U88" s="67">
        <f t="shared" si="27"/>
        <v>3.7030231225769357E-7</v>
      </c>
      <c r="V88" s="67">
        <f t="shared" si="28"/>
        <v>1.8212382276200337E-7</v>
      </c>
      <c r="W88" s="100">
        <f t="shared" si="29"/>
        <v>1.2141588184133556E-7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3.710077488301894E-7</v>
      </c>
      <c r="J89" s="67">
        <f t="shared" si="22"/>
        <v>1.8247077389097624E-7</v>
      </c>
      <c r="K89" s="100">
        <f t="shared" si="24"/>
        <v>1.2164718259398416E-7</v>
      </c>
      <c r="O89" s="96">
        <f>Amnt_Deposited!B84</f>
        <v>2070</v>
      </c>
      <c r="P89" s="99">
        <f>Amnt_Deposited!C84</f>
        <v>0</v>
      </c>
      <c r="Q89" s="284">
        <f>MCF!R88</f>
        <v>1</v>
      </c>
      <c r="R89" s="67">
        <f t="shared" si="23"/>
        <v>0</v>
      </c>
      <c r="S89" s="67">
        <f t="shared" si="25"/>
        <v>0</v>
      </c>
      <c r="T89" s="67">
        <f t="shared" si="26"/>
        <v>0</v>
      </c>
      <c r="U89" s="67">
        <f t="shared" si="27"/>
        <v>2.4822106299968085E-7</v>
      </c>
      <c r="V89" s="67">
        <f t="shared" si="28"/>
        <v>1.2208124925801272E-7</v>
      </c>
      <c r="W89" s="100">
        <f t="shared" si="29"/>
        <v>8.1387499505341812E-8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2.4869393127543145E-7</v>
      </c>
      <c r="J90" s="67">
        <f t="shared" si="22"/>
        <v>1.2231381755475792E-7</v>
      </c>
      <c r="K90" s="100">
        <f t="shared" si="24"/>
        <v>8.1542545036505275E-8</v>
      </c>
      <c r="O90" s="96">
        <f>Amnt_Deposited!B85</f>
        <v>2071</v>
      </c>
      <c r="P90" s="99">
        <f>Amnt_Deposited!C85</f>
        <v>0</v>
      </c>
      <c r="Q90" s="284">
        <f>MCF!R89</f>
        <v>1</v>
      </c>
      <c r="R90" s="67">
        <f t="shared" si="23"/>
        <v>0</v>
      </c>
      <c r="S90" s="67">
        <f t="shared" si="25"/>
        <v>0</v>
      </c>
      <c r="T90" s="67">
        <f t="shared" si="26"/>
        <v>0</v>
      </c>
      <c r="U90" s="67">
        <f t="shared" si="27"/>
        <v>1.6638755437696139E-7</v>
      </c>
      <c r="V90" s="67">
        <f t="shared" si="28"/>
        <v>8.1833508622719451E-8</v>
      </c>
      <c r="W90" s="100">
        <f t="shared" si="29"/>
        <v>5.4555672415146296E-8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1.6670452746133135E-7</v>
      </c>
      <c r="J91" s="67">
        <f t="shared" si="22"/>
        <v>8.1989403814100121E-8</v>
      </c>
      <c r="K91" s="100">
        <f t="shared" si="24"/>
        <v>5.465960254273341E-8</v>
      </c>
      <c r="O91" s="96">
        <f>Amnt_Deposited!B86</f>
        <v>2072</v>
      </c>
      <c r="P91" s="99">
        <f>Amnt_Deposited!C86</f>
        <v>0</v>
      </c>
      <c r="Q91" s="284">
        <f>MCF!R90</f>
        <v>1</v>
      </c>
      <c r="R91" s="67">
        <f t="shared" si="23"/>
        <v>0</v>
      </c>
      <c r="S91" s="67">
        <f t="shared" si="25"/>
        <v>0</v>
      </c>
      <c r="T91" s="67">
        <f t="shared" si="26"/>
        <v>0</v>
      </c>
      <c r="U91" s="67">
        <f t="shared" si="27"/>
        <v>1.115329131097222E-7</v>
      </c>
      <c r="V91" s="67">
        <f t="shared" si="28"/>
        <v>5.4854641267239191E-8</v>
      </c>
      <c r="W91" s="100">
        <f t="shared" si="29"/>
        <v>3.6569760844826127E-8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1.1174538652222913E-7</v>
      </c>
      <c r="J92" s="67">
        <f t="shared" si="22"/>
        <v>5.495914093910222E-8</v>
      </c>
      <c r="K92" s="100">
        <f t="shared" si="24"/>
        <v>3.6639427292734813E-8</v>
      </c>
      <c r="O92" s="96">
        <f>Amnt_Deposited!B87</f>
        <v>2073</v>
      </c>
      <c r="P92" s="99">
        <f>Amnt_Deposited!C87</f>
        <v>0</v>
      </c>
      <c r="Q92" s="284">
        <f>MCF!R91</f>
        <v>1</v>
      </c>
      <c r="R92" s="67">
        <f t="shared" si="23"/>
        <v>0</v>
      </c>
      <c r="S92" s="67">
        <f t="shared" si="25"/>
        <v>0</v>
      </c>
      <c r="T92" s="67">
        <f t="shared" si="26"/>
        <v>0</v>
      </c>
      <c r="U92" s="67">
        <f t="shared" si="27"/>
        <v>7.4762747450197947E-8</v>
      </c>
      <c r="V92" s="67">
        <f t="shared" si="28"/>
        <v>3.6770165659524252E-8</v>
      </c>
      <c r="W92" s="100">
        <f t="shared" si="29"/>
        <v>2.4513443773016166E-8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7.4905172637850945E-8</v>
      </c>
      <c r="J93" s="67">
        <f t="shared" si="22"/>
        <v>3.6840213884378189E-8</v>
      </c>
      <c r="K93" s="100">
        <f t="shared" si="24"/>
        <v>2.4560142589585457E-8</v>
      </c>
      <c r="O93" s="96">
        <f>Amnt_Deposited!B88</f>
        <v>2074</v>
      </c>
      <c r="P93" s="99">
        <f>Amnt_Deposited!C88</f>
        <v>0</v>
      </c>
      <c r="Q93" s="284">
        <f>MCF!R92</f>
        <v>1</v>
      </c>
      <c r="R93" s="67">
        <f t="shared" si="23"/>
        <v>0</v>
      </c>
      <c r="S93" s="67">
        <f t="shared" si="25"/>
        <v>0</v>
      </c>
      <c r="T93" s="67">
        <f t="shared" si="26"/>
        <v>0</v>
      </c>
      <c r="U93" s="67">
        <f t="shared" si="27"/>
        <v>5.0114968312567564E-8</v>
      </c>
      <c r="V93" s="67">
        <f t="shared" si="28"/>
        <v>2.4647779137630382E-8</v>
      </c>
      <c r="W93" s="100">
        <f t="shared" si="29"/>
        <v>1.6431852758420255E-8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5.0210438770911756E-8</v>
      </c>
      <c r="J94" s="67">
        <f t="shared" si="22"/>
        <v>2.4694733866939189E-8</v>
      </c>
      <c r="K94" s="100">
        <f t="shared" si="24"/>
        <v>1.646315591129279E-8</v>
      </c>
      <c r="O94" s="96">
        <f>Amnt_Deposited!B89</f>
        <v>2075</v>
      </c>
      <c r="P94" s="99">
        <f>Amnt_Deposited!C89</f>
        <v>0</v>
      </c>
      <c r="Q94" s="284">
        <f>MCF!R93</f>
        <v>1</v>
      </c>
      <c r="R94" s="67">
        <f t="shared" si="23"/>
        <v>0</v>
      </c>
      <c r="S94" s="67">
        <f t="shared" si="25"/>
        <v>0</v>
      </c>
      <c r="T94" s="67">
        <f t="shared" si="26"/>
        <v>0</v>
      </c>
      <c r="U94" s="67">
        <f t="shared" si="27"/>
        <v>3.3593067866354894E-8</v>
      </c>
      <c r="V94" s="67">
        <f t="shared" si="28"/>
        <v>1.6521900446212667E-8</v>
      </c>
      <c r="W94" s="100">
        <f t="shared" si="29"/>
        <v>1.101460029747511E-8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3.3657063628387219E-8</v>
      </c>
      <c r="J95" s="67">
        <f t="shared" si="22"/>
        <v>1.6553375142524536E-8</v>
      </c>
      <c r="K95" s="100">
        <f t="shared" si="24"/>
        <v>1.103558342834969E-8</v>
      </c>
      <c r="O95" s="96">
        <f>Amnt_Deposited!B90</f>
        <v>2076</v>
      </c>
      <c r="P95" s="99">
        <f>Amnt_Deposited!C90</f>
        <v>0</v>
      </c>
      <c r="Q95" s="284">
        <f>MCF!R94</f>
        <v>1</v>
      </c>
      <c r="R95" s="67">
        <f t="shared" si="23"/>
        <v>0</v>
      </c>
      <c r="S95" s="67">
        <f t="shared" si="25"/>
        <v>0</v>
      </c>
      <c r="T95" s="67">
        <f t="shared" si="26"/>
        <v>0</v>
      </c>
      <c r="U95" s="67">
        <f t="shared" si="27"/>
        <v>2.2518106798653368E-8</v>
      </c>
      <c r="V95" s="67">
        <f t="shared" si="28"/>
        <v>1.1074961067701524E-8</v>
      </c>
      <c r="W95" s="100">
        <f t="shared" si="29"/>
        <v>7.3833073784676824E-9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2.2561004440804963E-8</v>
      </c>
      <c r="J96" s="67">
        <f t="shared" si="22"/>
        <v>1.1096059187582257E-8</v>
      </c>
      <c r="K96" s="100">
        <f t="shared" si="24"/>
        <v>7.3973727917215042E-9</v>
      </c>
      <c r="O96" s="96">
        <f>Amnt_Deposited!B91</f>
        <v>2077</v>
      </c>
      <c r="P96" s="99">
        <f>Amnt_Deposited!C91</f>
        <v>0</v>
      </c>
      <c r="Q96" s="284">
        <f>MCF!R95</f>
        <v>1</v>
      </c>
      <c r="R96" s="67">
        <f t="shared" si="23"/>
        <v>0</v>
      </c>
      <c r="S96" s="67">
        <f t="shared" si="25"/>
        <v>0</v>
      </c>
      <c r="T96" s="67">
        <f t="shared" si="26"/>
        <v>0</v>
      </c>
      <c r="U96" s="67">
        <f t="shared" si="27"/>
        <v>1.5094338385908768E-8</v>
      </c>
      <c r="V96" s="67">
        <f t="shared" si="28"/>
        <v>7.423768412744599E-9</v>
      </c>
      <c r="W96" s="100">
        <f t="shared" si="29"/>
        <v>4.9491789418297321E-9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1.5123093535370648E-8</v>
      </c>
      <c r="J97" s="67">
        <f t="shared" si="22"/>
        <v>7.4379109054343168E-9</v>
      </c>
      <c r="K97" s="100">
        <f t="shared" si="24"/>
        <v>4.958607270289544E-9</v>
      </c>
      <c r="O97" s="96">
        <f>Amnt_Deposited!B92</f>
        <v>2078</v>
      </c>
      <c r="P97" s="99">
        <f>Amnt_Deposited!C92</f>
        <v>0</v>
      </c>
      <c r="Q97" s="284">
        <f>MCF!R96</f>
        <v>1</v>
      </c>
      <c r="R97" s="67">
        <f t="shared" si="23"/>
        <v>0</v>
      </c>
      <c r="S97" s="67">
        <f t="shared" si="25"/>
        <v>0</v>
      </c>
      <c r="T97" s="67">
        <f t="shared" si="26"/>
        <v>0</v>
      </c>
      <c r="U97" s="67">
        <f t="shared" si="27"/>
        <v>1.0118037601719883E-8</v>
      </c>
      <c r="V97" s="67">
        <f t="shared" si="28"/>
        <v>4.9763007841888844E-9</v>
      </c>
      <c r="W97" s="100">
        <f t="shared" si="29"/>
        <v>3.3175338561259228E-9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1.0137312754830931E-8</v>
      </c>
      <c r="J98" s="67">
        <f t="shared" si="22"/>
        <v>4.9857807805397154E-9</v>
      </c>
      <c r="K98" s="100">
        <f t="shared" si="24"/>
        <v>3.3238538536931433E-9</v>
      </c>
      <c r="O98" s="96">
        <f>Amnt_Deposited!B93</f>
        <v>2079</v>
      </c>
      <c r="P98" s="99">
        <f>Amnt_Deposited!C93</f>
        <v>0</v>
      </c>
      <c r="Q98" s="284">
        <f>MCF!R97</f>
        <v>1</v>
      </c>
      <c r="R98" s="67">
        <f t="shared" si="23"/>
        <v>0</v>
      </c>
      <c r="S98" s="67">
        <f t="shared" si="25"/>
        <v>0</v>
      </c>
      <c r="T98" s="67">
        <f t="shared" si="26"/>
        <v>0</v>
      </c>
      <c r="U98" s="67">
        <f t="shared" si="27"/>
        <v>6.7823234309752013E-9</v>
      </c>
      <c r="V98" s="67">
        <f t="shared" si="28"/>
        <v>3.3357141707446814E-9</v>
      </c>
      <c r="W98" s="100">
        <f t="shared" si="29"/>
        <v>2.2238094471631206E-9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6.7952439524959437E-9</v>
      </c>
      <c r="J99" s="68">
        <f t="shared" si="22"/>
        <v>3.3420688023349876E-9</v>
      </c>
      <c r="K99" s="102">
        <f t="shared" si="24"/>
        <v>2.2280458682233248E-9</v>
      </c>
      <c r="O99" s="97">
        <f>Amnt_Deposited!B94</f>
        <v>2080</v>
      </c>
      <c r="P99" s="101">
        <f>Amnt_Deposited!C94</f>
        <v>0</v>
      </c>
      <c r="Q99" s="285">
        <f>MCF!R98</f>
        <v>1</v>
      </c>
      <c r="R99" s="68">
        <f t="shared" si="23"/>
        <v>0</v>
      </c>
      <c r="S99" s="68">
        <f>R99*$W$12</f>
        <v>0</v>
      </c>
      <c r="T99" s="68">
        <f>R99*(1-$W$12)</f>
        <v>0</v>
      </c>
      <c r="U99" s="68">
        <f>S99+U98*$W$10</f>
        <v>4.5463273544798918E-9</v>
      </c>
      <c r="V99" s="68">
        <f>U98*(1-$W$10)+T99</f>
        <v>2.235996076495309E-9</v>
      </c>
      <c r="W99" s="102">
        <f t="shared" si="29"/>
        <v>1.4906640509968725E-9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1.053706086444</v>
      </c>
      <c r="D19" s="416">
        <f>Dry_Matter_Content!D6</f>
        <v>0.44</v>
      </c>
      <c r="E19" s="283">
        <f>MCF!R18</f>
        <v>1</v>
      </c>
      <c r="F19" s="130">
        <f t="shared" ref="F19:F50" si="0">C19*D19*$K$6*DOCF*E19</f>
        <v>0.10199874916777921</v>
      </c>
      <c r="G19" s="65">
        <f t="shared" ref="G19:G82" si="1">F19*$K$12</f>
        <v>0.10199874916777921</v>
      </c>
      <c r="H19" s="65">
        <f t="shared" ref="H19:H82" si="2">F19*(1-$K$12)</f>
        <v>0</v>
      </c>
      <c r="I19" s="65">
        <f t="shared" ref="I19:I82" si="3">G19+I18*$K$10</f>
        <v>0.10199874916777921</v>
      </c>
      <c r="J19" s="65">
        <f t="shared" ref="J19:J82" si="4">I18*(1-$K$10)+H19</f>
        <v>0</v>
      </c>
      <c r="K19" s="66">
        <f>J19*CH4_fraction*conv</f>
        <v>0</v>
      </c>
      <c r="O19" s="95">
        <f>Amnt_Deposited!B14</f>
        <v>2000</v>
      </c>
      <c r="P19" s="98">
        <f>Amnt_Deposited!D14</f>
        <v>1.053706086444</v>
      </c>
      <c r="Q19" s="283">
        <f>MCF!R18</f>
        <v>1</v>
      </c>
      <c r="R19" s="130">
        <f t="shared" ref="R19:R50" si="5">P19*$W$6*DOCF*Q19</f>
        <v>0.21074121728880002</v>
      </c>
      <c r="S19" s="65">
        <f>R19*$W$12</f>
        <v>0.21074121728880002</v>
      </c>
      <c r="T19" s="65">
        <f>R19*(1-$W$12)</f>
        <v>0</v>
      </c>
      <c r="U19" s="65">
        <f>S19+U18*$W$10</f>
        <v>0.21074121728880002</v>
      </c>
      <c r="V19" s="65">
        <f>U18*(1-$W$10)+T19</f>
        <v>0</v>
      </c>
      <c r="W19" s="66">
        <f>V19*CH4_fraction*conv</f>
        <v>0</v>
      </c>
    </row>
    <row r="20" spans="2:23">
      <c r="B20" s="96">
        <f>Amnt_Deposited!B15</f>
        <v>2001</v>
      </c>
      <c r="C20" s="99">
        <f>Amnt_Deposited!D15</f>
        <v>1.1121605881319998</v>
      </c>
      <c r="D20" s="418">
        <f>Dry_Matter_Content!D7</f>
        <v>0.44</v>
      </c>
      <c r="E20" s="284">
        <f>MCF!R19</f>
        <v>1</v>
      </c>
      <c r="F20" s="67">
        <f t="shared" si="0"/>
        <v>0.10765714493117759</v>
      </c>
      <c r="G20" s="67">
        <f t="shared" si="1"/>
        <v>0.10765714493117759</v>
      </c>
      <c r="H20" s="67">
        <f t="shared" si="2"/>
        <v>0</v>
      </c>
      <c r="I20" s="67">
        <f t="shared" si="3"/>
        <v>0.20276014829335193</v>
      </c>
      <c r="J20" s="67">
        <f t="shared" si="4"/>
        <v>6.8957458056048901E-3</v>
      </c>
      <c r="K20" s="100">
        <f>J20*CH4_fraction*conv</f>
        <v>4.5971638704032595E-3</v>
      </c>
      <c r="M20" s="393"/>
      <c r="O20" s="96">
        <f>Amnt_Deposited!B15</f>
        <v>2001</v>
      </c>
      <c r="P20" s="99">
        <f>Amnt_Deposited!D15</f>
        <v>1.1121605881319998</v>
      </c>
      <c r="Q20" s="284">
        <f>MCF!R19</f>
        <v>1</v>
      </c>
      <c r="R20" s="67">
        <f t="shared" si="5"/>
        <v>0.22243211762639997</v>
      </c>
      <c r="S20" s="67">
        <f>R20*$W$12</f>
        <v>0.22243211762639997</v>
      </c>
      <c r="T20" s="67">
        <f>R20*(1-$W$12)</f>
        <v>0</v>
      </c>
      <c r="U20" s="67">
        <f>S20+U19*$W$10</f>
        <v>0.41892592622593372</v>
      </c>
      <c r="V20" s="67">
        <f>U19*(1-$W$10)+T20</f>
        <v>1.4247408689266302E-2</v>
      </c>
      <c r="W20" s="100">
        <f>V20*CH4_fraction*conv</f>
        <v>9.4982724595108672E-3</v>
      </c>
    </row>
    <row r="21" spans="2:23">
      <c r="B21" s="96">
        <f>Amnt_Deposited!B16</f>
        <v>2002</v>
      </c>
      <c r="C21" s="99">
        <f>Amnt_Deposited!D16</f>
        <v>1.1750826069839999</v>
      </c>
      <c r="D21" s="418">
        <f>Dry_Matter_Content!D8</f>
        <v>0.44</v>
      </c>
      <c r="E21" s="284">
        <f>MCF!R20</f>
        <v>1</v>
      </c>
      <c r="F21" s="67">
        <f t="shared" si="0"/>
        <v>0.11374799635605119</v>
      </c>
      <c r="G21" s="67">
        <f t="shared" si="1"/>
        <v>0.11374799635605119</v>
      </c>
      <c r="H21" s="67">
        <f t="shared" si="2"/>
        <v>0</v>
      </c>
      <c r="I21" s="67">
        <f t="shared" si="3"/>
        <v>0.30280030554798615</v>
      </c>
      <c r="J21" s="67">
        <f t="shared" si="4"/>
        <v>1.3707839101416985E-2</v>
      </c>
      <c r="K21" s="100">
        <f t="shared" ref="K21:K84" si="6">J21*CH4_fraction*conv</f>
        <v>9.1385594009446569E-3</v>
      </c>
      <c r="O21" s="96">
        <f>Amnt_Deposited!B16</f>
        <v>2002</v>
      </c>
      <c r="P21" s="99">
        <f>Amnt_Deposited!D16</f>
        <v>1.1750826069839999</v>
      </c>
      <c r="Q21" s="284">
        <f>MCF!R20</f>
        <v>1</v>
      </c>
      <c r="R21" s="67">
        <f t="shared" si="5"/>
        <v>0.23501652139679999</v>
      </c>
      <c r="S21" s="67">
        <f t="shared" ref="S21:S84" si="7">R21*$W$12</f>
        <v>0.23501652139679999</v>
      </c>
      <c r="T21" s="67">
        <f t="shared" ref="T21:T84" si="8">R21*(1-$W$12)</f>
        <v>0</v>
      </c>
      <c r="U21" s="67">
        <f t="shared" ref="U21:U84" si="9">S21+U20*$W$10</f>
        <v>0.62562046600823584</v>
      </c>
      <c r="V21" s="67">
        <f t="shared" ref="V21:V84" si="10">U20*(1-$W$10)+T21</f>
        <v>2.8321981614497903E-2</v>
      </c>
      <c r="W21" s="100">
        <f t="shared" ref="W21:W84" si="11">V21*CH4_fraction*conv</f>
        <v>1.8881321076331933E-2</v>
      </c>
    </row>
    <row r="22" spans="2:23">
      <c r="B22" s="96">
        <f>Amnt_Deposited!B17</f>
        <v>2003</v>
      </c>
      <c r="C22" s="99">
        <f>Amnt_Deposited!D17</f>
        <v>1.1965948683480001</v>
      </c>
      <c r="D22" s="418">
        <f>Dry_Matter_Content!D9</f>
        <v>0.44</v>
      </c>
      <c r="E22" s="284">
        <f>MCF!R21</f>
        <v>1</v>
      </c>
      <c r="F22" s="67">
        <f t="shared" si="0"/>
        <v>0.11583038325608641</v>
      </c>
      <c r="G22" s="67">
        <f t="shared" si="1"/>
        <v>0.11583038325608641</v>
      </c>
      <c r="H22" s="67">
        <f t="shared" si="2"/>
        <v>0</v>
      </c>
      <c r="I22" s="67">
        <f t="shared" si="3"/>
        <v>0.3981595168146615</v>
      </c>
      <c r="J22" s="67">
        <f t="shared" si="4"/>
        <v>2.0471171989411042E-2</v>
      </c>
      <c r="K22" s="100">
        <f t="shared" si="6"/>
        <v>1.3647447992940695E-2</v>
      </c>
      <c r="N22" s="258"/>
      <c r="O22" s="96">
        <f>Amnt_Deposited!B17</f>
        <v>2003</v>
      </c>
      <c r="P22" s="99">
        <f>Amnt_Deposited!D17</f>
        <v>1.1965948683480001</v>
      </c>
      <c r="Q22" s="284">
        <f>MCF!R21</f>
        <v>1</v>
      </c>
      <c r="R22" s="67">
        <f t="shared" si="5"/>
        <v>0.23931897366960003</v>
      </c>
      <c r="S22" s="67">
        <f t="shared" si="7"/>
        <v>0.23931897366960003</v>
      </c>
      <c r="T22" s="67">
        <f t="shared" si="8"/>
        <v>0</v>
      </c>
      <c r="U22" s="67">
        <f t="shared" si="9"/>
        <v>0.8226436297823585</v>
      </c>
      <c r="V22" s="67">
        <f t="shared" si="10"/>
        <v>4.2295809895477356E-2</v>
      </c>
      <c r="W22" s="100">
        <f t="shared" si="11"/>
        <v>2.8197206596984901E-2</v>
      </c>
    </row>
    <row r="23" spans="2:23">
      <c r="B23" s="96">
        <f>Amnt_Deposited!B18</f>
        <v>2004</v>
      </c>
      <c r="C23" s="99">
        <f>Amnt_Deposited!D18</f>
        <v>1.2624862610580001</v>
      </c>
      <c r="D23" s="418">
        <f>Dry_Matter_Content!D10</f>
        <v>0.44</v>
      </c>
      <c r="E23" s="284">
        <f>MCF!R22</f>
        <v>1</v>
      </c>
      <c r="F23" s="67">
        <f t="shared" si="0"/>
        <v>0.1222086700704144</v>
      </c>
      <c r="G23" s="67">
        <f t="shared" si="1"/>
        <v>0.1222086700704144</v>
      </c>
      <c r="H23" s="67">
        <f t="shared" si="2"/>
        <v>0</v>
      </c>
      <c r="I23" s="67">
        <f t="shared" si="3"/>
        <v>0.49345014288514327</v>
      </c>
      <c r="J23" s="67">
        <f t="shared" si="4"/>
        <v>2.6918043999932622E-2</v>
      </c>
      <c r="K23" s="100">
        <f t="shared" si="6"/>
        <v>1.7945362666621747E-2</v>
      </c>
      <c r="N23" s="258"/>
      <c r="O23" s="96">
        <f>Amnt_Deposited!B18</f>
        <v>2004</v>
      </c>
      <c r="P23" s="99">
        <f>Amnt_Deposited!D18</f>
        <v>1.2624862610580001</v>
      </c>
      <c r="Q23" s="284">
        <f>MCF!R22</f>
        <v>1</v>
      </c>
      <c r="R23" s="67">
        <f t="shared" si="5"/>
        <v>0.25249725221160002</v>
      </c>
      <c r="S23" s="67">
        <f t="shared" si="7"/>
        <v>0.25249725221160002</v>
      </c>
      <c r="T23" s="67">
        <f t="shared" si="8"/>
        <v>0</v>
      </c>
      <c r="U23" s="67">
        <f t="shared" si="9"/>
        <v>1.0195250886056679</v>
      </c>
      <c r="V23" s="67">
        <f t="shared" si="10"/>
        <v>5.5615793388290542E-2</v>
      </c>
      <c r="W23" s="100">
        <f t="shared" si="11"/>
        <v>3.707719559219369E-2</v>
      </c>
    </row>
    <row r="24" spans="2:23">
      <c r="B24" s="96">
        <f>Amnt_Deposited!B19</f>
        <v>2005</v>
      </c>
      <c r="C24" s="99">
        <f>Amnt_Deposited!D19</f>
        <v>1.353280922136</v>
      </c>
      <c r="D24" s="418">
        <f>Dry_Matter_Content!D11</f>
        <v>0.44</v>
      </c>
      <c r="E24" s="284">
        <f>MCF!R23</f>
        <v>1</v>
      </c>
      <c r="F24" s="67">
        <f t="shared" si="0"/>
        <v>0.13099759326276481</v>
      </c>
      <c r="G24" s="67">
        <f t="shared" si="1"/>
        <v>0.13099759326276481</v>
      </c>
      <c r="H24" s="67">
        <f t="shared" si="2"/>
        <v>0</v>
      </c>
      <c r="I24" s="67">
        <f t="shared" si="3"/>
        <v>0.59108745692057951</v>
      </c>
      <c r="J24" s="67">
        <f t="shared" si="4"/>
        <v>3.3360279227328551E-2</v>
      </c>
      <c r="K24" s="100">
        <f t="shared" si="6"/>
        <v>2.2240186151552366E-2</v>
      </c>
      <c r="N24" s="258"/>
      <c r="O24" s="96">
        <f>Amnt_Deposited!B19</f>
        <v>2005</v>
      </c>
      <c r="P24" s="99">
        <f>Amnt_Deposited!D19</f>
        <v>1.353280922136</v>
      </c>
      <c r="Q24" s="284">
        <f>MCF!R23</f>
        <v>1</v>
      </c>
      <c r="R24" s="67">
        <f t="shared" si="5"/>
        <v>0.27065618442720002</v>
      </c>
      <c r="S24" s="67">
        <f t="shared" si="7"/>
        <v>0.27065618442720002</v>
      </c>
      <c r="T24" s="67">
        <f t="shared" si="8"/>
        <v>0</v>
      </c>
      <c r="U24" s="67">
        <f t="shared" si="9"/>
        <v>1.2212550762821892</v>
      </c>
      <c r="V24" s="67">
        <f t="shared" si="10"/>
        <v>6.8926196750678834E-2</v>
      </c>
      <c r="W24" s="100">
        <f t="shared" si="11"/>
        <v>4.5950797833785889E-2</v>
      </c>
    </row>
    <row r="25" spans="2:23">
      <c r="B25" s="96">
        <f>Amnt_Deposited!B20</f>
        <v>2006</v>
      </c>
      <c r="C25" s="99">
        <f>Amnt_Deposited!D20</f>
        <v>1.4083533877379999</v>
      </c>
      <c r="D25" s="418">
        <f>Dry_Matter_Content!D12</f>
        <v>0.44</v>
      </c>
      <c r="E25" s="284">
        <f>MCF!R24</f>
        <v>1</v>
      </c>
      <c r="F25" s="67">
        <f t="shared" si="0"/>
        <v>0.13632860793303839</v>
      </c>
      <c r="G25" s="67">
        <f t="shared" si="1"/>
        <v>0.13632860793303839</v>
      </c>
      <c r="H25" s="67">
        <f t="shared" si="2"/>
        <v>0</v>
      </c>
      <c r="I25" s="67">
        <f t="shared" si="3"/>
        <v>0.68745489978971008</v>
      </c>
      <c r="J25" s="67">
        <f t="shared" si="4"/>
        <v>3.996116506390774E-2</v>
      </c>
      <c r="K25" s="100">
        <f t="shared" si="6"/>
        <v>2.6640776709271827E-2</v>
      </c>
      <c r="N25" s="258"/>
      <c r="O25" s="96">
        <f>Amnt_Deposited!B20</f>
        <v>2006</v>
      </c>
      <c r="P25" s="99">
        <f>Amnt_Deposited!D20</f>
        <v>1.4083533877379999</v>
      </c>
      <c r="Q25" s="284">
        <f>MCF!R24</f>
        <v>1</v>
      </c>
      <c r="R25" s="67">
        <f t="shared" si="5"/>
        <v>0.2816706775476</v>
      </c>
      <c r="S25" s="67">
        <f t="shared" si="7"/>
        <v>0.2816706775476</v>
      </c>
      <c r="T25" s="67">
        <f t="shared" si="8"/>
        <v>0</v>
      </c>
      <c r="U25" s="67">
        <f t="shared" si="9"/>
        <v>1.4203613632018808</v>
      </c>
      <c r="V25" s="67">
        <f t="shared" si="10"/>
        <v>8.256439062790856E-2</v>
      </c>
      <c r="W25" s="100">
        <f t="shared" si="11"/>
        <v>5.5042927085272371E-2</v>
      </c>
    </row>
    <row r="26" spans="2:23">
      <c r="B26" s="96">
        <f>Amnt_Deposited!B21</f>
        <v>2007</v>
      </c>
      <c r="C26" s="99">
        <f>Amnt_Deposited!D21</f>
        <v>1.4650316476620002</v>
      </c>
      <c r="D26" s="418">
        <f>Dry_Matter_Content!D13</f>
        <v>0.44</v>
      </c>
      <c r="E26" s="284">
        <f>MCF!R25</f>
        <v>1</v>
      </c>
      <c r="F26" s="67">
        <f t="shared" si="0"/>
        <v>0.14181506349368161</v>
      </c>
      <c r="G26" s="67">
        <f t="shared" si="1"/>
        <v>0.14181506349368161</v>
      </c>
      <c r="H26" s="67">
        <f t="shared" si="2"/>
        <v>0</v>
      </c>
      <c r="I26" s="67">
        <f t="shared" si="3"/>
        <v>0.78279376352167018</v>
      </c>
      <c r="J26" s="67">
        <f t="shared" si="4"/>
        <v>4.6476199761721425E-2</v>
      </c>
      <c r="K26" s="100">
        <f t="shared" si="6"/>
        <v>3.0984133174480948E-2</v>
      </c>
      <c r="N26" s="258"/>
      <c r="O26" s="96">
        <f>Amnt_Deposited!B21</f>
        <v>2007</v>
      </c>
      <c r="P26" s="99">
        <f>Amnt_Deposited!D21</f>
        <v>1.4650316476620002</v>
      </c>
      <c r="Q26" s="284">
        <f>MCF!R25</f>
        <v>1</v>
      </c>
      <c r="R26" s="67">
        <f t="shared" si="5"/>
        <v>0.29300632953240008</v>
      </c>
      <c r="S26" s="67">
        <f t="shared" si="7"/>
        <v>0.29300632953240008</v>
      </c>
      <c r="T26" s="67">
        <f t="shared" si="8"/>
        <v>0</v>
      </c>
      <c r="U26" s="67">
        <f t="shared" si="9"/>
        <v>1.6173424866150217</v>
      </c>
      <c r="V26" s="67">
        <f t="shared" si="10"/>
        <v>9.602520611925916E-2</v>
      </c>
      <c r="W26" s="100">
        <f t="shared" si="11"/>
        <v>6.4016804079506107E-2</v>
      </c>
    </row>
    <row r="27" spans="2:23">
      <c r="B27" s="96">
        <f>Amnt_Deposited!B22</f>
        <v>2008</v>
      </c>
      <c r="C27" s="99">
        <f>Amnt_Deposited!D22</f>
        <v>1.5231990799739998</v>
      </c>
      <c r="D27" s="418">
        <f>Dry_Matter_Content!D14</f>
        <v>0.44</v>
      </c>
      <c r="E27" s="284">
        <f>MCF!R26</f>
        <v>1</v>
      </c>
      <c r="F27" s="67">
        <f t="shared" si="0"/>
        <v>0.14744567094148317</v>
      </c>
      <c r="G27" s="67">
        <f t="shared" si="1"/>
        <v>0.14744567094148317</v>
      </c>
      <c r="H27" s="67">
        <f t="shared" si="2"/>
        <v>0</v>
      </c>
      <c r="I27" s="67">
        <f t="shared" si="3"/>
        <v>0.87731773831000681</v>
      </c>
      <c r="J27" s="67">
        <f t="shared" si="4"/>
        <v>5.2921696153146576E-2</v>
      </c>
      <c r="K27" s="100">
        <f t="shared" si="6"/>
        <v>3.5281130768764379E-2</v>
      </c>
      <c r="N27" s="258"/>
      <c r="O27" s="96">
        <f>Amnt_Deposited!B22</f>
        <v>2008</v>
      </c>
      <c r="P27" s="99">
        <f>Amnt_Deposited!D22</f>
        <v>1.5231990799739998</v>
      </c>
      <c r="Q27" s="284">
        <f>MCF!R26</f>
        <v>1</v>
      </c>
      <c r="R27" s="67">
        <f t="shared" si="5"/>
        <v>0.3046398159948</v>
      </c>
      <c r="S27" s="67">
        <f t="shared" si="7"/>
        <v>0.3046398159948</v>
      </c>
      <c r="T27" s="67">
        <f t="shared" si="8"/>
        <v>0</v>
      </c>
      <c r="U27" s="67">
        <f t="shared" si="9"/>
        <v>1.8126399551859651</v>
      </c>
      <c r="V27" s="67">
        <f t="shared" si="10"/>
        <v>0.1093423474238566</v>
      </c>
      <c r="W27" s="100">
        <f t="shared" si="11"/>
        <v>7.2894898282571063E-2</v>
      </c>
    </row>
    <row r="28" spans="2:23">
      <c r="B28" s="96">
        <f>Amnt_Deposited!B23</f>
        <v>2009</v>
      </c>
      <c r="C28" s="99">
        <f>Amnt_Deposited!D23</f>
        <v>1.5826672953960002</v>
      </c>
      <c r="D28" s="418">
        <f>Dry_Matter_Content!D15</f>
        <v>0.44</v>
      </c>
      <c r="E28" s="284">
        <f>MCF!R27</f>
        <v>1</v>
      </c>
      <c r="F28" s="67">
        <f t="shared" si="0"/>
        <v>0.15320219419433281</v>
      </c>
      <c r="G28" s="67">
        <f t="shared" si="1"/>
        <v>0.15320219419433281</v>
      </c>
      <c r="H28" s="67">
        <f t="shared" si="2"/>
        <v>0</v>
      </c>
      <c r="I28" s="67">
        <f t="shared" si="3"/>
        <v>0.97120783148844714</v>
      </c>
      <c r="J28" s="67">
        <f t="shared" si="4"/>
        <v>5.9312101015892467E-2</v>
      </c>
      <c r="K28" s="100">
        <f t="shared" si="6"/>
        <v>3.954140067726164E-2</v>
      </c>
      <c r="N28" s="258"/>
      <c r="O28" s="96">
        <f>Amnt_Deposited!B23</f>
        <v>2009</v>
      </c>
      <c r="P28" s="99">
        <f>Amnt_Deposited!D23</f>
        <v>1.5826672953960002</v>
      </c>
      <c r="Q28" s="284">
        <f>MCF!R27</f>
        <v>1</v>
      </c>
      <c r="R28" s="67">
        <f t="shared" si="5"/>
        <v>0.31653345907920005</v>
      </c>
      <c r="S28" s="67">
        <f t="shared" si="7"/>
        <v>0.31653345907920005</v>
      </c>
      <c r="T28" s="67">
        <f t="shared" si="8"/>
        <v>0</v>
      </c>
      <c r="U28" s="67">
        <f t="shared" si="9"/>
        <v>2.006627751009189</v>
      </c>
      <c r="V28" s="67">
        <f t="shared" si="10"/>
        <v>0.12254566325597621</v>
      </c>
      <c r="W28" s="100">
        <f t="shared" si="11"/>
        <v>8.169710883731747E-2</v>
      </c>
    </row>
    <row r="29" spans="2:23">
      <c r="B29" s="96">
        <f>Amnt_Deposited!B24</f>
        <v>2010</v>
      </c>
      <c r="C29" s="99">
        <f>Amnt_Deposited!D24</f>
        <v>1.606503024522</v>
      </c>
      <c r="D29" s="418">
        <f>Dry_Matter_Content!D16</f>
        <v>0.44</v>
      </c>
      <c r="E29" s="284">
        <f>MCF!R28</f>
        <v>1</v>
      </c>
      <c r="F29" s="67">
        <f t="shared" si="0"/>
        <v>0.15550949277372961</v>
      </c>
      <c r="G29" s="67">
        <f t="shared" si="1"/>
        <v>0.15550949277372961</v>
      </c>
      <c r="H29" s="67">
        <f t="shared" si="2"/>
        <v>0</v>
      </c>
      <c r="I29" s="67">
        <f t="shared" si="3"/>
        <v>1.0610576726978154</v>
      </c>
      <c r="J29" s="67">
        <f t="shared" si="4"/>
        <v>6.5659651564361404E-2</v>
      </c>
      <c r="K29" s="100">
        <f t="shared" si="6"/>
        <v>4.3773101042907603E-2</v>
      </c>
      <c r="O29" s="96">
        <f>Amnt_Deposited!B24</f>
        <v>2010</v>
      </c>
      <c r="P29" s="99">
        <f>Amnt_Deposited!D24</f>
        <v>1.606503024522</v>
      </c>
      <c r="Q29" s="284">
        <f>MCF!R28</f>
        <v>1</v>
      </c>
      <c r="R29" s="67">
        <f t="shared" si="5"/>
        <v>0.32130060490440004</v>
      </c>
      <c r="S29" s="67">
        <f t="shared" si="7"/>
        <v>0.32130060490440004</v>
      </c>
      <c r="T29" s="67">
        <f t="shared" si="8"/>
        <v>0</v>
      </c>
      <c r="U29" s="67">
        <f t="shared" si="9"/>
        <v>2.1922679187971399</v>
      </c>
      <c r="V29" s="67">
        <f t="shared" si="10"/>
        <v>0.13566043711644921</v>
      </c>
      <c r="W29" s="100">
        <f t="shared" si="11"/>
        <v>9.0440291410966128E-2</v>
      </c>
    </row>
    <row r="30" spans="2:23">
      <c r="B30" s="96">
        <f>Amnt_Deposited!B25</f>
        <v>2011</v>
      </c>
      <c r="C30" s="99">
        <f>Amnt_Deposited!D25</f>
        <v>1.51678650468</v>
      </c>
      <c r="D30" s="418">
        <f>Dry_Matter_Content!D17</f>
        <v>0.44</v>
      </c>
      <c r="E30" s="284">
        <f>MCF!R29</f>
        <v>1</v>
      </c>
      <c r="F30" s="67">
        <f t="shared" si="0"/>
        <v>0.14682493365302401</v>
      </c>
      <c r="G30" s="67">
        <f t="shared" si="1"/>
        <v>0.14682493365302401</v>
      </c>
      <c r="H30" s="67">
        <f t="shared" si="2"/>
        <v>0</v>
      </c>
      <c r="I30" s="67">
        <f t="shared" si="3"/>
        <v>1.1361485502402555</v>
      </c>
      <c r="J30" s="67">
        <f t="shared" si="4"/>
        <v>7.1734056110583894E-2</v>
      </c>
      <c r="K30" s="100">
        <f t="shared" si="6"/>
        <v>4.7822704073722591E-2</v>
      </c>
      <c r="O30" s="96">
        <f>Amnt_Deposited!B25</f>
        <v>2011</v>
      </c>
      <c r="P30" s="99">
        <f>Amnt_Deposited!D25</f>
        <v>1.51678650468</v>
      </c>
      <c r="Q30" s="284">
        <f>MCF!R29</f>
        <v>1</v>
      </c>
      <c r="R30" s="67">
        <f t="shared" si="5"/>
        <v>0.303357300936</v>
      </c>
      <c r="S30" s="67">
        <f t="shared" si="7"/>
        <v>0.303357300936</v>
      </c>
      <c r="T30" s="67">
        <f t="shared" si="8"/>
        <v>0</v>
      </c>
      <c r="U30" s="67">
        <f t="shared" si="9"/>
        <v>2.3474143600005286</v>
      </c>
      <c r="V30" s="67">
        <f t="shared" si="10"/>
        <v>0.14821085973261142</v>
      </c>
      <c r="W30" s="100">
        <f t="shared" si="11"/>
        <v>9.8807239821740944E-2</v>
      </c>
    </row>
    <row r="31" spans="2:23">
      <c r="B31" s="96">
        <f>Amnt_Deposited!B26</f>
        <v>2012</v>
      </c>
      <c r="C31" s="99">
        <f>Amnt_Deposited!D26</f>
        <v>1.5623750788800004</v>
      </c>
      <c r="D31" s="418">
        <f>Dry_Matter_Content!D18</f>
        <v>0.44</v>
      </c>
      <c r="E31" s="284">
        <f>MCF!R30</f>
        <v>1</v>
      </c>
      <c r="F31" s="67">
        <f t="shared" si="0"/>
        <v>0.15123790763558403</v>
      </c>
      <c r="G31" s="67">
        <f t="shared" si="1"/>
        <v>0.15123790763558403</v>
      </c>
      <c r="H31" s="67">
        <f t="shared" si="2"/>
        <v>0</v>
      </c>
      <c r="I31" s="67">
        <f t="shared" si="3"/>
        <v>1.2105757943747011</v>
      </c>
      <c r="J31" s="67">
        <f t="shared" si="4"/>
        <v>7.6810663501138493E-2</v>
      </c>
      <c r="K31" s="100">
        <f t="shared" si="6"/>
        <v>5.1207109000758991E-2</v>
      </c>
      <c r="O31" s="96">
        <f>Amnt_Deposited!B26</f>
        <v>2012</v>
      </c>
      <c r="P31" s="99">
        <f>Amnt_Deposited!D26</f>
        <v>1.5623750788800004</v>
      </c>
      <c r="Q31" s="284">
        <f>MCF!R30</f>
        <v>1</v>
      </c>
      <c r="R31" s="67">
        <f t="shared" si="5"/>
        <v>0.31247501577600012</v>
      </c>
      <c r="S31" s="67">
        <f t="shared" si="7"/>
        <v>0.31247501577600012</v>
      </c>
      <c r="T31" s="67">
        <f t="shared" si="8"/>
        <v>0</v>
      </c>
      <c r="U31" s="67">
        <f t="shared" si="9"/>
        <v>2.5011896577989696</v>
      </c>
      <c r="V31" s="67">
        <f t="shared" si="10"/>
        <v>0.15869971797755891</v>
      </c>
      <c r="W31" s="100">
        <f t="shared" si="11"/>
        <v>0.10579981198503927</v>
      </c>
    </row>
    <row r="32" spans="2:23">
      <c r="B32" s="96">
        <f>Amnt_Deposited!B27</f>
        <v>2013</v>
      </c>
      <c r="C32" s="99">
        <f>Amnt_Deposited!D27</f>
        <v>1.6097741474400002</v>
      </c>
      <c r="D32" s="418">
        <f>Dry_Matter_Content!D19</f>
        <v>0.44</v>
      </c>
      <c r="E32" s="284">
        <f>MCF!R31</f>
        <v>1</v>
      </c>
      <c r="F32" s="67">
        <f t="shared" si="0"/>
        <v>0.15582613747219204</v>
      </c>
      <c r="G32" s="67">
        <f t="shared" si="1"/>
        <v>0.15582613747219204</v>
      </c>
      <c r="H32" s="67">
        <f t="shared" si="2"/>
        <v>0</v>
      </c>
      <c r="I32" s="67">
        <f t="shared" si="3"/>
        <v>1.2845595266748975</v>
      </c>
      <c r="J32" s="67">
        <f t="shared" si="4"/>
        <v>8.1842405171995772E-2</v>
      </c>
      <c r="K32" s="100">
        <f t="shared" si="6"/>
        <v>5.4561603447997181E-2</v>
      </c>
      <c r="O32" s="96">
        <f>Amnt_Deposited!B27</f>
        <v>2013</v>
      </c>
      <c r="P32" s="99">
        <f>Amnt_Deposited!D27</f>
        <v>1.6097741474400002</v>
      </c>
      <c r="Q32" s="284">
        <f>MCF!R31</f>
        <v>1</v>
      </c>
      <c r="R32" s="67">
        <f t="shared" si="5"/>
        <v>0.32195482948800008</v>
      </c>
      <c r="S32" s="67">
        <f t="shared" si="7"/>
        <v>0.32195482948800008</v>
      </c>
      <c r="T32" s="67">
        <f t="shared" si="8"/>
        <v>0</v>
      </c>
      <c r="U32" s="67">
        <f t="shared" si="9"/>
        <v>2.6540486088324329</v>
      </c>
      <c r="V32" s="67">
        <f t="shared" si="10"/>
        <v>0.16909587845453675</v>
      </c>
      <c r="W32" s="100">
        <f t="shared" si="11"/>
        <v>0.11273058563635782</v>
      </c>
    </row>
    <row r="33" spans="2:23">
      <c r="B33" s="96">
        <f>Amnt_Deposited!B28</f>
        <v>2014</v>
      </c>
      <c r="C33" s="99">
        <f>Amnt_Deposited!D28</f>
        <v>1.65736078974</v>
      </c>
      <c r="D33" s="418">
        <f>Dry_Matter_Content!D20</f>
        <v>0.44</v>
      </c>
      <c r="E33" s="284">
        <f>MCF!R32</f>
        <v>1</v>
      </c>
      <c r="F33" s="67">
        <f t="shared" si="0"/>
        <v>0.16043252444683201</v>
      </c>
      <c r="G33" s="67">
        <f t="shared" si="1"/>
        <v>0.16043252444683201</v>
      </c>
      <c r="H33" s="67">
        <f t="shared" si="2"/>
        <v>0</v>
      </c>
      <c r="I33" s="67">
        <f t="shared" si="3"/>
        <v>1.3581478884198166</v>
      </c>
      <c r="J33" s="67">
        <f t="shared" si="4"/>
        <v>8.6844162701912961E-2</v>
      </c>
      <c r="K33" s="100">
        <f t="shared" si="6"/>
        <v>5.7896108467941972E-2</v>
      </c>
      <c r="O33" s="96">
        <f>Amnt_Deposited!B28</f>
        <v>2014</v>
      </c>
      <c r="P33" s="99">
        <f>Amnt_Deposited!D28</f>
        <v>1.65736078974</v>
      </c>
      <c r="Q33" s="284">
        <f>MCF!R32</f>
        <v>1</v>
      </c>
      <c r="R33" s="67">
        <f t="shared" si="5"/>
        <v>0.331472157948</v>
      </c>
      <c r="S33" s="67">
        <f t="shared" si="7"/>
        <v>0.331472157948</v>
      </c>
      <c r="T33" s="67">
        <f t="shared" si="8"/>
        <v>0</v>
      </c>
      <c r="U33" s="67">
        <f t="shared" si="9"/>
        <v>2.8060906785533399</v>
      </c>
      <c r="V33" s="67">
        <f t="shared" si="10"/>
        <v>0.17943008822709289</v>
      </c>
      <c r="W33" s="100">
        <f t="shared" si="11"/>
        <v>0.11962005881806193</v>
      </c>
    </row>
    <row r="34" spans="2:23">
      <c r="B34" s="96">
        <f>Amnt_Deposited!B29</f>
        <v>2015</v>
      </c>
      <c r="C34" s="99">
        <f>Amnt_Deposited!D29</f>
        <v>1.7036017943400001</v>
      </c>
      <c r="D34" s="418">
        <f>Dry_Matter_Content!D21</f>
        <v>0.44</v>
      </c>
      <c r="E34" s="284">
        <f>MCF!R33</f>
        <v>1</v>
      </c>
      <c r="F34" s="67">
        <f t="shared" si="0"/>
        <v>0.16490865369211202</v>
      </c>
      <c r="G34" s="67">
        <f t="shared" si="1"/>
        <v>0.16490865369211202</v>
      </c>
      <c r="H34" s="67">
        <f t="shared" si="2"/>
        <v>0</v>
      </c>
      <c r="I34" s="67">
        <f t="shared" si="3"/>
        <v>1.4312373513730625</v>
      </c>
      <c r="J34" s="67">
        <f t="shared" si="4"/>
        <v>9.1819190738866185E-2</v>
      </c>
      <c r="K34" s="100">
        <f t="shared" si="6"/>
        <v>6.1212793825910786E-2</v>
      </c>
      <c r="O34" s="96">
        <f>Amnt_Deposited!B29</f>
        <v>2015</v>
      </c>
      <c r="P34" s="99">
        <f>Amnt_Deposited!D29</f>
        <v>1.7036017943400001</v>
      </c>
      <c r="Q34" s="284">
        <f>MCF!R33</f>
        <v>1</v>
      </c>
      <c r="R34" s="67">
        <f t="shared" si="5"/>
        <v>0.34072035886800006</v>
      </c>
      <c r="S34" s="67">
        <f t="shared" si="7"/>
        <v>0.34072035886800006</v>
      </c>
      <c r="T34" s="67">
        <f t="shared" si="8"/>
        <v>0</v>
      </c>
      <c r="U34" s="67">
        <f t="shared" si="9"/>
        <v>2.9571019656468227</v>
      </c>
      <c r="V34" s="67">
        <f t="shared" si="10"/>
        <v>0.1897090717745169</v>
      </c>
      <c r="W34" s="100">
        <f t="shared" si="11"/>
        <v>0.12647271451634459</v>
      </c>
    </row>
    <row r="35" spans="2:23">
      <c r="B35" s="96">
        <f>Amnt_Deposited!B30</f>
        <v>2016</v>
      </c>
      <c r="C35" s="99">
        <f>Amnt_Deposited!D30</f>
        <v>1.7520039746400005</v>
      </c>
      <c r="D35" s="418">
        <f>Dry_Matter_Content!D22</f>
        <v>0.44</v>
      </c>
      <c r="E35" s="284">
        <f>MCF!R34</f>
        <v>1</v>
      </c>
      <c r="F35" s="67">
        <f t="shared" si="0"/>
        <v>0.16959398474515205</v>
      </c>
      <c r="G35" s="67">
        <f t="shared" si="1"/>
        <v>0.16959398474515205</v>
      </c>
      <c r="H35" s="67">
        <f t="shared" si="2"/>
        <v>0</v>
      </c>
      <c r="I35" s="67">
        <f t="shared" si="3"/>
        <v>1.5040708459839536</v>
      </c>
      <c r="J35" s="67">
        <f t="shared" si="4"/>
        <v>9.6760490134260857E-2</v>
      </c>
      <c r="K35" s="100">
        <f t="shared" si="6"/>
        <v>6.4506993422840567E-2</v>
      </c>
      <c r="O35" s="96">
        <f>Amnt_Deposited!B30</f>
        <v>2016</v>
      </c>
      <c r="P35" s="99">
        <f>Amnt_Deposited!D30</f>
        <v>1.7520039746400005</v>
      </c>
      <c r="Q35" s="284">
        <f>MCF!R34</f>
        <v>1</v>
      </c>
      <c r="R35" s="67">
        <f t="shared" si="5"/>
        <v>0.35040079492800014</v>
      </c>
      <c r="S35" s="67">
        <f t="shared" si="7"/>
        <v>0.35040079492800014</v>
      </c>
      <c r="T35" s="67">
        <f t="shared" si="8"/>
        <v>0</v>
      </c>
      <c r="U35" s="67">
        <f t="shared" si="9"/>
        <v>3.1075843925288291</v>
      </c>
      <c r="V35" s="67">
        <f t="shared" si="10"/>
        <v>0.19991836804599344</v>
      </c>
      <c r="W35" s="100">
        <f t="shared" si="11"/>
        <v>0.13327891203066228</v>
      </c>
    </row>
    <row r="36" spans="2:23">
      <c r="B36" s="96">
        <f>Amnt_Deposited!B31</f>
        <v>2017</v>
      </c>
      <c r="C36" s="99">
        <f>Amnt_Deposited!D31</f>
        <v>1.7444578909632482</v>
      </c>
      <c r="D36" s="418">
        <f>Dry_Matter_Content!D23</f>
        <v>0.44</v>
      </c>
      <c r="E36" s="284">
        <f>MCF!R35</f>
        <v>1</v>
      </c>
      <c r="F36" s="67">
        <f t="shared" si="0"/>
        <v>0.16886352384524242</v>
      </c>
      <c r="G36" s="67">
        <f t="shared" si="1"/>
        <v>0.16886352384524242</v>
      </c>
      <c r="H36" s="67">
        <f t="shared" si="2"/>
        <v>0</v>
      </c>
      <c r="I36" s="67">
        <f t="shared" si="3"/>
        <v>1.5712498853413921</v>
      </c>
      <c r="J36" s="67">
        <f t="shared" si="4"/>
        <v>0.1016844844878039</v>
      </c>
      <c r="K36" s="100">
        <f t="shared" si="6"/>
        <v>6.7789656325202591E-2</v>
      </c>
      <c r="O36" s="96">
        <f>Amnt_Deposited!B31</f>
        <v>2017</v>
      </c>
      <c r="P36" s="99">
        <f>Amnt_Deposited!D31</f>
        <v>1.7444578909632482</v>
      </c>
      <c r="Q36" s="284">
        <f>MCF!R35</f>
        <v>1</v>
      </c>
      <c r="R36" s="67">
        <f t="shared" si="5"/>
        <v>0.34889157819264965</v>
      </c>
      <c r="S36" s="67">
        <f t="shared" si="7"/>
        <v>0.34889157819264965</v>
      </c>
      <c r="T36" s="67">
        <f t="shared" si="8"/>
        <v>0</v>
      </c>
      <c r="U36" s="67">
        <f t="shared" si="9"/>
        <v>3.2463840606227108</v>
      </c>
      <c r="V36" s="67">
        <f t="shared" si="10"/>
        <v>0.21009191009876835</v>
      </c>
      <c r="W36" s="100">
        <f t="shared" si="11"/>
        <v>0.1400612733991789</v>
      </c>
    </row>
    <row r="37" spans="2:23">
      <c r="B37" s="96">
        <f>Amnt_Deposited!B32</f>
        <v>2018</v>
      </c>
      <c r="C37" s="99">
        <f>Amnt_Deposited!D32</f>
        <v>1.8324642336911872</v>
      </c>
      <c r="D37" s="418">
        <f>Dry_Matter_Content!D24</f>
        <v>0.44</v>
      </c>
      <c r="E37" s="284">
        <f>MCF!R36</f>
        <v>1</v>
      </c>
      <c r="F37" s="67">
        <f t="shared" si="0"/>
        <v>0.17738253782130692</v>
      </c>
      <c r="G37" s="67">
        <f t="shared" si="1"/>
        <v>0.17738253782130692</v>
      </c>
      <c r="H37" s="67">
        <f t="shared" si="2"/>
        <v>0</v>
      </c>
      <c r="I37" s="67">
        <f t="shared" si="3"/>
        <v>1.6424062204415508</v>
      </c>
      <c r="J37" s="67">
        <f t="shared" si="4"/>
        <v>0.10622620272114829</v>
      </c>
      <c r="K37" s="100">
        <f t="shared" si="6"/>
        <v>7.0817468480765519E-2</v>
      </c>
      <c r="O37" s="96">
        <f>Amnt_Deposited!B32</f>
        <v>2018</v>
      </c>
      <c r="P37" s="99">
        <f>Amnt_Deposited!D32</f>
        <v>1.8324642336911872</v>
      </c>
      <c r="Q37" s="284">
        <f>MCF!R36</f>
        <v>1</v>
      </c>
      <c r="R37" s="67">
        <f t="shared" si="5"/>
        <v>0.36649284673823745</v>
      </c>
      <c r="S37" s="67">
        <f t="shared" si="7"/>
        <v>0.36649284673823745</v>
      </c>
      <c r="T37" s="67">
        <f t="shared" si="8"/>
        <v>0</v>
      </c>
      <c r="U37" s="67">
        <f t="shared" si="9"/>
        <v>3.3934012819040302</v>
      </c>
      <c r="V37" s="67">
        <f t="shared" si="10"/>
        <v>0.21947562545691793</v>
      </c>
      <c r="W37" s="100">
        <f t="shared" si="11"/>
        <v>0.14631708363794527</v>
      </c>
    </row>
    <row r="38" spans="2:23">
      <c r="B38" s="96">
        <f>Amnt_Deposited!B33</f>
        <v>2019</v>
      </c>
      <c r="C38" s="99">
        <f>Amnt_Deposited!D33</f>
        <v>1.9232447041285385</v>
      </c>
      <c r="D38" s="418">
        <f>Dry_Matter_Content!D25</f>
        <v>0.44</v>
      </c>
      <c r="E38" s="284">
        <f>MCF!R37</f>
        <v>1</v>
      </c>
      <c r="F38" s="67">
        <f t="shared" si="0"/>
        <v>0.18617008735964252</v>
      </c>
      <c r="G38" s="67">
        <f t="shared" si="1"/>
        <v>0.18617008735964252</v>
      </c>
      <c r="H38" s="67">
        <f t="shared" si="2"/>
        <v>0</v>
      </c>
      <c r="I38" s="67">
        <f t="shared" si="3"/>
        <v>1.7175394970744311</v>
      </c>
      <c r="J38" s="67">
        <f t="shared" si="4"/>
        <v>0.1110368107267623</v>
      </c>
      <c r="K38" s="100">
        <f t="shared" si="6"/>
        <v>7.4024540484508197E-2</v>
      </c>
      <c r="O38" s="96">
        <f>Amnt_Deposited!B33</f>
        <v>2019</v>
      </c>
      <c r="P38" s="99">
        <f>Amnt_Deposited!D33</f>
        <v>1.9232447041285385</v>
      </c>
      <c r="Q38" s="284">
        <f>MCF!R37</f>
        <v>1</v>
      </c>
      <c r="R38" s="67">
        <f t="shared" si="5"/>
        <v>0.38464894082570772</v>
      </c>
      <c r="S38" s="67">
        <f t="shared" si="7"/>
        <v>0.38464894082570772</v>
      </c>
      <c r="T38" s="67">
        <f t="shared" si="8"/>
        <v>0</v>
      </c>
      <c r="U38" s="67">
        <f t="shared" si="9"/>
        <v>3.5486353245339481</v>
      </c>
      <c r="V38" s="67">
        <f t="shared" si="10"/>
        <v>0.22941489819578986</v>
      </c>
      <c r="W38" s="100">
        <f t="shared" si="11"/>
        <v>0.15294326546385989</v>
      </c>
    </row>
    <row r="39" spans="2:23">
      <c r="B39" s="96">
        <f>Amnt_Deposited!B34</f>
        <v>2020</v>
      </c>
      <c r="C39" s="99">
        <f>Amnt_Deposited!D34</f>
        <v>2.016833601662392</v>
      </c>
      <c r="D39" s="418">
        <f>Dry_Matter_Content!D26</f>
        <v>0.44</v>
      </c>
      <c r="E39" s="284">
        <f>MCF!R38</f>
        <v>1</v>
      </c>
      <c r="F39" s="67">
        <f t="shared" si="0"/>
        <v>0.19522949264091954</v>
      </c>
      <c r="G39" s="67">
        <f t="shared" si="1"/>
        <v>0.19522949264091954</v>
      </c>
      <c r="H39" s="67">
        <f t="shared" si="2"/>
        <v>0</v>
      </c>
      <c r="I39" s="67">
        <f t="shared" si="3"/>
        <v>1.7966527051574896</v>
      </c>
      <c r="J39" s="67">
        <f t="shared" si="4"/>
        <v>0.11611628455786102</v>
      </c>
      <c r="K39" s="100">
        <f t="shared" si="6"/>
        <v>7.7410856371907338E-2</v>
      </c>
      <c r="O39" s="96">
        <f>Amnt_Deposited!B34</f>
        <v>2020</v>
      </c>
      <c r="P39" s="99">
        <f>Amnt_Deposited!D34</f>
        <v>2.016833601662392</v>
      </c>
      <c r="Q39" s="284">
        <f>MCF!R38</f>
        <v>1</v>
      </c>
      <c r="R39" s="67">
        <f t="shared" si="5"/>
        <v>0.40336672033247845</v>
      </c>
      <c r="S39" s="67">
        <f t="shared" si="7"/>
        <v>0.40336672033247845</v>
      </c>
      <c r="T39" s="67">
        <f t="shared" si="8"/>
        <v>0</v>
      </c>
      <c r="U39" s="67">
        <f t="shared" si="9"/>
        <v>3.7120923660278704</v>
      </c>
      <c r="V39" s="67">
        <f t="shared" si="10"/>
        <v>0.2399096788385558</v>
      </c>
      <c r="W39" s="100">
        <f t="shared" si="11"/>
        <v>0.15993978589237051</v>
      </c>
    </row>
    <row r="40" spans="2:23">
      <c r="B40" s="96">
        <f>Amnt_Deposited!B35</f>
        <v>2021</v>
      </c>
      <c r="C40" s="99">
        <f>Amnt_Deposited!D35</f>
        <v>2.1132609677265206</v>
      </c>
      <c r="D40" s="418">
        <f>Dry_Matter_Content!D27</f>
        <v>0.44</v>
      </c>
      <c r="E40" s="284">
        <f>MCF!R39</f>
        <v>1</v>
      </c>
      <c r="F40" s="67">
        <f t="shared" si="0"/>
        <v>0.20456366167592718</v>
      </c>
      <c r="G40" s="67">
        <f t="shared" si="1"/>
        <v>0.20456366167592718</v>
      </c>
      <c r="H40" s="67">
        <f t="shared" si="2"/>
        <v>0</v>
      </c>
      <c r="I40" s="67">
        <f t="shared" si="3"/>
        <v>1.8797515404820744</v>
      </c>
      <c r="J40" s="67">
        <f t="shared" si="4"/>
        <v>0.12146482635134247</v>
      </c>
      <c r="K40" s="100">
        <f t="shared" si="6"/>
        <v>8.0976550900894978E-2</v>
      </c>
      <c r="O40" s="96">
        <f>Amnt_Deposited!B35</f>
        <v>2021</v>
      </c>
      <c r="P40" s="99">
        <f>Amnt_Deposited!D35</f>
        <v>2.1132609677265206</v>
      </c>
      <c r="Q40" s="284">
        <f>MCF!R39</f>
        <v>1</v>
      </c>
      <c r="R40" s="67">
        <f t="shared" si="5"/>
        <v>0.42265219354530414</v>
      </c>
      <c r="S40" s="67">
        <f t="shared" si="7"/>
        <v>0.42265219354530414</v>
      </c>
      <c r="T40" s="67">
        <f t="shared" si="8"/>
        <v>0</v>
      </c>
      <c r="U40" s="67">
        <f t="shared" si="9"/>
        <v>3.8837841745497395</v>
      </c>
      <c r="V40" s="67">
        <f t="shared" si="10"/>
        <v>0.25096038502343476</v>
      </c>
      <c r="W40" s="100">
        <f t="shared" si="11"/>
        <v>0.1673069233489565</v>
      </c>
    </row>
    <row r="41" spans="2:23">
      <c r="B41" s="96">
        <f>Amnt_Deposited!B36</f>
        <v>2022</v>
      </c>
      <c r="C41" s="99">
        <f>Amnt_Deposited!D36</f>
        <v>2.2125519988643427</v>
      </c>
      <c r="D41" s="418">
        <f>Dry_Matter_Content!D28</f>
        <v>0.44</v>
      </c>
      <c r="E41" s="284">
        <f>MCF!R40</f>
        <v>1</v>
      </c>
      <c r="F41" s="67">
        <f t="shared" si="0"/>
        <v>0.21417503349006839</v>
      </c>
      <c r="G41" s="67">
        <f t="shared" si="1"/>
        <v>0.21417503349006839</v>
      </c>
      <c r="H41" s="67">
        <f t="shared" si="2"/>
        <v>0</v>
      </c>
      <c r="I41" s="67">
        <f t="shared" si="3"/>
        <v>1.9668437527942406</v>
      </c>
      <c r="J41" s="67">
        <f t="shared" si="4"/>
        <v>0.12708282117790229</v>
      </c>
      <c r="K41" s="100">
        <f t="shared" si="6"/>
        <v>8.4721880785268183E-2</v>
      </c>
      <c r="O41" s="96">
        <f>Amnt_Deposited!B36</f>
        <v>2022</v>
      </c>
      <c r="P41" s="99">
        <f>Amnt_Deposited!D36</f>
        <v>2.2125519988643427</v>
      </c>
      <c r="Q41" s="284">
        <f>MCF!R40</f>
        <v>1</v>
      </c>
      <c r="R41" s="67">
        <f t="shared" si="5"/>
        <v>0.44251039977286855</v>
      </c>
      <c r="S41" s="67">
        <f t="shared" si="7"/>
        <v>0.44251039977286855</v>
      </c>
      <c r="T41" s="67">
        <f t="shared" si="8"/>
        <v>0</v>
      </c>
      <c r="U41" s="67">
        <f t="shared" si="9"/>
        <v>4.0637267619715702</v>
      </c>
      <c r="V41" s="67">
        <f t="shared" si="10"/>
        <v>0.26256781235103771</v>
      </c>
      <c r="W41" s="100">
        <f t="shared" si="11"/>
        <v>0.17504520823402514</v>
      </c>
    </row>
    <row r="42" spans="2:23">
      <c r="B42" s="96">
        <f>Amnt_Deposited!B37</f>
        <v>2023</v>
      </c>
      <c r="C42" s="99">
        <f>Amnt_Deposited!D37</f>
        <v>2.3147264042946381</v>
      </c>
      <c r="D42" s="418">
        <f>Dry_Matter_Content!D29</f>
        <v>0.44</v>
      </c>
      <c r="E42" s="284">
        <f>MCF!R41</f>
        <v>1</v>
      </c>
      <c r="F42" s="67">
        <f t="shared" si="0"/>
        <v>0.22406551593572097</v>
      </c>
      <c r="G42" s="67">
        <f t="shared" si="1"/>
        <v>0.22406551593572097</v>
      </c>
      <c r="H42" s="67">
        <f t="shared" si="2"/>
        <v>0</v>
      </c>
      <c r="I42" s="67">
        <f t="shared" si="3"/>
        <v>2.0579384757616936</v>
      </c>
      <c r="J42" s="67">
        <f t="shared" si="4"/>
        <v>0.132970792968268</v>
      </c>
      <c r="K42" s="100">
        <f t="shared" si="6"/>
        <v>8.8647195312178656E-2</v>
      </c>
      <c r="O42" s="96">
        <f>Amnt_Deposited!B37</f>
        <v>2023</v>
      </c>
      <c r="P42" s="99">
        <f>Amnt_Deposited!D37</f>
        <v>2.3147264042946381</v>
      </c>
      <c r="Q42" s="284">
        <f>MCF!R41</f>
        <v>1</v>
      </c>
      <c r="R42" s="67">
        <f t="shared" si="5"/>
        <v>0.46294528085892761</v>
      </c>
      <c r="S42" s="67">
        <f t="shared" si="7"/>
        <v>0.46294528085892761</v>
      </c>
      <c r="T42" s="67">
        <f t="shared" si="8"/>
        <v>0</v>
      </c>
      <c r="U42" s="67">
        <f t="shared" si="9"/>
        <v>4.2519389995076295</v>
      </c>
      <c r="V42" s="67">
        <f t="shared" si="10"/>
        <v>0.27473304332286763</v>
      </c>
      <c r="W42" s="100">
        <f t="shared" si="11"/>
        <v>0.18315536221524509</v>
      </c>
    </row>
    <row r="43" spans="2:23">
      <c r="B43" s="96">
        <f>Amnt_Deposited!B38</f>
        <v>2024</v>
      </c>
      <c r="C43" s="99">
        <f>Amnt_Deposited!D38</f>
        <v>2.4197977032465188</v>
      </c>
      <c r="D43" s="418">
        <f>Dry_Matter_Content!D30</f>
        <v>0.44</v>
      </c>
      <c r="E43" s="284">
        <f>MCF!R42</f>
        <v>1</v>
      </c>
      <c r="F43" s="67">
        <f t="shared" si="0"/>
        <v>0.23423641767426304</v>
      </c>
      <c r="G43" s="67">
        <f t="shared" si="1"/>
        <v>0.23423641767426304</v>
      </c>
      <c r="H43" s="67">
        <f t="shared" si="2"/>
        <v>0</v>
      </c>
      <c r="I43" s="67">
        <f t="shared" si="3"/>
        <v>2.1530455342211332</v>
      </c>
      <c r="J43" s="67">
        <f t="shared" si="4"/>
        <v>0.13912935921482336</v>
      </c>
      <c r="K43" s="100">
        <f t="shared" si="6"/>
        <v>9.2752906143215574E-2</v>
      </c>
      <c r="O43" s="96">
        <f>Amnt_Deposited!B38</f>
        <v>2024</v>
      </c>
      <c r="P43" s="99">
        <f>Amnt_Deposited!D38</f>
        <v>2.4197977032465188</v>
      </c>
      <c r="Q43" s="284">
        <f>MCF!R42</f>
        <v>1</v>
      </c>
      <c r="R43" s="67">
        <f t="shared" si="5"/>
        <v>0.4839595406493038</v>
      </c>
      <c r="S43" s="67">
        <f t="shared" si="7"/>
        <v>0.4839595406493038</v>
      </c>
      <c r="T43" s="67">
        <f t="shared" si="8"/>
        <v>0</v>
      </c>
      <c r="U43" s="67">
        <f t="shared" si="9"/>
        <v>4.4484411864072984</v>
      </c>
      <c r="V43" s="67">
        <f t="shared" si="10"/>
        <v>0.28745735374963494</v>
      </c>
      <c r="W43" s="100">
        <f t="shared" si="11"/>
        <v>0.19163823583308995</v>
      </c>
    </row>
    <row r="44" spans="2:23">
      <c r="B44" s="96">
        <f>Amnt_Deposited!B39</f>
        <v>2025</v>
      </c>
      <c r="C44" s="99">
        <f>Amnt_Deposited!D39</f>
        <v>2.5277724569422415</v>
      </c>
      <c r="D44" s="418">
        <f>Dry_Matter_Content!D31</f>
        <v>0.44</v>
      </c>
      <c r="E44" s="284">
        <f>MCF!R43</f>
        <v>1</v>
      </c>
      <c r="F44" s="67">
        <f t="shared" si="0"/>
        <v>0.24468837383200898</v>
      </c>
      <c r="G44" s="67">
        <f t="shared" si="1"/>
        <v>0.24468837383200898</v>
      </c>
      <c r="H44" s="67">
        <f t="shared" si="2"/>
        <v>0</v>
      </c>
      <c r="I44" s="67">
        <f t="shared" si="3"/>
        <v>2.2521747239158945</v>
      </c>
      <c r="J44" s="67">
        <f t="shared" si="4"/>
        <v>0.14555918413724775</v>
      </c>
      <c r="K44" s="100">
        <f t="shared" si="6"/>
        <v>9.7039456091498499E-2</v>
      </c>
      <c r="O44" s="96">
        <f>Amnt_Deposited!B39</f>
        <v>2025</v>
      </c>
      <c r="P44" s="99">
        <f>Amnt_Deposited!D39</f>
        <v>2.5277724569422415</v>
      </c>
      <c r="Q44" s="284">
        <f>MCF!R43</f>
        <v>1</v>
      </c>
      <c r="R44" s="67">
        <f t="shared" si="5"/>
        <v>0.50555449138844832</v>
      </c>
      <c r="S44" s="67">
        <f t="shared" si="7"/>
        <v>0.50555449138844832</v>
      </c>
      <c r="T44" s="67">
        <f t="shared" si="8"/>
        <v>0</v>
      </c>
      <c r="U44" s="67">
        <f t="shared" si="9"/>
        <v>4.6532535618096977</v>
      </c>
      <c r="V44" s="67">
        <f t="shared" si="10"/>
        <v>0.30074211598604894</v>
      </c>
      <c r="W44" s="100">
        <f t="shared" si="11"/>
        <v>0.20049474399069928</v>
      </c>
    </row>
    <row r="45" spans="2:23">
      <c r="B45" s="96">
        <f>Amnt_Deposited!B40</f>
        <v>2026</v>
      </c>
      <c r="C45" s="99">
        <f>Amnt_Deposited!D40</f>
        <v>2.6386494296873604</v>
      </c>
      <c r="D45" s="418">
        <f>Dry_Matter_Content!D32</f>
        <v>0.44</v>
      </c>
      <c r="E45" s="284">
        <f>MCF!R44</f>
        <v>1</v>
      </c>
      <c r="F45" s="67">
        <f t="shared" si="0"/>
        <v>0.2554212647937365</v>
      </c>
      <c r="G45" s="67">
        <f t="shared" si="1"/>
        <v>0.2554212647937365</v>
      </c>
      <c r="H45" s="67">
        <f t="shared" si="2"/>
        <v>0</v>
      </c>
      <c r="I45" s="67">
        <f t="shared" si="3"/>
        <v>2.3553350587213018</v>
      </c>
      <c r="J45" s="67">
        <f t="shared" si="4"/>
        <v>0.15226092998832919</v>
      </c>
      <c r="K45" s="100">
        <f t="shared" si="6"/>
        <v>0.10150728665888611</v>
      </c>
      <c r="O45" s="96">
        <f>Amnt_Deposited!B40</f>
        <v>2026</v>
      </c>
      <c r="P45" s="99">
        <f>Amnt_Deposited!D40</f>
        <v>2.6386494296873604</v>
      </c>
      <c r="Q45" s="284">
        <f>MCF!R44</f>
        <v>1</v>
      </c>
      <c r="R45" s="67">
        <f t="shared" si="5"/>
        <v>0.52772988593747205</v>
      </c>
      <c r="S45" s="67">
        <f t="shared" si="7"/>
        <v>0.52772988593747205</v>
      </c>
      <c r="T45" s="67">
        <f t="shared" si="8"/>
        <v>0</v>
      </c>
      <c r="U45" s="67">
        <f t="shared" si="9"/>
        <v>4.8663947494241757</v>
      </c>
      <c r="V45" s="67">
        <f t="shared" si="10"/>
        <v>0.31458869832299408</v>
      </c>
      <c r="W45" s="100">
        <f t="shared" si="11"/>
        <v>0.20972579888199605</v>
      </c>
    </row>
    <row r="46" spans="2:23">
      <c r="B46" s="96">
        <f>Amnt_Deposited!B41</f>
        <v>2027</v>
      </c>
      <c r="C46" s="99">
        <f>Amnt_Deposited!D41</f>
        <v>2.752418673074907</v>
      </c>
      <c r="D46" s="418">
        <f>Dry_Matter_Content!D33</f>
        <v>0.44</v>
      </c>
      <c r="E46" s="284">
        <f>MCF!R45</f>
        <v>1</v>
      </c>
      <c r="F46" s="67">
        <f t="shared" si="0"/>
        <v>0.26643412755365098</v>
      </c>
      <c r="G46" s="67">
        <f t="shared" si="1"/>
        <v>0.26643412755365098</v>
      </c>
      <c r="H46" s="67">
        <f t="shared" si="2"/>
        <v>0</v>
      </c>
      <c r="I46" s="67">
        <f t="shared" si="3"/>
        <v>2.4625339801132067</v>
      </c>
      <c r="J46" s="67">
        <f t="shared" si="4"/>
        <v>0.15923520616174622</v>
      </c>
      <c r="K46" s="100">
        <f t="shared" si="6"/>
        <v>0.10615680410783081</v>
      </c>
      <c r="O46" s="96">
        <f>Amnt_Deposited!B41</f>
        <v>2027</v>
      </c>
      <c r="P46" s="99">
        <f>Amnt_Deposited!D41</f>
        <v>2.752418673074907</v>
      </c>
      <c r="Q46" s="284">
        <f>MCF!R45</f>
        <v>1</v>
      </c>
      <c r="R46" s="67">
        <f t="shared" si="5"/>
        <v>0.55048373461498146</v>
      </c>
      <c r="S46" s="67">
        <f t="shared" si="7"/>
        <v>0.55048373461498146</v>
      </c>
      <c r="T46" s="67">
        <f t="shared" si="8"/>
        <v>0</v>
      </c>
      <c r="U46" s="67">
        <f t="shared" si="9"/>
        <v>5.0878801242008382</v>
      </c>
      <c r="V46" s="67">
        <f t="shared" si="10"/>
        <v>0.32899835983831854</v>
      </c>
      <c r="W46" s="100">
        <f t="shared" si="11"/>
        <v>0.21933223989221234</v>
      </c>
    </row>
    <row r="47" spans="2:23">
      <c r="B47" s="96">
        <f>Amnt_Deposited!B42</f>
        <v>2028</v>
      </c>
      <c r="C47" s="99">
        <f>Amnt_Deposited!D42</f>
        <v>2.8690605268211851</v>
      </c>
      <c r="D47" s="418">
        <f>Dry_Matter_Content!D34</f>
        <v>0.44</v>
      </c>
      <c r="E47" s="284">
        <f>MCF!R46</f>
        <v>1</v>
      </c>
      <c r="F47" s="67">
        <f t="shared" si="0"/>
        <v>0.27772505899629074</v>
      </c>
      <c r="G47" s="67">
        <f t="shared" si="1"/>
        <v>0.27772505899629074</v>
      </c>
      <c r="H47" s="67">
        <f t="shared" si="2"/>
        <v>0</v>
      </c>
      <c r="I47" s="67">
        <f t="shared" si="3"/>
        <v>2.5737765233622421</v>
      </c>
      <c r="J47" s="67">
        <f t="shared" si="4"/>
        <v>0.16648251574725545</v>
      </c>
      <c r="K47" s="100">
        <f t="shared" si="6"/>
        <v>0.11098834383150363</v>
      </c>
      <c r="O47" s="96">
        <f>Amnt_Deposited!B42</f>
        <v>2028</v>
      </c>
      <c r="P47" s="99">
        <f>Amnt_Deposited!D42</f>
        <v>2.8690605268211851</v>
      </c>
      <c r="Q47" s="284">
        <f>MCF!R46</f>
        <v>1</v>
      </c>
      <c r="R47" s="67">
        <f t="shared" si="5"/>
        <v>0.57381210536423699</v>
      </c>
      <c r="S47" s="67">
        <f t="shared" si="7"/>
        <v>0.57381210536423699</v>
      </c>
      <c r="T47" s="67">
        <f t="shared" si="8"/>
        <v>0</v>
      </c>
      <c r="U47" s="67">
        <f t="shared" si="9"/>
        <v>5.3177200895914067</v>
      </c>
      <c r="V47" s="67">
        <f t="shared" si="10"/>
        <v>0.34397213997366816</v>
      </c>
      <c r="W47" s="100">
        <f t="shared" si="11"/>
        <v>0.22931475998244544</v>
      </c>
    </row>
    <row r="48" spans="2:23">
      <c r="B48" s="96">
        <f>Amnt_Deposited!B43</f>
        <v>2029</v>
      </c>
      <c r="C48" s="99">
        <f>Amnt_Deposited!D43</f>
        <v>2.9885445292224144</v>
      </c>
      <c r="D48" s="418">
        <f>Dry_Matter_Content!D35</f>
        <v>0.44</v>
      </c>
      <c r="E48" s="284">
        <f>MCF!R47</f>
        <v>1</v>
      </c>
      <c r="F48" s="67">
        <f t="shared" si="0"/>
        <v>0.28929111042872974</v>
      </c>
      <c r="G48" s="67">
        <f t="shared" si="1"/>
        <v>0.28929111042872974</v>
      </c>
      <c r="H48" s="67">
        <f t="shared" si="2"/>
        <v>0</v>
      </c>
      <c r="I48" s="67">
        <f t="shared" si="3"/>
        <v>2.6890644346307018</v>
      </c>
      <c r="J48" s="67">
        <f t="shared" si="4"/>
        <v>0.17400319916027007</v>
      </c>
      <c r="K48" s="100">
        <f t="shared" si="6"/>
        <v>0.11600213277351337</v>
      </c>
      <c r="O48" s="96">
        <f>Amnt_Deposited!B43</f>
        <v>2029</v>
      </c>
      <c r="P48" s="99">
        <f>Amnt_Deposited!D43</f>
        <v>2.9885445292224144</v>
      </c>
      <c r="Q48" s="284">
        <f>MCF!R47</f>
        <v>1</v>
      </c>
      <c r="R48" s="67">
        <f t="shared" si="5"/>
        <v>0.59770890584448289</v>
      </c>
      <c r="S48" s="67">
        <f t="shared" si="7"/>
        <v>0.59770890584448289</v>
      </c>
      <c r="T48" s="67">
        <f t="shared" si="8"/>
        <v>0</v>
      </c>
      <c r="U48" s="67">
        <f t="shared" si="9"/>
        <v>5.5559182533692164</v>
      </c>
      <c r="V48" s="67">
        <f t="shared" si="10"/>
        <v>0.35951074206667355</v>
      </c>
      <c r="W48" s="100">
        <f t="shared" si="11"/>
        <v>0.23967382804444903</v>
      </c>
    </row>
    <row r="49" spans="2:23">
      <c r="B49" s="96">
        <f>Amnt_Deposited!B44</f>
        <v>2030</v>
      </c>
      <c r="C49" s="99">
        <f>Amnt_Deposited!D44</f>
        <v>3.1130269680000011</v>
      </c>
      <c r="D49" s="418">
        <f>Dry_Matter_Content!D36</f>
        <v>0.44</v>
      </c>
      <c r="E49" s="284">
        <f>MCF!R48</f>
        <v>1</v>
      </c>
      <c r="F49" s="67">
        <f t="shared" si="0"/>
        <v>0.30134101050240009</v>
      </c>
      <c r="G49" s="67">
        <f t="shared" si="1"/>
        <v>0.30134101050240009</v>
      </c>
      <c r="H49" s="67">
        <f t="shared" si="2"/>
        <v>0</v>
      </c>
      <c r="I49" s="67">
        <f t="shared" si="3"/>
        <v>2.8086080706809491</v>
      </c>
      <c r="J49" s="67">
        <f t="shared" si="4"/>
        <v>0.1817973744521526</v>
      </c>
      <c r="K49" s="100">
        <f t="shared" si="6"/>
        <v>0.1211982496347684</v>
      </c>
      <c r="O49" s="96">
        <f>Amnt_Deposited!B44</f>
        <v>2030</v>
      </c>
      <c r="P49" s="99">
        <f>Amnt_Deposited!D44</f>
        <v>3.1130269680000011</v>
      </c>
      <c r="Q49" s="284">
        <f>MCF!R48</f>
        <v>1</v>
      </c>
      <c r="R49" s="67">
        <f t="shared" si="5"/>
        <v>0.62260539360000022</v>
      </c>
      <c r="S49" s="67">
        <f t="shared" si="7"/>
        <v>0.62260539360000022</v>
      </c>
      <c r="T49" s="67">
        <f t="shared" si="8"/>
        <v>0</v>
      </c>
      <c r="U49" s="67">
        <f t="shared" si="9"/>
        <v>5.8029092369441084</v>
      </c>
      <c r="V49" s="67">
        <f t="shared" si="10"/>
        <v>0.37561441002510854</v>
      </c>
      <c r="W49" s="100">
        <f t="shared" si="11"/>
        <v>0.25040960668340567</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2.6187288076408857</v>
      </c>
      <c r="J50" s="67">
        <f t="shared" si="4"/>
        <v>0.18987926304006342</v>
      </c>
      <c r="K50" s="100">
        <f t="shared" si="6"/>
        <v>0.12658617536004227</v>
      </c>
      <c r="O50" s="96">
        <f>Amnt_Deposited!B45</f>
        <v>2031</v>
      </c>
      <c r="P50" s="99">
        <f>Amnt_Deposited!D45</f>
        <v>0</v>
      </c>
      <c r="Q50" s="284">
        <f>MCF!R49</f>
        <v>1</v>
      </c>
      <c r="R50" s="67">
        <f t="shared" si="5"/>
        <v>0</v>
      </c>
      <c r="S50" s="67">
        <f t="shared" si="7"/>
        <v>0</v>
      </c>
      <c r="T50" s="67">
        <f t="shared" si="8"/>
        <v>0</v>
      </c>
      <c r="U50" s="67">
        <f t="shared" si="9"/>
        <v>5.4105967100018288</v>
      </c>
      <c r="V50" s="67">
        <f t="shared" si="10"/>
        <v>0.39231252694227969</v>
      </c>
      <c r="W50" s="100">
        <f t="shared" si="11"/>
        <v>0.26154168462818644</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2.4416865562540346</v>
      </c>
      <c r="J51" s="67">
        <f t="shared" si="4"/>
        <v>0.17704225138685106</v>
      </c>
      <c r="K51" s="100">
        <f t="shared" si="6"/>
        <v>0.11802816759123404</v>
      </c>
      <c r="O51" s="96">
        <f>Amnt_Deposited!B46</f>
        <v>2032</v>
      </c>
      <c r="P51" s="99">
        <f>Amnt_Deposited!D46</f>
        <v>0</v>
      </c>
      <c r="Q51" s="284">
        <f>MCF!R50</f>
        <v>1</v>
      </c>
      <c r="R51" s="67">
        <f t="shared" ref="R51:R82" si="13">P51*$W$6*DOCF*Q51</f>
        <v>0</v>
      </c>
      <c r="S51" s="67">
        <f t="shared" si="7"/>
        <v>0</v>
      </c>
      <c r="T51" s="67">
        <f t="shared" si="8"/>
        <v>0</v>
      </c>
      <c r="U51" s="67">
        <f t="shared" si="9"/>
        <v>5.0448069344091611</v>
      </c>
      <c r="V51" s="67">
        <f t="shared" si="10"/>
        <v>0.3657897755926674</v>
      </c>
      <c r="W51" s="100">
        <f t="shared" si="11"/>
        <v>0.2438598503951116</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2.2766134551986994</v>
      </c>
      <c r="J52" s="67">
        <f t="shared" si="4"/>
        <v>0.16507310105533524</v>
      </c>
      <c r="K52" s="100">
        <f t="shared" si="6"/>
        <v>0.11004873403689015</v>
      </c>
      <c r="O52" s="96">
        <f>Amnt_Deposited!B47</f>
        <v>2033</v>
      </c>
      <c r="P52" s="99">
        <f>Amnt_Deposited!D47</f>
        <v>0</v>
      </c>
      <c r="Q52" s="284">
        <f>MCF!R51</f>
        <v>1</v>
      </c>
      <c r="R52" s="67">
        <f t="shared" si="13"/>
        <v>0</v>
      </c>
      <c r="S52" s="67">
        <f t="shared" si="7"/>
        <v>0</v>
      </c>
      <c r="T52" s="67">
        <f t="shared" si="8"/>
        <v>0</v>
      </c>
      <c r="U52" s="67">
        <f t="shared" si="9"/>
        <v>4.7037468082617746</v>
      </c>
      <c r="V52" s="67">
        <f t="shared" si="10"/>
        <v>0.34106012614738673</v>
      </c>
      <c r="W52" s="100">
        <f t="shared" si="11"/>
        <v>0.22737341743159115</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2.1227003159419948</v>
      </c>
      <c r="J53" s="67">
        <f t="shared" si="4"/>
        <v>0.15391313925670463</v>
      </c>
      <c r="K53" s="100">
        <f t="shared" si="6"/>
        <v>0.10260875950446975</v>
      </c>
      <c r="O53" s="96">
        <f>Amnt_Deposited!B48</f>
        <v>2034</v>
      </c>
      <c r="P53" s="99">
        <f>Amnt_Deposited!D48</f>
        <v>0</v>
      </c>
      <c r="Q53" s="284">
        <f>MCF!R52</f>
        <v>1</v>
      </c>
      <c r="R53" s="67">
        <f t="shared" si="13"/>
        <v>0</v>
      </c>
      <c r="S53" s="67">
        <f t="shared" si="7"/>
        <v>0</v>
      </c>
      <c r="T53" s="67">
        <f t="shared" si="8"/>
        <v>0</v>
      </c>
      <c r="U53" s="67">
        <f t="shared" si="9"/>
        <v>4.3857444544256081</v>
      </c>
      <c r="V53" s="67">
        <f t="shared" si="10"/>
        <v>0.31800235383616654</v>
      </c>
      <c r="W53" s="100">
        <f t="shared" si="11"/>
        <v>0.21200156922411101</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1.9791926560967199</v>
      </c>
      <c r="J54" s="67">
        <f t="shared" si="4"/>
        <v>0.143507659845275</v>
      </c>
      <c r="K54" s="100">
        <f t="shared" si="6"/>
        <v>9.5671773230183332E-2</v>
      </c>
      <c r="O54" s="96">
        <f>Amnt_Deposited!B49</f>
        <v>2035</v>
      </c>
      <c r="P54" s="99">
        <f>Amnt_Deposited!D49</f>
        <v>0</v>
      </c>
      <c r="Q54" s="284">
        <f>MCF!R53</f>
        <v>1</v>
      </c>
      <c r="R54" s="67">
        <f t="shared" si="13"/>
        <v>0</v>
      </c>
      <c r="S54" s="67">
        <f t="shared" si="7"/>
        <v>0</v>
      </c>
      <c r="T54" s="67">
        <f t="shared" si="8"/>
        <v>0</v>
      </c>
      <c r="U54" s="67">
        <f t="shared" si="9"/>
        <v>4.0892410249932221</v>
      </c>
      <c r="V54" s="67">
        <f t="shared" si="10"/>
        <v>0.29650342943238628</v>
      </c>
      <c r="W54" s="100">
        <f t="shared" si="11"/>
        <v>0.19766895295492418</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1.8453870009478204</v>
      </c>
      <c r="J55" s="67">
        <f t="shared" si="4"/>
        <v>0.13380565514889942</v>
      </c>
      <c r="K55" s="100">
        <f t="shared" si="6"/>
        <v>8.9203770099266277E-2</v>
      </c>
      <c r="O55" s="96">
        <f>Amnt_Deposited!B50</f>
        <v>2036</v>
      </c>
      <c r="P55" s="99">
        <f>Amnt_Deposited!D50</f>
        <v>0</v>
      </c>
      <c r="Q55" s="284">
        <f>MCF!R54</f>
        <v>1</v>
      </c>
      <c r="R55" s="67">
        <f t="shared" si="13"/>
        <v>0</v>
      </c>
      <c r="S55" s="67">
        <f t="shared" si="7"/>
        <v>0</v>
      </c>
      <c r="T55" s="67">
        <f t="shared" si="8"/>
        <v>0</v>
      </c>
      <c r="U55" s="67">
        <f t="shared" si="9"/>
        <v>3.8127830598095458</v>
      </c>
      <c r="V55" s="67">
        <f t="shared" si="10"/>
        <v>0.27645796518367644</v>
      </c>
      <c r="W55" s="100">
        <f t="shared" si="11"/>
        <v>0.18430531012245094</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1.72062743501852</v>
      </c>
      <c r="J56" s="67">
        <f t="shared" si="4"/>
        <v>0.12475956592930035</v>
      </c>
      <c r="K56" s="100">
        <f t="shared" si="6"/>
        <v>8.3173043952866899E-2</v>
      </c>
      <c r="O56" s="96">
        <f>Amnt_Deposited!B51</f>
        <v>2037</v>
      </c>
      <c r="P56" s="99">
        <f>Amnt_Deposited!D51</f>
        <v>0</v>
      </c>
      <c r="Q56" s="284">
        <f>MCF!R55</f>
        <v>1</v>
      </c>
      <c r="R56" s="67">
        <f t="shared" si="13"/>
        <v>0</v>
      </c>
      <c r="S56" s="67">
        <f t="shared" si="7"/>
        <v>0</v>
      </c>
      <c r="T56" s="67">
        <f t="shared" si="8"/>
        <v>0</v>
      </c>
      <c r="U56" s="67">
        <f t="shared" si="9"/>
        <v>3.5550153616085121</v>
      </c>
      <c r="V56" s="67">
        <f t="shared" si="10"/>
        <v>0.25776769820103373</v>
      </c>
      <c r="W56" s="100">
        <f t="shared" si="11"/>
        <v>0.17184513213402247</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1.6043023867718917</v>
      </c>
      <c r="J57" s="67">
        <f t="shared" si="4"/>
        <v>0.11632504824662834</v>
      </c>
      <c r="K57" s="100">
        <f t="shared" si="6"/>
        <v>7.7550032164418886E-2</v>
      </c>
      <c r="O57" s="96">
        <f>Amnt_Deposited!B52</f>
        <v>2038</v>
      </c>
      <c r="P57" s="99">
        <f>Amnt_Deposited!D52</f>
        <v>0</v>
      </c>
      <c r="Q57" s="284">
        <f>MCF!R56</f>
        <v>1</v>
      </c>
      <c r="R57" s="67">
        <f t="shared" si="13"/>
        <v>0</v>
      </c>
      <c r="S57" s="67">
        <f t="shared" si="7"/>
        <v>0</v>
      </c>
      <c r="T57" s="67">
        <f t="shared" si="8"/>
        <v>0</v>
      </c>
      <c r="U57" s="67">
        <f t="shared" si="9"/>
        <v>3.3146743528344866</v>
      </c>
      <c r="V57" s="67">
        <f t="shared" si="10"/>
        <v>0.24034100877402548</v>
      </c>
      <c r="W57" s="100">
        <f t="shared" si="11"/>
        <v>0.16022733918268364</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1.4958416306864741</v>
      </c>
      <c r="J58" s="67">
        <f t="shared" si="4"/>
        <v>0.10846075608541754</v>
      </c>
      <c r="K58" s="100">
        <f t="shared" si="6"/>
        <v>7.2307170723611688E-2</v>
      </c>
      <c r="O58" s="96">
        <f>Amnt_Deposited!B53</f>
        <v>2039</v>
      </c>
      <c r="P58" s="99">
        <f>Amnt_Deposited!D53</f>
        <v>0</v>
      </c>
      <c r="Q58" s="284">
        <f>MCF!R57</f>
        <v>1</v>
      </c>
      <c r="R58" s="67">
        <f t="shared" si="13"/>
        <v>0</v>
      </c>
      <c r="S58" s="67">
        <f t="shared" si="7"/>
        <v>0</v>
      </c>
      <c r="T58" s="67">
        <f t="shared" si="8"/>
        <v>0</v>
      </c>
      <c r="U58" s="67">
        <f t="shared" si="9"/>
        <v>3.0905818815836241</v>
      </c>
      <c r="V58" s="67">
        <f t="shared" si="10"/>
        <v>0.22409247125086265</v>
      </c>
      <c r="W58" s="100">
        <f t="shared" si="11"/>
        <v>0.14939498083390843</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1.3947134920101043</v>
      </c>
      <c r="J59" s="67">
        <f t="shared" si="4"/>
        <v>0.10112813867636979</v>
      </c>
      <c r="K59" s="100">
        <f t="shared" si="6"/>
        <v>6.7418759117579857E-2</v>
      </c>
      <c r="O59" s="96">
        <f>Amnt_Deposited!B54</f>
        <v>2040</v>
      </c>
      <c r="P59" s="99">
        <f>Amnt_Deposited!D54</f>
        <v>0</v>
      </c>
      <c r="Q59" s="284">
        <f>MCF!R58</f>
        <v>1</v>
      </c>
      <c r="R59" s="67">
        <f t="shared" si="13"/>
        <v>0</v>
      </c>
      <c r="S59" s="67">
        <f t="shared" si="7"/>
        <v>0</v>
      </c>
      <c r="T59" s="67">
        <f t="shared" si="8"/>
        <v>0</v>
      </c>
      <c r="U59" s="67">
        <f t="shared" si="9"/>
        <v>2.8816394463018682</v>
      </c>
      <c r="V59" s="67">
        <f t="shared" si="10"/>
        <v>0.20894243528175574</v>
      </c>
      <c r="W59" s="100">
        <f t="shared" si="11"/>
        <v>0.13929495685450383</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1.3004222404896655</v>
      </c>
      <c r="J60" s="67">
        <f t="shared" si="4"/>
        <v>9.4291251520438879E-2</v>
      </c>
      <c r="K60" s="100">
        <f t="shared" si="6"/>
        <v>6.2860834346959243E-2</v>
      </c>
      <c r="O60" s="96">
        <f>Amnt_Deposited!B55</f>
        <v>2041</v>
      </c>
      <c r="P60" s="99">
        <f>Amnt_Deposited!D55</f>
        <v>0</v>
      </c>
      <c r="Q60" s="284">
        <f>MCF!R59</f>
        <v>1</v>
      </c>
      <c r="R60" s="67">
        <f t="shared" si="13"/>
        <v>0</v>
      </c>
      <c r="S60" s="67">
        <f t="shared" si="7"/>
        <v>0</v>
      </c>
      <c r="T60" s="67">
        <f t="shared" si="8"/>
        <v>0</v>
      </c>
      <c r="U60" s="67">
        <f t="shared" si="9"/>
        <v>2.6868228109290606</v>
      </c>
      <c r="V60" s="67">
        <f t="shared" si="10"/>
        <v>0.19481663537280761</v>
      </c>
      <c r="W60" s="100">
        <f t="shared" si="11"/>
        <v>0.12987775691520506</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1.2125056603008109</v>
      </c>
      <c r="J61" s="67">
        <f t="shared" si="4"/>
        <v>8.7916580188854565E-2</v>
      </c>
      <c r="K61" s="100">
        <f t="shared" si="6"/>
        <v>5.8611053459236374E-2</v>
      </c>
      <c r="O61" s="96">
        <f>Amnt_Deposited!B56</f>
        <v>2042</v>
      </c>
      <c r="P61" s="99">
        <f>Amnt_Deposited!D56</f>
        <v>0</v>
      </c>
      <c r="Q61" s="284">
        <f>MCF!R60</f>
        <v>1</v>
      </c>
      <c r="R61" s="67">
        <f t="shared" si="13"/>
        <v>0</v>
      </c>
      <c r="S61" s="67">
        <f t="shared" si="7"/>
        <v>0</v>
      </c>
      <c r="T61" s="67">
        <f t="shared" si="8"/>
        <v>0</v>
      </c>
      <c r="U61" s="67">
        <f t="shared" si="9"/>
        <v>2.5051769840925844</v>
      </c>
      <c r="V61" s="67">
        <f t="shared" si="10"/>
        <v>0.18164582683647637</v>
      </c>
      <c r="W61" s="100">
        <f t="shared" si="11"/>
        <v>0.12109721789098424</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1.1305327842654571</v>
      </c>
      <c r="J62" s="67">
        <f t="shared" si="4"/>
        <v>8.197287603535372E-2</v>
      </c>
      <c r="K62" s="100">
        <f t="shared" si="6"/>
        <v>5.4648584023569147E-2</v>
      </c>
      <c r="O62" s="96">
        <f>Amnt_Deposited!B57</f>
        <v>2043</v>
      </c>
      <c r="P62" s="99">
        <f>Amnt_Deposited!D57</f>
        <v>0</v>
      </c>
      <c r="Q62" s="284">
        <f>MCF!R61</f>
        <v>1</v>
      </c>
      <c r="R62" s="67">
        <f t="shared" si="13"/>
        <v>0</v>
      </c>
      <c r="S62" s="67">
        <f t="shared" si="7"/>
        <v>0</v>
      </c>
      <c r="T62" s="67">
        <f t="shared" si="8"/>
        <v>0</v>
      </c>
      <c r="U62" s="67">
        <f t="shared" si="9"/>
        <v>2.3358115377385475</v>
      </c>
      <c r="V62" s="67">
        <f t="shared" si="10"/>
        <v>0.16936544635403661</v>
      </c>
      <c r="W62" s="100">
        <f t="shared" si="11"/>
        <v>0.11291029756935773</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1.054101781250177</v>
      </c>
      <c r="J63" s="67">
        <f t="shared" si="4"/>
        <v>7.6431003015280219E-2</v>
      </c>
      <c r="K63" s="100">
        <f t="shared" si="6"/>
        <v>5.0954002010186808E-2</v>
      </c>
      <c r="O63" s="96">
        <f>Amnt_Deposited!B58</f>
        <v>2044</v>
      </c>
      <c r="P63" s="99">
        <f>Amnt_Deposited!D58</f>
        <v>0</v>
      </c>
      <c r="Q63" s="284">
        <f>MCF!R62</f>
        <v>1</v>
      </c>
      <c r="R63" s="67">
        <f t="shared" si="13"/>
        <v>0</v>
      </c>
      <c r="S63" s="67">
        <f t="shared" si="7"/>
        <v>0</v>
      </c>
      <c r="T63" s="67">
        <f t="shared" si="8"/>
        <v>0</v>
      </c>
      <c r="U63" s="67">
        <f t="shared" si="9"/>
        <v>2.1778962422524315</v>
      </c>
      <c r="V63" s="67">
        <f t="shared" si="10"/>
        <v>0.15791529548611616</v>
      </c>
      <c r="W63" s="100">
        <f t="shared" si="11"/>
        <v>0.10527686365741076</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0.9828379863895168</v>
      </c>
      <c r="J64" s="67">
        <f t="shared" si="4"/>
        <v>7.1263794860660187E-2</v>
      </c>
      <c r="K64" s="100">
        <f t="shared" si="6"/>
        <v>4.7509196573773456E-2</v>
      </c>
      <c r="O64" s="96">
        <f>Amnt_Deposited!B59</f>
        <v>2045</v>
      </c>
      <c r="P64" s="99">
        <f>Amnt_Deposited!D59</f>
        <v>0</v>
      </c>
      <c r="Q64" s="284">
        <f>MCF!R63</f>
        <v>1</v>
      </c>
      <c r="R64" s="67">
        <f t="shared" si="13"/>
        <v>0</v>
      </c>
      <c r="S64" s="67">
        <f t="shared" si="7"/>
        <v>0</v>
      </c>
      <c r="T64" s="67">
        <f t="shared" si="8"/>
        <v>0</v>
      </c>
      <c r="U64" s="67">
        <f t="shared" si="9"/>
        <v>2.0306569966725552</v>
      </c>
      <c r="V64" s="67">
        <f t="shared" si="10"/>
        <v>0.14723924557987639</v>
      </c>
      <c r="W64" s="100">
        <f t="shared" si="11"/>
        <v>9.8159497053250916E-2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0.91639206447839194</v>
      </c>
      <c r="J65" s="67">
        <f t="shared" si="4"/>
        <v>6.6445921911124833E-2</v>
      </c>
      <c r="K65" s="100">
        <f t="shared" si="6"/>
        <v>4.4297281274083222E-2</v>
      </c>
      <c r="O65" s="96">
        <f>Amnt_Deposited!B60</f>
        <v>2046</v>
      </c>
      <c r="P65" s="99">
        <f>Amnt_Deposited!D60</f>
        <v>0</v>
      </c>
      <c r="Q65" s="284">
        <f>MCF!R64</f>
        <v>1</v>
      </c>
      <c r="R65" s="67">
        <f t="shared" si="13"/>
        <v>0</v>
      </c>
      <c r="S65" s="67">
        <f t="shared" si="7"/>
        <v>0</v>
      </c>
      <c r="T65" s="67">
        <f t="shared" si="8"/>
        <v>0</v>
      </c>
      <c r="U65" s="67">
        <f t="shared" si="9"/>
        <v>1.8933720340462643</v>
      </c>
      <c r="V65" s="67">
        <f t="shared" si="10"/>
        <v>0.13728496262629097</v>
      </c>
      <c r="W65" s="100">
        <f t="shared" si="11"/>
        <v>9.1523308417527316E-2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0.85443829753050593</v>
      </c>
      <c r="J66" s="67">
        <f t="shared" si="4"/>
        <v>6.1953766947886027E-2</v>
      </c>
      <c r="K66" s="100">
        <f t="shared" si="6"/>
        <v>4.130251129859068E-2</v>
      </c>
      <c r="O66" s="96">
        <f>Amnt_Deposited!B61</f>
        <v>2047</v>
      </c>
      <c r="P66" s="99">
        <f>Amnt_Deposited!D61</f>
        <v>0</v>
      </c>
      <c r="Q66" s="284">
        <f>MCF!R65</f>
        <v>1</v>
      </c>
      <c r="R66" s="67">
        <f t="shared" si="13"/>
        <v>0</v>
      </c>
      <c r="S66" s="67">
        <f t="shared" si="7"/>
        <v>0</v>
      </c>
      <c r="T66" s="67">
        <f t="shared" si="8"/>
        <v>0</v>
      </c>
      <c r="U66" s="67">
        <f t="shared" si="9"/>
        <v>1.7653683833274916</v>
      </c>
      <c r="V66" s="67">
        <f t="shared" si="10"/>
        <v>0.12800365071877279</v>
      </c>
      <c r="W66" s="100">
        <f t="shared" si="11"/>
        <v>8.5335767145848521E-2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0.79667298810840359</v>
      </c>
      <c r="J67" s="67">
        <f t="shared" si="4"/>
        <v>5.776530942210234E-2</v>
      </c>
      <c r="K67" s="100">
        <f t="shared" si="6"/>
        <v>3.851020628140156E-2</v>
      </c>
      <c r="O67" s="96">
        <f>Amnt_Deposited!B62</f>
        <v>2048</v>
      </c>
      <c r="P67" s="99">
        <f>Amnt_Deposited!D62</f>
        <v>0</v>
      </c>
      <c r="Q67" s="284">
        <f>MCF!R66</f>
        <v>1</v>
      </c>
      <c r="R67" s="67">
        <f t="shared" si="13"/>
        <v>0</v>
      </c>
      <c r="S67" s="67">
        <f t="shared" si="7"/>
        <v>0</v>
      </c>
      <c r="T67" s="67">
        <f t="shared" si="8"/>
        <v>0</v>
      </c>
      <c r="U67" s="67">
        <f t="shared" si="9"/>
        <v>1.6460185704719081</v>
      </c>
      <c r="V67" s="67">
        <f t="shared" si="10"/>
        <v>0.11934981285558334</v>
      </c>
      <c r="W67" s="100">
        <f t="shared" si="11"/>
        <v>7.9566541903722227E-2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0.74281297059828055</v>
      </c>
      <c r="J68" s="67">
        <f t="shared" si="4"/>
        <v>5.3860017510123065E-2</v>
      </c>
      <c r="K68" s="100">
        <f t="shared" si="6"/>
        <v>3.5906678340082043E-2</v>
      </c>
      <c r="O68" s="96">
        <f>Amnt_Deposited!B63</f>
        <v>2049</v>
      </c>
      <c r="P68" s="99">
        <f>Amnt_Deposited!D63</f>
        <v>0</v>
      </c>
      <c r="Q68" s="284">
        <f>MCF!R67</f>
        <v>1</v>
      </c>
      <c r="R68" s="67">
        <f t="shared" si="13"/>
        <v>0</v>
      </c>
      <c r="S68" s="67">
        <f t="shared" si="7"/>
        <v>0</v>
      </c>
      <c r="T68" s="67">
        <f t="shared" si="8"/>
        <v>0</v>
      </c>
      <c r="U68" s="67">
        <f t="shared" si="9"/>
        <v>1.5347375425584306</v>
      </c>
      <c r="V68" s="67">
        <f t="shared" si="10"/>
        <v>0.1112810279134774</v>
      </c>
      <c r="W68" s="100">
        <f t="shared" si="11"/>
        <v>7.4187351942318264E-2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0.69259422313181562</v>
      </c>
      <c r="J69" s="67">
        <f t="shared" si="4"/>
        <v>5.0218747466464903E-2</v>
      </c>
      <c r="K69" s="100">
        <f t="shared" si="6"/>
        <v>3.3479164977643264E-2</v>
      </c>
      <c r="O69" s="96">
        <f>Amnt_Deposited!B64</f>
        <v>2050</v>
      </c>
      <c r="P69" s="99">
        <f>Amnt_Deposited!D64</f>
        <v>0</v>
      </c>
      <c r="Q69" s="284">
        <f>MCF!R68</f>
        <v>1</v>
      </c>
      <c r="R69" s="67">
        <f t="shared" si="13"/>
        <v>0</v>
      </c>
      <c r="S69" s="67">
        <f t="shared" si="7"/>
        <v>0</v>
      </c>
      <c r="T69" s="67">
        <f t="shared" si="8"/>
        <v>0</v>
      </c>
      <c r="U69" s="67">
        <f t="shared" si="9"/>
        <v>1.4309797998591229</v>
      </c>
      <c r="V69" s="67">
        <f t="shared" si="10"/>
        <v>0.10375774269930764</v>
      </c>
      <c r="W69" s="100">
        <f t="shared" si="11"/>
        <v>6.9171828466205093E-2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0.64577057335066623</v>
      </c>
      <c r="J70" s="67">
        <f t="shared" si="4"/>
        <v>4.6823649781149376E-2</v>
      </c>
      <c r="K70" s="100">
        <f t="shared" si="6"/>
        <v>3.1215766520766249E-2</v>
      </c>
      <c r="O70" s="96">
        <f>Amnt_Deposited!B65</f>
        <v>2051</v>
      </c>
      <c r="P70" s="99">
        <f>Amnt_Deposited!D65</f>
        <v>0</v>
      </c>
      <c r="Q70" s="284">
        <f>MCF!R69</f>
        <v>1</v>
      </c>
      <c r="R70" s="67">
        <f t="shared" si="13"/>
        <v>0</v>
      </c>
      <c r="S70" s="67">
        <f t="shared" si="7"/>
        <v>0</v>
      </c>
      <c r="T70" s="67">
        <f t="shared" si="8"/>
        <v>0</v>
      </c>
      <c r="U70" s="67">
        <f t="shared" si="9"/>
        <v>1.3342367217988971</v>
      </c>
      <c r="V70" s="67">
        <f t="shared" si="10"/>
        <v>9.6743078060225959E-2</v>
      </c>
      <c r="W70" s="100">
        <f t="shared" si="11"/>
        <v>6.4495385373483968E-2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0.60211249166928205</v>
      </c>
      <c r="J71" s="67">
        <f t="shared" si="4"/>
        <v>4.365808168138418E-2</v>
      </c>
      <c r="K71" s="100">
        <f t="shared" si="6"/>
        <v>2.9105387787589452E-2</v>
      </c>
      <c r="O71" s="96">
        <f>Amnt_Deposited!B66</f>
        <v>2052</v>
      </c>
      <c r="P71" s="99">
        <f>Amnt_Deposited!D66</f>
        <v>0</v>
      </c>
      <c r="Q71" s="284">
        <f>MCF!R70</f>
        <v>1</v>
      </c>
      <c r="R71" s="67">
        <f t="shared" si="13"/>
        <v>0</v>
      </c>
      <c r="S71" s="67">
        <f t="shared" si="7"/>
        <v>0</v>
      </c>
      <c r="T71" s="67">
        <f t="shared" si="8"/>
        <v>0</v>
      </c>
      <c r="U71" s="67">
        <f t="shared" si="9"/>
        <v>1.2440340736968636</v>
      </c>
      <c r="V71" s="67">
        <f t="shared" si="10"/>
        <v>9.0202648102033434E-2</v>
      </c>
      <c r="W71" s="100">
        <f t="shared" si="11"/>
        <v>6.0135098734688953E-2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0.56140596612061033</v>
      </c>
      <c r="J72" s="67">
        <f t="shared" si="4"/>
        <v>4.0706525548671699E-2</v>
      </c>
      <c r="K72" s="100">
        <f t="shared" si="6"/>
        <v>2.7137683699114463E-2</v>
      </c>
      <c r="O72" s="96">
        <f>Amnt_Deposited!B67</f>
        <v>2053</v>
      </c>
      <c r="P72" s="99">
        <f>Amnt_Deposited!D67</f>
        <v>0</v>
      </c>
      <c r="Q72" s="284">
        <f>MCF!R71</f>
        <v>1</v>
      </c>
      <c r="R72" s="67">
        <f t="shared" si="13"/>
        <v>0</v>
      </c>
      <c r="S72" s="67">
        <f t="shared" si="7"/>
        <v>0</v>
      </c>
      <c r="T72" s="67">
        <f t="shared" si="8"/>
        <v>0</v>
      </c>
      <c r="U72" s="67">
        <f t="shared" si="9"/>
        <v>1.1599296820673766</v>
      </c>
      <c r="V72" s="67">
        <f t="shared" si="10"/>
        <v>8.4104391629486977E-2</v>
      </c>
      <c r="W72" s="100">
        <f t="shared" si="11"/>
        <v>5.6069594419657982E-2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0.5234514532691853</v>
      </c>
      <c r="J73" s="67">
        <f t="shared" si="4"/>
        <v>3.7954512851425086E-2</v>
      </c>
      <c r="K73" s="100">
        <f t="shared" si="6"/>
        <v>2.5303008567616723E-2</v>
      </c>
      <c r="O73" s="96">
        <f>Amnt_Deposited!B68</f>
        <v>2054</v>
      </c>
      <c r="P73" s="99">
        <f>Amnt_Deposited!D68</f>
        <v>0</v>
      </c>
      <c r="Q73" s="284">
        <f>MCF!R72</f>
        <v>1</v>
      </c>
      <c r="R73" s="67">
        <f t="shared" si="13"/>
        <v>0</v>
      </c>
      <c r="S73" s="67">
        <f t="shared" si="7"/>
        <v>0</v>
      </c>
      <c r="T73" s="67">
        <f t="shared" si="8"/>
        <v>0</v>
      </c>
      <c r="U73" s="67">
        <f t="shared" si="9"/>
        <v>1.0815112670850933</v>
      </c>
      <c r="V73" s="67">
        <f t="shared" si="10"/>
        <v>7.8418414982283219E-2</v>
      </c>
      <c r="W73" s="100">
        <f t="shared" si="11"/>
        <v>5.2278943321522144E-2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0.48806290004897568</v>
      </c>
      <c r="J74" s="67">
        <f t="shared" si="4"/>
        <v>3.5388553220209645E-2</v>
      </c>
      <c r="K74" s="100">
        <f t="shared" si="6"/>
        <v>2.3592368813473097E-2</v>
      </c>
      <c r="O74" s="96">
        <f>Amnt_Deposited!B69</f>
        <v>2055</v>
      </c>
      <c r="P74" s="99">
        <f>Amnt_Deposited!D69</f>
        <v>0</v>
      </c>
      <c r="Q74" s="284">
        <f>MCF!R73</f>
        <v>1</v>
      </c>
      <c r="R74" s="67">
        <f t="shared" si="13"/>
        <v>0</v>
      </c>
      <c r="S74" s="67">
        <f t="shared" si="7"/>
        <v>0</v>
      </c>
      <c r="T74" s="67">
        <f t="shared" si="8"/>
        <v>0</v>
      </c>
      <c r="U74" s="67">
        <f t="shared" si="9"/>
        <v>1.0083944215887923</v>
      </c>
      <c r="V74" s="67">
        <f t="shared" si="10"/>
        <v>7.3116845496300889E-2</v>
      </c>
      <c r="W74" s="100">
        <f t="shared" si="11"/>
        <v>4.8744563664200588E-2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0.45506683173103946</v>
      </c>
      <c r="J75" s="67">
        <f t="shared" si="4"/>
        <v>3.2996068317936215E-2</v>
      </c>
      <c r="K75" s="100">
        <f t="shared" si="6"/>
        <v>2.1997378878624144E-2</v>
      </c>
      <c r="O75" s="96">
        <f>Amnt_Deposited!B70</f>
        <v>2056</v>
      </c>
      <c r="P75" s="99">
        <f>Amnt_Deposited!D70</f>
        <v>0</v>
      </c>
      <c r="Q75" s="284">
        <f>MCF!R74</f>
        <v>1</v>
      </c>
      <c r="R75" s="67">
        <f t="shared" si="13"/>
        <v>0</v>
      </c>
      <c r="S75" s="67">
        <f t="shared" si="7"/>
        <v>0</v>
      </c>
      <c r="T75" s="67">
        <f t="shared" si="8"/>
        <v>0</v>
      </c>
      <c r="U75" s="67">
        <f t="shared" si="9"/>
        <v>0.94022072671702328</v>
      </c>
      <c r="V75" s="67">
        <f t="shared" si="10"/>
        <v>6.8173694871769011E-2</v>
      </c>
      <c r="W75" s="100">
        <f t="shared" si="11"/>
        <v>4.5449129914512672E-2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0.42430150155020124</v>
      </c>
      <c r="J76" s="67">
        <f t="shared" si="4"/>
        <v>3.0765330180838185E-2</v>
      </c>
      <c r="K76" s="100">
        <f t="shared" si="6"/>
        <v>2.0510220120558788E-2</v>
      </c>
      <c r="O76" s="96">
        <f>Amnt_Deposited!B71</f>
        <v>2057</v>
      </c>
      <c r="P76" s="99">
        <f>Amnt_Deposited!D71</f>
        <v>0</v>
      </c>
      <c r="Q76" s="284">
        <f>MCF!R75</f>
        <v>1</v>
      </c>
      <c r="R76" s="67">
        <f t="shared" si="13"/>
        <v>0</v>
      </c>
      <c r="S76" s="67">
        <f t="shared" si="7"/>
        <v>0</v>
      </c>
      <c r="T76" s="67">
        <f t="shared" si="8"/>
        <v>0</v>
      </c>
      <c r="U76" s="67">
        <f t="shared" si="9"/>
        <v>0.87665599493843205</v>
      </c>
      <c r="V76" s="67">
        <f t="shared" si="10"/>
        <v>6.3564731778591274E-2</v>
      </c>
      <c r="W76" s="100">
        <f t="shared" si="11"/>
        <v>4.237648785239418E-2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0.39561609782222179</v>
      </c>
      <c r="J77" s="67">
        <f t="shared" si="4"/>
        <v>2.8685403727979474E-2</v>
      </c>
      <c r="K77" s="100">
        <f t="shared" si="6"/>
        <v>1.9123602485319649E-2</v>
      </c>
      <c r="O77" s="96">
        <f>Amnt_Deposited!B72</f>
        <v>2058</v>
      </c>
      <c r="P77" s="99">
        <f>Amnt_Deposited!D72</f>
        <v>0</v>
      </c>
      <c r="Q77" s="284">
        <f>MCF!R76</f>
        <v>1</v>
      </c>
      <c r="R77" s="67">
        <f t="shared" si="13"/>
        <v>0</v>
      </c>
      <c r="S77" s="67">
        <f t="shared" si="7"/>
        <v>0</v>
      </c>
      <c r="T77" s="67">
        <f t="shared" si="8"/>
        <v>0</v>
      </c>
      <c r="U77" s="67">
        <f t="shared" si="9"/>
        <v>0.81738863186409427</v>
      </c>
      <c r="V77" s="67">
        <f t="shared" si="10"/>
        <v>5.9267363074337734E-2</v>
      </c>
      <c r="W77" s="100">
        <f t="shared" si="11"/>
        <v>3.9511575382891823E-2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0.36887000466474668</v>
      </c>
      <c r="J78" s="67">
        <f t="shared" si="4"/>
        <v>2.6746093157475111E-2</v>
      </c>
      <c r="K78" s="100">
        <f t="shared" si="6"/>
        <v>1.7830728771650074E-2</v>
      </c>
      <c r="O78" s="96">
        <f>Amnt_Deposited!B73</f>
        <v>2059</v>
      </c>
      <c r="P78" s="99">
        <f>Amnt_Deposited!D73</f>
        <v>0</v>
      </c>
      <c r="Q78" s="284">
        <f>MCF!R77</f>
        <v>1</v>
      </c>
      <c r="R78" s="67">
        <f t="shared" si="13"/>
        <v>0</v>
      </c>
      <c r="S78" s="67">
        <f t="shared" si="7"/>
        <v>0</v>
      </c>
      <c r="T78" s="67">
        <f t="shared" si="8"/>
        <v>0</v>
      </c>
      <c r="U78" s="67">
        <f t="shared" si="9"/>
        <v>0.76212810881145976</v>
      </c>
      <c r="V78" s="67">
        <f t="shared" si="10"/>
        <v>5.5260523052634507E-2</v>
      </c>
      <c r="W78" s="100">
        <f t="shared" si="11"/>
        <v>3.6840348701756336E-2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0.3439321126980881</v>
      </c>
      <c r="J79" s="67">
        <f t="shared" si="4"/>
        <v>2.4937891966658566E-2</v>
      </c>
      <c r="K79" s="100">
        <f t="shared" si="6"/>
        <v>1.6625261311105709E-2</v>
      </c>
      <c r="O79" s="96">
        <f>Amnt_Deposited!B74</f>
        <v>2060</v>
      </c>
      <c r="P79" s="99">
        <f>Amnt_Deposited!D74</f>
        <v>0</v>
      </c>
      <c r="Q79" s="284">
        <f>MCF!R78</f>
        <v>1</v>
      </c>
      <c r="R79" s="67">
        <f t="shared" si="13"/>
        <v>0</v>
      </c>
      <c r="S79" s="67">
        <f t="shared" si="7"/>
        <v>0</v>
      </c>
      <c r="T79" s="67">
        <f t="shared" si="8"/>
        <v>0</v>
      </c>
      <c r="U79" s="67">
        <f t="shared" si="9"/>
        <v>0.71060353863241321</v>
      </c>
      <c r="V79" s="67">
        <f t="shared" si="10"/>
        <v>5.1524570179046596E-2</v>
      </c>
      <c r="W79" s="100">
        <f t="shared" si="11"/>
        <v>3.434971345269773E-2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0.32068017634689344</v>
      </c>
      <c r="J80" s="67">
        <f t="shared" si="4"/>
        <v>2.325193635119464E-2</v>
      </c>
      <c r="K80" s="100">
        <f t="shared" si="6"/>
        <v>1.5501290900796426E-2</v>
      </c>
      <c r="O80" s="96">
        <f>Amnt_Deposited!B75</f>
        <v>2061</v>
      </c>
      <c r="P80" s="99">
        <f>Amnt_Deposited!D75</f>
        <v>0</v>
      </c>
      <c r="Q80" s="284">
        <f>MCF!R79</f>
        <v>1</v>
      </c>
      <c r="R80" s="67">
        <f t="shared" si="13"/>
        <v>0</v>
      </c>
      <c r="S80" s="67">
        <f t="shared" si="7"/>
        <v>0</v>
      </c>
      <c r="T80" s="67">
        <f t="shared" si="8"/>
        <v>0</v>
      </c>
      <c r="U80" s="67">
        <f t="shared" si="9"/>
        <v>0.66256234782415979</v>
      </c>
      <c r="V80" s="67">
        <f t="shared" si="10"/>
        <v>4.8041190808253371E-2</v>
      </c>
      <c r="W80" s="100">
        <f t="shared" si="11"/>
        <v>3.2027460538835581E-2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0.29900021459219311</v>
      </c>
      <c r="J81" s="67">
        <f t="shared" si="4"/>
        <v>2.1679961754700345E-2</v>
      </c>
      <c r="K81" s="100">
        <f t="shared" si="6"/>
        <v>1.4453307836466896E-2</v>
      </c>
      <c r="O81" s="96">
        <f>Amnt_Deposited!B76</f>
        <v>2062</v>
      </c>
      <c r="P81" s="99">
        <f>Amnt_Deposited!D76</f>
        <v>0</v>
      </c>
      <c r="Q81" s="284">
        <f>MCF!R80</f>
        <v>1</v>
      </c>
      <c r="R81" s="67">
        <f t="shared" si="13"/>
        <v>0</v>
      </c>
      <c r="S81" s="67">
        <f t="shared" si="7"/>
        <v>0</v>
      </c>
      <c r="T81" s="67">
        <f t="shared" si="8"/>
        <v>0</v>
      </c>
      <c r="U81" s="67">
        <f t="shared" si="9"/>
        <v>0.61776903841362185</v>
      </c>
      <c r="V81" s="67">
        <f t="shared" si="10"/>
        <v>4.4793309410537885E-2</v>
      </c>
      <c r="W81" s="100">
        <f t="shared" si="11"/>
        <v>2.9862206273691922E-2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0.27878595223631319</v>
      </c>
      <c r="J82" s="67">
        <f t="shared" si="4"/>
        <v>2.0214262355879919E-2</v>
      </c>
      <c r="K82" s="100">
        <f t="shared" si="6"/>
        <v>1.3476174903919946E-2</v>
      </c>
      <c r="O82" s="96">
        <f>Amnt_Deposited!B77</f>
        <v>2063</v>
      </c>
      <c r="P82" s="99">
        <f>Amnt_Deposited!D77</f>
        <v>0</v>
      </c>
      <c r="Q82" s="284">
        <f>MCF!R81</f>
        <v>1</v>
      </c>
      <c r="R82" s="67">
        <f t="shared" si="13"/>
        <v>0</v>
      </c>
      <c r="S82" s="67">
        <f t="shared" si="7"/>
        <v>0</v>
      </c>
      <c r="T82" s="67">
        <f t="shared" si="8"/>
        <v>0</v>
      </c>
      <c r="U82" s="67">
        <f t="shared" si="9"/>
        <v>0.57600403354610141</v>
      </c>
      <c r="V82" s="67">
        <f t="shared" si="10"/>
        <v>4.176500486752048E-2</v>
      </c>
      <c r="W82" s="100">
        <f t="shared" si="11"/>
        <v>2.7843336578346985E-2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0.25993829894173331</v>
      </c>
      <c r="J83" s="67">
        <f t="shared" ref="J83:J99" si="18">I82*(1-$K$10)+H83</f>
        <v>1.8847653294579894E-2</v>
      </c>
      <c r="K83" s="100">
        <f t="shared" si="6"/>
        <v>1.2565102196386596E-2</v>
      </c>
      <c r="O83" s="96">
        <f>Amnt_Deposited!B78</f>
        <v>2064</v>
      </c>
      <c r="P83" s="99">
        <f>Amnt_Deposited!D78</f>
        <v>0</v>
      </c>
      <c r="Q83" s="284">
        <f>MCF!R82</f>
        <v>1</v>
      </c>
      <c r="R83" s="67">
        <f t="shared" ref="R83:R99" si="19">P83*$W$6*DOCF*Q83</f>
        <v>0</v>
      </c>
      <c r="S83" s="67">
        <f t="shared" si="7"/>
        <v>0</v>
      </c>
      <c r="T83" s="67">
        <f t="shared" si="8"/>
        <v>0</v>
      </c>
      <c r="U83" s="67">
        <f t="shared" si="9"/>
        <v>0.5370626011192835</v>
      </c>
      <c r="V83" s="67">
        <f t="shared" si="10"/>
        <v>3.8941432426817947E-2</v>
      </c>
      <c r="W83" s="100">
        <f t="shared" si="11"/>
        <v>2.5960954951211965E-2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0.24236486349013703</v>
      </c>
      <c r="J84" s="67">
        <f t="shared" si="18"/>
        <v>1.7573435451596276E-2</v>
      </c>
      <c r="K84" s="100">
        <f t="shared" si="6"/>
        <v>1.1715623634397517E-2</v>
      </c>
      <c r="O84" s="96">
        <f>Amnt_Deposited!B79</f>
        <v>2065</v>
      </c>
      <c r="P84" s="99">
        <f>Amnt_Deposited!D79</f>
        <v>0</v>
      </c>
      <c r="Q84" s="284">
        <f>MCF!R83</f>
        <v>1</v>
      </c>
      <c r="R84" s="67">
        <f t="shared" si="19"/>
        <v>0</v>
      </c>
      <c r="S84" s="67">
        <f t="shared" si="7"/>
        <v>0</v>
      </c>
      <c r="T84" s="67">
        <f t="shared" si="8"/>
        <v>0</v>
      </c>
      <c r="U84" s="67">
        <f t="shared" si="9"/>
        <v>0.50075385018623331</v>
      </c>
      <c r="V84" s="67">
        <f t="shared" si="10"/>
        <v>3.6308750933050145E-2</v>
      </c>
      <c r="W84" s="100">
        <f t="shared" si="11"/>
        <v>2.4205833955366761E-2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0.22597950088055258</v>
      </c>
      <c r="J85" s="67">
        <f t="shared" si="18"/>
        <v>1.6385362609584467E-2</v>
      </c>
      <c r="K85" s="100">
        <f t="shared" ref="K85:K99" si="20">J85*CH4_fraction*conv</f>
        <v>1.0923575073056311E-2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0.46689979520775304</v>
      </c>
      <c r="V85" s="67">
        <f t="shared" ref="V85:V98" si="24">U84*(1-$W$10)+T85</f>
        <v>3.3854054978480284E-2</v>
      </c>
      <c r="W85" s="100">
        <f t="shared" ref="W85:W99" si="25">V85*CH4_fraction*conv</f>
        <v>2.2569369985653523E-2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0.21070189004645801</v>
      </c>
      <c r="J86" s="67">
        <f t="shared" si="18"/>
        <v>1.5277610834094558E-2</v>
      </c>
      <c r="K86" s="100">
        <f t="shared" si="20"/>
        <v>1.0185073889396372E-2</v>
      </c>
      <c r="O86" s="96">
        <f>Amnt_Deposited!B81</f>
        <v>2067</v>
      </c>
      <c r="P86" s="99">
        <f>Amnt_Deposited!D81</f>
        <v>0</v>
      </c>
      <c r="Q86" s="284">
        <f>MCF!R85</f>
        <v>1</v>
      </c>
      <c r="R86" s="67">
        <f t="shared" si="19"/>
        <v>0</v>
      </c>
      <c r="S86" s="67">
        <f t="shared" si="21"/>
        <v>0</v>
      </c>
      <c r="T86" s="67">
        <f t="shared" si="22"/>
        <v>0</v>
      </c>
      <c r="U86" s="67">
        <f t="shared" si="23"/>
        <v>0.43533448356706184</v>
      </c>
      <c r="V86" s="67">
        <f t="shared" si="24"/>
        <v>3.1565311640691221E-2</v>
      </c>
      <c r="W86" s="100">
        <f t="shared" si="25"/>
        <v>2.1043541093794145E-2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0.19645714012182008</v>
      </c>
      <c r="J87" s="67">
        <f t="shared" si="18"/>
        <v>1.4244749924637925E-2</v>
      </c>
      <c r="K87" s="100">
        <f t="shared" si="20"/>
        <v>9.4964999497586158E-3</v>
      </c>
      <c r="O87" s="96">
        <f>Amnt_Deposited!B82</f>
        <v>2068</v>
      </c>
      <c r="P87" s="99">
        <f>Amnt_Deposited!D82</f>
        <v>0</v>
      </c>
      <c r="Q87" s="284">
        <f>MCF!R86</f>
        <v>1</v>
      </c>
      <c r="R87" s="67">
        <f t="shared" si="19"/>
        <v>0</v>
      </c>
      <c r="S87" s="67">
        <f t="shared" si="21"/>
        <v>0</v>
      </c>
      <c r="T87" s="67">
        <f t="shared" si="22"/>
        <v>0</v>
      </c>
      <c r="U87" s="67">
        <f t="shared" si="23"/>
        <v>0.40590318206987608</v>
      </c>
      <c r="V87" s="67">
        <f t="shared" si="24"/>
        <v>2.9431301497185786E-2</v>
      </c>
      <c r="W87" s="100">
        <f t="shared" si="25"/>
        <v>1.9620867664790521E-2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0.18317542332598197</v>
      </c>
      <c r="J88" s="67">
        <f t="shared" si="18"/>
        <v>1.3281716795838124E-2</v>
      </c>
      <c r="K88" s="100">
        <f t="shared" si="20"/>
        <v>8.8544778638920824E-3</v>
      </c>
      <c r="O88" s="96">
        <f>Amnt_Deposited!B83</f>
        <v>2069</v>
      </c>
      <c r="P88" s="99">
        <f>Amnt_Deposited!D83</f>
        <v>0</v>
      </c>
      <c r="Q88" s="284">
        <f>MCF!R87</f>
        <v>1</v>
      </c>
      <c r="R88" s="67">
        <f t="shared" si="19"/>
        <v>0</v>
      </c>
      <c r="S88" s="67">
        <f t="shared" si="21"/>
        <v>0</v>
      </c>
      <c r="T88" s="67">
        <f t="shared" si="22"/>
        <v>0</v>
      </c>
      <c r="U88" s="67">
        <f t="shared" si="23"/>
        <v>0.37846161844211135</v>
      </c>
      <c r="V88" s="67">
        <f t="shared" si="24"/>
        <v>2.744156362776471E-2</v>
      </c>
      <c r="W88" s="100">
        <f t="shared" si="25"/>
        <v>1.8294375751843138E-2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0.17079163266780148</v>
      </c>
      <c r="J89" s="67">
        <f t="shared" si="18"/>
        <v>1.23837906581805E-2</v>
      </c>
      <c r="K89" s="100">
        <f t="shared" si="20"/>
        <v>8.2558604387870001E-3</v>
      </c>
      <c r="O89" s="96">
        <f>Amnt_Deposited!B84</f>
        <v>2070</v>
      </c>
      <c r="P89" s="99">
        <f>Amnt_Deposited!D84</f>
        <v>0</v>
      </c>
      <c r="Q89" s="284">
        <f>MCF!R88</f>
        <v>1</v>
      </c>
      <c r="R89" s="67">
        <f t="shared" si="19"/>
        <v>0</v>
      </c>
      <c r="S89" s="67">
        <f t="shared" si="21"/>
        <v>0</v>
      </c>
      <c r="T89" s="67">
        <f t="shared" si="22"/>
        <v>0</v>
      </c>
      <c r="U89" s="67">
        <f t="shared" si="23"/>
        <v>0.35287527410702768</v>
      </c>
      <c r="V89" s="67">
        <f t="shared" si="24"/>
        <v>2.558634433508367E-2</v>
      </c>
      <c r="W89" s="100">
        <f t="shared" si="25"/>
        <v>1.7057562890055777E-2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0.15924506279110495</v>
      </c>
      <c r="J90" s="67">
        <f t="shared" si="18"/>
        <v>1.1546569876696515E-2</v>
      </c>
      <c r="K90" s="100">
        <f t="shared" si="20"/>
        <v>7.6977132511310102E-3</v>
      </c>
      <c r="O90" s="96">
        <f>Amnt_Deposited!B85</f>
        <v>2071</v>
      </c>
      <c r="P90" s="99">
        <f>Amnt_Deposited!D85</f>
        <v>0</v>
      </c>
      <c r="Q90" s="284">
        <f>MCF!R89</f>
        <v>1</v>
      </c>
      <c r="R90" s="67">
        <f t="shared" si="19"/>
        <v>0</v>
      </c>
      <c r="S90" s="67">
        <f t="shared" si="21"/>
        <v>0</v>
      </c>
      <c r="T90" s="67">
        <f t="shared" si="22"/>
        <v>0</v>
      </c>
      <c r="U90" s="67">
        <f t="shared" si="23"/>
        <v>0.3290187247750101</v>
      </c>
      <c r="V90" s="67">
        <f t="shared" si="24"/>
        <v>2.3856549332017581E-2</v>
      </c>
      <c r="W90" s="100">
        <f t="shared" si="25"/>
        <v>1.5904366221345053E-2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0.14847911239696093</v>
      </c>
      <c r="J91" s="67">
        <f t="shared" si="18"/>
        <v>1.0765950394144018E-2</v>
      </c>
      <c r="K91" s="100">
        <f t="shared" si="20"/>
        <v>7.1773002627626781E-3</v>
      </c>
      <c r="O91" s="96">
        <f>Amnt_Deposited!B86</f>
        <v>2072</v>
      </c>
      <c r="P91" s="99">
        <f>Amnt_Deposited!D86</f>
        <v>0</v>
      </c>
      <c r="Q91" s="284">
        <f>MCF!R90</f>
        <v>1</v>
      </c>
      <c r="R91" s="67">
        <f t="shared" si="19"/>
        <v>0</v>
      </c>
      <c r="S91" s="67">
        <f t="shared" si="21"/>
        <v>0</v>
      </c>
      <c r="T91" s="67">
        <f t="shared" si="22"/>
        <v>0</v>
      </c>
      <c r="U91" s="67">
        <f t="shared" si="23"/>
        <v>0.30677502561355552</v>
      </c>
      <c r="V91" s="67">
        <f t="shared" si="24"/>
        <v>2.2243699161454571E-2</v>
      </c>
      <c r="W91" s="100">
        <f t="shared" si="25"/>
        <v>1.4829132774303047E-2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0.13844100678404705</v>
      </c>
      <c r="J92" s="67">
        <f t="shared" si="18"/>
        <v>1.0038105612913888E-2</v>
      </c>
      <c r="K92" s="100">
        <f t="shared" si="20"/>
        <v>6.6920704086092589E-3</v>
      </c>
      <c r="O92" s="96">
        <f>Amnt_Deposited!B87</f>
        <v>2073</v>
      </c>
      <c r="P92" s="99">
        <f>Amnt_Deposited!D87</f>
        <v>0</v>
      </c>
      <c r="Q92" s="284">
        <f>MCF!R91</f>
        <v>1</v>
      </c>
      <c r="R92" s="67">
        <f t="shared" si="19"/>
        <v>0</v>
      </c>
      <c r="S92" s="67">
        <f t="shared" si="21"/>
        <v>0</v>
      </c>
      <c r="T92" s="67">
        <f t="shared" si="22"/>
        <v>0</v>
      </c>
      <c r="U92" s="67">
        <f t="shared" si="23"/>
        <v>0.28603513798356817</v>
      </c>
      <c r="V92" s="67">
        <f t="shared" si="24"/>
        <v>2.0739887629987366E-2</v>
      </c>
      <c r="W92" s="100">
        <f t="shared" si="25"/>
        <v>1.382659175332491E-2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0.12908153914700293</v>
      </c>
      <c r="J93" s="67">
        <f t="shared" si="18"/>
        <v>9.3594676370441221E-3</v>
      </c>
      <c r="K93" s="100">
        <f t="shared" si="20"/>
        <v>6.2396450913627475E-3</v>
      </c>
      <c r="O93" s="96">
        <f>Amnt_Deposited!B88</f>
        <v>2074</v>
      </c>
      <c r="P93" s="99">
        <f>Amnt_Deposited!D88</f>
        <v>0</v>
      </c>
      <c r="Q93" s="284">
        <f>MCF!R92</f>
        <v>1</v>
      </c>
      <c r="R93" s="67">
        <f t="shared" si="19"/>
        <v>0</v>
      </c>
      <c r="S93" s="67">
        <f t="shared" si="21"/>
        <v>0</v>
      </c>
      <c r="T93" s="67">
        <f t="shared" si="22"/>
        <v>0</v>
      </c>
      <c r="U93" s="67">
        <f t="shared" si="23"/>
        <v>0.26669739493182409</v>
      </c>
      <c r="V93" s="67">
        <f t="shared" si="24"/>
        <v>1.9337743051744044E-2</v>
      </c>
      <c r="W93" s="100">
        <f t="shared" si="25"/>
        <v>1.2891828701162695E-2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0.12035482936461327</v>
      </c>
      <c r="J94" s="67">
        <f t="shared" si="18"/>
        <v>8.7267097823896678E-3</v>
      </c>
      <c r="K94" s="100">
        <f t="shared" si="20"/>
        <v>5.8178065215931116E-3</v>
      </c>
      <c r="O94" s="96">
        <f>Amnt_Deposited!B89</f>
        <v>2075</v>
      </c>
      <c r="P94" s="99">
        <f>Amnt_Deposited!D89</f>
        <v>0</v>
      </c>
      <c r="Q94" s="284">
        <f>MCF!R93</f>
        <v>1</v>
      </c>
      <c r="R94" s="67">
        <f t="shared" si="19"/>
        <v>0</v>
      </c>
      <c r="S94" s="67">
        <f t="shared" si="21"/>
        <v>0</v>
      </c>
      <c r="T94" s="67">
        <f t="shared" si="22"/>
        <v>0</v>
      </c>
      <c r="U94" s="67">
        <f t="shared" si="23"/>
        <v>0.24866700281944876</v>
      </c>
      <c r="V94" s="67">
        <f t="shared" si="24"/>
        <v>1.8030392112375337E-2</v>
      </c>
      <c r="W94" s="100">
        <f t="shared" si="25"/>
        <v>1.2020261408250224E-2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0.11221809909540036</v>
      </c>
      <c r="J95" s="67">
        <f t="shared" si="18"/>
        <v>8.1367302692129089E-3</v>
      </c>
      <c r="K95" s="100">
        <f t="shared" si="20"/>
        <v>5.4244868461419387E-3</v>
      </c>
      <c r="O95" s="96">
        <f>Amnt_Deposited!B90</f>
        <v>2076</v>
      </c>
      <c r="P95" s="99">
        <f>Amnt_Deposited!D90</f>
        <v>0</v>
      </c>
      <c r="Q95" s="284">
        <f>MCF!R94</f>
        <v>1</v>
      </c>
      <c r="R95" s="67">
        <f t="shared" si="19"/>
        <v>0</v>
      </c>
      <c r="S95" s="67">
        <f t="shared" si="21"/>
        <v>0</v>
      </c>
      <c r="T95" s="67">
        <f t="shared" si="22"/>
        <v>0</v>
      </c>
      <c r="U95" s="67">
        <f t="shared" si="23"/>
        <v>0.23185557664338904</v>
      </c>
      <c r="V95" s="67">
        <f t="shared" si="24"/>
        <v>1.681142617605972E-2</v>
      </c>
      <c r="W95" s="100">
        <f t="shared" si="25"/>
        <v>1.1207617450706479E-2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0.10463146207814458</v>
      </c>
      <c r="J96" s="67">
        <f t="shared" si="18"/>
        <v>7.5866370172557795E-3</v>
      </c>
      <c r="K96" s="100">
        <f t="shared" si="20"/>
        <v>5.0577580115038524E-3</v>
      </c>
      <c r="O96" s="96">
        <f>Amnt_Deposited!B91</f>
        <v>2077</v>
      </c>
      <c r="P96" s="99">
        <f>Amnt_Deposited!D91</f>
        <v>0</v>
      </c>
      <c r="Q96" s="284">
        <f>MCF!R95</f>
        <v>1</v>
      </c>
      <c r="R96" s="67">
        <f t="shared" si="19"/>
        <v>0</v>
      </c>
      <c r="S96" s="67">
        <f t="shared" si="21"/>
        <v>0</v>
      </c>
      <c r="T96" s="67">
        <f t="shared" si="22"/>
        <v>0</v>
      </c>
      <c r="U96" s="67">
        <f t="shared" si="23"/>
        <v>0.21618070677302587</v>
      </c>
      <c r="V96" s="67">
        <f t="shared" si="24"/>
        <v>1.5674869870363171E-2</v>
      </c>
      <c r="W96" s="100">
        <f t="shared" si="25"/>
        <v>1.044991324690878E-2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9.7557728609385594E-2</v>
      </c>
      <c r="J97" s="67">
        <f t="shared" si="18"/>
        <v>7.0737334687589861E-3</v>
      </c>
      <c r="K97" s="100">
        <f t="shared" si="20"/>
        <v>4.7158223125059904E-3</v>
      </c>
      <c r="O97" s="96">
        <f>Amnt_Deposited!B92</f>
        <v>2078</v>
      </c>
      <c r="P97" s="99">
        <f>Amnt_Deposited!D92</f>
        <v>0</v>
      </c>
      <c r="Q97" s="284">
        <f>MCF!R96</f>
        <v>1</v>
      </c>
      <c r="R97" s="67">
        <f t="shared" si="19"/>
        <v>0</v>
      </c>
      <c r="S97" s="67">
        <f t="shared" si="21"/>
        <v>0</v>
      </c>
      <c r="T97" s="67">
        <f t="shared" si="22"/>
        <v>0</v>
      </c>
      <c r="U97" s="67">
        <f t="shared" si="23"/>
        <v>0.2015655549780693</v>
      </c>
      <c r="V97" s="67">
        <f t="shared" si="24"/>
        <v>1.4615151794956574E-2</v>
      </c>
      <c r="W97" s="100">
        <f t="shared" si="25"/>
        <v>9.7434345299710484E-3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9.0962223239452855E-2</v>
      </c>
      <c r="J98" s="67">
        <f t="shared" si="18"/>
        <v>6.5955053699327448E-3</v>
      </c>
      <c r="K98" s="100">
        <f t="shared" si="20"/>
        <v>4.3970035799551629E-3</v>
      </c>
      <c r="O98" s="96">
        <f>Amnt_Deposited!B93</f>
        <v>2079</v>
      </c>
      <c r="P98" s="99">
        <f>Amnt_Deposited!D93</f>
        <v>0</v>
      </c>
      <c r="Q98" s="284">
        <f>MCF!R97</f>
        <v>1</v>
      </c>
      <c r="R98" s="67">
        <f t="shared" si="19"/>
        <v>0</v>
      </c>
      <c r="S98" s="67">
        <f t="shared" si="21"/>
        <v>0</v>
      </c>
      <c r="T98" s="67">
        <f t="shared" si="22"/>
        <v>0</v>
      </c>
      <c r="U98" s="67">
        <f t="shared" si="23"/>
        <v>0.18793847776746447</v>
      </c>
      <c r="V98" s="67">
        <f t="shared" si="24"/>
        <v>1.3627077210604837E-2</v>
      </c>
      <c r="W98" s="100">
        <f t="shared" si="25"/>
        <v>9.0847181404032241E-3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8.4812614793371072E-2</v>
      </c>
      <c r="J99" s="68">
        <f t="shared" si="18"/>
        <v>6.1496084460817869E-3</v>
      </c>
      <c r="K99" s="102">
        <f t="shared" si="20"/>
        <v>4.0997389640545241E-3</v>
      </c>
      <c r="O99" s="97">
        <f>Amnt_Deposited!B94</f>
        <v>2080</v>
      </c>
      <c r="P99" s="101">
        <f>Amnt_Deposited!D94</f>
        <v>0</v>
      </c>
      <c r="Q99" s="285">
        <f>MCF!R98</f>
        <v>1</v>
      </c>
      <c r="R99" s="68">
        <f t="shared" si="19"/>
        <v>0</v>
      </c>
      <c r="S99" s="68">
        <f>R99*$W$12</f>
        <v>0</v>
      </c>
      <c r="T99" s="68">
        <f>R99*(1-$W$12)</f>
        <v>0</v>
      </c>
      <c r="U99" s="68">
        <f>S99+U98*$W$10</f>
        <v>0.17523267519291533</v>
      </c>
      <c r="V99" s="68">
        <f>U98*(1-$W$10)+T99</f>
        <v>1.270580257454914E-2</v>
      </c>
      <c r="W99" s="102">
        <f t="shared" si="25"/>
        <v>8.4705350496994264E-3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1.053706086444</v>
      </c>
      <c r="D19" s="416">
        <f>Dry_Matter_Content!E6</f>
        <v>0.44</v>
      </c>
      <c r="E19" s="283">
        <f>MCF!R18</f>
        <v>1</v>
      </c>
      <c r="F19" s="130">
        <f t="shared" ref="F19:F82" si="0">C19*D19*$K$6*DOCF*E19</f>
        <v>0.13908920341060799</v>
      </c>
      <c r="G19" s="65">
        <f t="shared" ref="G19:G82" si="1">F19*$K$12</f>
        <v>0.13908920341060799</v>
      </c>
      <c r="H19" s="65">
        <f t="shared" ref="H19:H82" si="2">F19*(1-$K$12)</f>
        <v>0</v>
      </c>
      <c r="I19" s="65">
        <f t="shared" ref="I19:I82" si="3">G19+I18*$K$10</f>
        <v>0.13908920341060799</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1.1121605881319998</v>
      </c>
      <c r="D20" s="418">
        <f>Dry_Matter_Content!E7</f>
        <v>0.44</v>
      </c>
      <c r="E20" s="284">
        <f>MCF!R19</f>
        <v>1</v>
      </c>
      <c r="F20" s="67">
        <f t="shared" si="0"/>
        <v>0.14680519763342398</v>
      </c>
      <c r="G20" s="67">
        <f t="shared" si="1"/>
        <v>0.14680519763342398</v>
      </c>
      <c r="H20" s="67">
        <f t="shared" si="2"/>
        <v>0</v>
      </c>
      <c r="I20" s="67">
        <f t="shared" si="3"/>
        <v>0.26414986491937165</v>
      </c>
      <c r="J20" s="67">
        <f t="shared" si="4"/>
        <v>2.1744536124660294E-2</v>
      </c>
      <c r="K20" s="100">
        <f>J20*CH4_fraction*conv</f>
        <v>1.4496357416440196E-2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1.1750826069839999</v>
      </c>
      <c r="D21" s="418">
        <f>Dry_Matter_Content!E8</f>
        <v>0.44</v>
      </c>
      <c r="E21" s="284">
        <f>MCF!R20</f>
        <v>1</v>
      </c>
      <c r="F21" s="67">
        <f t="shared" si="0"/>
        <v>0.15511090412188799</v>
      </c>
      <c r="G21" s="67">
        <f t="shared" si="1"/>
        <v>0.15511090412188799</v>
      </c>
      <c r="H21" s="67">
        <f t="shared" si="2"/>
        <v>0</v>
      </c>
      <c r="I21" s="67">
        <f t="shared" si="3"/>
        <v>0.3779648514630492</v>
      </c>
      <c r="J21" s="67">
        <f t="shared" si="4"/>
        <v>4.1295917578210439E-2</v>
      </c>
      <c r="K21" s="100">
        <f t="shared" ref="K21:K84" si="6">J21*CH4_fraction*conv</f>
        <v>2.7530611718806958E-2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1.1965948683480001</v>
      </c>
      <c r="D22" s="418">
        <f>Dry_Matter_Content!E9</f>
        <v>0.44</v>
      </c>
      <c r="E22" s="284">
        <f>MCF!R21</f>
        <v>1</v>
      </c>
      <c r="F22" s="67">
        <f t="shared" si="0"/>
        <v>0.15795052262193601</v>
      </c>
      <c r="G22" s="67">
        <f t="shared" si="1"/>
        <v>0.15795052262193601</v>
      </c>
      <c r="H22" s="67">
        <f t="shared" si="2"/>
        <v>0</v>
      </c>
      <c r="I22" s="67">
        <f t="shared" si="3"/>
        <v>0.4768261697113888</v>
      </c>
      <c r="J22" s="67">
        <f t="shared" si="4"/>
        <v>5.9089204373596389E-2</v>
      </c>
      <c r="K22" s="100">
        <f t="shared" si="6"/>
        <v>3.9392802915730926E-2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1.2624862610580001</v>
      </c>
      <c r="D23" s="418">
        <f>Dry_Matter_Content!E10</f>
        <v>0.44</v>
      </c>
      <c r="E23" s="284">
        <f>MCF!R22</f>
        <v>1</v>
      </c>
      <c r="F23" s="67">
        <f t="shared" si="0"/>
        <v>0.16664818645965598</v>
      </c>
      <c r="G23" s="67">
        <f t="shared" si="1"/>
        <v>0.16664818645965598</v>
      </c>
      <c r="H23" s="67">
        <f t="shared" si="2"/>
        <v>0</v>
      </c>
      <c r="I23" s="67">
        <f t="shared" si="3"/>
        <v>0.56892964947757096</v>
      </c>
      <c r="J23" s="67">
        <f t="shared" si="4"/>
        <v>7.4544706693473836E-2</v>
      </c>
      <c r="K23" s="100">
        <f t="shared" si="6"/>
        <v>4.9696471128982553E-2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1.353280922136</v>
      </c>
      <c r="D24" s="418">
        <f>Dry_Matter_Content!E11</f>
        <v>0.44</v>
      </c>
      <c r="E24" s="284">
        <f>MCF!R23</f>
        <v>1</v>
      </c>
      <c r="F24" s="67">
        <f t="shared" si="0"/>
        <v>0.178633081721952</v>
      </c>
      <c r="G24" s="67">
        <f t="shared" si="1"/>
        <v>0.178633081721952</v>
      </c>
      <c r="H24" s="67">
        <f t="shared" si="2"/>
        <v>0</v>
      </c>
      <c r="I24" s="67">
        <f t="shared" si="3"/>
        <v>0.65861901010469182</v>
      </c>
      <c r="J24" s="67">
        <f t="shared" si="4"/>
        <v>8.8943721094831188E-2</v>
      </c>
      <c r="K24" s="100">
        <f t="shared" si="6"/>
        <v>5.9295814063220792E-2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1.4083533877379999</v>
      </c>
      <c r="D25" s="418">
        <f>Dry_Matter_Content!E12</f>
        <v>0.44</v>
      </c>
      <c r="E25" s="284">
        <f>MCF!R24</f>
        <v>1</v>
      </c>
      <c r="F25" s="67">
        <f t="shared" si="0"/>
        <v>0.18590264718141597</v>
      </c>
      <c r="G25" s="67">
        <f t="shared" si="1"/>
        <v>0.18590264718141597</v>
      </c>
      <c r="H25" s="67">
        <f t="shared" si="2"/>
        <v>0</v>
      </c>
      <c r="I25" s="67">
        <f t="shared" si="3"/>
        <v>0.74155633354828265</v>
      </c>
      <c r="J25" s="67">
        <f t="shared" si="4"/>
        <v>0.10296532373782522</v>
      </c>
      <c r="K25" s="100">
        <f t="shared" si="6"/>
        <v>6.8643549158550143E-2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1.4650316476620002</v>
      </c>
      <c r="D26" s="418">
        <f>Dry_Matter_Content!E13</f>
        <v>0.44</v>
      </c>
      <c r="E26" s="284">
        <f>MCF!R25</f>
        <v>1</v>
      </c>
      <c r="F26" s="67">
        <f t="shared" si="0"/>
        <v>0.19338417749138404</v>
      </c>
      <c r="G26" s="67">
        <f t="shared" si="1"/>
        <v>0.19338417749138404</v>
      </c>
      <c r="H26" s="67">
        <f t="shared" si="2"/>
        <v>0</v>
      </c>
      <c r="I26" s="67">
        <f t="shared" si="3"/>
        <v>0.8190091656302827</v>
      </c>
      <c r="J26" s="67">
        <f t="shared" si="4"/>
        <v>0.11593134540938403</v>
      </c>
      <c r="K26" s="100">
        <f t="shared" si="6"/>
        <v>7.7287563606256021E-2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1.5231990799739998</v>
      </c>
      <c r="D27" s="418">
        <f>Dry_Matter_Content!E14</f>
        <v>0.44</v>
      </c>
      <c r="E27" s="284">
        <f>MCF!R26</f>
        <v>1</v>
      </c>
      <c r="F27" s="67">
        <f t="shared" si="0"/>
        <v>0.20106227855656797</v>
      </c>
      <c r="G27" s="67">
        <f t="shared" si="1"/>
        <v>0.20106227855656797</v>
      </c>
      <c r="H27" s="67">
        <f t="shared" si="2"/>
        <v>0</v>
      </c>
      <c r="I27" s="67">
        <f t="shared" si="3"/>
        <v>0.89203149606879772</v>
      </c>
      <c r="J27" s="67">
        <f t="shared" si="4"/>
        <v>0.128039948118053</v>
      </c>
      <c r="K27" s="100">
        <f t="shared" si="6"/>
        <v>8.5359965412035332E-2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1.5826672953960002</v>
      </c>
      <c r="D28" s="418">
        <f>Dry_Matter_Content!E15</f>
        <v>0.44</v>
      </c>
      <c r="E28" s="284">
        <f>MCF!R27</f>
        <v>1</v>
      </c>
      <c r="F28" s="67">
        <f t="shared" si="0"/>
        <v>0.20891208299227201</v>
      </c>
      <c r="G28" s="67">
        <f t="shared" si="1"/>
        <v>0.20891208299227201</v>
      </c>
      <c r="H28" s="67">
        <f t="shared" si="2"/>
        <v>0</v>
      </c>
      <c r="I28" s="67">
        <f t="shared" si="3"/>
        <v>0.96148767152135206</v>
      </c>
      <c r="J28" s="67">
        <f t="shared" si="4"/>
        <v>0.13945590753971773</v>
      </c>
      <c r="K28" s="100">
        <f t="shared" si="6"/>
        <v>9.2970605026478484E-2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1.606503024522</v>
      </c>
      <c r="D29" s="418">
        <f>Dry_Matter_Content!E16</f>
        <v>0.44</v>
      </c>
      <c r="E29" s="284">
        <f>MCF!R28</f>
        <v>1</v>
      </c>
      <c r="F29" s="67">
        <f t="shared" si="0"/>
        <v>0.212058399236904</v>
      </c>
      <c r="G29" s="67">
        <f t="shared" si="1"/>
        <v>0.212058399236904</v>
      </c>
      <c r="H29" s="67">
        <f t="shared" si="2"/>
        <v>0</v>
      </c>
      <c r="I29" s="67">
        <f t="shared" si="3"/>
        <v>1.0232317192906495</v>
      </c>
      <c r="J29" s="67">
        <f t="shared" si="4"/>
        <v>0.15031435146760655</v>
      </c>
      <c r="K29" s="100">
        <f t="shared" si="6"/>
        <v>0.10020956764507102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1.51678650468</v>
      </c>
      <c r="D30" s="418">
        <f>Dry_Matter_Content!E17</f>
        <v>0.44</v>
      </c>
      <c r="E30" s="284">
        <f>MCF!R29</f>
        <v>1</v>
      </c>
      <c r="F30" s="67">
        <f t="shared" si="0"/>
        <v>0.20021581861776</v>
      </c>
      <c r="G30" s="67">
        <f t="shared" si="1"/>
        <v>0.20021581861776</v>
      </c>
      <c r="H30" s="67">
        <f t="shared" si="2"/>
        <v>0</v>
      </c>
      <c r="I30" s="67">
        <f t="shared" si="3"/>
        <v>1.0634804194087082</v>
      </c>
      <c r="J30" s="67">
        <f t="shared" si="4"/>
        <v>0.15996711849970133</v>
      </c>
      <c r="K30" s="100">
        <f t="shared" si="6"/>
        <v>0.10664474566646755</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1.5623750788800004</v>
      </c>
      <c r="D31" s="418">
        <f>Dry_Matter_Content!E18</f>
        <v>0.44</v>
      </c>
      <c r="E31" s="284">
        <f>MCF!R30</f>
        <v>1</v>
      </c>
      <c r="F31" s="67">
        <f t="shared" si="0"/>
        <v>0.20623351041216006</v>
      </c>
      <c r="G31" s="67">
        <f t="shared" si="1"/>
        <v>0.20623351041216006</v>
      </c>
      <c r="H31" s="67">
        <f t="shared" si="2"/>
        <v>0</v>
      </c>
      <c r="I31" s="67">
        <f t="shared" si="3"/>
        <v>1.103454523406453</v>
      </c>
      <c r="J31" s="67">
        <f t="shared" si="4"/>
        <v>0.16625940641441517</v>
      </c>
      <c r="K31" s="100">
        <f t="shared" si="6"/>
        <v>0.11083960427627677</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1.6097741474400002</v>
      </c>
      <c r="D32" s="418">
        <f>Dry_Matter_Content!E19</f>
        <v>0.44</v>
      </c>
      <c r="E32" s="284">
        <f>MCF!R31</f>
        <v>1</v>
      </c>
      <c r="F32" s="67">
        <f t="shared" si="0"/>
        <v>0.21249018746208004</v>
      </c>
      <c r="G32" s="67">
        <f t="shared" si="1"/>
        <v>0.21249018746208004</v>
      </c>
      <c r="H32" s="67">
        <f t="shared" si="2"/>
        <v>0</v>
      </c>
      <c r="I32" s="67">
        <f t="shared" si="3"/>
        <v>1.1434359455742351</v>
      </c>
      <c r="J32" s="67">
        <f t="shared" si="4"/>
        <v>0.17250876529429784</v>
      </c>
      <c r="K32" s="100">
        <f t="shared" si="6"/>
        <v>0.11500584352953189</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1.65736078974</v>
      </c>
      <c r="D33" s="418">
        <f>Dry_Matter_Content!E20</f>
        <v>0.44</v>
      </c>
      <c r="E33" s="284">
        <f>MCF!R32</f>
        <v>1</v>
      </c>
      <c r="F33" s="67">
        <f t="shared" si="0"/>
        <v>0.21877162424568</v>
      </c>
      <c r="G33" s="67">
        <f t="shared" si="1"/>
        <v>0.21877162424568</v>
      </c>
      <c r="H33" s="67">
        <f t="shared" si="2"/>
        <v>0</v>
      </c>
      <c r="I33" s="67">
        <f t="shared" si="3"/>
        <v>1.1834483015582797</v>
      </c>
      <c r="J33" s="67">
        <f t="shared" si="4"/>
        <v>0.17875926826163546</v>
      </c>
      <c r="K33" s="100">
        <f t="shared" si="6"/>
        <v>0.11917284550775697</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1.7036017943400001</v>
      </c>
      <c r="D34" s="418">
        <f>Dry_Matter_Content!E21</f>
        <v>0.44</v>
      </c>
      <c r="E34" s="284">
        <f>MCF!R33</f>
        <v>1</v>
      </c>
      <c r="F34" s="67">
        <f t="shared" si="0"/>
        <v>0.22487543685288</v>
      </c>
      <c r="G34" s="67">
        <f t="shared" si="1"/>
        <v>0.22487543685288</v>
      </c>
      <c r="H34" s="67">
        <f t="shared" si="2"/>
        <v>0</v>
      </c>
      <c r="I34" s="67">
        <f t="shared" si="3"/>
        <v>1.2233091311383479</v>
      </c>
      <c r="J34" s="67">
        <f t="shared" si="4"/>
        <v>0.18501460727281185</v>
      </c>
      <c r="K34" s="100">
        <f t="shared" si="6"/>
        <v>0.1233430715152079</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1.7520039746400005</v>
      </c>
      <c r="D35" s="418">
        <f>Dry_Matter_Content!E22</f>
        <v>0.44</v>
      </c>
      <c r="E35" s="284">
        <f>MCF!R34</f>
        <v>1</v>
      </c>
      <c r="F35" s="67">
        <f t="shared" si="0"/>
        <v>0.23126452465248004</v>
      </c>
      <c r="G35" s="67">
        <f t="shared" si="1"/>
        <v>0.23126452465248004</v>
      </c>
      <c r="H35" s="67">
        <f t="shared" si="2"/>
        <v>0</v>
      </c>
      <c r="I35" s="67">
        <f t="shared" si="3"/>
        <v>1.2633273984149958</v>
      </c>
      <c r="J35" s="67">
        <f t="shared" si="4"/>
        <v>0.19124625737583212</v>
      </c>
      <c r="K35" s="100">
        <f t="shared" si="6"/>
        <v>0.12749750491722139</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1.7444578909632482</v>
      </c>
      <c r="D36" s="418">
        <f>Dry_Matter_Content!E23</f>
        <v>0.44</v>
      </c>
      <c r="E36" s="284">
        <f>MCF!R35</f>
        <v>1</v>
      </c>
      <c r="F36" s="67">
        <f t="shared" si="0"/>
        <v>0.23026844160714874</v>
      </c>
      <c r="G36" s="67">
        <f t="shared" si="1"/>
        <v>0.23026844160714874</v>
      </c>
      <c r="H36" s="67">
        <f t="shared" si="2"/>
        <v>0</v>
      </c>
      <c r="I36" s="67">
        <f t="shared" si="3"/>
        <v>1.2960933194921227</v>
      </c>
      <c r="J36" s="67">
        <f t="shared" si="4"/>
        <v>0.19750252053002179</v>
      </c>
      <c r="K36" s="100">
        <f t="shared" si="6"/>
        <v>0.13166834702001451</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1.8324642336911872</v>
      </c>
      <c r="D37" s="418">
        <f>Dry_Matter_Content!E24</f>
        <v>0.44</v>
      </c>
      <c r="E37" s="284">
        <f>MCF!R36</f>
        <v>1</v>
      </c>
      <c r="F37" s="67">
        <f t="shared" si="0"/>
        <v>0.24188527884723671</v>
      </c>
      <c r="G37" s="67">
        <f t="shared" si="1"/>
        <v>0.24188527884723671</v>
      </c>
      <c r="H37" s="67">
        <f t="shared" si="2"/>
        <v>0</v>
      </c>
      <c r="I37" s="67">
        <f t="shared" si="3"/>
        <v>1.3353536115283566</v>
      </c>
      <c r="J37" s="67">
        <f t="shared" si="4"/>
        <v>0.20262498681100286</v>
      </c>
      <c r="K37" s="100">
        <f t="shared" si="6"/>
        <v>0.13508332454066857</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1.9232447041285385</v>
      </c>
      <c r="D38" s="418">
        <f>Dry_Matter_Content!E25</f>
        <v>0.44</v>
      </c>
      <c r="E38" s="284">
        <f>MCF!R37</f>
        <v>1</v>
      </c>
      <c r="F38" s="67">
        <f t="shared" si="0"/>
        <v>0.2538683009449671</v>
      </c>
      <c r="G38" s="67">
        <f t="shared" si="1"/>
        <v>0.2538683009449671</v>
      </c>
      <c r="H38" s="67">
        <f t="shared" si="2"/>
        <v>0</v>
      </c>
      <c r="I38" s="67">
        <f t="shared" si="3"/>
        <v>1.3804591607063568</v>
      </c>
      <c r="J38" s="67">
        <f t="shared" si="4"/>
        <v>0.20876275176696701</v>
      </c>
      <c r="K38" s="100">
        <f t="shared" si="6"/>
        <v>0.13917516784464468</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2.016833601662392</v>
      </c>
      <c r="D39" s="418">
        <f>Dry_Matter_Content!E26</f>
        <v>0.44</v>
      </c>
      <c r="E39" s="284">
        <f>MCF!R38</f>
        <v>1</v>
      </c>
      <c r="F39" s="67">
        <f t="shared" si="0"/>
        <v>0.26622203541943573</v>
      </c>
      <c r="G39" s="67">
        <f t="shared" si="1"/>
        <v>0.26622203541943573</v>
      </c>
      <c r="H39" s="67">
        <f t="shared" si="2"/>
        <v>0</v>
      </c>
      <c r="I39" s="67">
        <f t="shared" si="3"/>
        <v>1.4308668600555621</v>
      </c>
      <c r="J39" s="67">
        <f t="shared" si="4"/>
        <v>0.21581433607023051</v>
      </c>
      <c r="K39" s="100">
        <f t="shared" si="6"/>
        <v>0.14387622404682032</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2.1132609677265206</v>
      </c>
      <c r="D40" s="418">
        <f>Dry_Matter_Content!E27</f>
        <v>0.44</v>
      </c>
      <c r="E40" s="284">
        <f>MCF!R39</f>
        <v>1</v>
      </c>
      <c r="F40" s="67">
        <f t="shared" si="0"/>
        <v>0.27895044773990069</v>
      </c>
      <c r="G40" s="67">
        <f t="shared" si="1"/>
        <v>0.27895044773990069</v>
      </c>
      <c r="H40" s="67">
        <f t="shared" si="2"/>
        <v>0</v>
      </c>
      <c r="I40" s="67">
        <f t="shared" si="3"/>
        <v>1.4861224748025199</v>
      </c>
      <c r="J40" s="67">
        <f t="shared" si="4"/>
        <v>0.22369483299294288</v>
      </c>
      <c r="K40" s="100">
        <f t="shared" si="6"/>
        <v>0.14912988866196192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2.2125519988643427</v>
      </c>
      <c r="D41" s="418">
        <f>Dry_Matter_Content!E28</f>
        <v>0.44</v>
      </c>
      <c r="E41" s="284">
        <f>MCF!R40</f>
        <v>1</v>
      </c>
      <c r="F41" s="67">
        <f t="shared" si="0"/>
        <v>0.29205686385009322</v>
      </c>
      <c r="G41" s="67">
        <f t="shared" si="1"/>
        <v>0.29205686385009322</v>
      </c>
      <c r="H41" s="67">
        <f t="shared" si="2"/>
        <v>0</v>
      </c>
      <c r="I41" s="67">
        <f t="shared" si="3"/>
        <v>1.5458461089941249</v>
      </c>
      <c r="J41" s="67">
        <f t="shared" si="4"/>
        <v>0.2323332296584881</v>
      </c>
      <c r="K41" s="100">
        <f t="shared" si="6"/>
        <v>0.15488881977232538</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2.3147264042946381</v>
      </c>
      <c r="D42" s="418">
        <f>Dry_Matter_Content!E29</f>
        <v>0.44</v>
      </c>
      <c r="E42" s="284">
        <f>MCF!R41</f>
        <v>1</v>
      </c>
      <c r="F42" s="67">
        <f t="shared" si="0"/>
        <v>0.3055438853668922</v>
      </c>
      <c r="G42" s="67">
        <f t="shared" si="1"/>
        <v>0.3055438853668922</v>
      </c>
      <c r="H42" s="67">
        <f t="shared" si="2"/>
        <v>0</v>
      </c>
      <c r="I42" s="67">
        <f t="shared" si="3"/>
        <v>1.6097198593976538</v>
      </c>
      <c r="J42" s="67">
        <f t="shared" si="4"/>
        <v>0.24167013496336315</v>
      </c>
      <c r="K42" s="100">
        <f t="shared" si="6"/>
        <v>0.16111342330890877</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2.4197977032465188</v>
      </c>
      <c r="D43" s="418">
        <f>Dry_Matter_Content!E30</f>
        <v>0.44</v>
      </c>
      <c r="E43" s="284">
        <f>MCF!R42</f>
        <v>1</v>
      </c>
      <c r="F43" s="67">
        <f t="shared" si="0"/>
        <v>0.31941329682854047</v>
      </c>
      <c r="G43" s="67">
        <f t="shared" si="1"/>
        <v>0.31941329682854047</v>
      </c>
      <c r="H43" s="67">
        <f t="shared" si="2"/>
        <v>0</v>
      </c>
      <c r="I43" s="67">
        <f t="shared" si="3"/>
        <v>1.6774773067788185</v>
      </c>
      <c r="J43" s="67">
        <f t="shared" si="4"/>
        <v>0.25165584944737562</v>
      </c>
      <c r="K43" s="100">
        <f t="shared" si="6"/>
        <v>0.16777056629825041</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2.5277724569422415</v>
      </c>
      <c r="D44" s="418">
        <f>Dry_Matter_Content!E31</f>
        <v>0.44</v>
      </c>
      <c r="E44" s="284">
        <f>MCF!R43</f>
        <v>1</v>
      </c>
      <c r="F44" s="67">
        <f t="shared" si="0"/>
        <v>0.33366596431637585</v>
      </c>
      <c r="G44" s="67">
        <f t="shared" si="1"/>
        <v>0.33366596431637585</v>
      </c>
      <c r="H44" s="67">
        <f t="shared" si="2"/>
        <v>0</v>
      </c>
      <c r="I44" s="67">
        <f t="shared" si="3"/>
        <v>1.7488945486845235</v>
      </c>
      <c r="J44" s="67">
        <f t="shared" si="4"/>
        <v>0.26224872241067088</v>
      </c>
      <c r="K44" s="100">
        <f t="shared" si="6"/>
        <v>0.1748324816071139</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2.6386494296873604</v>
      </c>
      <c r="D45" s="418">
        <f>Dry_Matter_Content!E32</f>
        <v>0.44</v>
      </c>
      <c r="E45" s="284">
        <f>MCF!R44</f>
        <v>1</v>
      </c>
      <c r="F45" s="67">
        <f t="shared" si="0"/>
        <v>0.34830172471873155</v>
      </c>
      <c r="G45" s="67">
        <f t="shared" si="1"/>
        <v>0.34830172471873155</v>
      </c>
      <c r="H45" s="67">
        <f t="shared" si="2"/>
        <v>0</v>
      </c>
      <c r="I45" s="67">
        <f t="shared" si="3"/>
        <v>1.8237825233810754</v>
      </c>
      <c r="J45" s="67">
        <f t="shared" si="4"/>
        <v>0.27341375002217971</v>
      </c>
      <c r="K45" s="100">
        <f t="shared" si="6"/>
        <v>0.18227583334811981</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2.752418673074907</v>
      </c>
      <c r="D46" s="418">
        <f>Dry_Matter_Content!E33</f>
        <v>0.44</v>
      </c>
      <c r="E46" s="284">
        <f>MCF!R45</f>
        <v>1</v>
      </c>
      <c r="F46" s="67">
        <f t="shared" si="0"/>
        <v>0.36331926484588767</v>
      </c>
      <c r="G46" s="67">
        <f t="shared" si="1"/>
        <v>0.36331926484588767</v>
      </c>
      <c r="H46" s="67">
        <f t="shared" si="2"/>
        <v>0</v>
      </c>
      <c r="I46" s="67">
        <f t="shared" si="3"/>
        <v>1.9019804129458724</v>
      </c>
      <c r="J46" s="67">
        <f t="shared" si="4"/>
        <v>0.28512137528109055</v>
      </c>
      <c r="K46" s="100">
        <f t="shared" si="6"/>
        <v>0.19008091685406037</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2.8690605268211851</v>
      </c>
      <c r="D47" s="418">
        <f>Dry_Matter_Content!E34</f>
        <v>0.44</v>
      </c>
      <c r="E47" s="284">
        <f>MCF!R46</f>
        <v>1</v>
      </c>
      <c r="F47" s="67">
        <f t="shared" si="0"/>
        <v>0.37871598954039642</v>
      </c>
      <c r="G47" s="67">
        <f t="shared" si="1"/>
        <v>0.37871598954039642</v>
      </c>
      <c r="H47" s="67">
        <f t="shared" si="2"/>
        <v>0</v>
      </c>
      <c r="I47" s="67">
        <f t="shared" si="3"/>
        <v>1.9833499457982899</v>
      </c>
      <c r="J47" s="67">
        <f t="shared" si="4"/>
        <v>0.29734645668797882</v>
      </c>
      <c r="K47" s="100">
        <f t="shared" si="6"/>
        <v>0.19823097112531921</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2.9885445292224144</v>
      </c>
      <c r="D48" s="418">
        <f>Dry_Matter_Content!E35</f>
        <v>0.44</v>
      </c>
      <c r="E48" s="284">
        <f>MCF!R47</f>
        <v>1</v>
      </c>
      <c r="F48" s="67">
        <f t="shared" si="0"/>
        <v>0.39448787785735867</v>
      </c>
      <c r="G48" s="67">
        <f t="shared" si="1"/>
        <v>0.39448787785735867</v>
      </c>
      <c r="H48" s="67">
        <f t="shared" si="2"/>
        <v>0</v>
      </c>
      <c r="I48" s="67">
        <f t="shared" si="3"/>
        <v>2.0677704461257207</v>
      </c>
      <c r="J48" s="67">
        <f t="shared" si="4"/>
        <v>0.31006737752992808</v>
      </c>
      <c r="K48" s="100">
        <f t="shared" si="6"/>
        <v>0.20671158501995204</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3.1130269680000011</v>
      </c>
      <c r="D49" s="418">
        <f>Dry_Matter_Content!E36</f>
        <v>0.44</v>
      </c>
      <c r="E49" s="284">
        <f>MCF!R48</f>
        <v>1</v>
      </c>
      <c r="F49" s="67">
        <f t="shared" si="0"/>
        <v>0.41091955977600009</v>
      </c>
      <c r="G49" s="67">
        <f t="shared" si="1"/>
        <v>0.41091955977600009</v>
      </c>
      <c r="H49" s="67">
        <f t="shared" si="2"/>
        <v>0</v>
      </c>
      <c r="I49" s="67">
        <f t="shared" si="3"/>
        <v>2.1554247339700789</v>
      </c>
      <c r="J49" s="67">
        <f t="shared" si="4"/>
        <v>0.32326527193164201</v>
      </c>
      <c r="K49" s="100">
        <f t="shared" si="6"/>
        <v>0.21551018128776134</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1.8184560128721758</v>
      </c>
      <c r="J50" s="67">
        <f t="shared" si="4"/>
        <v>0.33696872109790316</v>
      </c>
      <c r="K50" s="100">
        <f t="shared" si="6"/>
        <v>0.22464581406526876</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1.5341673585883955</v>
      </c>
      <c r="J51" s="67">
        <f t="shared" si="4"/>
        <v>0.28428865428378047</v>
      </c>
      <c r="K51" s="100">
        <f t="shared" si="6"/>
        <v>0.18952576952252032</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1.2943230232116372</v>
      </c>
      <c r="J52" s="67">
        <f t="shared" si="4"/>
        <v>0.23984433537675837</v>
      </c>
      <c r="K52" s="100">
        <f t="shared" si="6"/>
        <v>0.15989622358450556</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1.0919747959943227</v>
      </c>
      <c r="J53" s="67">
        <f t="shared" si="4"/>
        <v>0.20234822721731441</v>
      </c>
      <c r="K53" s="100">
        <f t="shared" si="6"/>
        <v>0.13489881814487625</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0.92126071599042381</v>
      </c>
      <c r="J54" s="67">
        <f t="shared" si="4"/>
        <v>0.17071408000389893</v>
      </c>
      <c r="K54" s="100">
        <f t="shared" si="6"/>
        <v>0.11380938666926595</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0.77723525299351404</v>
      </c>
      <c r="J55" s="67">
        <f t="shared" si="4"/>
        <v>0.14402546299690977</v>
      </c>
      <c r="K55" s="100">
        <f t="shared" si="6"/>
        <v>9.601697533127318E-2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0.6557260371690169</v>
      </c>
      <c r="J56" s="67">
        <f t="shared" si="4"/>
        <v>0.12150921582449713</v>
      </c>
      <c r="K56" s="100">
        <f t="shared" si="6"/>
        <v>8.100614388299808E-2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0.55321298688567211</v>
      </c>
      <c r="J57" s="67">
        <f t="shared" si="4"/>
        <v>0.10251305028334477</v>
      </c>
      <c r="K57" s="100">
        <f t="shared" si="6"/>
        <v>6.8342033522229839E-2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0.46672633311963818</v>
      </c>
      <c r="J58" s="67">
        <f t="shared" si="4"/>
        <v>8.6486653766033927E-2</v>
      </c>
      <c r="K58" s="100">
        <f t="shared" si="6"/>
        <v>5.7657769177355947E-2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0.39376058623208221</v>
      </c>
      <c r="J59" s="67">
        <f t="shared" si="4"/>
        <v>7.2965746887555943E-2</v>
      </c>
      <c r="K59" s="100">
        <f t="shared" si="6"/>
        <v>4.8643831258370629E-2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0.33220195276637415</v>
      </c>
      <c r="J60" s="67">
        <f t="shared" si="4"/>
        <v>6.1558633465708043E-2</v>
      </c>
      <c r="K60" s="100">
        <f t="shared" si="6"/>
        <v>4.1039088977138691E-2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0.28026709955360357</v>
      </c>
      <c r="J61" s="67">
        <f t="shared" si="4"/>
        <v>5.1934853212770582E-2</v>
      </c>
      <c r="K61" s="100">
        <f t="shared" si="6"/>
        <v>3.4623235475180383E-2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0.23645149114289138</v>
      </c>
      <c r="J62" s="67">
        <f t="shared" si="4"/>
        <v>4.3815608410712199E-2</v>
      </c>
      <c r="K62" s="100">
        <f t="shared" si="6"/>
        <v>2.9210405607141464E-2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0.19948580390900891</v>
      </c>
      <c r="J63" s="67">
        <f t="shared" si="4"/>
        <v>3.696568723388248E-2</v>
      </c>
      <c r="K63" s="100">
        <f t="shared" si="6"/>
        <v>2.4643791489254985E-2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0.16829915416847616</v>
      </c>
      <c r="J64" s="67">
        <f t="shared" si="4"/>
        <v>3.1186649740532747E-2</v>
      </c>
      <c r="K64" s="100">
        <f t="shared" si="6"/>
        <v>2.079109982702183E-2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0.14198807503487393</v>
      </c>
      <c r="J65" s="67">
        <f t="shared" si="4"/>
        <v>2.6311079133602214E-2</v>
      </c>
      <c r="K65" s="100">
        <f t="shared" si="6"/>
        <v>1.7540719422401475E-2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0.11979034328317048</v>
      </c>
      <c r="J66" s="67">
        <f t="shared" si="4"/>
        <v>2.2197731751703448E-2</v>
      </c>
      <c r="K66" s="100">
        <f t="shared" si="6"/>
        <v>1.4798487834468965E-2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0.10106289799601387</v>
      </c>
      <c r="J67" s="67">
        <f t="shared" si="4"/>
        <v>1.8727445287156613E-2</v>
      </c>
      <c r="K67" s="100">
        <f t="shared" si="6"/>
        <v>1.2484963524771076E-2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8.5263211302506067E-2</v>
      </c>
      <c r="J68" s="67">
        <f t="shared" si="4"/>
        <v>1.5799686693507793E-2</v>
      </c>
      <c r="K68" s="100">
        <f t="shared" si="6"/>
        <v>1.0533124462338528E-2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7.1933571525947496E-2</v>
      </c>
      <c r="J69" s="67">
        <f t="shared" si="4"/>
        <v>1.3329639776558575E-2</v>
      </c>
      <c r="K69" s="100">
        <f t="shared" si="6"/>
        <v>8.8864265177057162E-3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6.0687823428561341E-2</v>
      </c>
      <c r="J70" s="67">
        <f t="shared" si="4"/>
        <v>1.1245748097386153E-2</v>
      </c>
      <c r="K70" s="100">
        <f t="shared" si="6"/>
        <v>7.4971653982574349E-3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5.1200181422490922E-2</v>
      </c>
      <c r="J71" s="67">
        <f t="shared" si="4"/>
        <v>9.4876420060704195E-3</v>
      </c>
      <c r="K71" s="100">
        <f t="shared" si="6"/>
        <v>6.325094670713613E-3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4.3195791669507377E-2</v>
      </c>
      <c r="J72" s="67">
        <f t="shared" si="4"/>
        <v>8.0043897529835459E-3</v>
      </c>
      <c r="K72" s="100">
        <f t="shared" si="6"/>
        <v>5.3362598353223637E-3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3.6442769656590539E-2</v>
      </c>
      <c r="J73" s="67">
        <f t="shared" si="4"/>
        <v>6.7530220129168369E-3</v>
      </c>
      <c r="K73" s="100">
        <f t="shared" si="6"/>
        <v>4.5020146752778913E-3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3.0745482578591714E-2</v>
      </c>
      <c r="J74" s="67">
        <f t="shared" si="4"/>
        <v>5.6972870779988249E-3</v>
      </c>
      <c r="K74" s="100">
        <f t="shared" si="6"/>
        <v>3.79819138533255E-3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2.5938881920834888E-2</v>
      </c>
      <c r="J75" s="67">
        <f t="shared" si="4"/>
        <v>4.806600657756825E-3</v>
      </c>
      <c r="K75" s="100">
        <f t="shared" si="6"/>
        <v>3.20440043850455E-3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2.1883722058456418E-2</v>
      </c>
      <c r="J76" s="67">
        <f t="shared" si="4"/>
        <v>4.055159862378469E-3</v>
      </c>
      <c r="K76" s="100">
        <f t="shared" si="6"/>
        <v>2.7034399082523125E-3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1.8462526356893872E-2</v>
      </c>
      <c r="J77" s="67">
        <f t="shared" si="4"/>
        <v>3.4211957015625478E-3</v>
      </c>
      <c r="K77" s="100">
        <f t="shared" si="6"/>
        <v>2.2807971343750317E-3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1.5576183912794769E-2</v>
      </c>
      <c r="J78" s="67">
        <f t="shared" si="4"/>
        <v>2.8863424440991035E-3</v>
      </c>
      <c r="K78" s="100">
        <f t="shared" si="6"/>
        <v>1.9242282960660688E-3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1.3141078344059542E-2</v>
      </c>
      <c r="J79" s="67">
        <f t="shared" si="4"/>
        <v>2.4351055687352281E-3</v>
      </c>
      <c r="K79" s="100">
        <f t="shared" si="6"/>
        <v>1.623403712490152E-3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1.1086665451019703E-2</v>
      </c>
      <c r="J80" s="67">
        <f t="shared" si="4"/>
        <v>2.0544128930398389E-3</v>
      </c>
      <c r="K80" s="100">
        <f t="shared" si="6"/>
        <v>1.3696085953598925E-3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9.3534295744000014E-3</v>
      </c>
      <c r="J81" s="67">
        <f t="shared" si="4"/>
        <v>1.7332358766197016E-3</v>
      </c>
      <c r="K81" s="100">
        <f t="shared" si="6"/>
        <v>1.1554905844131343E-3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7.8911594464333677E-3</v>
      </c>
      <c r="J82" s="67">
        <f t="shared" si="4"/>
        <v>1.4622701279666328E-3</v>
      </c>
      <c r="K82" s="100">
        <f t="shared" si="6"/>
        <v>9.7484675197775515E-4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6.6574935871080276E-3</v>
      </c>
      <c r="J83" s="67">
        <f t="shared" ref="J83:J99" si="16">I82*(1-$K$10)+H83</f>
        <v>1.2336658593253397E-3</v>
      </c>
      <c r="K83" s="100">
        <f t="shared" si="6"/>
        <v>8.2244390621689315E-4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5.6166931061590944E-3</v>
      </c>
      <c r="J84" s="67">
        <f t="shared" si="16"/>
        <v>1.0408004809489327E-3</v>
      </c>
      <c r="K84" s="100">
        <f t="shared" si="6"/>
        <v>6.9386698729928845E-4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4.7386063592858851E-3</v>
      </c>
      <c r="J85" s="67">
        <f t="shared" si="16"/>
        <v>8.7808674687320936E-4</v>
      </c>
      <c r="K85" s="100">
        <f t="shared" ref="K85:K99" si="18">J85*CH4_fraction*conv</f>
        <v>5.8539116458213958E-4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3.9977954650293841E-3</v>
      </c>
      <c r="J86" s="67">
        <f t="shared" si="16"/>
        <v>7.4081089425650137E-4</v>
      </c>
      <c r="K86" s="100">
        <f t="shared" si="18"/>
        <v>4.9387392950433421E-4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3.3727993777938696E-3</v>
      </c>
      <c r="J87" s="67">
        <f t="shared" si="16"/>
        <v>6.2499608723551423E-4</v>
      </c>
      <c r="K87" s="100">
        <f t="shared" si="18"/>
        <v>4.1666405815700945E-4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2.8455121684828619E-3</v>
      </c>
      <c r="J88" s="67">
        <f t="shared" si="16"/>
        <v>5.2728720931100753E-4</v>
      </c>
      <c r="K88" s="100">
        <f t="shared" si="18"/>
        <v>3.5152480620733833E-4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2.4006585017458718E-3</v>
      </c>
      <c r="J89" s="67">
        <f t="shared" si="16"/>
        <v>4.4485366673699015E-4</v>
      </c>
      <c r="K89" s="100">
        <f t="shared" si="18"/>
        <v>2.965691111579934E-4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2.0253511145859803E-3</v>
      </c>
      <c r="J90" s="67">
        <f t="shared" si="16"/>
        <v>3.7530738715989157E-4</v>
      </c>
      <c r="K90" s="100">
        <f t="shared" si="18"/>
        <v>2.5020492477326103E-4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1.7087174766304625E-3</v>
      </c>
      <c r="J91" s="67">
        <f t="shared" si="16"/>
        <v>3.1663363795551792E-4</v>
      </c>
      <c r="K91" s="100">
        <f t="shared" si="18"/>
        <v>2.1108909197034526E-4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1.4415848165364748E-3</v>
      </c>
      <c r="J92" s="67">
        <f t="shared" si="16"/>
        <v>2.6713266009398783E-4</v>
      </c>
      <c r="K92" s="100">
        <f t="shared" si="18"/>
        <v>1.7808844006265853E-4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1.2162143898513764E-3</v>
      </c>
      <c r="J93" s="67">
        <f t="shared" si="16"/>
        <v>2.2537042668509835E-4</v>
      </c>
      <c r="K93" s="100">
        <f t="shared" si="18"/>
        <v>1.5024695112339888E-4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1.0260772901558443E-3</v>
      </c>
      <c r="J94" s="67">
        <f t="shared" si="16"/>
        <v>1.9013709969553221E-4</v>
      </c>
      <c r="K94" s="100">
        <f t="shared" si="18"/>
        <v>1.2675806646368813E-4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8.6566530881304474E-4</v>
      </c>
      <c r="J95" s="67">
        <f t="shared" si="16"/>
        <v>1.6041198134279954E-4</v>
      </c>
      <c r="K95" s="100">
        <f t="shared" si="18"/>
        <v>1.0694132089519969E-4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7.303313639936092E-4</v>
      </c>
      <c r="J96" s="67">
        <f t="shared" si="16"/>
        <v>1.3533394481943548E-4</v>
      </c>
      <c r="K96" s="100">
        <f t="shared" si="18"/>
        <v>9.0222629879623656E-5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6.1615487625825503E-4</v>
      </c>
      <c r="J97" s="67">
        <f t="shared" si="16"/>
        <v>1.1417648773535415E-4</v>
      </c>
      <c r="K97" s="100">
        <f t="shared" si="18"/>
        <v>7.6117658490236097E-5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5.1982819067338828E-4</v>
      </c>
      <c r="J98" s="67">
        <f t="shared" si="16"/>
        <v>9.6326685584866803E-5</v>
      </c>
      <c r="K98" s="100">
        <f t="shared" si="18"/>
        <v>6.4217790389911193E-5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4.385607551460941E-4</v>
      </c>
      <c r="J99" s="68">
        <f t="shared" si="16"/>
        <v>8.1267435527294181E-5</v>
      </c>
      <c r="K99" s="102">
        <f t="shared" si="18"/>
        <v>5.4178290351529449E-5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0.80865815936399987</v>
      </c>
      <c r="Q19" s="283">
        <f>MCF!R18</f>
        <v>1</v>
      </c>
      <c r="R19" s="130">
        <f t="shared" ref="R19:R82" si="5">P19*$W$6*DOCF*Q19</f>
        <v>0.17386150426325997</v>
      </c>
      <c r="S19" s="65">
        <f>R19*$W$12</f>
        <v>0.17386150426325997</v>
      </c>
      <c r="T19" s="65">
        <f>R19*(1-$W$12)</f>
        <v>0</v>
      </c>
      <c r="U19" s="65">
        <f>S19+U18*$W$10</f>
        <v>0.17386150426325997</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0.853518590892</v>
      </c>
      <c r="Q20" s="284">
        <f>MCF!R19</f>
        <v>1</v>
      </c>
      <c r="R20" s="67">
        <f t="shared" si="5"/>
        <v>0.18350649704177999</v>
      </c>
      <c r="S20" s="67">
        <f>R20*$W$12</f>
        <v>0.18350649704177999</v>
      </c>
      <c r="T20" s="67">
        <f>R20*(1-$W$12)</f>
        <v>0</v>
      </c>
      <c r="U20" s="67">
        <f>S20+U19*$W$10</f>
        <v>0.35138810723707181</v>
      </c>
      <c r="V20" s="67">
        <f>U19*(1-$W$10)+T20</f>
        <v>5.979894067968161E-3</v>
      </c>
      <c r="W20" s="100">
        <f>V20*CH4_fraction*conv</f>
        <v>3.9865960453121067E-3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0.90180758210400003</v>
      </c>
      <c r="Q21" s="284">
        <f>MCF!R20</f>
        <v>1</v>
      </c>
      <c r="R21" s="67">
        <f t="shared" si="5"/>
        <v>0.19388863015235999</v>
      </c>
      <c r="S21" s="67">
        <f t="shared" ref="S21:S84" si="7">R21*$W$12</f>
        <v>0.19388863015235999</v>
      </c>
      <c r="T21" s="67">
        <f t="shared" ref="T21:T84" si="8">R21*(1-$W$12)</f>
        <v>0</v>
      </c>
      <c r="U21" s="67">
        <f t="shared" ref="U21:U84" si="9">S21+U20*$W$10</f>
        <v>0.53319088970897111</v>
      </c>
      <c r="V21" s="67">
        <f t="shared" ref="V21:V84" si="10">U20*(1-$W$10)+T21</f>
        <v>1.2085847680460683E-2</v>
      </c>
      <c r="W21" s="100">
        <f t="shared" ref="W21:W84" si="11">V21*CH4_fraction*conv</f>
        <v>8.057231786973788E-3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0.91831699198800021</v>
      </c>
      <c r="Q22" s="284">
        <f>MCF!R21</f>
        <v>1</v>
      </c>
      <c r="R22" s="67">
        <f t="shared" si="5"/>
        <v>0.19743815327742004</v>
      </c>
      <c r="S22" s="67">
        <f t="shared" si="7"/>
        <v>0.19743815327742004</v>
      </c>
      <c r="T22" s="67">
        <f t="shared" si="8"/>
        <v>0</v>
      </c>
      <c r="U22" s="67">
        <f t="shared" si="9"/>
        <v>0.71229016427959335</v>
      </c>
      <c r="V22" s="67">
        <f t="shared" si="10"/>
        <v>1.8338878706797852E-2</v>
      </c>
      <c r="W22" s="100">
        <f t="shared" si="11"/>
        <v>1.2225919137865235E-2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0.968884804998</v>
      </c>
      <c r="Q23" s="284">
        <f>MCF!R22</f>
        <v>1</v>
      </c>
      <c r="R23" s="67">
        <f t="shared" si="5"/>
        <v>0.20831023307457</v>
      </c>
      <c r="S23" s="67">
        <f t="shared" si="7"/>
        <v>0.20831023307457</v>
      </c>
      <c r="T23" s="67">
        <f t="shared" si="8"/>
        <v>0</v>
      </c>
      <c r="U23" s="67">
        <f t="shared" si="9"/>
        <v>0.89610147364993709</v>
      </c>
      <c r="V23" s="67">
        <f t="shared" si="10"/>
        <v>2.4498923704226214E-2</v>
      </c>
      <c r="W23" s="100">
        <f t="shared" si="11"/>
        <v>1.6332615802817474E-2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1.0385644286160001</v>
      </c>
      <c r="Q24" s="284">
        <f>MCF!R23</f>
        <v>1</v>
      </c>
      <c r="R24" s="67">
        <f t="shared" si="5"/>
        <v>0.22329135215244</v>
      </c>
      <c r="S24" s="67">
        <f t="shared" si="7"/>
        <v>0.22329135215244</v>
      </c>
      <c r="T24" s="67">
        <f t="shared" si="8"/>
        <v>0</v>
      </c>
      <c r="U24" s="67">
        <f t="shared" si="9"/>
        <v>1.0885717886252062</v>
      </c>
      <c r="V24" s="67">
        <f t="shared" si="10"/>
        <v>3.082103717717086E-2</v>
      </c>
      <c r="W24" s="100">
        <f t="shared" si="11"/>
        <v>2.0547358118113906E-2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1.0808293440779999</v>
      </c>
      <c r="Q25" s="284">
        <f>MCF!R24</f>
        <v>1</v>
      </c>
      <c r="R25" s="67">
        <f t="shared" si="5"/>
        <v>0.23237830897676998</v>
      </c>
      <c r="S25" s="67">
        <f t="shared" si="7"/>
        <v>0.23237830897676998</v>
      </c>
      <c r="T25" s="67">
        <f t="shared" si="8"/>
        <v>0</v>
      </c>
      <c r="U25" s="67">
        <f t="shared" si="9"/>
        <v>1.2835091240584557</v>
      </c>
      <c r="V25" s="67">
        <f t="shared" si="10"/>
        <v>3.7440973543520314E-2</v>
      </c>
      <c r="W25" s="100">
        <f t="shared" si="11"/>
        <v>2.4960649029013543E-2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1.1243266133220002</v>
      </c>
      <c r="Q26" s="284">
        <f>MCF!R25</f>
        <v>1</v>
      </c>
      <c r="R26" s="67">
        <f t="shared" si="5"/>
        <v>0.24173022186423004</v>
      </c>
      <c r="S26" s="67">
        <f t="shared" si="7"/>
        <v>0.24173022186423004</v>
      </c>
      <c r="T26" s="67">
        <f t="shared" si="8"/>
        <v>0</v>
      </c>
      <c r="U26" s="67">
        <f t="shared" si="9"/>
        <v>1.4810935838710797</v>
      </c>
      <c r="V26" s="67">
        <f t="shared" si="10"/>
        <v>4.4145762051606072E-2</v>
      </c>
      <c r="W26" s="100">
        <f t="shared" si="11"/>
        <v>2.9430508034404047E-2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1.1689667357939999</v>
      </c>
      <c r="Q27" s="284">
        <f>MCF!R26</f>
        <v>1</v>
      </c>
      <c r="R27" s="67">
        <f t="shared" si="5"/>
        <v>0.25132784819570997</v>
      </c>
      <c r="S27" s="67">
        <f t="shared" si="7"/>
        <v>0.25132784819570997</v>
      </c>
      <c r="T27" s="67">
        <f t="shared" si="8"/>
        <v>0</v>
      </c>
      <c r="U27" s="67">
        <f t="shared" si="9"/>
        <v>1.6814798347659548</v>
      </c>
      <c r="V27" s="67">
        <f t="shared" si="10"/>
        <v>5.0941597300834862E-2</v>
      </c>
      <c r="W27" s="100">
        <f t="shared" si="11"/>
        <v>3.3961064867223237E-2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1.214605133676</v>
      </c>
      <c r="Q28" s="284">
        <f>MCF!R27</f>
        <v>1</v>
      </c>
      <c r="R28" s="67">
        <f t="shared" si="5"/>
        <v>0.26114010374033997</v>
      </c>
      <c r="S28" s="67">
        <f t="shared" si="7"/>
        <v>0.26114010374033997</v>
      </c>
      <c r="T28" s="67">
        <f t="shared" si="8"/>
        <v>0</v>
      </c>
      <c r="U28" s="67">
        <f t="shared" si="9"/>
        <v>1.8847861395182239</v>
      </c>
      <c r="V28" s="67">
        <f t="shared" si="10"/>
        <v>5.7833798988070936E-2</v>
      </c>
      <c r="W28" s="100">
        <f t="shared" si="11"/>
        <v>3.8555865992047286E-2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1.232897669982</v>
      </c>
      <c r="Q29" s="284">
        <f>MCF!R28</f>
        <v>1</v>
      </c>
      <c r="R29" s="67">
        <f t="shared" si="5"/>
        <v>0.26507299904613002</v>
      </c>
      <c r="S29" s="67">
        <f t="shared" si="7"/>
        <v>0.26507299904613002</v>
      </c>
      <c r="T29" s="67">
        <f t="shared" si="8"/>
        <v>0</v>
      </c>
      <c r="U29" s="67">
        <f t="shared" si="9"/>
        <v>2.0850327038521161</v>
      </c>
      <c r="V29" s="67">
        <f t="shared" si="10"/>
        <v>6.4826434712237577E-2</v>
      </c>
      <c r="W29" s="100">
        <f t="shared" si="11"/>
        <v>4.3217623141491718E-2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1.1640454570800001</v>
      </c>
      <c r="Q30" s="284">
        <f>MCF!R29</f>
        <v>1</v>
      </c>
      <c r="R30" s="67">
        <f t="shared" si="5"/>
        <v>0.25026977327220001</v>
      </c>
      <c r="S30" s="67">
        <f t="shared" si="7"/>
        <v>0.25026977327220001</v>
      </c>
      <c r="T30" s="67">
        <f t="shared" si="8"/>
        <v>0</v>
      </c>
      <c r="U30" s="67">
        <f t="shared" si="9"/>
        <v>2.2635886451859619</v>
      </c>
      <c r="V30" s="67">
        <f t="shared" si="10"/>
        <v>7.1713831938354233E-2</v>
      </c>
      <c r="W30" s="100">
        <f t="shared" si="11"/>
        <v>4.7809221292236151E-2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1.1990320372800003</v>
      </c>
      <c r="Q31" s="284">
        <f>MCF!R30</f>
        <v>1</v>
      </c>
      <c r="R31" s="67">
        <f t="shared" si="5"/>
        <v>0.25779188801520003</v>
      </c>
      <c r="S31" s="67">
        <f t="shared" si="7"/>
        <v>0.25779188801520003</v>
      </c>
      <c r="T31" s="67">
        <f t="shared" si="8"/>
        <v>0</v>
      </c>
      <c r="U31" s="67">
        <f t="shared" si="9"/>
        <v>2.4435253439858919</v>
      </c>
      <c r="V31" s="67">
        <f t="shared" si="10"/>
        <v>7.7855189215270237E-2</v>
      </c>
      <c r="W31" s="100">
        <f t="shared" si="11"/>
        <v>5.1903459476846825E-2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1.2354080666400002</v>
      </c>
      <c r="Q32" s="284">
        <f>MCF!R31</f>
        <v>1</v>
      </c>
      <c r="R32" s="67">
        <f t="shared" si="5"/>
        <v>0.26561273432760008</v>
      </c>
      <c r="S32" s="67">
        <f t="shared" si="7"/>
        <v>0.26561273432760008</v>
      </c>
      <c r="T32" s="67">
        <f t="shared" si="8"/>
        <v>0</v>
      </c>
      <c r="U32" s="67">
        <f t="shared" si="9"/>
        <v>2.6250940412430106</v>
      </c>
      <c r="V32" s="67">
        <f t="shared" si="10"/>
        <v>8.404403707048147E-2</v>
      </c>
      <c r="W32" s="100">
        <f t="shared" si="11"/>
        <v>5.6029358046987644E-2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1.2719280479400001</v>
      </c>
      <c r="Q33" s="284">
        <f>MCF!R32</f>
        <v>1</v>
      </c>
      <c r="R33" s="67">
        <f t="shared" si="5"/>
        <v>0.27346453030710005</v>
      </c>
      <c r="S33" s="67">
        <f t="shared" si="7"/>
        <v>0.27346453030710005</v>
      </c>
      <c r="T33" s="67">
        <f t="shared" si="8"/>
        <v>0</v>
      </c>
      <c r="U33" s="67">
        <f t="shared" si="9"/>
        <v>2.8082695547168148</v>
      </c>
      <c r="V33" s="67">
        <f t="shared" si="10"/>
        <v>9.0289016833296001E-2</v>
      </c>
      <c r="W33" s="100">
        <f t="shared" si="11"/>
        <v>6.0192677888863996E-2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1.3074153305400003</v>
      </c>
      <c r="Q34" s="284">
        <f>MCF!R33</f>
        <v>1</v>
      </c>
      <c r="R34" s="67">
        <f t="shared" si="5"/>
        <v>0.28109429606610004</v>
      </c>
      <c r="S34" s="67">
        <f t="shared" si="7"/>
        <v>0.28109429606610004</v>
      </c>
      <c r="T34" s="67">
        <f t="shared" si="8"/>
        <v>0</v>
      </c>
      <c r="U34" s="67">
        <f t="shared" si="9"/>
        <v>2.9927745884118808</v>
      </c>
      <c r="V34" s="67">
        <f t="shared" si="10"/>
        <v>9.6589262371034032E-2</v>
      </c>
      <c r="W34" s="100">
        <f t="shared" si="11"/>
        <v>6.439284158068935E-2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1.3445611898400003</v>
      </c>
      <c r="Q35" s="284">
        <f>MCF!R34</f>
        <v>1</v>
      </c>
      <c r="R35" s="67">
        <f t="shared" si="5"/>
        <v>0.28908065581560005</v>
      </c>
      <c r="S35" s="67">
        <f t="shared" si="7"/>
        <v>0.28908065581560005</v>
      </c>
      <c r="T35" s="67">
        <f t="shared" si="8"/>
        <v>0</v>
      </c>
      <c r="U35" s="67">
        <f t="shared" si="9"/>
        <v>3.1789200080241216</v>
      </c>
      <c r="V35" s="67">
        <f t="shared" si="10"/>
        <v>0.1029352362033595</v>
      </c>
      <c r="W35" s="100">
        <f t="shared" si="11"/>
        <v>6.8623490802239659E-2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1.3387700093438881</v>
      </c>
      <c r="Q36" s="284">
        <f>MCF!R35</f>
        <v>1</v>
      </c>
      <c r="R36" s="67">
        <f t="shared" si="5"/>
        <v>0.28783555200893596</v>
      </c>
      <c r="S36" s="67">
        <f t="shared" si="7"/>
        <v>0.28783555200893596</v>
      </c>
      <c r="T36" s="67">
        <f t="shared" si="8"/>
        <v>0</v>
      </c>
      <c r="U36" s="67">
        <f t="shared" si="9"/>
        <v>3.3574179296065747</v>
      </c>
      <c r="V36" s="67">
        <f t="shared" si="10"/>
        <v>0.10933763042648315</v>
      </c>
      <c r="W36" s="100">
        <f t="shared" si="11"/>
        <v>7.289175361765543E-2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1.4063097607397483</v>
      </c>
      <c r="Q37" s="284">
        <f>MCF!R36</f>
        <v>1</v>
      </c>
      <c r="R37" s="67">
        <f t="shared" si="5"/>
        <v>0.3023565985590459</v>
      </c>
      <c r="S37" s="67">
        <f t="shared" si="7"/>
        <v>0.3023565985590459</v>
      </c>
      <c r="T37" s="67">
        <f t="shared" si="8"/>
        <v>0</v>
      </c>
      <c r="U37" s="67">
        <f t="shared" si="9"/>
        <v>3.5442975360274196</v>
      </c>
      <c r="V37" s="67">
        <f t="shared" si="10"/>
        <v>0.11547699213820116</v>
      </c>
      <c r="W37" s="100">
        <f t="shared" si="11"/>
        <v>7.6984661425467435E-2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1.4759784938660878</v>
      </c>
      <c r="Q38" s="284">
        <f>MCF!R37</f>
        <v>1</v>
      </c>
      <c r="R38" s="67">
        <f t="shared" si="5"/>
        <v>0.31733537618120888</v>
      </c>
      <c r="S38" s="67">
        <f t="shared" si="7"/>
        <v>0.31733537618120888</v>
      </c>
      <c r="T38" s="67">
        <f t="shared" si="8"/>
        <v>0</v>
      </c>
      <c r="U38" s="67">
        <f t="shared" si="9"/>
        <v>3.7397282737976325</v>
      </c>
      <c r="V38" s="67">
        <f t="shared" si="10"/>
        <v>0.12190463841099593</v>
      </c>
      <c r="W38" s="100">
        <f t="shared" si="11"/>
        <v>8.1269758940663947E-2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1.5478025315083475</v>
      </c>
      <c r="Q39" s="284">
        <f>MCF!R38</f>
        <v>1</v>
      </c>
      <c r="R39" s="67">
        <f t="shared" si="5"/>
        <v>0.33277754427429468</v>
      </c>
      <c r="S39" s="67">
        <f t="shared" si="7"/>
        <v>0.33277754427429468</v>
      </c>
      <c r="T39" s="67">
        <f t="shared" si="8"/>
        <v>0</v>
      </c>
      <c r="U39" s="67">
        <f t="shared" si="9"/>
        <v>3.9438794207848482</v>
      </c>
      <c r="V39" s="67">
        <f t="shared" si="10"/>
        <v>0.12862639728707909</v>
      </c>
      <c r="W39" s="100">
        <f t="shared" si="11"/>
        <v>8.5750931524719382E-2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1.6218049287203531</v>
      </c>
      <c r="Q40" s="284">
        <f>MCF!R39</f>
        <v>1</v>
      </c>
      <c r="R40" s="67">
        <f t="shared" si="5"/>
        <v>0.34868805967487593</v>
      </c>
      <c r="S40" s="67">
        <f t="shared" si="7"/>
        <v>0.34868805967487593</v>
      </c>
      <c r="T40" s="67">
        <f t="shared" si="8"/>
        <v>0</v>
      </c>
      <c r="U40" s="67">
        <f t="shared" si="9"/>
        <v>4.1569193894514793</v>
      </c>
      <c r="V40" s="67">
        <f t="shared" si="10"/>
        <v>0.13564809100824474</v>
      </c>
      <c r="W40" s="100">
        <f t="shared" si="11"/>
        <v>9.0432060672163153E-2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1.6980050223842631</v>
      </c>
      <c r="Q41" s="284">
        <f>MCF!R40</f>
        <v>1</v>
      </c>
      <c r="R41" s="67">
        <f t="shared" si="5"/>
        <v>0.36507107981261655</v>
      </c>
      <c r="S41" s="67">
        <f t="shared" si="7"/>
        <v>0.36507107981261655</v>
      </c>
      <c r="T41" s="67">
        <f t="shared" si="8"/>
        <v>0</v>
      </c>
      <c r="U41" s="67">
        <f t="shared" si="9"/>
        <v>4.3790149572130614</v>
      </c>
      <c r="V41" s="67">
        <f t="shared" si="10"/>
        <v>0.14297551205103459</v>
      </c>
      <c r="W41" s="100">
        <f t="shared" si="11"/>
        <v>9.5317008034023057E-2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1.7764179381796061</v>
      </c>
      <c r="Q42" s="284">
        <f>MCF!R41</f>
        <v>1</v>
      </c>
      <c r="R42" s="67">
        <f t="shared" si="5"/>
        <v>0.38192985670861529</v>
      </c>
      <c r="S42" s="67">
        <f t="shared" si="7"/>
        <v>0.38192985670861529</v>
      </c>
      <c r="T42" s="67">
        <f t="shared" si="8"/>
        <v>0</v>
      </c>
      <c r="U42" s="67">
        <f t="shared" si="9"/>
        <v>4.610330417266443</v>
      </c>
      <c r="V42" s="67">
        <f t="shared" si="10"/>
        <v>0.15061439665523366</v>
      </c>
      <c r="W42" s="100">
        <f t="shared" si="11"/>
        <v>0.10040959777015576</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1.8570540513287237</v>
      </c>
      <c r="Q43" s="284">
        <f>MCF!R42</f>
        <v>1</v>
      </c>
      <c r="R43" s="67">
        <f t="shared" si="5"/>
        <v>0.39926662103567556</v>
      </c>
      <c r="S43" s="67">
        <f t="shared" si="7"/>
        <v>0.39926662103567556</v>
      </c>
      <c r="T43" s="67">
        <f t="shared" si="8"/>
        <v>0</v>
      </c>
      <c r="U43" s="67">
        <f t="shared" si="9"/>
        <v>4.8510266426851594</v>
      </c>
      <c r="V43" s="67">
        <f t="shared" si="10"/>
        <v>0.15857039561695924</v>
      </c>
      <c r="W43" s="100">
        <f t="shared" si="11"/>
        <v>0.10571359707797282</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1.9399183971882319</v>
      </c>
      <c r="Q44" s="284">
        <f>MCF!R43</f>
        <v>1</v>
      </c>
      <c r="R44" s="67">
        <f t="shared" si="5"/>
        <v>0.41708245539546984</v>
      </c>
      <c r="S44" s="67">
        <f t="shared" si="7"/>
        <v>0.41708245539546984</v>
      </c>
      <c r="T44" s="67">
        <f t="shared" si="8"/>
        <v>0</v>
      </c>
      <c r="U44" s="67">
        <f t="shared" si="9"/>
        <v>5.101260055982018</v>
      </c>
      <c r="V44" s="67">
        <f t="shared" si="10"/>
        <v>0.16684904209861093</v>
      </c>
      <c r="W44" s="100">
        <f t="shared" si="11"/>
        <v>0.11123269473240728</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2.0250100274344862</v>
      </c>
      <c r="Q45" s="284">
        <f>MCF!R44</f>
        <v>1</v>
      </c>
      <c r="R45" s="67">
        <f t="shared" si="5"/>
        <v>0.43537715589841453</v>
      </c>
      <c r="S45" s="67">
        <f t="shared" si="7"/>
        <v>0.43537715589841453</v>
      </c>
      <c r="T45" s="67">
        <f t="shared" si="8"/>
        <v>0</v>
      </c>
      <c r="U45" s="67">
        <f t="shared" si="9"/>
        <v>5.3611814956930282</v>
      </c>
      <c r="V45" s="67">
        <f t="shared" si="10"/>
        <v>0.17545571618740471</v>
      </c>
      <c r="W45" s="100">
        <f t="shared" si="11"/>
        <v>0.1169704774582698</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2.1123213072435334</v>
      </c>
      <c r="Q46" s="284">
        <f>MCF!R45</f>
        <v>1</v>
      </c>
      <c r="R46" s="67">
        <f t="shared" si="5"/>
        <v>0.45414908105735968</v>
      </c>
      <c r="S46" s="67">
        <f t="shared" si="7"/>
        <v>0.45414908105735968</v>
      </c>
      <c r="T46" s="67">
        <f t="shared" si="8"/>
        <v>0</v>
      </c>
      <c r="U46" s="67">
        <f t="shared" si="9"/>
        <v>5.6309349708383891</v>
      </c>
      <c r="V46" s="67">
        <f t="shared" si="10"/>
        <v>0.18439560591199894</v>
      </c>
      <c r="W46" s="100">
        <f t="shared" si="11"/>
        <v>0.12293040394133262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2.2018371484906769</v>
      </c>
      <c r="Q47" s="284">
        <f>MCF!R46</f>
        <v>1</v>
      </c>
      <c r="R47" s="67">
        <f t="shared" si="5"/>
        <v>0.47339498692549553</v>
      </c>
      <c r="S47" s="67">
        <f t="shared" si="7"/>
        <v>0.47339498692549553</v>
      </c>
      <c r="T47" s="67">
        <f t="shared" si="8"/>
        <v>0</v>
      </c>
      <c r="U47" s="67">
        <f t="shared" si="9"/>
        <v>5.9106562933611864</v>
      </c>
      <c r="V47" s="67">
        <f t="shared" si="10"/>
        <v>0.19367366440269854</v>
      </c>
      <c r="W47" s="100">
        <f t="shared" si="11"/>
        <v>0.12911577626846568</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2.2935341735892947</v>
      </c>
      <c r="Q48" s="284">
        <f>MCF!R47</f>
        <v>1</v>
      </c>
      <c r="R48" s="67">
        <f t="shared" si="5"/>
        <v>0.49310984732169832</v>
      </c>
      <c r="S48" s="67">
        <f t="shared" si="7"/>
        <v>0.49310984732169832</v>
      </c>
      <c r="T48" s="67">
        <f t="shared" si="8"/>
        <v>0</v>
      </c>
      <c r="U48" s="67">
        <f t="shared" si="9"/>
        <v>6.2004715778281314</v>
      </c>
      <c r="V48" s="67">
        <f t="shared" si="10"/>
        <v>0.20329456285475314</v>
      </c>
      <c r="W48" s="100">
        <f t="shared" si="11"/>
        <v>0.13552970856983543</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2.3890672080000011</v>
      </c>
      <c r="Q49" s="284">
        <f>MCF!R48</f>
        <v>1</v>
      </c>
      <c r="R49" s="67">
        <f t="shared" si="5"/>
        <v>0.51364944972000026</v>
      </c>
      <c r="S49" s="67">
        <f t="shared" si="7"/>
        <v>0.51364944972000026</v>
      </c>
      <c r="T49" s="67">
        <f t="shared" si="8"/>
        <v>0</v>
      </c>
      <c r="U49" s="67">
        <f t="shared" si="9"/>
        <v>6.5008583886219427</v>
      </c>
      <c r="V49" s="67">
        <f t="shared" si="10"/>
        <v>0.21326263892618869</v>
      </c>
      <c r="W49" s="100">
        <f t="shared" si="11"/>
        <v>0.14217509261745911</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6.2772640703767841</v>
      </c>
      <c r="V50" s="67">
        <f t="shared" si="10"/>
        <v>0.22359431824515896</v>
      </c>
      <c r="W50" s="100">
        <f t="shared" si="11"/>
        <v>0.14906287883010597</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6.0613601856348405</v>
      </c>
      <c r="V51" s="67">
        <f t="shared" si="10"/>
        <v>0.21590388474194352</v>
      </c>
      <c r="W51" s="100">
        <f t="shared" si="11"/>
        <v>0.14393592316129566</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5.8528822251369705</v>
      </c>
      <c r="V52" s="67">
        <f t="shared" si="10"/>
        <v>0.20847796049787001</v>
      </c>
      <c r="W52" s="100">
        <f t="shared" si="11"/>
        <v>0.13898530699858</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5.6515747773098965</v>
      </c>
      <c r="V53" s="67">
        <f t="shared" si="10"/>
        <v>0.20130744782707427</v>
      </c>
      <c r="W53" s="100">
        <f t="shared" si="11"/>
        <v>0.1342049652180495</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5.4571912153550866</v>
      </c>
      <c r="V54" s="67">
        <f t="shared" si="10"/>
        <v>0.19438356195481041</v>
      </c>
      <c r="W54" s="100">
        <f t="shared" si="11"/>
        <v>0.12958904130320692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5.2694933951000831</v>
      </c>
      <c r="V55" s="67">
        <f t="shared" si="10"/>
        <v>0.18769782025500317</v>
      </c>
      <c r="W55" s="100">
        <f t="shared" si="11"/>
        <v>0.1251318801700021</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5.0882513632421125</v>
      </c>
      <c r="V56" s="67">
        <f t="shared" si="10"/>
        <v>0.18124203185797022</v>
      </c>
      <c r="W56" s="100">
        <f t="shared" si="11"/>
        <v>0.1208280212386468</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4.9132430756265304</v>
      </c>
      <c r="V57" s="67">
        <f t="shared" si="10"/>
        <v>0.17500828761558246</v>
      </c>
      <c r="W57" s="100">
        <f t="shared" si="11"/>
        <v>0.11667219174372163</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4.7442541252149617</v>
      </c>
      <c r="V58" s="67">
        <f t="shared" si="10"/>
        <v>0.16898895041156842</v>
      </c>
      <c r="W58" s="100">
        <f t="shared" si="11"/>
        <v>0.11265930027437894</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4.5810774794098696</v>
      </c>
      <c r="V59" s="67">
        <f t="shared" si="10"/>
        <v>0.16317664580509178</v>
      </c>
      <c r="W59" s="100">
        <f t="shared" si="11"/>
        <v>0.10878443053672784</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4.4235132264137302</v>
      </c>
      <c r="V60" s="67">
        <f t="shared" si="10"/>
        <v>0.1575642529961391</v>
      </c>
      <c r="W60" s="100">
        <f t="shared" si="11"/>
        <v>0.10504283533075939</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4.2713683303120806</v>
      </c>
      <c r="V61" s="67">
        <f t="shared" si="10"/>
        <v>0.15214489610164941</v>
      </c>
      <c r="W61" s="100">
        <f t="shared" si="11"/>
        <v>0.10142993073443293</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4.1244563945803829</v>
      </c>
      <c r="V62" s="67">
        <f t="shared" si="10"/>
        <v>0.14691193573169736</v>
      </c>
      <c r="W62" s="100">
        <f t="shared" si="11"/>
        <v>9.7941290487798233E-2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3.9825974337249725</v>
      </c>
      <c r="V63" s="67">
        <f t="shared" si="10"/>
        <v>0.14185896085541047</v>
      </c>
      <c r="W63" s="100">
        <f t="shared" si="11"/>
        <v>9.4572640570273647E-2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3.8456176527783179</v>
      </c>
      <c r="V64" s="67">
        <f t="shared" si="10"/>
        <v>0.13697978094665447</v>
      </c>
      <c r="W64" s="100">
        <f t="shared" si="11"/>
        <v>9.1319853964436315E-2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3.7133492343784535</v>
      </c>
      <c r="V65" s="67">
        <f t="shared" si="10"/>
        <v>0.13226841839986456</v>
      </c>
      <c r="W65" s="100">
        <f t="shared" si="11"/>
        <v>8.81789455999097E-2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3.5856301331717222</v>
      </c>
      <c r="V66" s="67">
        <f t="shared" si="10"/>
        <v>0.12771910120673119</v>
      </c>
      <c r="W66" s="100">
        <f t="shared" si="11"/>
        <v>8.5146067471154122E-2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3.4623038772869541</v>
      </c>
      <c r="V67" s="67">
        <f t="shared" si="10"/>
        <v>0.12332625588476792</v>
      </c>
      <c r="W67" s="100">
        <f t="shared" si="11"/>
        <v>8.2217503923178614E-2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3.3432193766378555</v>
      </c>
      <c r="V68" s="67">
        <f t="shared" si="10"/>
        <v>0.11908450064909848</v>
      </c>
      <c r="W68" s="100">
        <f t="shared" si="11"/>
        <v>7.9389667099398986E-2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3.2282307378187585</v>
      </c>
      <c r="V69" s="67">
        <f t="shared" si="10"/>
        <v>0.11498863881909717</v>
      </c>
      <c r="W69" s="100">
        <f t="shared" si="11"/>
        <v>7.6659092546064775E-2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3.1171970853669531</v>
      </c>
      <c r="V70" s="67">
        <f t="shared" si="10"/>
        <v>0.1110336524518053</v>
      </c>
      <c r="W70" s="100">
        <f t="shared" si="11"/>
        <v>7.4022434967870199E-2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3.0099823891726296</v>
      </c>
      <c r="V71" s="67">
        <f t="shared" si="10"/>
        <v>0.10721469619432342</v>
      </c>
      <c r="W71" s="100">
        <f t="shared" si="11"/>
        <v>7.1476464129548944E-2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2.9064552978249814</v>
      </c>
      <c r="V72" s="67">
        <f t="shared" si="10"/>
        <v>0.10352709134764819</v>
      </c>
      <c r="W72" s="100">
        <f t="shared" si="11"/>
        <v>6.9018060898432126E-2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2.8064889776903006</v>
      </c>
      <c r="V73" s="67">
        <f t="shared" si="10"/>
        <v>9.996632013468093E-2</v>
      </c>
      <c r="W73" s="100">
        <f t="shared" si="11"/>
        <v>6.6644213423120616E-2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2.7099609575249151</v>
      </c>
      <c r="V74" s="67">
        <f t="shared" si="10"/>
        <v>9.6528020165385739E-2</v>
      </c>
      <c r="W74" s="100">
        <f t="shared" si="11"/>
        <v>6.4352013443590483E-2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2.6167529784325989</v>
      </c>
      <c r="V75" s="67">
        <f t="shared" si="10"/>
        <v>9.3207979092316068E-2</v>
      </c>
      <c r="W75" s="100">
        <f t="shared" si="11"/>
        <v>6.213865272821071E-2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2.5267508489826365</v>
      </c>
      <c r="V76" s="67">
        <f t="shared" si="10"/>
        <v>9.0002129449962401E-2</v>
      </c>
      <c r="W76" s="100">
        <f t="shared" si="11"/>
        <v>6.0001419633308267E-2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2.4398443053110381</v>
      </c>
      <c r="V77" s="67">
        <f t="shared" si="10"/>
        <v>8.6906543671598321E-2</v>
      </c>
      <c r="W77" s="100">
        <f t="shared" si="11"/>
        <v>5.7937695781065543E-2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2.3559268760335179</v>
      </c>
      <c r="V78" s="67">
        <f t="shared" si="10"/>
        <v>8.3917429277520078E-2</v>
      </c>
      <c r="W78" s="100">
        <f t="shared" si="11"/>
        <v>5.5944952851680052E-2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2.274895751804733</v>
      </c>
      <c r="V79" s="67">
        <f t="shared" si="10"/>
        <v>8.1031124228784668E-2</v>
      </c>
      <c r="W79" s="100">
        <f t="shared" si="11"/>
        <v>5.4020749485856445E-2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2.1966516593639787</v>
      </c>
      <c r="V80" s="67">
        <f t="shared" si="10"/>
        <v>7.8244092440754184E-2</v>
      </c>
      <c r="W80" s="100">
        <f t="shared" si="11"/>
        <v>5.2162728293836121E-2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2.1210987399130286</v>
      </c>
      <c r="V81" s="67">
        <f t="shared" si="10"/>
        <v>7.5552919450949954E-2</v>
      </c>
      <c r="W81" s="100">
        <f t="shared" si="11"/>
        <v>5.0368612967299969E-2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2.0481444316771196</v>
      </c>
      <c r="V82" s="67">
        <f t="shared" si="10"/>
        <v>7.2954308235908913E-2</v>
      </c>
      <c r="W82" s="100">
        <f t="shared" si="11"/>
        <v>4.863620549060594E-2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1.9776993565052019</v>
      </c>
      <c r="V83" s="67">
        <f t="shared" si="10"/>
        <v>7.0445075171917629E-2</v>
      </c>
      <c r="W83" s="100">
        <f t="shared" si="11"/>
        <v>4.6963383447945081E-2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1.9096772103705268</v>
      </c>
      <c r="V84" s="67">
        <f t="shared" si="10"/>
        <v>6.8022146134675082E-2</v>
      </c>
      <c r="W84" s="100">
        <f t="shared" si="11"/>
        <v>4.5348097423116719E-2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1.8439946576374209</v>
      </c>
      <c r="V85" s="67">
        <f t="shared" ref="V85:V98" si="22">U84*(1-$W$10)+T85</f>
        <v>6.5682552733105956E-2</v>
      </c>
      <c r="W85" s="100">
        <f t="shared" ref="W85:W99" si="23">V85*CH4_fraction*conv</f>
        <v>4.3788368488737302E-2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1.7805712289647107</v>
      </c>
      <c r="V86" s="67">
        <f t="shared" si="22"/>
        <v>6.3423428672710336E-2</v>
      </c>
      <c r="W86" s="100">
        <f t="shared" si="23"/>
        <v>4.2282285781806886E-2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1.7193292227207162</v>
      </c>
      <c r="V87" s="67">
        <f t="shared" si="22"/>
        <v>6.1242006243994541E-2</v>
      </c>
      <c r="W87" s="100">
        <f t="shared" si="23"/>
        <v>4.0828004162663023E-2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1.6601936097890353</v>
      </c>
      <c r="V88" s="67">
        <f t="shared" si="22"/>
        <v>5.9135612931680834E-2</v>
      </c>
      <c r="W88" s="100">
        <f t="shared" si="23"/>
        <v>3.9423741954453889E-2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1.6030919416484932</v>
      </c>
      <c r="V89" s="67">
        <f t="shared" si="22"/>
        <v>5.7101668140542003E-2</v>
      </c>
      <c r="W89" s="100">
        <f t="shared" si="23"/>
        <v>3.8067778760361333E-2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1.5479542616146438</v>
      </c>
      <c r="V90" s="67">
        <f t="shared" si="22"/>
        <v>5.513768003384948E-2</v>
      </c>
      <c r="W90" s="100">
        <f t="shared" si="23"/>
        <v>3.6758453355899653E-2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1.4947130191340821</v>
      </c>
      <c r="V91" s="67">
        <f t="shared" si="22"/>
        <v>5.3241242480561737E-2</v>
      </c>
      <c r="W91" s="100">
        <f t="shared" si="23"/>
        <v>3.549416165370782E-2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1.4433029870265692</v>
      </c>
      <c r="V92" s="67">
        <f t="shared" si="22"/>
        <v>5.1410032107512847E-2</v>
      </c>
      <c r="W92" s="100">
        <f t="shared" si="23"/>
        <v>3.4273354738341893E-2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1.3936611815735793</v>
      </c>
      <c r="V93" s="67">
        <f t="shared" si="22"/>
        <v>4.9641805452989803E-2</v>
      </c>
      <c r="W93" s="100">
        <f t="shared" si="23"/>
        <v>3.3094536968659868E-2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1.345726785355368</v>
      </c>
      <c r="V94" s="67">
        <f t="shared" si="22"/>
        <v>4.7934396218211349E-2</v>
      </c>
      <c r="W94" s="100">
        <f t="shared" si="23"/>
        <v>3.1956264145474228E-2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1.2994410727420269</v>
      </c>
      <c r="V95" s="67">
        <f t="shared" si="22"/>
        <v>4.6285712613341086E-2</v>
      </c>
      <c r="W95" s="100">
        <f t="shared" si="23"/>
        <v>3.0857141742227388E-2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1.2547473379472436</v>
      </c>
      <c r="V96" s="67">
        <f t="shared" si="22"/>
        <v>4.4693734794783314E-2</v>
      </c>
      <c r="W96" s="100">
        <f t="shared" si="23"/>
        <v>2.9795823196522207E-2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1.2115908255566215</v>
      </c>
      <c r="V97" s="67">
        <f t="shared" si="22"/>
        <v>4.3156512390622022E-2</v>
      </c>
      <c r="W97" s="100">
        <f t="shared" si="23"/>
        <v>2.877100826041468E-2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1.1699186634454501</v>
      </c>
      <c r="V98" s="67">
        <f t="shared" si="22"/>
        <v>4.1672162111171397E-2</v>
      </c>
      <c r="W98" s="100">
        <f t="shared" si="23"/>
        <v>2.7781441407447597E-2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1.1296797980037396</v>
      </c>
      <c r="V99" s="68">
        <f>U98*(1-$W$10)+T99</f>
        <v>4.0238865441710452E-2</v>
      </c>
      <c r="W99" s="102">
        <f t="shared" si="23"/>
        <v>2.6825910294473634E-2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0.22054313437199996</v>
      </c>
      <c r="D19" s="416">
        <f>Dry_Matter_Content!H6</f>
        <v>0.73</v>
      </c>
      <c r="E19" s="283">
        <f>MCF!R18</f>
        <v>1</v>
      </c>
      <c r="F19" s="130">
        <f t="shared" ref="F19:F50" si="0">C19*D19*$K$6*DOCF*E19</f>
        <v>2.4149473213733997E-2</v>
      </c>
      <c r="G19" s="65">
        <f t="shared" ref="G19:G82" si="1">F19*$K$12</f>
        <v>2.4149473213733997E-2</v>
      </c>
      <c r="H19" s="65">
        <f t="shared" ref="H19:H82" si="2">F19*(1-$K$12)</f>
        <v>0</v>
      </c>
      <c r="I19" s="65">
        <f t="shared" ref="I19:I82" si="3">G19+I18*$K$10</f>
        <v>2.4149473213733997E-2</v>
      </c>
      <c r="J19" s="65">
        <f t="shared" ref="J19:J82" si="4">I18*(1-$K$10)+H19</f>
        <v>0</v>
      </c>
      <c r="K19" s="66">
        <f>J19*CH4_fraction*conv</f>
        <v>0</v>
      </c>
      <c r="O19" s="95">
        <f>Amnt_Deposited!B14</f>
        <v>2000</v>
      </c>
      <c r="P19" s="98">
        <f>Amnt_Deposited!H14</f>
        <v>0.22054313437199996</v>
      </c>
      <c r="Q19" s="283">
        <f>MCF!R18</f>
        <v>1</v>
      </c>
      <c r="R19" s="130">
        <f t="shared" ref="R19:R50" si="5">P19*$W$6*DOCF*Q19</f>
        <v>2.6465176124639993E-2</v>
      </c>
      <c r="S19" s="65">
        <f>R19*$W$12</f>
        <v>2.6465176124639993E-2</v>
      </c>
      <c r="T19" s="65">
        <f>R19*(1-$W$12)</f>
        <v>0</v>
      </c>
      <c r="U19" s="65">
        <f>S19+U18*$W$10</f>
        <v>2.6465176124639993E-2</v>
      </c>
      <c r="V19" s="65">
        <f>U18*(1-$W$10)+T19</f>
        <v>0</v>
      </c>
      <c r="W19" s="66">
        <f>V19*CH4_fraction*conv</f>
        <v>0</v>
      </c>
    </row>
    <row r="20" spans="2:23">
      <c r="B20" s="96">
        <f>Amnt_Deposited!B15</f>
        <v>2001</v>
      </c>
      <c r="C20" s="99">
        <f>Amnt_Deposited!H15</f>
        <v>0.23277779751599997</v>
      </c>
      <c r="D20" s="418">
        <f>Dry_Matter_Content!H7</f>
        <v>0.73</v>
      </c>
      <c r="E20" s="284">
        <f>MCF!R19</f>
        <v>1</v>
      </c>
      <c r="F20" s="67">
        <f t="shared" si="0"/>
        <v>2.5489168828001996E-2</v>
      </c>
      <c r="G20" s="67">
        <f t="shared" si="1"/>
        <v>2.5489168828001996E-2</v>
      </c>
      <c r="H20" s="67">
        <f t="shared" si="2"/>
        <v>0</v>
      </c>
      <c r="I20" s="67">
        <f t="shared" si="3"/>
        <v>4.8005988406471814E-2</v>
      </c>
      <c r="J20" s="67">
        <f t="shared" si="4"/>
        <v>1.6326536352641787E-3</v>
      </c>
      <c r="K20" s="100">
        <f>J20*CH4_fraction*conv</f>
        <v>1.0884357568427857E-3</v>
      </c>
      <c r="M20" s="393"/>
      <c r="O20" s="96">
        <f>Amnt_Deposited!B15</f>
        <v>2001</v>
      </c>
      <c r="P20" s="99">
        <f>Amnt_Deposited!H15</f>
        <v>0.23277779751599997</v>
      </c>
      <c r="Q20" s="284">
        <f>MCF!R19</f>
        <v>1</v>
      </c>
      <c r="R20" s="67">
        <f t="shared" si="5"/>
        <v>2.7933335701919994E-2</v>
      </c>
      <c r="S20" s="67">
        <f>R20*$W$12</f>
        <v>2.7933335701919994E-2</v>
      </c>
      <c r="T20" s="67">
        <f>R20*(1-$W$12)</f>
        <v>0</v>
      </c>
      <c r="U20" s="67">
        <f>S20+U19*$W$10</f>
        <v>5.2609302363256782E-2</v>
      </c>
      <c r="V20" s="67">
        <f>U19*(1-$W$10)+T20</f>
        <v>1.7892094633032093E-3</v>
      </c>
      <c r="W20" s="100">
        <f>V20*CH4_fraction*conv</f>
        <v>1.1928063088688062E-3</v>
      </c>
    </row>
    <row r="21" spans="2:23">
      <c r="B21" s="96">
        <f>Amnt_Deposited!B16</f>
        <v>2002</v>
      </c>
      <c r="C21" s="99">
        <f>Amnt_Deposited!H16</f>
        <v>0.24594752239199999</v>
      </c>
      <c r="D21" s="418">
        <f>Dry_Matter_Content!H8</f>
        <v>0.73</v>
      </c>
      <c r="E21" s="284">
        <f>MCF!R20</f>
        <v>1</v>
      </c>
      <c r="F21" s="67">
        <f t="shared" si="0"/>
        <v>2.6931253701923997E-2</v>
      </c>
      <c r="G21" s="67">
        <f t="shared" si="1"/>
        <v>2.6931253701923997E-2</v>
      </c>
      <c r="H21" s="67">
        <f t="shared" si="2"/>
        <v>0</v>
      </c>
      <c r="I21" s="67">
        <f t="shared" si="3"/>
        <v>7.1691740610594912E-2</v>
      </c>
      <c r="J21" s="67">
        <f t="shared" si="4"/>
        <v>3.2455014978008925E-3</v>
      </c>
      <c r="K21" s="100">
        <f t="shared" ref="K21:K84" si="6">J21*CH4_fraction*conv</f>
        <v>2.1636676652005949E-3</v>
      </c>
      <c r="O21" s="96">
        <f>Amnt_Deposited!B16</f>
        <v>2002</v>
      </c>
      <c r="P21" s="99">
        <f>Amnt_Deposited!H16</f>
        <v>0.24594752239199999</v>
      </c>
      <c r="Q21" s="284">
        <f>MCF!R20</f>
        <v>1</v>
      </c>
      <c r="R21" s="67">
        <f t="shared" si="5"/>
        <v>2.9513702687039997E-2</v>
      </c>
      <c r="S21" s="67">
        <f t="shared" ref="S21:S84" si="7">R21*$W$12</f>
        <v>2.9513702687039997E-2</v>
      </c>
      <c r="T21" s="67">
        <f t="shared" ref="T21:T84" si="8">R21*(1-$W$12)</f>
        <v>0</v>
      </c>
      <c r="U21" s="67">
        <f t="shared" ref="U21:U84" si="9">S21+U20*$W$10</f>
        <v>7.8566291080104017E-2</v>
      </c>
      <c r="V21" s="67">
        <f t="shared" ref="V21:V84" si="10">U20*(1-$W$10)+T21</f>
        <v>3.556713970192759E-3</v>
      </c>
      <c r="W21" s="100">
        <f t="shared" ref="W21:W84" si="11">V21*CH4_fraction*conv</f>
        <v>2.3711426467951727E-3</v>
      </c>
    </row>
    <row r="22" spans="2:23">
      <c r="B22" s="96">
        <f>Amnt_Deposited!B17</f>
        <v>2003</v>
      </c>
      <c r="C22" s="99">
        <f>Amnt_Deposited!H17</f>
        <v>0.25045008872400004</v>
      </c>
      <c r="D22" s="418">
        <f>Dry_Matter_Content!H9</f>
        <v>0.73</v>
      </c>
      <c r="E22" s="284">
        <f>MCF!R21</f>
        <v>1</v>
      </c>
      <c r="F22" s="67">
        <f t="shared" si="0"/>
        <v>2.7424284715278004E-2</v>
      </c>
      <c r="G22" s="67">
        <f t="shared" si="1"/>
        <v>2.7424284715278004E-2</v>
      </c>
      <c r="H22" s="67">
        <f t="shared" si="2"/>
        <v>0</v>
      </c>
      <c r="I22" s="67">
        <f t="shared" si="3"/>
        <v>9.4269220598897002E-2</v>
      </c>
      <c r="J22" s="67">
        <f t="shared" si="4"/>
        <v>4.8468047269759219E-3</v>
      </c>
      <c r="K22" s="100">
        <f t="shared" si="6"/>
        <v>3.231203151317281E-3</v>
      </c>
      <c r="N22" s="258"/>
      <c r="O22" s="96">
        <f>Amnt_Deposited!B17</f>
        <v>2003</v>
      </c>
      <c r="P22" s="99">
        <f>Amnt_Deposited!H17</f>
        <v>0.25045008872400004</v>
      </c>
      <c r="Q22" s="284">
        <f>MCF!R21</f>
        <v>1</v>
      </c>
      <c r="R22" s="67">
        <f t="shared" si="5"/>
        <v>3.0054010646880003E-2</v>
      </c>
      <c r="S22" s="67">
        <f t="shared" si="7"/>
        <v>3.0054010646880003E-2</v>
      </c>
      <c r="T22" s="67">
        <f t="shared" si="8"/>
        <v>0</v>
      </c>
      <c r="U22" s="67">
        <f t="shared" si="9"/>
        <v>0.10330873490290081</v>
      </c>
      <c r="V22" s="67">
        <f t="shared" si="10"/>
        <v>5.3115668240832021E-3</v>
      </c>
      <c r="W22" s="100">
        <f t="shared" si="11"/>
        <v>3.5410445493888011E-3</v>
      </c>
    </row>
    <row r="23" spans="2:23">
      <c r="B23" s="96">
        <f>Amnt_Deposited!B18</f>
        <v>2004</v>
      </c>
      <c r="C23" s="99">
        <f>Amnt_Deposited!H18</f>
        <v>0.26424131045400001</v>
      </c>
      <c r="D23" s="418">
        <f>Dry_Matter_Content!H10</f>
        <v>0.73</v>
      </c>
      <c r="E23" s="284">
        <f>MCF!R22</f>
        <v>1</v>
      </c>
      <c r="F23" s="67">
        <f t="shared" si="0"/>
        <v>2.8934423494713001E-2</v>
      </c>
      <c r="G23" s="67">
        <f t="shared" si="1"/>
        <v>2.8934423494713001E-2</v>
      </c>
      <c r="H23" s="67">
        <f t="shared" si="2"/>
        <v>0</v>
      </c>
      <c r="I23" s="67">
        <f t="shared" si="3"/>
        <v>0.11683046218847509</v>
      </c>
      <c r="J23" s="67">
        <f t="shared" si="4"/>
        <v>6.3731819051349213E-3</v>
      </c>
      <c r="K23" s="100">
        <f t="shared" si="6"/>
        <v>4.2487879367566136E-3</v>
      </c>
      <c r="N23" s="258"/>
      <c r="O23" s="96">
        <f>Amnt_Deposited!B18</f>
        <v>2004</v>
      </c>
      <c r="P23" s="99">
        <f>Amnt_Deposited!H18</f>
        <v>0.26424131045400001</v>
      </c>
      <c r="Q23" s="284">
        <f>MCF!R22</f>
        <v>1</v>
      </c>
      <c r="R23" s="67">
        <f t="shared" si="5"/>
        <v>3.1708957254480002E-2</v>
      </c>
      <c r="S23" s="67">
        <f t="shared" si="7"/>
        <v>3.1708957254480002E-2</v>
      </c>
      <c r="T23" s="67">
        <f t="shared" si="8"/>
        <v>0</v>
      </c>
      <c r="U23" s="67">
        <f t="shared" si="9"/>
        <v>0.12803338322024665</v>
      </c>
      <c r="V23" s="67">
        <f t="shared" si="10"/>
        <v>6.9843089371341592E-3</v>
      </c>
      <c r="W23" s="100">
        <f t="shared" si="11"/>
        <v>4.6562059580894394E-3</v>
      </c>
    </row>
    <row r="24" spans="2:23">
      <c r="B24" s="96">
        <f>Amnt_Deposited!B19</f>
        <v>2005</v>
      </c>
      <c r="C24" s="99">
        <f>Amnt_Deposited!H19</f>
        <v>0.283244844168</v>
      </c>
      <c r="D24" s="418">
        <f>Dry_Matter_Content!H11</f>
        <v>0.73</v>
      </c>
      <c r="E24" s="284">
        <f>MCF!R23</f>
        <v>1</v>
      </c>
      <c r="F24" s="67">
        <f t="shared" si="0"/>
        <v>3.1015310436396E-2</v>
      </c>
      <c r="G24" s="67">
        <f t="shared" si="1"/>
        <v>3.1015310436396E-2</v>
      </c>
      <c r="H24" s="67">
        <f t="shared" si="2"/>
        <v>0</v>
      </c>
      <c r="I24" s="67">
        <f t="shared" si="3"/>
        <v>0.13994731135768573</v>
      </c>
      <c r="J24" s="67">
        <f t="shared" si="4"/>
        <v>7.8984612671853475E-3</v>
      </c>
      <c r="K24" s="100">
        <f t="shared" si="6"/>
        <v>5.2656408447902311E-3</v>
      </c>
      <c r="N24" s="258"/>
      <c r="O24" s="96">
        <f>Amnt_Deposited!B19</f>
        <v>2005</v>
      </c>
      <c r="P24" s="99">
        <f>Amnt_Deposited!H19</f>
        <v>0.283244844168</v>
      </c>
      <c r="Q24" s="284">
        <f>MCF!R23</f>
        <v>1</v>
      </c>
      <c r="R24" s="67">
        <f t="shared" si="5"/>
        <v>3.398938130016E-2</v>
      </c>
      <c r="S24" s="67">
        <f t="shared" si="7"/>
        <v>3.398938130016E-2</v>
      </c>
      <c r="T24" s="67">
        <f t="shared" si="8"/>
        <v>0</v>
      </c>
      <c r="U24" s="67">
        <f t="shared" si="9"/>
        <v>0.15336691655636792</v>
      </c>
      <c r="V24" s="67">
        <f t="shared" si="10"/>
        <v>8.6558479640387355E-3</v>
      </c>
      <c r="W24" s="100">
        <f t="shared" si="11"/>
        <v>5.7705653093591564E-3</v>
      </c>
    </row>
    <row r="25" spans="2:23">
      <c r="B25" s="96">
        <f>Amnt_Deposited!B20</f>
        <v>2006</v>
      </c>
      <c r="C25" s="99">
        <f>Amnt_Deposited!H20</f>
        <v>0.29477163929399997</v>
      </c>
      <c r="D25" s="418">
        <f>Dry_Matter_Content!H12</f>
        <v>0.73</v>
      </c>
      <c r="E25" s="284">
        <f>MCF!R24</f>
        <v>1</v>
      </c>
      <c r="F25" s="67">
        <f t="shared" si="0"/>
        <v>3.2277494502692995E-2</v>
      </c>
      <c r="G25" s="67">
        <f t="shared" si="1"/>
        <v>3.2277494502692995E-2</v>
      </c>
      <c r="H25" s="67">
        <f t="shared" si="2"/>
        <v>0</v>
      </c>
      <c r="I25" s="67">
        <f t="shared" si="3"/>
        <v>0.16276350272505269</v>
      </c>
      <c r="J25" s="67">
        <f t="shared" si="4"/>
        <v>9.4613031353260324E-3</v>
      </c>
      <c r="K25" s="100">
        <f t="shared" si="6"/>
        <v>6.307535423550688E-3</v>
      </c>
      <c r="N25" s="258"/>
      <c r="O25" s="96">
        <f>Amnt_Deposited!B20</f>
        <v>2006</v>
      </c>
      <c r="P25" s="99">
        <f>Amnt_Deposited!H20</f>
        <v>0.29477163929399997</v>
      </c>
      <c r="Q25" s="284">
        <f>MCF!R24</f>
        <v>1</v>
      </c>
      <c r="R25" s="67">
        <f t="shared" si="5"/>
        <v>3.5372596715279994E-2</v>
      </c>
      <c r="S25" s="67">
        <f t="shared" si="7"/>
        <v>3.5372596715279994E-2</v>
      </c>
      <c r="T25" s="67">
        <f t="shared" si="8"/>
        <v>0</v>
      </c>
      <c r="U25" s="67">
        <f t="shared" si="9"/>
        <v>0.17837096189046869</v>
      </c>
      <c r="V25" s="67">
        <f t="shared" si="10"/>
        <v>1.0368551381179213E-2</v>
      </c>
      <c r="W25" s="100">
        <f t="shared" si="11"/>
        <v>6.9123675874528086E-3</v>
      </c>
    </row>
    <row r="26" spans="2:23">
      <c r="B26" s="96">
        <f>Amnt_Deposited!B21</f>
        <v>2007</v>
      </c>
      <c r="C26" s="99">
        <f>Amnt_Deposited!H21</f>
        <v>0.30663453090600001</v>
      </c>
      <c r="D26" s="418">
        <f>Dry_Matter_Content!H13</f>
        <v>0.73</v>
      </c>
      <c r="E26" s="284">
        <f>MCF!R25</f>
        <v>1</v>
      </c>
      <c r="F26" s="67">
        <f t="shared" si="0"/>
        <v>3.3576481134206998E-2</v>
      </c>
      <c r="G26" s="67">
        <f t="shared" si="1"/>
        <v>3.3576481134206998E-2</v>
      </c>
      <c r="H26" s="67">
        <f t="shared" si="2"/>
        <v>0</v>
      </c>
      <c r="I26" s="67">
        <f t="shared" si="3"/>
        <v>0.18533616518129109</v>
      </c>
      <c r="J26" s="67">
        <f t="shared" si="4"/>
        <v>1.1003818677968591E-2</v>
      </c>
      <c r="K26" s="100">
        <f t="shared" si="6"/>
        <v>7.3358791186457269E-3</v>
      </c>
      <c r="N26" s="258"/>
      <c r="O26" s="96">
        <f>Amnt_Deposited!B21</f>
        <v>2007</v>
      </c>
      <c r="P26" s="99">
        <f>Amnt_Deposited!H21</f>
        <v>0.30663453090600001</v>
      </c>
      <c r="Q26" s="284">
        <f>MCF!R25</f>
        <v>1</v>
      </c>
      <c r="R26" s="67">
        <f t="shared" si="5"/>
        <v>3.6796143708720003E-2</v>
      </c>
      <c r="S26" s="67">
        <f t="shared" si="7"/>
        <v>3.6796143708720003E-2</v>
      </c>
      <c r="T26" s="67">
        <f t="shared" si="8"/>
        <v>0</v>
      </c>
      <c r="U26" s="67">
        <f t="shared" si="9"/>
        <v>0.20310812622607244</v>
      </c>
      <c r="V26" s="67">
        <f t="shared" si="10"/>
        <v>1.2058979373116264E-2</v>
      </c>
      <c r="W26" s="100">
        <f t="shared" si="11"/>
        <v>8.0393195820775091E-3</v>
      </c>
    </row>
    <row r="27" spans="2:23">
      <c r="B27" s="96">
        <f>Amnt_Deposited!B22</f>
        <v>2008</v>
      </c>
      <c r="C27" s="99">
        <f>Amnt_Deposited!H22</f>
        <v>0.31880910976199994</v>
      </c>
      <c r="D27" s="418">
        <f>Dry_Matter_Content!H14</f>
        <v>0.73</v>
      </c>
      <c r="E27" s="284">
        <f>MCF!R26</f>
        <v>1</v>
      </c>
      <c r="F27" s="67">
        <f t="shared" si="0"/>
        <v>3.490959751893899E-2</v>
      </c>
      <c r="G27" s="67">
        <f t="shared" si="1"/>
        <v>3.490959751893899E-2</v>
      </c>
      <c r="H27" s="67">
        <f t="shared" si="2"/>
        <v>0</v>
      </c>
      <c r="I27" s="67">
        <f t="shared" si="3"/>
        <v>0.2077158925390428</v>
      </c>
      <c r="J27" s="67">
        <f t="shared" si="4"/>
        <v>1.2529870161187284E-2</v>
      </c>
      <c r="K27" s="100">
        <f t="shared" si="6"/>
        <v>8.3532467741248562E-3</v>
      </c>
      <c r="N27" s="258"/>
      <c r="O27" s="96">
        <f>Amnt_Deposited!B22</f>
        <v>2008</v>
      </c>
      <c r="P27" s="99">
        <f>Amnt_Deposited!H22</f>
        <v>0.31880910976199994</v>
      </c>
      <c r="Q27" s="284">
        <f>MCF!R26</f>
        <v>1</v>
      </c>
      <c r="R27" s="67">
        <f t="shared" si="5"/>
        <v>3.8257093171439993E-2</v>
      </c>
      <c r="S27" s="67">
        <f t="shared" si="7"/>
        <v>3.8257093171439993E-2</v>
      </c>
      <c r="T27" s="67">
        <f t="shared" si="8"/>
        <v>0</v>
      </c>
      <c r="U27" s="67">
        <f t="shared" si="9"/>
        <v>0.22763385483730719</v>
      </c>
      <c r="V27" s="67">
        <f t="shared" si="10"/>
        <v>1.3731364560205244E-2</v>
      </c>
      <c r="W27" s="100">
        <f t="shared" si="11"/>
        <v>9.154243040136829E-3</v>
      </c>
    </row>
    <row r="28" spans="2:23">
      <c r="B28" s="96">
        <f>Amnt_Deposited!B23</f>
        <v>2009</v>
      </c>
      <c r="C28" s="99">
        <f>Amnt_Deposited!H23</f>
        <v>0.33125594554800003</v>
      </c>
      <c r="D28" s="418">
        <f>Dry_Matter_Content!H15</f>
        <v>0.73</v>
      </c>
      <c r="E28" s="284">
        <f>MCF!R27</f>
        <v>1</v>
      </c>
      <c r="F28" s="67">
        <f t="shared" si="0"/>
        <v>3.6272526037506005E-2</v>
      </c>
      <c r="G28" s="67">
        <f t="shared" si="1"/>
        <v>3.6272526037506005E-2</v>
      </c>
      <c r="H28" s="67">
        <f t="shared" si="2"/>
        <v>0</v>
      </c>
      <c r="I28" s="67">
        <f t="shared" si="3"/>
        <v>0.22994554053715757</v>
      </c>
      <c r="J28" s="67">
        <f t="shared" si="4"/>
        <v>1.4042878039391223E-2</v>
      </c>
      <c r="K28" s="100">
        <f t="shared" si="6"/>
        <v>9.3619186929274813E-3</v>
      </c>
      <c r="N28" s="258"/>
      <c r="O28" s="96">
        <f>Amnt_Deposited!B23</f>
        <v>2009</v>
      </c>
      <c r="P28" s="99">
        <f>Amnt_Deposited!H23</f>
        <v>0.33125594554800003</v>
      </c>
      <c r="Q28" s="284">
        <f>MCF!R27</f>
        <v>1</v>
      </c>
      <c r="R28" s="67">
        <f t="shared" si="5"/>
        <v>3.975071346576E-2</v>
      </c>
      <c r="S28" s="67">
        <f t="shared" si="7"/>
        <v>3.975071346576E-2</v>
      </c>
      <c r="T28" s="67">
        <f t="shared" si="8"/>
        <v>0</v>
      </c>
      <c r="U28" s="67">
        <f t="shared" si="9"/>
        <v>0.25199511291743298</v>
      </c>
      <c r="V28" s="67">
        <f t="shared" si="10"/>
        <v>1.5389455385634217E-2</v>
      </c>
      <c r="W28" s="100">
        <f t="shared" si="11"/>
        <v>1.0259636923756144E-2</v>
      </c>
    </row>
    <row r="29" spans="2:23">
      <c r="B29" s="96">
        <f>Amnt_Deposited!B24</f>
        <v>2010</v>
      </c>
      <c r="C29" s="99">
        <f>Amnt_Deposited!H24</f>
        <v>0.33624481908599996</v>
      </c>
      <c r="D29" s="418">
        <f>Dry_Matter_Content!H16</f>
        <v>0.73</v>
      </c>
      <c r="E29" s="284">
        <f>MCF!R28</f>
        <v>1</v>
      </c>
      <c r="F29" s="67">
        <f t="shared" si="0"/>
        <v>3.6818807689916994E-2</v>
      </c>
      <c r="G29" s="67">
        <f t="shared" si="1"/>
        <v>3.6818807689916994E-2</v>
      </c>
      <c r="H29" s="67">
        <f t="shared" si="2"/>
        <v>0</v>
      </c>
      <c r="I29" s="67">
        <f t="shared" si="3"/>
        <v>0.25121860860169543</v>
      </c>
      <c r="J29" s="67">
        <f t="shared" si="4"/>
        <v>1.5545739625379147E-2</v>
      </c>
      <c r="K29" s="100">
        <f t="shared" si="6"/>
        <v>1.0363826416919431E-2</v>
      </c>
      <c r="O29" s="96">
        <f>Amnt_Deposited!B24</f>
        <v>2010</v>
      </c>
      <c r="P29" s="99">
        <f>Amnt_Deposited!H24</f>
        <v>0.33624481908599996</v>
      </c>
      <c r="Q29" s="284">
        <f>MCF!R28</f>
        <v>1</v>
      </c>
      <c r="R29" s="67">
        <f t="shared" si="5"/>
        <v>4.0349378290319995E-2</v>
      </c>
      <c r="S29" s="67">
        <f t="shared" si="7"/>
        <v>4.0349378290319995E-2</v>
      </c>
      <c r="T29" s="67">
        <f t="shared" si="8"/>
        <v>0</v>
      </c>
      <c r="U29" s="67">
        <f t="shared" si="9"/>
        <v>0.2753080642210361</v>
      </c>
      <c r="V29" s="67">
        <f t="shared" si="10"/>
        <v>1.7036426986716875E-2</v>
      </c>
      <c r="W29" s="100">
        <f t="shared" si="11"/>
        <v>1.1357617991144583E-2</v>
      </c>
    </row>
    <row r="30" spans="2:23">
      <c r="B30" s="96">
        <f>Amnt_Deposited!B25</f>
        <v>2011</v>
      </c>
      <c r="C30" s="99">
        <f>Amnt_Deposited!H25</f>
        <v>0.31746694283999999</v>
      </c>
      <c r="D30" s="418">
        <f>Dry_Matter_Content!H17</f>
        <v>0.73</v>
      </c>
      <c r="E30" s="284">
        <f>MCF!R29</f>
        <v>1</v>
      </c>
      <c r="F30" s="67">
        <f t="shared" si="0"/>
        <v>3.4762630240979996E-2</v>
      </c>
      <c r="G30" s="67">
        <f t="shared" si="1"/>
        <v>3.4762630240979996E-2</v>
      </c>
      <c r="H30" s="67">
        <f t="shared" si="2"/>
        <v>0</v>
      </c>
      <c r="I30" s="67">
        <f t="shared" si="3"/>
        <v>0.26899730834657209</v>
      </c>
      <c r="J30" s="67">
        <f t="shared" si="4"/>
        <v>1.6983930496103312E-2</v>
      </c>
      <c r="K30" s="100">
        <f t="shared" si="6"/>
        <v>1.1322620330735542E-2</v>
      </c>
      <c r="O30" s="96">
        <f>Amnt_Deposited!B25</f>
        <v>2011</v>
      </c>
      <c r="P30" s="99">
        <f>Amnt_Deposited!H25</f>
        <v>0.31746694283999999</v>
      </c>
      <c r="Q30" s="284">
        <f>MCF!R29</f>
        <v>1</v>
      </c>
      <c r="R30" s="67">
        <f t="shared" si="5"/>
        <v>3.8096033140799998E-2</v>
      </c>
      <c r="S30" s="67">
        <f t="shared" si="7"/>
        <v>3.8096033140799998E-2</v>
      </c>
      <c r="T30" s="67">
        <f t="shared" si="8"/>
        <v>0</v>
      </c>
      <c r="U30" s="67">
        <f t="shared" si="9"/>
        <v>0.29479157079076396</v>
      </c>
      <c r="V30" s="67">
        <f t="shared" si="10"/>
        <v>1.8612526571072124E-2</v>
      </c>
      <c r="W30" s="100">
        <f t="shared" si="11"/>
        <v>1.2408351047381416E-2</v>
      </c>
    </row>
    <row r="31" spans="2:23">
      <c r="B31" s="96">
        <f>Amnt_Deposited!B26</f>
        <v>2012</v>
      </c>
      <c r="C31" s="99">
        <f>Amnt_Deposited!H26</f>
        <v>0.32700873744000003</v>
      </c>
      <c r="D31" s="418">
        <f>Dry_Matter_Content!H18</f>
        <v>0.73</v>
      </c>
      <c r="E31" s="284">
        <f>MCF!R30</f>
        <v>1</v>
      </c>
      <c r="F31" s="67">
        <f t="shared" si="0"/>
        <v>3.580745674968E-2</v>
      </c>
      <c r="G31" s="67">
        <f t="shared" si="1"/>
        <v>3.580745674968E-2</v>
      </c>
      <c r="H31" s="67">
        <f t="shared" si="2"/>
        <v>0</v>
      </c>
      <c r="I31" s="67">
        <f t="shared" si="3"/>
        <v>0.28661888462335861</v>
      </c>
      <c r="J31" s="67">
        <f t="shared" si="4"/>
        <v>1.8185880472893518E-2</v>
      </c>
      <c r="K31" s="100">
        <f t="shared" si="6"/>
        <v>1.2123920315262344E-2</v>
      </c>
      <c r="O31" s="96">
        <f>Amnt_Deposited!B26</f>
        <v>2012</v>
      </c>
      <c r="P31" s="99">
        <f>Amnt_Deposited!H26</f>
        <v>0.32700873744000003</v>
      </c>
      <c r="Q31" s="284">
        <f>MCF!R30</f>
        <v>1</v>
      </c>
      <c r="R31" s="67">
        <f t="shared" si="5"/>
        <v>3.9241048492800003E-2</v>
      </c>
      <c r="S31" s="67">
        <f t="shared" si="7"/>
        <v>3.9241048492800003E-2</v>
      </c>
      <c r="T31" s="67">
        <f t="shared" si="8"/>
        <v>0</v>
      </c>
      <c r="U31" s="67">
        <f t="shared" si="9"/>
        <v>0.31410288725847518</v>
      </c>
      <c r="V31" s="67">
        <f t="shared" si="10"/>
        <v>1.9929732025088787E-2</v>
      </c>
      <c r="W31" s="100">
        <f t="shared" si="11"/>
        <v>1.3286488016725858E-2</v>
      </c>
    </row>
    <row r="32" spans="2:23">
      <c r="B32" s="96">
        <f>Amnt_Deposited!B27</f>
        <v>2013</v>
      </c>
      <c r="C32" s="99">
        <f>Amnt_Deposited!H27</f>
        <v>0.33692947272000001</v>
      </c>
      <c r="D32" s="418">
        <f>Dry_Matter_Content!H19</f>
        <v>0.73</v>
      </c>
      <c r="E32" s="284">
        <f>MCF!R31</f>
        <v>1</v>
      </c>
      <c r="F32" s="67">
        <f t="shared" si="0"/>
        <v>3.6893777262840002E-2</v>
      </c>
      <c r="G32" s="67">
        <f t="shared" si="1"/>
        <v>3.6893777262840002E-2</v>
      </c>
      <c r="H32" s="67">
        <f t="shared" si="2"/>
        <v>0</v>
      </c>
      <c r="I32" s="67">
        <f t="shared" si="3"/>
        <v>0.3041354539539956</v>
      </c>
      <c r="J32" s="67">
        <f t="shared" si="4"/>
        <v>1.9377207932203017E-2</v>
      </c>
      <c r="K32" s="100">
        <f t="shared" si="6"/>
        <v>1.2918138621468678E-2</v>
      </c>
      <c r="O32" s="96">
        <f>Amnt_Deposited!B27</f>
        <v>2013</v>
      </c>
      <c r="P32" s="99">
        <f>Amnt_Deposited!H27</f>
        <v>0.33692947272000001</v>
      </c>
      <c r="Q32" s="284">
        <f>MCF!R31</f>
        <v>1</v>
      </c>
      <c r="R32" s="67">
        <f t="shared" si="5"/>
        <v>4.04315367264E-2</v>
      </c>
      <c r="S32" s="67">
        <f t="shared" si="7"/>
        <v>4.04315367264E-2</v>
      </c>
      <c r="T32" s="67">
        <f t="shared" si="8"/>
        <v>0</v>
      </c>
      <c r="U32" s="67">
        <f t="shared" si="9"/>
        <v>0.33329912762081709</v>
      </c>
      <c r="V32" s="67">
        <f t="shared" si="10"/>
        <v>2.1235296364058097E-2</v>
      </c>
      <c r="W32" s="100">
        <f t="shared" si="11"/>
        <v>1.4156864242705397E-2</v>
      </c>
    </row>
    <row r="33" spans="2:23">
      <c r="B33" s="96">
        <f>Amnt_Deposited!B28</f>
        <v>2014</v>
      </c>
      <c r="C33" s="99">
        <f>Amnt_Deposited!H28</f>
        <v>0.34688946762</v>
      </c>
      <c r="D33" s="418">
        <f>Dry_Matter_Content!H20</f>
        <v>0.73</v>
      </c>
      <c r="E33" s="284">
        <f>MCF!R32</f>
        <v>1</v>
      </c>
      <c r="F33" s="67">
        <f t="shared" si="0"/>
        <v>3.7984396704390001E-2</v>
      </c>
      <c r="G33" s="67">
        <f t="shared" si="1"/>
        <v>3.7984396704390001E-2</v>
      </c>
      <c r="H33" s="67">
        <f t="shared" si="2"/>
        <v>0</v>
      </c>
      <c r="I33" s="67">
        <f t="shared" si="3"/>
        <v>0.32155841438538563</v>
      </c>
      <c r="J33" s="67">
        <f t="shared" si="4"/>
        <v>2.0561436273000003E-2</v>
      </c>
      <c r="K33" s="100">
        <f t="shared" si="6"/>
        <v>1.3707624182000002E-2</v>
      </c>
      <c r="O33" s="96">
        <f>Amnt_Deposited!B28</f>
        <v>2014</v>
      </c>
      <c r="P33" s="99">
        <f>Amnt_Deposited!H28</f>
        <v>0.34688946762</v>
      </c>
      <c r="Q33" s="284">
        <f>MCF!R32</f>
        <v>1</v>
      </c>
      <c r="R33" s="67">
        <f t="shared" si="5"/>
        <v>4.1626736114400001E-2</v>
      </c>
      <c r="S33" s="67">
        <f t="shared" si="7"/>
        <v>4.1626736114400001E-2</v>
      </c>
      <c r="T33" s="67">
        <f t="shared" si="8"/>
        <v>0</v>
      </c>
      <c r="U33" s="67">
        <f t="shared" si="9"/>
        <v>0.35239278288809378</v>
      </c>
      <c r="V33" s="67">
        <f t="shared" si="10"/>
        <v>2.2533080847123292E-2</v>
      </c>
      <c r="W33" s="100">
        <f t="shared" si="11"/>
        <v>1.5022053898082194E-2</v>
      </c>
    </row>
    <row r="34" spans="2:23">
      <c r="B34" s="96">
        <f>Amnt_Deposited!B29</f>
        <v>2015</v>
      </c>
      <c r="C34" s="99">
        <f>Amnt_Deposited!H29</f>
        <v>0.35656781742000004</v>
      </c>
      <c r="D34" s="418">
        <f>Dry_Matter_Content!H21</f>
        <v>0.73</v>
      </c>
      <c r="E34" s="284">
        <f>MCF!R33</f>
        <v>1</v>
      </c>
      <c r="F34" s="67">
        <f t="shared" si="0"/>
        <v>3.9044176007490002E-2</v>
      </c>
      <c r="G34" s="67">
        <f t="shared" si="1"/>
        <v>3.9044176007490002E-2</v>
      </c>
      <c r="H34" s="67">
        <f t="shared" si="2"/>
        <v>0</v>
      </c>
      <c r="I34" s="67">
        <f t="shared" si="3"/>
        <v>0.33886325431917952</v>
      </c>
      <c r="J34" s="67">
        <f t="shared" si="4"/>
        <v>2.1739336073696096E-2</v>
      </c>
      <c r="K34" s="100">
        <f t="shared" si="6"/>
        <v>1.4492890715797397E-2</v>
      </c>
      <c r="O34" s="96">
        <f>Amnt_Deposited!B29</f>
        <v>2015</v>
      </c>
      <c r="P34" s="99">
        <f>Amnt_Deposited!H29</f>
        <v>0.35656781742000004</v>
      </c>
      <c r="Q34" s="284">
        <f>MCF!R33</f>
        <v>1</v>
      </c>
      <c r="R34" s="67">
        <f t="shared" si="5"/>
        <v>4.2788138090400003E-2</v>
      </c>
      <c r="S34" s="67">
        <f t="shared" si="7"/>
        <v>4.2788138090400003E-2</v>
      </c>
      <c r="T34" s="67">
        <f t="shared" si="8"/>
        <v>0</v>
      </c>
      <c r="U34" s="67">
        <f t="shared" si="9"/>
        <v>0.37135699103471725</v>
      </c>
      <c r="V34" s="67">
        <f t="shared" si="10"/>
        <v>2.3823929943776537E-2</v>
      </c>
      <c r="W34" s="100">
        <f t="shared" si="11"/>
        <v>1.5882619962517691E-2</v>
      </c>
    </row>
    <row r="35" spans="2:23">
      <c r="B35" s="96">
        <f>Amnt_Deposited!B30</f>
        <v>2016</v>
      </c>
      <c r="C35" s="99">
        <f>Amnt_Deposited!H30</f>
        <v>0.36669850632000006</v>
      </c>
      <c r="D35" s="418">
        <f>Dry_Matter_Content!H22</f>
        <v>0.73</v>
      </c>
      <c r="E35" s="284">
        <f>MCF!R34</f>
        <v>1</v>
      </c>
      <c r="F35" s="67">
        <f t="shared" si="0"/>
        <v>4.0153486442040011E-2</v>
      </c>
      <c r="G35" s="67">
        <f t="shared" si="1"/>
        <v>4.0153486442040011E-2</v>
      </c>
      <c r="H35" s="67">
        <f t="shared" si="2"/>
        <v>0</v>
      </c>
      <c r="I35" s="67">
        <f t="shared" si="3"/>
        <v>0.35610749056246066</v>
      </c>
      <c r="J35" s="67">
        <f t="shared" si="4"/>
        <v>2.2909250198758901E-2</v>
      </c>
      <c r="K35" s="100">
        <f t="shared" si="6"/>
        <v>1.5272833465839266E-2</v>
      </c>
      <c r="O35" s="96">
        <f>Amnt_Deposited!B30</f>
        <v>2016</v>
      </c>
      <c r="P35" s="99">
        <f>Amnt_Deposited!H30</f>
        <v>0.36669850632000006</v>
      </c>
      <c r="Q35" s="284">
        <f>MCF!R34</f>
        <v>1</v>
      </c>
      <c r="R35" s="67">
        <f t="shared" si="5"/>
        <v>4.4003820758400009E-2</v>
      </c>
      <c r="S35" s="67">
        <f t="shared" si="7"/>
        <v>4.4003820758400009E-2</v>
      </c>
      <c r="T35" s="67">
        <f t="shared" si="8"/>
        <v>0</v>
      </c>
      <c r="U35" s="67">
        <f t="shared" si="9"/>
        <v>0.39025478417803905</v>
      </c>
      <c r="V35" s="67">
        <f t="shared" si="10"/>
        <v>2.5106027615078248E-2</v>
      </c>
      <c r="W35" s="100">
        <f t="shared" si="11"/>
        <v>1.6737351743385497E-2</v>
      </c>
    </row>
    <row r="36" spans="2:23">
      <c r="B36" s="96">
        <f>Amnt_Deposited!B31</f>
        <v>2017</v>
      </c>
      <c r="C36" s="99">
        <f>Amnt_Deposited!H31</f>
        <v>0.36511909345742399</v>
      </c>
      <c r="D36" s="418">
        <f>Dry_Matter_Content!H23</f>
        <v>0.73</v>
      </c>
      <c r="E36" s="284">
        <f>MCF!R35</f>
        <v>1</v>
      </c>
      <c r="F36" s="67">
        <f t="shared" si="0"/>
        <v>3.9980540733587921E-2</v>
      </c>
      <c r="G36" s="67">
        <f t="shared" si="1"/>
        <v>3.9980540733587921E-2</v>
      </c>
      <c r="H36" s="67">
        <f t="shared" si="2"/>
        <v>0</v>
      </c>
      <c r="I36" s="67">
        <f t="shared" si="3"/>
        <v>0.37201296415624202</v>
      </c>
      <c r="J36" s="67">
        <f t="shared" si="4"/>
        <v>2.407506713980654E-2</v>
      </c>
      <c r="K36" s="100">
        <f t="shared" si="6"/>
        <v>1.6050044759871027E-2</v>
      </c>
      <c r="O36" s="96">
        <f>Amnt_Deposited!B31</f>
        <v>2017</v>
      </c>
      <c r="P36" s="99">
        <f>Amnt_Deposited!H31</f>
        <v>0.36511909345742399</v>
      </c>
      <c r="Q36" s="284">
        <f>MCF!R35</f>
        <v>1</v>
      </c>
      <c r="R36" s="67">
        <f t="shared" si="5"/>
        <v>4.3814291214890874E-2</v>
      </c>
      <c r="S36" s="67">
        <f t="shared" si="7"/>
        <v>4.3814291214890874E-2</v>
      </c>
      <c r="T36" s="67">
        <f t="shared" si="8"/>
        <v>0</v>
      </c>
      <c r="U36" s="67">
        <f t="shared" si="9"/>
        <v>0.40768544017122416</v>
      </c>
      <c r="V36" s="67">
        <f t="shared" si="10"/>
        <v>2.6383635221705795E-2</v>
      </c>
      <c r="W36" s="100">
        <f t="shared" si="11"/>
        <v>1.7589090147803861E-2</v>
      </c>
    </row>
    <row r="37" spans="2:23">
      <c r="B37" s="96">
        <f>Amnt_Deposited!B32</f>
        <v>2018</v>
      </c>
      <c r="C37" s="99">
        <f>Amnt_Deposited!H32</f>
        <v>0.38353902565629494</v>
      </c>
      <c r="D37" s="418">
        <f>Dry_Matter_Content!H24</f>
        <v>0.73</v>
      </c>
      <c r="E37" s="284">
        <f>MCF!R36</f>
        <v>1</v>
      </c>
      <c r="F37" s="67">
        <f t="shared" si="0"/>
        <v>4.1997523309364293E-2</v>
      </c>
      <c r="G37" s="67">
        <f t="shared" si="1"/>
        <v>4.1997523309364293E-2</v>
      </c>
      <c r="H37" s="67">
        <f t="shared" si="2"/>
        <v>0</v>
      </c>
      <c r="I37" s="67">
        <f t="shared" si="3"/>
        <v>0.38886011201353743</v>
      </c>
      <c r="J37" s="67">
        <f t="shared" si="4"/>
        <v>2.5150375452068909E-2</v>
      </c>
      <c r="K37" s="100">
        <f t="shared" si="6"/>
        <v>1.6766916968045938E-2</v>
      </c>
      <c r="O37" s="96">
        <f>Amnt_Deposited!B32</f>
        <v>2018</v>
      </c>
      <c r="P37" s="99">
        <f>Amnt_Deposited!H32</f>
        <v>0.38353902565629494</v>
      </c>
      <c r="Q37" s="284">
        <f>MCF!R36</f>
        <v>1</v>
      </c>
      <c r="R37" s="67">
        <f t="shared" si="5"/>
        <v>4.6024683078755388E-2</v>
      </c>
      <c r="S37" s="67">
        <f t="shared" si="7"/>
        <v>4.6024683078755388E-2</v>
      </c>
      <c r="T37" s="67">
        <f t="shared" si="8"/>
        <v>0</v>
      </c>
      <c r="U37" s="67">
        <f t="shared" si="9"/>
        <v>0.42614806796004101</v>
      </c>
      <c r="V37" s="67">
        <f t="shared" si="10"/>
        <v>2.756205528993853E-2</v>
      </c>
      <c r="W37" s="100">
        <f t="shared" si="11"/>
        <v>1.8374703526625687E-2</v>
      </c>
    </row>
    <row r="38" spans="2:23">
      <c r="B38" s="96">
        <f>Amnt_Deposited!B33</f>
        <v>2019</v>
      </c>
      <c r="C38" s="99">
        <f>Amnt_Deposited!H33</f>
        <v>0.4025395892362057</v>
      </c>
      <c r="D38" s="418">
        <f>Dry_Matter_Content!H25</f>
        <v>0.73</v>
      </c>
      <c r="E38" s="284">
        <f>MCF!R37</f>
        <v>1</v>
      </c>
      <c r="F38" s="67">
        <f t="shared" si="0"/>
        <v>4.4078085021364517E-2</v>
      </c>
      <c r="G38" s="67">
        <f t="shared" si="1"/>
        <v>4.4078085021364517E-2</v>
      </c>
      <c r="H38" s="67">
        <f t="shared" si="2"/>
        <v>0</v>
      </c>
      <c r="I38" s="67">
        <f t="shared" si="3"/>
        <v>0.40664885027072162</v>
      </c>
      <c r="J38" s="67">
        <f t="shared" si="4"/>
        <v>2.6289346764180339E-2</v>
      </c>
      <c r="K38" s="100">
        <f t="shared" si="6"/>
        <v>1.7526231176120226E-2</v>
      </c>
      <c r="O38" s="96">
        <f>Amnt_Deposited!B33</f>
        <v>2019</v>
      </c>
      <c r="P38" s="99">
        <f>Amnt_Deposited!H33</f>
        <v>0.4025395892362057</v>
      </c>
      <c r="Q38" s="284">
        <f>MCF!R37</f>
        <v>1</v>
      </c>
      <c r="R38" s="67">
        <f t="shared" si="5"/>
        <v>4.8304750708344682E-2</v>
      </c>
      <c r="S38" s="67">
        <f t="shared" si="7"/>
        <v>4.8304750708344682E-2</v>
      </c>
      <c r="T38" s="67">
        <f t="shared" si="8"/>
        <v>0</v>
      </c>
      <c r="U38" s="67">
        <f t="shared" si="9"/>
        <v>0.44564257563914694</v>
      </c>
      <c r="V38" s="67">
        <f t="shared" si="10"/>
        <v>2.8810243029238725E-2</v>
      </c>
      <c r="W38" s="100">
        <f t="shared" si="11"/>
        <v>1.9206828686159149E-2</v>
      </c>
    </row>
    <row r="39" spans="2:23">
      <c r="B39" s="96">
        <f>Amnt_Deposited!B34</f>
        <v>2020</v>
      </c>
      <c r="C39" s="99">
        <f>Amnt_Deposited!H34</f>
        <v>0.42212796313864021</v>
      </c>
      <c r="D39" s="418">
        <f>Dry_Matter_Content!H26</f>
        <v>0.73</v>
      </c>
      <c r="E39" s="284">
        <f>MCF!R38</f>
        <v>1</v>
      </c>
      <c r="F39" s="67">
        <f t="shared" si="0"/>
        <v>4.6223011963681102E-2</v>
      </c>
      <c r="G39" s="67">
        <f t="shared" si="1"/>
        <v>4.6223011963681102E-2</v>
      </c>
      <c r="H39" s="67">
        <f t="shared" si="2"/>
        <v>0</v>
      </c>
      <c r="I39" s="67">
        <f t="shared" si="3"/>
        <v>0.42537988682796124</v>
      </c>
      <c r="J39" s="67">
        <f t="shared" si="4"/>
        <v>2.749197540644148E-2</v>
      </c>
      <c r="K39" s="100">
        <f t="shared" si="6"/>
        <v>1.8327983604294319E-2</v>
      </c>
      <c r="O39" s="96">
        <f>Amnt_Deposited!B34</f>
        <v>2020</v>
      </c>
      <c r="P39" s="99">
        <f>Amnt_Deposited!H34</f>
        <v>0.42212796313864021</v>
      </c>
      <c r="Q39" s="284">
        <f>MCF!R38</f>
        <v>1</v>
      </c>
      <c r="R39" s="67">
        <f t="shared" si="5"/>
        <v>5.0655355576636821E-2</v>
      </c>
      <c r="S39" s="67">
        <f t="shared" si="7"/>
        <v>5.0655355576636821E-2</v>
      </c>
      <c r="T39" s="67">
        <f t="shared" si="8"/>
        <v>0</v>
      </c>
      <c r="U39" s="67">
        <f t="shared" si="9"/>
        <v>0.4661697389895465</v>
      </c>
      <c r="V39" s="67">
        <f t="shared" si="10"/>
        <v>3.0128192226237235E-2</v>
      </c>
      <c r="W39" s="100">
        <f t="shared" si="11"/>
        <v>2.0085461484158157E-2</v>
      </c>
    </row>
    <row r="40" spans="2:23">
      <c r="B40" s="96">
        <f>Amnt_Deposited!B35</f>
        <v>2021</v>
      </c>
      <c r="C40" s="99">
        <f>Amnt_Deposited!H35</f>
        <v>0.44231043510555085</v>
      </c>
      <c r="D40" s="418">
        <f>Dry_Matter_Content!H27</f>
        <v>0.73</v>
      </c>
      <c r="E40" s="284">
        <f>MCF!R39</f>
        <v>1</v>
      </c>
      <c r="F40" s="67">
        <f t="shared" si="0"/>
        <v>4.8432992644057815E-2</v>
      </c>
      <c r="G40" s="67">
        <f t="shared" si="1"/>
        <v>4.8432992644057815E-2</v>
      </c>
      <c r="H40" s="67">
        <f t="shared" si="2"/>
        <v>0</v>
      </c>
      <c r="I40" s="67">
        <f t="shared" si="3"/>
        <v>0.44505457023474054</v>
      </c>
      <c r="J40" s="67">
        <f t="shared" si="4"/>
        <v>2.8758309237278488E-2</v>
      </c>
      <c r="K40" s="100">
        <f t="shared" si="6"/>
        <v>1.9172206158185656E-2</v>
      </c>
      <c r="O40" s="96">
        <f>Amnt_Deposited!B35</f>
        <v>2021</v>
      </c>
      <c r="P40" s="99">
        <f>Amnt_Deposited!H35</f>
        <v>0.44231043510555085</v>
      </c>
      <c r="Q40" s="284">
        <f>MCF!R39</f>
        <v>1</v>
      </c>
      <c r="R40" s="67">
        <f t="shared" si="5"/>
        <v>5.3077252212666098E-2</v>
      </c>
      <c r="S40" s="67">
        <f t="shared" si="7"/>
        <v>5.3077252212666098E-2</v>
      </c>
      <c r="T40" s="67">
        <f t="shared" si="8"/>
        <v>0</v>
      </c>
      <c r="U40" s="67">
        <f t="shared" si="9"/>
        <v>0.48773103587368827</v>
      </c>
      <c r="V40" s="67">
        <f t="shared" si="10"/>
        <v>3.1515955328524366E-2</v>
      </c>
      <c r="W40" s="100">
        <f t="shared" si="11"/>
        <v>2.1010636885682908E-2</v>
      </c>
    </row>
    <row r="41" spans="2:23">
      <c r="B41" s="96">
        <f>Amnt_Deposited!B36</f>
        <v>2022</v>
      </c>
      <c r="C41" s="99">
        <f>Amnt_Deposited!H36</f>
        <v>0.46309227883207177</v>
      </c>
      <c r="D41" s="418">
        <f>Dry_Matter_Content!H28</f>
        <v>0.73</v>
      </c>
      <c r="E41" s="284">
        <f>MCF!R40</f>
        <v>1</v>
      </c>
      <c r="F41" s="67">
        <f t="shared" si="0"/>
        <v>5.0708604532111859E-2</v>
      </c>
      <c r="G41" s="67">
        <f t="shared" si="1"/>
        <v>5.0708604532111859E-2</v>
      </c>
      <c r="H41" s="67">
        <f t="shared" si="2"/>
        <v>0</v>
      </c>
      <c r="I41" s="67">
        <f t="shared" si="3"/>
        <v>0.46567473533988174</v>
      </c>
      <c r="J41" s="67">
        <f t="shared" si="4"/>
        <v>3.0088439426970662E-2</v>
      </c>
      <c r="K41" s="100">
        <f t="shared" si="6"/>
        <v>2.0058959617980439E-2</v>
      </c>
      <c r="O41" s="96">
        <f>Amnt_Deposited!B36</f>
        <v>2022</v>
      </c>
      <c r="P41" s="99">
        <f>Amnt_Deposited!H36</f>
        <v>0.46309227883207177</v>
      </c>
      <c r="Q41" s="284">
        <f>MCF!R40</f>
        <v>1</v>
      </c>
      <c r="R41" s="67">
        <f t="shared" si="5"/>
        <v>5.5571073459848609E-2</v>
      </c>
      <c r="S41" s="67">
        <f t="shared" si="7"/>
        <v>5.5571073459848609E-2</v>
      </c>
      <c r="T41" s="67">
        <f t="shared" si="8"/>
        <v>0</v>
      </c>
      <c r="U41" s="67">
        <f t="shared" si="9"/>
        <v>0.51032847708480189</v>
      </c>
      <c r="V41" s="67">
        <f t="shared" si="10"/>
        <v>3.2973632248734973E-2</v>
      </c>
      <c r="W41" s="100">
        <f t="shared" si="11"/>
        <v>2.1982421499156649E-2</v>
      </c>
    </row>
    <row r="42" spans="2:23">
      <c r="B42" s="96">
        <f>Amnt_Deposited!B37</f>
        <v>2023</v>
      </c>
      <c r="C42" s="99">
        <f>Amnt_Deposited!H37</f>
        <v>0.48447761950352891</v>
      </c>
      <c r="D42" s="418">
        <f>Dry_Matter_Content!H29</f>
        <v>0.73</v>
      </c>
      <c r="E42" s="284">
        <f>MCF!R41</f>
        <v>1</v>
      </c>
      <c r="F42" s="67">
        <f t="shared" si="0"/>
        <v>5.305029933563641E-2</v>
      </c>
      <c r="G42" s="67">
        <f t="shared" si="1"/>
        <v>5.305029933563641E-2</v>
      </c>
      <c r="H42" s="67">
        <f t="shared" si="2"/>
        <v>0</v>
      </c>
      <c r="I42" s="67">
        <f t="shared" si="3"/>
        <v>0.48724254465288025</v>
      </c>
      <c r="J42" s="67">
        <f t="shared" si="4"/>
        <v>3.1482490022637921E-2</v>
      </c>
      <c r="K42" s="100">
        <f t="shared" si="6"/>
        <v>2.0988326681758613E-2</v>
      </c>
      <c r="O42" s="96">
        <f>Amnt_Deposited!B37</f>
        <v>2023</v>
      </c>
      <c r="P42" s="99">
        <f>Amnt_Deposited!H37</f>
        <v>0.48447761950352891</v>
      </c>
      <c r="Q42" s="284">
        <f>MCF!R41</f>
        <v>1</v>
      </c>
      <c r="R42" s="67">
        <f t="shared" si="5"/>
        <v>5.813731434042347E-2</v>
      </c>
      <c r="S42" s="67">
        <f t="shared" si="7"/>
        <v>5.813731434042347E-2</v>
      </c>
      <c r="T42" s="67">
        <f t="shared" si="8"/>
        <v>0</v>
      </c>
      <c r="U42" s="67">
        <f t="shared" si="9"/>
        <v>0.5339644324963071</v>
      </c>
      <c r="V42" s="67">
        <f t="shared" si="10"/>
        <v>3.4501358928918265E-2</v>
      </c>
      <c r="W42" s="100">
        <f t="shared" si="11"/>
        <v>2.3000905952612175E-2</v>
      </c>
    </row>
    <row r="43" spans="2:23">
      <c r="B43" s="96">
        <f>Amnt_Deposited!B38</f>
        <v>2024</v>
      </c>
      <c r="C43" s="99">
        <f>Amnt_Deposited!H38</f>
        <v>0.50646928672601554</v>
      </c>
      <c r="D43" s="418">
        <f>Dry_Matter_Content!H30</f>
        <v>0.73</v>
      </c>
      <c r="E43" s="284">
        <f>MCF!R42</f>
        <v>1</v>
      </c>
      <c r="F43" s="67">
        <f t="shared" si="0"/>
        <v>5.54583868964987E-2</v>
      </c>
      <c r="G43" s="67">
        <f t="shared" si="1"/>
        <v>5.54583868964987E-2</v>
      </c>
      <c r="H43" s="67">
        <f t="shared" si="2"/>
        <v>0</v>
      </c>
      <c r="I43" s="67">
        <f t="shared" si="3"/>
        <v>0.50976032432609231</v>
      </c>
      <c r="J43" s="67">
        <f t="shared" si="4"/>
        <v>3.2940607223286664E-2</v>
      </c>
      <c r="K43" s="100">
        <f t="shared" si="6"/>
        <v>2.1960404815524442E-2</v>
      </c>
      <c r="O43" s="96">
        <f>Amnt_Deposited!B38</f>
        <v>2024</v>
      </c>
      <c r="P43" s="99">
        <f>Amnt_Deposited!H38</f>
        <v>0.50646928672601554</v>
      </c>
      <c r="Q43" s="284">
        <f>MCF!R42</f>
        <v>1</v>
      </c>
      <c r="R43" s="67">
        <f t="shared" si="5"/>
        <v>6.0776314407121862E-2</v>
      </c>
      <c r="S43" s="67">
        <f t="shared" si="7"/>
        <v>6.0776314407121862E-2</v>
      </c>
      <c r="T43" s="67">
        <f t="shared" si="8"/>
        <v>0</v>
      </c>
      <c r="U43" s="67">
        <f t="shared" si="9"/>
        <v>0.55864145131626552</v>
      </c>
      <c r="V43" s="67">
        <f t="shared" si="10"/>
        <v>3.609929558716346E-2</v>
      </c>
      <c r="W43" s="100">
        <f t="shared" si="11"/>
        <v>2.4066197058108973E-2</v>
      </c>
    </row>
    <row r="44" spans="2:23">
      <c r="B44" s="96">
        <f>Amnt_Deposited!B39</f>
        <v>2025</v>
      </c>
      <c r="C44" s="99">
        <f>Amnt_Deposited!H39</f>
        <v>0.52906865377860868</v>
      </c>
      <c r="D44" s="418">
        <f>Dry_Matter_Content!H31</f>
        <v>0.73</v>
      </c>
      <c r="E44" s="284">
        <f>MCF!R43</f>
        <v>1</v>
      </c>
      <c r="F44" s="67">
        <f t="shared" si="0"/>
        <v>5.793301758875765E-2</v>
      </c>
      <c r="G44" s="67">
        <f t="shared" si="1"/>
        <v>5.793301758875765E-2</v>
      </c>
      <c r="H44" s="67">
        <f t="shared" si="2"/>
        <v>0</v>
      </c>
      <c r="I44" s="67">
        <f t="shared" si="3"/>
        <v>0.53323039362365798</v>
      </c>
      <c r="J44" s="67">
        <f t="shared" si="4"/>
        <v>3.4462948291192015E-2</v>
      </c>
      <c r="K44" s="100">
        <f t="shared" si="6"/>
        <v>2.2975298860794677E-2</v>
      </c>
      <c r="O44" s="96">
        <f>Amnt_Deposited!B39</f>
        <v>2025</v>
      </c>
      <c r="P44" s="99">
        <f>Amnt_Deposited!H39</f>
        <v>0.52906865377860868</v>
      </c>
      <c r="Q44" s="284">
        <f>MCF!R43</f>
        <v>1</v>
      </c>
      <c r="R44" s="67">
        <f t="shared" si="5"/>
        <v>6.3488238453433044E-2</v>
      </c>
      <c r="S44" s="67">
        <f t="shared" si="7"/>
        <v>6.3488238453433044E-2</v>
      </c>
      <c r="T44" s="67">
        <f t="shared" si="8"/>
        <v>0</v>
      </c>
      <c r="U44" s="67">
        <f t="shared" si="9"/>
        <v>0.58436207520400862</v>
      </c>
      <c r="V44" s="67">
        <f t="shared" si="10"/>
        <v>3.7767614565689875E-2</v>
      </c>
      <c r="W44" s="100">
        <f t="shared" si="11"/>
        <v>2.5178409710459915E-2</v>
      </c>
    </row>
    <row r="45" spans="2:23">
      <c r="B45" s="96">
        <f>Amnt_Deposited!B40</f>
        <v>2026</v>
      </c>
      <c r="C45" s="99">
        <f>Amnt_Deposited!H40</f>
        <v>0.55227546202758704</v>
      </c>
      <c r="D45" s="418">
        <f>Dry_Matter_Content!H32</f>
        <v>0.73</v>
      </c>
      <c r="E45" s="284">
        <f>MCF!R44</f>
        <v>1</v>
      </c>
      <c r="F45" s="67">
        <f t="shared" si="0"/>
        <v>6.0474163092020777E-2</v>
      </c>
      <c r="G45" s="67">
        <f t="shared" si="1"/>
        <v>6.0474163092020777E-2</v>
      </c>
      <c r="H45" s="67">
        <f t="shared" si="2"/>
        <v>0</v>
      </c>
      <c r="I45" s="67">
        <f t="shared" si="3"/>
        <v>0.55765488669273566</v>
      </c>
      <c r="J45" s="67">
        <f t="shared" si="4"/>
        <v>3.6049670022943112E-2</v>
      </c>
      <c r="K45" s="100">
        <f t="shared" si="6"/>
        <v>2.4033113348628739E-2</v>
      </c>
      <c r="O45" s="96">
        <f>Amnt_Deposited!B40</f>
        <v>2026</v>
      </c>
      <c r="P45" s="99">
        <f>Amnt_Deposited!H40</f>
        <v>0.55227546202758704</v>
      </c>
      <c r="Q45" s="284">
        <f>MCF!R44</f>
        <v>1</v>
      </c>
      <c r="R45" s="67">
        <f t="shared" si="5"/>
        <v>6.6273055443310441E-2</v>
      </c>
      <c r="S45" s="67">
        <f t="shared" si="7"/>
        <v>6.6273055443310441E-2</v>
      </c>
      <c r="T45" s="67">
        <f t="shared" si="8"/>
        <v>0</v>
      </c>
      <c r="U45" s="67">
        <f t="shared" si="9"/>
        <v>0.61112864295094305</v>
      </c>
      <c r="V45" s="67">
        <f t="shared" si="10"/>
        <v>3.9506487696376005E-2</v>
      </c>
      <c r="W45" s="100">
        <f t="shared" si="11"/>
        <v>2.6337658464250669E-2</v>
      </c>
    </row>
    <row r="46" spans="2:23">
      <c r="B46" s="96">
        <f>Amnt_Deposited!B41</f>
        <v>2027</v>
      </c>
      <c r="C46" s="99">
        <f>Amnt_Deposited!H41</f>
        <v>0.57608762924823631</v>
      </c>
      <c r="D46" s="418">
        <f>Dry_Matter_Content!H33</f>
        <v>0.73</v>
      </c>
      <c r="E46" s="284">
        <f>MCF!R45</f>
        <v>1</v>
      </c>
      <c r="F46" s="67">
        <f t="shared" si="0"/>
        <v>6.3081595402681878E-2</v>
      </c>
      <c r="G46" s="67">
        <f t="shared" si="1"/>
        <v>6.3081595402681878E-2</v>
      </c>
      <c r="H46" s="67">
        <f t="shared" si="2"/>
        <v>0</v>
      </c>
      <c r="I46" s="67">
        <f t="shared" si="3"/>
        <v>0.5830355653953404</v>
      </c>
      <c r="J46" s="67">
        <f t="shared" si="4"/>
        <v>3.7700916700077095E-2</v>
      </c>
      <c r="K46" s="100">
        <f t="shared" si="6"/>
        <v>2.5133944466718062E-2</v>
      </c>
      <c r="O46" s="96">
        <f>Amnt_Deposited!B41</f>
        <v>2027</v>
      </c>
      <c r="P46" s="99">
        <f>Amnt_Deposited!H41</f>
        <v>0.57608762924823631</v>
      </c>
      <c r="Q46" s="284">
        <f>MCF!R45</f>
        <v>1</v>
      </c>
      <c r="R46" s="67">
        <f t="shared" si="5"/>
        <v>6.9130515509788354E-2</v>
      </c>
      <c r="S46" s="67">
        <f t="shared" si="7"/>
        <v>6.9130515509788354E-2</v>
      </c>
      <c r="T46" s="67">
        <f t="shared" si="8"/>
        <v>0</v>
      </c>
      <c r="U46" s="67">
        <f t="shared" si="9"/>
        <v>0.63894308536475652</v>
      </c>
      <c r="V46" s="67">
        <f t="shared" si="10"/>
        <v>4.131607309597489E-2</v>
      </c>
      <c r="W46" s="100">
        <f t="shared" si="11"/>
        <v>2.7544048730649924E-2</v>
      </c>
    </row>
    <row r="47" spans="2:23">
      <c r="B47" s="96">
        <f>Amnt_Deposited!B42</f>
        <v>2028</v>
      </c>
      <c r="C47" s="99">
        <f>Amnt_Deposited!H42</f>
        <v>0.60050104049745734</v>
      </c>
      <c r="D47" s="418">
        <f>Dry_Matter_Content!H34</f>
        <v>0.73</v>
      </c>
      <c r="E47" s="284">
        <f>MCF!R46</f>
        <v>1</v>
      </c>
      <c r="F47" s="67">
        <f t="shared" si="0"/>
        <v>6.5754863934471566E-2</v>
      </c>
      <c r="G47" s="67">
        <f t="shared" si="1"/>
        <v>6.5754863934471566E-2</v>
      </c>
      <c r="H47" s="67">
        <f t="shared" si="2"/>
        <v>0</v>
      </c>
      <c r="I47" s="67">
        <f t="shared" si="3"/>
        <v>0.60937362189445732</v>
      </c>
      <c r="J47" s="67">
        <f t="shared" si="4"/>
        <v>3.9416807435354653E-2</v>
      </c>
      <c r="K47" s="100">
        <f t="shared" si="6"/>
        <v>2.6277871623569767E-2</v>
      </c>
      <c r="O47" s="96">
        <f>Amnt_Deposited!B42</f>
        <v>2028</v>
      </c>
      <c r="P47" s="99">
        <f>Amnt_Deposited!H42</f>
        <v>0.60050104049745734</v>
      </c>
      <c r="Q47" s="284">
        <f>MCF!R46</f>
        <v>1</v>
      </c>
      <c r="R47" s="67">
        <f t="shared" si="5"/>
        <v>7.2060124859694874E-2</v>
      </c>
      <c r="S47" s="67">
        <f t="shared" si="7"/>
        <v>7.2060124859694874E-2</v>
      </c>
      <c r="T47" s="67">
        <f t="shared" si="8"/>
        <v>0</v>
      </c>
      <c r="U47" s="67">
        <f t="shared" si="9"/>
        <v>0.6678067089254327</v>
      </c>
      <c r="V47" s="67">
        <f t="shared" si="10"/>
        <v>4.3196501299018794E-2</v>
      </c>
      <c r="W47" s="100">
        <f t="shared" si="11"/>
        <v>2.8797667532679195E-2</v>
      </c>
    </row>
    <row r="48" spans="2:23">
      <c r="B48" s="96">
        <f>Amnt_Deposited!B43</f>
        <v>2029</v>
      </c>
      <c r="C48" s="99">
        <f>Amnt_Deposited!H43</f>
        <v>0.62550932006980764</v>
      </c>
      <c r="D48" s="418">
        <f>Dry_Matter_Content!H35</f>
        <v>0.73</v>
      </c>
      <c r="E48" s="284">
        <f>MCF!R47</f>
        <v>1</v>
      </c>
      <c r="F48" s="67">
        <f t="shared" si="0"/>
        <v>6.8493270547643925E-2</v>
      </c>
      <c r="G48" s="67">
        <f t="shared" si="1"/>
        <v>6.8493270547643925E-2</v>
      </c>
      <c r="H48" s="67">
        <f t="shared" si="2"/>
        <v>0</v>
      </c>
      <c r="I48" s="67">
        <f t="shared" si="3"/>
        <v>0.63666946961574</v>
      </c>
      <c r="J48" s="67">
        <f t="shared" si="4"/>
        <v>4.1197422826361262E-2</v>
      </c>
      <c r="K48" s="100">
        <f t="shared" si="6"/>
        <v>2.7464948550907507E-2</v>
      </c>
      <c r="O48" s="96">
        <f>Amnt_Deposited!B43</f>
        <v>2029</v>
      </c>
      <c r="P48" s="99">
        <f>Amnt_Deposited!H43</f>
        <v>0.62550932006980764</v>
      </c>
      <c r="Q48" s="284">
        <f>MCF!R47</f>
        <v>1</v>
      </c>
      <c r="R48" s="67">
        <f t="shared" si="5"/>
        <v>7.5061118408376912E-2</v>
      </c>
      <c r="S48" s="67">
        <f t="shared" si="7"/>
        <v>7.5061118408376912E-2</v>
      </c>
      <c r="T48" s="67">
        <f t="shared" si="8"/>
        <v>0</v>
      </c>
      <c r="U48" s="67">
        <f t="shared" si="9"/>
        <v>0.69771996670218084</v>
      </c>
      <c r="V48" s="67">
        <f t="shared" si="10"/>
        <v>4.5147860631628782E-2</v>
      </c>
      <c r="W48" s="100">
        <f t="shared" si="11"/>
        <v>3.0098573754419187E-2</v>
      </c>
    </row>
    <row r="49" spans="2:23">
      <c r="B49" s="96">
        <f>Amnt_Deposited!B44</f>
        <v>2030</v>
      </c>
      <c r="C49" s="99">
        <f>Amnt_Deposited!H44</f>
        <v>0.65156378400000015</v>
      </c>
      <c r="D49" s="418">
        <f>Dry_Matter_Content!H36</f>
        <v>0.73</v>
      </c>
      <c r="E49" s="284">
        <f>MCF!R48</f>
        <v>1</v>
      </c>
      <c r="F49" s="67">
        <f t="shared" si="0"/>
        <v>7.1346234348000012E-2</v>
      </c>
      <c r="G49" s="67">
        <f t="shared" si="1"/>
        <v>7.1346234348000012E-2</v>
      </c>
      <c r="H49" s="67">
        <f t="shared" si="2"/>
        <v>0</v>
      </c>
      <c r="I49" s="67">
        <f t="shared" si="3"/>
        <v>0.66497291314051388</v>
      </c>
      <c r="J49" s="67">
        <f t="shared" si="4"/>
        <v>4.304279082322611E-2</v>
      </c>
      <c r="K49" s="100">
        <f t="shared" si="6"/>
        <v>2.8695193882150739E-2</v>
      </c>
      <c r="O49" s="96">
        <f>Amnt_Deposited!B44</f>
        <v>2030</v>
      </c>
      <c r="P49" s="99">
        <f>Amnt_Deposited!H44</f>
        <v>0.65156378400000015</v>
      </c>
      <c r="Q49" s="284">
        <f>MCF!R48</f>
        <v>1</v>
      </c>
      <c r="R49" s="67">
        <f t="shared" si="5"/>
        <v>7.8187654080000016E-2</v>
      </c>
      <c r="S49" s="67">
        <f t="shared" si="7"/>
        <v>7.8187654080000016E-2</v>
      </c>
      <c r="T49" s="67">
        <f t="shared" si="8"/>
        <v>0</v>
      </c>
      <c r="U49" s="67">
        <f t="shared" si="9"/>
        <v>0.72873743905809751</v>
      </c>
      <c r="V49" s="67">
        <f t="shared" si="10"/>
        <v>4.717018172408341E-2</v>
      </c>
      <c r="W49" s="100">
        <f t="shared" si="11"/>
        <v>3.1446787816055602E-2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0.62001663461707013</v>
      </c>
      <c r="J50" s="67">
        <f t="shared" si="4"/>
        <v>4.4956278523443798E-2</v>
      </c>
      <c r="K50" s="100">
        <f t="shared" si="6"/>
        <v>2.9970852348962532E-2</v>
      </c>
      <c r="O50" s="96">
        <f>Amnt_Deposited!B45</f>
        <v>2031</v>
      </c>
      <c r="P50" s="99">
        <f>Amnt_Deposited!H45</f>
        <v>0</v>
      </c>
      <c r="Q50" s="284">
        <f>MCF!R49</f>
        <v>1</v>
      </c>
      <c r="R50" s="67">
        <f t="shared" si="5"/>
        <v>0</v>
      </c>
      <c r="S50" s="67">
        <f t="shared" si="7"/>
        <v>0</v>
      </c>
      <c r="T50" s="67">
        <f t="shared" si="8"/>
        <v>0</v>
      </c>
      <c r="U50" s="67">
        <f t="shared" si="9"/>
        <v>0.67947028451185776</v>
      </c>
      <c r="V50" s="67">
        <f t="shared" si="10"/>
        <v>4.9267154546239783E-2</v>
      </c>
      <c r="W50" s="100">
        <f t="shared" si="11"/>
        <v>3.2844769697493184E-2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0.57809967835584064</v>
      </c>
      <c r="J51" s="67">
        <f t="shared" si="4"/>
        <v>4.1916956261229509E-2</v>
      </c>
      <c r="K51" s="100">
        <f t="shared" si="6"/>
        <v>2.7944637507486339E-2</v>
      </c>
      <c r="O51" s="96">
        <f>Amnt_Deposited!B46</f>
        <v>2032</v>
      </c>
      <c r="P51" s="99">
        <f>Amnt_Deposited!H46</f>
        <v>0</v>
      </c>
      <c r="Q51" s="284">
        <f>MCF!R50</f>
        <v>1</v>
      </c>
      <c r="R51" s="67">
        <f t="shared" ref="R51:R82" si="13">P51*$W$6*DOCF*Q51</f>
        <v>0</v>
      </c>
      <c r="S51" s="67">
        <f t="shared" si="7"/>
        <v>0</v>
      </c>
      <c r="T51" s="67">
        <f t="shared" si="8"/>
        <v>0</v>
      </c>
      <c r="U51" s="67">
        <f t="shared" si="9"/>
        <v>0.63353389408859251</v>
      </c>
      <c r="V51" s="67">
        <f t="shared" si="10"/>
        <v>4.5936390423265222E-2</v>
      </c>
      <c r="W51" s="100">
        <f t="shared" si="11"/>
        <v>3.0624260282176814E-2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0.53901656738860226</v>
      </c>
      <c r="J52" s="67">
        <f t="shared" si="4"/>
        <v>3.9083110967238342E-2</v>
      </c>
      <c r="K52" s="100">
        <f t="shared" si="6"/>
        <v>2.6055407311492227E-2</v>
      </c>
      <c r="O52" s="96">
        <f>Amnt_Deposited!B47</f>
        <v>2033</v>
      </c>
      <c r="P52" s="99">
        <f>Amnt_Deposited!H47</f>
        <v>0</v>
      </c>
      <c r="Q52" s="284">
        <f>MCF!R51</f>
        <v>1</v>
      </c>
      <c r="R52" s="67">
        <f t="shared" si="13"/>
        <v>0</v>
      </c>
      <c r="S52" s="67">
        <f t="shared" si="7"/>
        <v>0</v>
      </c>
      <c r="T52" s="67">
        <f t="shared" si="8"/>
        <v>0</v>
      </c>
      <c r="U52" s="67">
        <f t="shared" si="9"/>
        <v>0.59070308754915324</v>
      </c>
      <c r="V52" s="67">
        <f t="shared" si="10"/>
        <v>4.2830806539439277E-2</v>
      </c>
      <c r="W52" s="100">
        <f t="shared" si="11"/>
        <v>2.8553871026292851E-2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0.50257571626005082</v>
      </c>
      <c r="J53" s="67">
        <f t="shared" si="4"/>
        <v>3.6440851128551416E-2</v>
      </c>
      <c r="K53" s="100">
        <f t="shared" si="6"/>
        <v>2.4293900752367609E-2</v>
      </c>
      <c r="O53" s="96">
        <f>Amnt_Deposited!B48</f>
        <v>2034</v>
      </c>
      <c r="P53" s="99">
        <f>Amnt_Deposited!H48</f>
        <v>0</v>
      </c>
      <c r="Q53" s="284">
        <f>MCF!R52</f>
        <v>1</v>
      </c>
      <c r="R53" s="67">
        <f t="shared" si="13"/>
        <v>0</v>
      </c>
      <c r="S53" s="67">
        <f t="shared" si="7"/>
        <v>0</v>
      </c>
      <c r="T53" s="67">
        <f t="shared" si="8"/>
        <v>0</v>
      </c>
      <c r="U53" s="67">
        <f t="shared" si="9"/>
        <v>0.55076790823019273</v>
      </c>
      <c r="V53" s="67">
        <f t="shared" si="10"/>
        <v>3.9935179318960456E-2</v>
      </c>
      <c r="W53" s="100">
        <f t="shared" si="11"/>
        <v>2.662345287930697E-2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0.46859849187567676</v>
      </c>
      <c r="J54" s="67">
        <f t="shared" si="4"/>
        <v>3.3977224384374033E-2</v>
      </c>
      <c r="K54" s="100">
        <f t="shared" si="6"/>
        <v>2.2651482922916022E-2</v>
      </c>
      <c r="O54" s="96">
        <f>Amnt_Deposited!B49</f>
        <v>2035</v>
      </c>
      <c r="P54" s="99">
        <f>Amnt_Deposited!H49</f>
        <v>0</v>
      </c>
      <c r="Q54" s="284">
        <f>MCF!R53</f>
        <v>1</v>
      </c>
      <c r="R54" s="67">
        <f t="shared" si="13"/>
        <v>0</v>
      </c>
      <c r="S54" s="67">
        <f t="shared" si="7"/>
        <v>0</v>
      </c>
      <c r="T54" s="67">
        <f t="shared" si="8"/>
        <v>0</v>
      </c>
      <c r="U54" s="67">
        <f t="shared" si="9"/>
        <v>0.51353259383635819</v>
      </c>
      <c r="V54" s="67">
        <f t="shared" si="10"/>
        <v>3.7235314393834561E-2</v>
      </c>
      <c r="W54" s="100">
        <f t="shared" si="11"/>
        <v>2.4823542929223039E-2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0.43691833784212875</v>
      </c>
      <c r="J55" s="67">
        <f t="shared" si="4"/>
        <v>3.1680154033548034E-2</v>
      </c>
      <c r="K55" s="100">
        <f t="shared" si="6"/>
        <v>2.1120102689032021E-2</v>
      </c>
      <c r="O55" s="96">
        <f>Amnt_Deposited!B50</f>
        <v>2036</v>
      </c>
      <c r="P55" s="99">
        <f>Amnt_Deposited!H50</f>
        <v>0</v>
      </c>
      <c r="Q55" s="284">
        <f>MCF!R54</f>
        <v>1</v>
      </c>
      <c r="R55" s="67">
        <f t="shared" si="13"/>
        <v>0</v>
      </c>
      <c r="S55" s="67">
        <f t="shared" si="7"/>
        <v>0</v>
      </c>
      <c r="T55" s="67">
        <f t="shared" si="8"/>
        <v>0</v>
      </c>
      <c r="U55" s="67">
        <f t="shared" si="9"/>
        <v>0.47881461681329185</v>
      </c>
      <c r="V55" s="67">
        <f t="shared" si="10"/>
        <v>3.4717977023066351E-2</v>
      </c>
      <c r="W55" s="100">
        <f t="shared" si="11"/>
        <v>2.3145318015377565E-2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0.40737995800758003</v>
      </c>
      <c r="J56" s="67">
        <f t="shared" si="4"/>
        <v>2.9538379834548691E-2</v>
      </c>
      <c r="K56" s="100">
        <f t="shared" si="6"/>
        <v>1.969225322303246E-2</v>
      </c>
      <c r="O56" s="96">
        <f>Amnt_Deposited!B51</f>
        <v>2037</v>
      </c>
      <c r="P56" s="99">
        <f>Amnt_Deposited!H51</f>
        <v>0</v>
      </c>
      <c r="Q56" s="284">
        <f>MCF!R55</f>
        <v>1</v>
      </c>
      <c r="R56" s="67">
        <f t="shared" si="13"/>
        <v>0</v>
      </c>
      <c r="S56" s="67">
        <f t="shared" si="7"/>
        <v>0</v>
      </c>
      <c r="T56" s="67">
        <f t="shared" si="8"/>
        <v>0</v>
      </c>
      <c r="U56" s="67">
        <f t="shared" si="9"/>
        <v>0.4464437895973481</v>
      </c>
      <c r="V56" s="67">
        <f t="shared" si="10"/>
        <v>3.2370827215943775E-2</v>
      </c>
      <c r="W56" s="100">
        <f t="shared" si="11"/>
        <v>2.1580551477295849E-2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0.37983855519981236</v>
      </c>
      <c r="J57" s="67">
        <f t="shared" si="4"/>
        <v>2.7541402807767686E-2</v>
      </c>
      <c r="K57" s="100">
        <f t="shared" si="6"/>
        <v>1.8360935205178456E-2</v>
      </c>
      <c r="O57" s="96">
        <f>Amnt_Deposited!B52</f>
        <v>2038</v>
      </c>
      <c r="P57" s="99">
        <f>Amnt_Deposited!H52</f>
        <v>0</v>
      </c>
      <c r="Q57" s="284">
        <f>MCF!R56</f>
        <v>1</v>
      </c>
      <c r="R57" s="67">
        <f t="shared" si="13"/>
        <v>0</v>
      </c>
      <c r="S57" s="67">
        <f t="shared" si="7"/>
        <v>0</v>
      </c>
      <c r="T57" s="67">
        <f t="shared" si="8"/>
        <v>0</v>
      </c>
      <c r="U57" s="67">
        <f t="shared" si="9"/>
        <v>0.41626143035595886</v>
      </c>
      <c r="V57" s="67">
        <f t="shared" si="10"/>
        <v>3.0182359241389251E-2</v>
      </c>
      <c r="W57" s="100">
        <f t="shared" si="11"/>
        <v>2.0121572827592832E-2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0.35415912143030942</v>
      </c>
      <c r="J58" s="67">
        <f t="shared" si="4"/>
        <v>2.5679433769502921E-2</v>
      </c>
      <c r="K58" s="100">
        <f t="shared" si="6"/>
        <v>1.7119622513001947E-2</v>
      </c>
      <c r="O58" s="96">
        <f>Amnt_Deposited!B53</f>
        <v>2039</v>
      </c>
      <c r="P58" s="99">
        <f>Amnt_Deposited!H53</f>
        <v>0</v>
      </c>
      <c r="Q58" s="284">
        <f>MCF!R57</f>
        <v>1</v>
      </c>
      <c r="R58" s="67">
        <f t="shared" si="13"/>
        <v>0</v>
      </c>
      <c r="S58" s="67">
        <f t="shared" si="7"/>
        <v>0</v>
      </c>
      <c r="T58" s="67">
        <f t="shared" si="8"/>
        <v>0</v>
      </c>
      <c r="U58" s="67">
        <f t="shared" si="9"/>
        <v>0.38811958512910633</v>
      </c>
      <c r="V58" s="67">
        <f t="shared" si="10"/>
        <v>2.8141845226852525E-2</v>
      </c>
      <c r="W58" s="100">
        <f t="shared" si="11"/>
        <v>1.8761230151235014E-2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0.33021577608494079</v>
      </c>
      <c r="J59" s="67">
        <f t="shared" si="4"/>
        <v>2.3943345345368634E-2</v>
      </c>
      <c r="K59" s="100">
        <f t="shared" si="6"/>
        <v>1.5962230230245754E-2</v>
      </c>
      <c r="O59" s="96">
        <f>Amnt_Deposited!B54</f>
        <v>2040</v>
      </c>
      <c r="P59" s="99">
        <f>Amnt_Deposited!H54</f>
        <v>0</v>
      </c>
      <c r="Q59" s="284">
        <f>MCF!R58</f>
        <v>1</v>
      </c>
      <c r="R59" s="67">
        <f t="shared" si="13"/>
        <v>0</v>
      </c>
      <c r="S59" s="67">
        <f t="shared" si="7"/>
        <v>0</v>
      </c>
      <c r="T59" s="67">
        <f t="shared" si="8"/>
        <v>0</v>
      </c>
      <c r="U59" s="67">
        <f t="shared" si="9"/>
        <v>0.36188030255883935</v>
      </c>
      <c r="V59" s="67">
        <f t="shared" si="10"/>
        <v>2.6239282570267003E-2</v>
      </c>
      <c r="W59" s="100">
        <f t="shared" si="11"/>
        <v>1.7492855046844669E-2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0.30789114885704522</v>
      </c>
      <c r="J60" s="67">
        <f t="shared" si="4"/>
        <v>2.2324627227895567E-2</v>
      </c>
      <c r="K60" s="100">
        <f t="shared" si="6"/>
        <v>1.4883084818597044E-2</v>
      </c>
      <c r="O60" s="96">
        <f>Amnt_Deposited!B55</f>
        <v>2041</v>
      </c>
      <c r="P60" s="99">
        <f>Amnt_Deposited!H55</f>
        <v>0</v>
      </c>
      <c r="Q60" s="284">
        <f>MCF!R59</f>
        <v>1</v>
      </c>
      <c r="R60" s="67">
        <f t="shared" si="13"/>
        <v>0</v>
      </c>
      <c r="S60" s="67">
        <f t="shared" si="7"/>
        <v>0</v>
      </c>
      <c r="T60" s="67">
        <f t="shared" si="8"/>
        <v>0</v>
      </c>
      <c r="U60" s="67">
        <f t="shared" si="9"/>
        <v>0.33741495765155655</v>
      </c>
      <c r="V60" s="67">
        <f t="shared" si="10"/>
        <v>2.4465344907282822E-2</v>
      </c>
      <c r="W60" s="100">
        <f t="shared" si="11"/>
        <v>1.6310229938188547E-2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0.2870758043980513</v>
      </c>
      <c r="J61" s="67">
        <f t="shared" si="4"/>
        <v>2.0815344458993888E-2</v>
      </c>
      <c r="K61" s="100">
        <f t="shared" si="6"/>
        <v>1.3876896305995924E-2</v>
      </c>
      <c r="O61" s="96">
        <f>Amnt_Deposited!B56</f>
        <v>2042</v>
      </c>
      <c r="P61" s="99">
        <f>Amnt_Deposited!H56</f>
        <v>0</v>
      </c>
      <c r="Q61" s="284">
        <f>MCF!R60</f>
        <v>1</v>
      </c>
      <c r="R61" s="67">
        <f t="shared" si="13"/>
        <v>0</v>
      </c>
      <c r="S61" s="67">
        <f t="shared" si="7"/>
        <v>0</v>
      </c>
      <c r="T61" s="67">
        <f t="shared" si="8"/>
        <v>0</v>
      </c>
      <c r="U61" s="67">
        <f t="shared" si="9"/>
        <v>0.31460362125813857</v>
      </c>
      <c r="V61" s="67">
        <f t="shared" si="10"/>
        <v>2.281133639341797E-2</v>
      </c>
      <c r="W61" s="100">
        <f t="shared" si="11"/>
        <v>1.520755759561198E-2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0.26766770586527189</v>
      </c>
      <c r="J62" s="67">
        <f t="shared" si="4"/>
        <v>1.9408098532779423E-2</v>
      </c>
      <c r="K62" s="100">
        <f t="shared" si="6"/>
        <v>1.2938732355186281E-2</v>
      </c>
      <c r="O62" s="96">
        <f>Amnt_Deposited!B57</f>
        <v>2043</v>
      </c>
      <c r="P62" s="99">
        <f>Amnt_Deposited!H57</f>
        <v>0</v>
      </c>
      <c r="Q62" s="284">
        <f>MCF!R61</f>
        <v>1</v>
      </c>
      <c r="R62" s="67">
        <f t="shared" si="13"/>
        <v>0</v>
      </c>
      <c r="S62" s="67">
        <f t="shared" si="7"/>
        <v>0</v>
      </c>
      <c r="T62" s="67">
        <f t="shared" si="8"/>
        <v>0</v>
      </c>
      <c r="U62" s="67">
        <f t="shared" si="9"/>
        <v>0.29333447218112002</v>
      </c>
      <c r="V62" s="67">
        <f t="shared" si="10"/>
        <v>2.1269149077018556E-2</v>
      </c>
      <c r="W62" s="100">
        <f t="shared" si="11"/>
        <v>1.4179432718012371E-2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0.24957171473718265</v>
      </c>
      <c r="J63" s="67">
        <f t="shared" si="4"/>
        <v>1.8095991128089236E-2</v>
      </c>
      <c r="K63" s="100">
        <f t="shared" si="6"/>
        <v>1.2063994085392823E-2</v>
      </c>
      <c r="O63" s="96">
        <f>Amnt_Deposited!B58</f>
        <v>2044</v>
      </c>
      <c r="P63" s="99">
        <f>Amnt_Deposited!H58</f>
        <v>0</v>
      </c>
      <c r="Q63" s="284">
        <f>MCF!R62</f>
        <v>1</v>
      </c>
      <c r="R63" s="67">
        <f t="shared" si="13"/>
        <v>0</v>
      </c>
      <c r="S63" s="67">
        <f t="shared" si="7"/>
        <v>0</v>
      </c>
      <c r="T63" s="67">
        <f t="shared" si="8"/>
        <v>0</v>
      </c>
      <c r="U63" s="67">
        <f t="shared" si="9"/>
        <v>0.27350324902704959</v>
      </c>
      <c r="V63" s="67">
        <f t="shared" si="10"/>
        <v>1.9831223154070408E-2</v>
      </c>
      <c r="W63" s="100">
        <f t="shared" si="11"/>
        <v>1.3220815436046938E-2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0.23269912444427937</v>
      </c>
      <c r="J64" s="67">
        <f t="shared" si="4"/>
        <v>1.6872590292903274E-2</v>
      </c>
      <c r="K64" s="100">
        <f t="shared" si="6"/>
        <v>1.1248393528602182E-2</v>
      </c>
      <c r="O64" s="96">
        <f>Amnt_Deposited!B59</f>
        <v>2045</v>
      </c>
      <c r="P64" s="99">
        <f>Amnt_Deposited!H59</f>
        <v>0</v>
      </c>
      <c r="Q64" s="284">
        <f>MCF!R63</f>
        <v>1</v>
      </c>
      <c r="R64" s="67">
        <f t="shared" si="13"/>
        <v>0</v>
      </c>
      <c r="S64" s="67">
        <f t="shared" si="7"/>
        <v>0</v>
      </c>
      <c r="T64" s="67">
        <f t="shared" si="8"/>
        <v>0</v>
      </c>
      <c r="U64" s="67">
        <f t="shared" si="9"/>
        <v>0.25501273911701861</v>
      </c>
      <c r="V64" s="67">
        <f t="shared" si="10"/>
        <v>1.8490509910030994E-2</v>
      </c>
      <c r="W64" s="100">
        <f t="shared" si="11"/>
        <v>1.2327006606687329E-2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0.21696722552937125</v>
      </c>
      <c r="J65" s="67">
        <f t="shared" si="4"/>
        <v>1.5731898914908105E-2</v>
      </c>
      <c r="K65" s="100">
        <f t="shared" si="6"/>
        <v>1.0487932609938737E-2</v>
      </c>
      <c r="O65" s="96">
        <f>Amnt_Deposited!B60</f>
        <v>2046</v>
      </c>
      <c r="P65" s="99">
        <f>Amnt_Deposited!H60</f>
        <v>0</v>
      </c>
      <c r="Q65" s="284">
        <f>MCF!R64</f>
        <v>1</v>
      </c>
      <c r="R65" s="67">
        <f t="shared" si="13"/>
        <v>0</v>
      </c>
      <c r="S65" s="67">
        <f t="shared" si="7"/>
        <v>0</v>
      </c>
      <c r="T65" s="67">
        <f t="shared" si="8"/>
        <v>0</v>
      </c>
      <c r="U65" s="67">
        <f t="shared" si="9"/>
        <v>0.23777230194999602</v>
      </c>
      <c r="V65" s="67">
        <f t="shared" si="10"/>
        <v>1.7240437167022591E-2</v>
      </c>
      <c r="W65" s="100">
        <f t="shared" si="11"/>
        <v>1.149362477801506E-2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0.20229890020572586</v>
      </c>
      <c r="J66" s="67">
        <f t="shared" si="4"/>
        <v>1.466832532364541E-2</v>
      </c>
      <c r="K66" s="100">
        <f t="shared" si="6"/>
        <v>9.7788835490969402E-3</v>
      </c>
      <c r="O66" s="96">
        <f>Amnt_Deposited!B61</f>
        <v>2047</v>
      </c>
      <c r="P66" s="99">
        <f>Amnt_Deposited!H61</f>
        <v>0</v>
      </c>
      <c r="Q66" s="284">
        <f>MCF!R65</f>
        <v>1</v>
      </c>
      <c r="R66" s="67">
        <f t="shared" si="13"/>
        <v>0</v>
      </c>
      <c r="S66" s="67">
        <f t="shared" si="7"/>
        <v>0</v>
      </c>
      <c r="T66" s="67">
        <f t="shared" si="8"/>
        <v>0</v>
      </c>
      <c r="U66" s="67">
        <f t="shared" si="9"/>
        <v>0.22169742488298735</v>
      </c>
      <c r="V66" s="67">
        <f t="shared" si="10"/>
        <v>1.6074877067008678E-2</v>
      </c>
      <c r="W66" s="100">
        <f t="shared" si="11"/>
        <v>1.0716584711339117E-2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0.18862224432558897</v>
      </c>
      <c r="J67" s="67">
        <f t="shared" si="4"/>
        <v>1.36766558801369E-2</v>
      </c>
      <c r="K67" s="100">
        <f t="shared" si="6"/>
        <v>9.1177705867579329E-3</v>
      </c>
      <c r="O67" s="96">
        <f>Amnt_Deposited!B62</f>
        <v>2048</v>
      </c>
      <c r="P67" s="99">
        <f>Amnt_Deposited!H62</f>
        <v>0</v>
      </c>
      <c r="Q67" s="284">
        <f>MCF!R66</f>
        <v>1</v>
      </c>
      <c r="R67" s="67">
        <f t="shared" si="13"/>
        <v>0</v>
      </c>
      <c r="S67" s="67">
        <f t="shared" si="7"/>
        <v>0</v>
      </c>
      <c r="T67" s="67">
        <f t="shared" si="8"/>
        <v>0</v>
      </c>
      <c r="U67" s="67">
        <f t="shared" si="9"/>
        <v>0.20670930884996061</v>
      </c>
      <c r="V67" s="67">
        <f t="shared" si="10"/>
        <v>1.4988116033026747E-2</v>
      </c>
      <c r="W67" s="100">
        <f t="shared" si="11"/>
        <v>9.9920773553511637E-3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0.17587021490596896</v>
      </c>
      <c r="J68" s="67">
        <f t="shared" si="4"/>
        <v>1.2752029419619995E-2</v>
      </c>
      <c r="K68" s="100">
        <f t="shared" si="6"/>
        <v>8.5013529464133299E-3</v>
      </c>
      <c r="O68" s="96">
        <f>Amnt_Deposited!B63</f>
        <v>2049</v>
      </c>
      <c r="P68" s="99">
        <f>Amnt_Deposited!H63</f>
        <v>0</v>
      </c>
      <c r="Q68" s="284">
        <f>MCF!R67</f>
        <v>1</v>
      </c>
      <c r="R68" s="67">
        <f t="shared" si="13"/>
        <v>0</v>
      </c>
      <c r="S68" s="67">
        <f t="shared" si="7"/>
        <v>0</v>
      </c>
      <c r="T68" s="67">
        <f t="shared" si="8"/>
        <v>0</v>
      </c>
      <c r="U68" s="67">
        <f t="shared" si="9"/>
        <v>0.1927344820887332</v>
      </c>
      <c r="V68" s="67">
        <f t="shared" si="10"/>
        <v>1.3974826761227398E-2</v>
      </c>
      <c r="W68" s="100">
        <f t="shared" si="11"/>
        <v>9.3165511741515987E-3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0.16398030148385645</v>
      </c>
      <c r="J69" s="67">
        <f t="shared" si="4"/>
        <v>1.1889913422112519E-2</v>
      </c>
      <c r="K69" s="100">
        <f t="shared" si="6"/>
        <v>7.9266089480750125E-3</v>
      </c>
      <c r="O69" s="96">
        <f>Amnt_Deposited!B64</f>
        <v>2050</v>
      </c>
      <c r="P69" s="99">
        <f>Amnt_Deposited!H64</f>
        <v>0</v>
      </c>
      <c r="Q69" s="284">
        <f>MCF!R68</f>
        <v>1</v>
      </c>
      <c r="R69" s="67">
        <f t="shared" si="13"/>
        <v>0</v>
      </c>
      <c r="S69" s="67">
        <f t="shared" si="7"/>
        <v>0</v>
      </c>
      <c r="T69" s="67">
        <f t="shared" si="8"/>
        <v>0</v>
      </c>
      <c r="U69" s="67">
        <f t="shared" si="9"/>
        <v>0.17970443998230851</v>
      </c>
      <c r="V69" s="67">
        <f t="shared" si="10"/>
        <v>1.3030042106424684E-2</v>
      </c>
      <c r="W69" s="100">
        <f t="shared" si="11"/>
        <v>8.6866947376164558E-3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0.15289421968986194</v>
      </c>
      <c r="J70" s="67">
        <f t="shared" si="4"/>
        <v>1.1086081793994496E-2</v>
      </c>
      <c r="K70" s="100">
        <f t="shared" si="6"/>
        <v>7.3907211959963305E-3</v>
      </c>
      <c r="O70" s="96">
        <f>Amnt_Deposited!B65</f>
        <v>2051</v>
      </c>
      <c r="P70" s="99">
        <f>Amnt_Deposited!H65</f>
        <v>0</v>
      </c>
      <c r="Q70" s="284">
        <f>MCF!R69</f>
        <v>1</v>
      </c>
      <c r="R70" s="67">
        <f t="shared" si="13"/>
        <v>0</v>
      </c>
      <c r="S70" s="67">
        <f t="shared" si="7"/>
        <v>0</v>
      </c>
      <c r="T70" s="67">
        <f t="shared" si="8"/>
        <v>0</v>
      </c>
      <c r="U70" s="67">
        <f t="shared" si="9"/>
        <v>0.16755530924916384</v>
      </c>
      <c r="V70" s="67">
        <f t="shared" si="10"/>
        <v>1.2149130733144659E-2</v>
      </c>
      <c r="W70" s="100">
        <f t="shared" si="11"/>
        <v>8.0994204887631059E-3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0.14255762553816961</v>
      </c>
      <c r="J71" s="67">
        <f t="shared" si="4"/>
        <v>1.0336594151692316E-2</v>
      </c>
      <c r="K71" s="100">
        <f t="shared" si="6"/>
        <v>6.891062767794877E-3</v>
      </c>
      <c r="O71" s="96">
        <f>Amnt_Deposited!B66</f>
        <v>2052</v>
      </c>
      <c r="P71" s="99">
        <f>Amnt_Deposited!H66</f>
        <v>0</v>
      </c>
      <c r="Q71" s="284">
        <f>MCF!R70</f>
        <v>1</v>
      </c>
      <c r="R71" s="67">
        <f t="shared" si="13"/>
        <v>0</v>
      </c>
      <c r="S71" s="67">
        <f t="shared" si="7"/>
        <v>0</v>
      </c>
      <c r="T71" s="67">
        <f t="shared" si="8"/>
        <v>0</v>
      </c>
      <c r="U71" s="67">
        <f t="shared" si="9"/>
        <v>0.15622753483635035</v>
      </c>
      <c r="V71" s="67">
        <f t="shared" si="10"/>
        <v>1.1327774412813501E-2</v>
      </c>
      <c r="W71" s="100">
        <f t="shared" si="11"/>
        <v>7.5518496085423339E-3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0.13291984903225573</v>
      </c>
      <c r="J72" s="67">
        <f t="shared" si="4"/>
        <v>9.6377765059138826E-3</v>
      </c>
      <c r="K72" s="100">
        <f t="shared" si="6"/>
        <v>6.4251843372759212E-3</v>
      </c>
      <c r="O72" s="96">
        <f>Amnt_Deposited!B67</f>
        <v>2053</v>
      </c>
      <c r="P72" s="99">
        <f>Amnt_Deposited!H67</f>
        <v>0</v>
      </c>
      <c r="Q72" s="284">
        <f>MCF!R71</f>
        <v>1</v>
      </c>
      <c r="R72" s="67">
        <f t="shared" si="13"/>
        <v>0</v>
      </c>
      <c r="S72" s="67">
        <f t="shared" si="7"/>
        <v>0</v>
      </c>
      <c r="T72" s="67">
        <f t="shared" si="8"/>
        <v>0</v>
      </c>
      <c r="U72" s="67">
        <f t="shared" si="9"/>
        <v>0.14566558798055432</v>
      </c>
      <c r="V72" s="67">
        <f t="shared" si="10"/>
        <v>1.0561946855796043E-2</v>
      </c>
      <c r="W72" s="100">
        <f t="shared" si="11"/>
        <v>7.0412979038640281E-3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0.12393364578050689</v>
      </c>
      <c r="J73" s="67">
        <f t="shared" si="4"/>
        <v>8.9862032517488474E-3</v>
      </c>
      <c r="K73" s="100">
        <f t="shared" si="6"/>
        <v>5.9908021678325646E-3</v>
      </c>
      <c r="O73" s="96">
        <f>Amnt_Deposited!B68</f>
        <v>2054</v>
      </c>
      <c r="P73" s="99">
        <f>Amnt_Deposited!H68</f>
        <v>0</v>
      </c>
      <c r="Q73" s="284">
        <f>MCF!R72</f>
        <v>1</v>
      </c>
      <c r="R73" s="67">
        <f t="shared" si="13"/>
        <v>0</v>
      </c>
      <c r="S73" s="67">
        <f t="shared" si="7"/>
        <v>0</v>
      </c>
      <c r="T73" s="67">
        <f t="shared" si="8"/>
        <v>0</v>
      </c>
      <c r="U73" s="67">
        <f t="shared" si="9"/>
        <v>0.13581769400603502</v>
      </c>
      <c r="V73" s="67">
        <f t="shared" si="10"/>
        <v>9.8478939745192916E-3</v>
      </c>
      <c r="W73" s="100">
        <f t="shared" si="11"/>
        <v>6.5652626496795277E-3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0.11555496540415752</v>
      </c>
      <c r="J74" s="67">
        <f t="shared" si="4"/>
        <v>8.3786803763493626E-3</v>
      </c>
      <c r="K74" s="100">
        <f t="shared" si="6"/>
        <v>5.5857869175662414E-3</v>
      </c>
      <c r="O74" s="96">
        <f>Amnt_Deposited!B69</f>
        <v>2055</v>
      </c>
      <c r="P74" s="99">
        <f>Amnt_Deposited!H69</f>
        <v>0</v>
      </c>
      <c r="Q74" s="284">
        <f>MCF!R73</f>
        <v>1</v>
      </c>
      <c r="R74" s="67">
        <f t="shared" si="13"/>
        <v>0</v>
      </c>
      <c r="S74" s="67">
        <f t="shared" si="7"/>
        <v>0</v>
      </c>
      <c r="T74" s="67">
        <f t="shared" si="8"/>
        <v>0</v>
      </c>
      <c r="U74" s="67">
        <f t="shared" si="9"/>
        <v>0.12663557852510421</v>
      </c>
      <c r="V74" s="67">
        <f t="shared" si="10"/>
        <v>9.1821154809308136E-3</v>
      </c>
      <c r="W74" s="100">
        <f t="shared" si="11"/>
        <v>6.1214103206205421E-3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0.10774273560228213</v>
      </c>
      <c r="J75" s="67">
        <f t="shared" si="4"/>
        <v>7.8122298018753903E-3</v>
      </c>
      <c r="K75" s="100">
        <f t="shared" si="6"/>
        <v>5.2081532012502596E-3</v>
      </c>
      <c r="O75" s="96">
        <f>Amnt_Deposited!B70</f>
        <v>2056</v>
      </c>
      <c r="P75" s="99">
        <f>Amnt_Deposited!H70</f>
        <v>0</v>
      </c>
      <c r="Q75" s="284">
        <f>MCF!R74</f>
        <v>1</v>
      </c>
      <c r="R75" s="67">
        <f t="shared" si="13"/>
        <v>0</v>
      </c>
      <c r="S75" s="67">
        <f t="shared" si="7"/>
        <v>0</v>
      </c>
      <c r="T75" s="67">
        <f t="shared" si="8"/>
        <v>0</v>
      </c>
      <c r="U75" s="67">
        <f t="shared" si="9"/>
        <v>0.11807423079702159</v>
      </c>
      <c r="V75" s="67">
        <f t="shared" si="10"/>
        <v>8.5613477280826241E-3</v>
      </c>
      <c r="W75" s="100">
        <f t="shared" si="11"/>
        <v>5.7075651520550824E-3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0.10045866081532845</v>
      </c>
      <c r="J76" s="67">
        <f t="shared" si="4"/>
        <v>7.2840747869536843E-3</v>
      </c>
      <c r="K76" s="100">
        <f t="shared" si="6"/>
        <v>4.8560498579691223E-3</v>
      </c>
      <c r="O76" s="96">
        <f>Amnt_Deposited!B71</f>
        <v>2057</v>
      </c>
      <c r="P76" s="99">
        <f>Amnt_Deposited!H71</f>
        <v>0</v>
      </c>
      <c r="Q76" s="284">
        <f>MCF!R75</f>
        <v>1</v>
      </c>
      <c r="R76" s="67">
        <f t="shared" si="13"/>
        <v>0</v>
      </c>
      <c r="S76" s="67">
        <f t="shared" si="7"/>
        <v>0</v>
      </c>
      <c r="T76" s="67">
        <f t="shared" si="8"/>
        <v>0</v>
      </c>
      <c r="U76" s="67">
        <f t="shared" si="9"/>
        <v>0.11009168308529152</v>
      </c>
      <c r="V76" s="67">
        <f t="shared" si="10"/>
        <v>7.9825477117300703E-3</v>
      </c>
      <c r="W76" s="100">
        <f t="shared" si="11"/>
        <v>5.3216984744867135E-3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9.3667034500240096E-2</v>
      </c>
      <c r="J77" s="67">
        <f t="shared" si="4"/>
        <v>6.7916263150883524E-3</v>
      </c>
      <c r="K77" s="100">
        <f t="shared" si="6"/>
        <v>4.5277508767255677E-3</v>
      </c>
      <c r="O77" s="96">
        <f>Amnt_Deposited!B72</f>
        <v>2058</v>
      </c>
      <c r="P77" s="99">
        <f>Amnt_Deposited!H72</f>
        <v>0</v>
      </c>
      <c r="Q77" s="284">
        <f>MCF!R76</f>
        <v>1</v>
      </c>
      <c r="R77" s="67">
        <f t="shared" si="13"/>
        <v>0</v>
      </c>
      <c r="S77" s="67">
        <f t="shared" si="7"/>
        <v>0</v>
      </c>
      <c r="T77" s="67">
        <f t="shared" si="8"/>
        <v>0</v>
      </c>
      <c r="U77" s="67">
        <f t="shared" si="9"/>
        <v>0.10264880493177003</v>
      </c>
      <c r="V77" s="67">
        <f t="shared" si="10"/>
        <v>7.4428781535214863E-3</v>
      </c>
      <c r="W77" s="100">
        <f t="shared" si="11"/>
        <v>4.9619187690143236E-3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8.7334564096941111E-2</v>
      </c>
      <c r="J78" s="67">
        <f t="shared" si="4"/>
        <v>6.3324704032989886E-3</v>
      </c>
      <c r="K78" s="100">
        <f t="shared" si="6"/>
        <v>4.2216469355326591E-3</v>
      </c>
      <c r="O78" s="96">
        <f>Amnt_Deposited!B73</f>
        <v>2059</v>
      </c>
      <c r="P78" s="99">
        <f>Amnt_Deposited!H73</f>
        <v>0</v>
      </c>
      <c r="Q78" s="284">
        <f>MCF!R77</f>
        <v>1</v>
      </c>
      <c r="R78" s="67">
        <f t="shared" si="13"/>
        <v>0</v>
      </c>
      <c r="S78" s="67">
        <f t="shared" si="7"/>
        <v>0</v>
      </c>
      <c r="T78" s="67">
        <f t="shared" si="8"/>
        <v>0</v>
      </c>
      <c r="U78" s="67">
        <f t="shared" si="9"/>
        <v>9.5709111339113598E-2</v>
      </c>
      <c r="V78" s="67">
        <f t="shared" si="10"/>
        <v>6.9396935926564303E-3</v>
      </c>
      <c r="W78" s="100">
        <f t="shared" si="11"/>
        <v>4.6264623951042865E-3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8.1430207828167803E-2</v>
      </c>
      <c r="J79" s="67">
        <f t="shared" si="4"/>
        <v>5.9043562687733052E-3</v>
      </c>
      <c r="K79" s="100">
        <f t="shared" si="6"/>
        <v>3.9362375125155365E-3</v>
      </c>
      <c r="O79" s="96">
        <f>Amnt_Deposited!B74</f>
        <v>2060</v>
      </c>
      <c r="P79" s="99">
        <f>Amnt_Deposited!H74</f>
        <v>0</v>
      </c>
      <c r="Q79" s="284">
        <f>MCF!R78</f>
        <v>1</v>
      </c>
      <c r="R79" s="67">
        <f t="shared" si="13"/>
        <v>0</v>
      </c>
      <c r="S79" s="67">
        <f t="shared" si="7"/>
        <v>0</v>
      </c>
      <c r="T79" s="67">
        <f t="shared" si="8"/>
        <v>0</v>
      </c>
      <c r="U79" s="67">
        <f t="shared" si="9"/>
        <v>8.923858392127984E-2</v>
      </c>
      <c r="V79" s="67">
        <f t="shared" si="10"/>
        <v>6.4705274178337617E-3</v>
      </c>
      <c r="W79" s="100">
        <f t="shared" si="11"/>
        <v>4.3136849452225078E-3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7.5925022532640635E-2</v>
      </c>
      <c r="J80" s="67">
        <f t="shared" si="4"/>
        <v>5.5051852955271732E-3</v>
      </c>
      <c r="K80" s="100">
        <f t="shared" si="6"/>
        <v>3.6701235303514485E-3</v>
      </c>
      <c r="O80" s="96">
        <f>Amnt_Deposited!B75</f>
        <v>2061</v>
      </c>
      <c r="P80" s="99">
        <f>Amnt_Deposited!H75</f>
        <v>0</v>
      </c>
      <c r="Q80" s="284">
        <f>MCF!R79</f>
        <v>1</v>
      </c>
      <c r="R80" s="67">
        <f t="shared" si="13"/>
        <v>0</v>
      </c>
      <c r="S80" s="67">
        <f t="shared" si="7"/>
        <v>0</v>
      </c>
      <c r="T80" s="67">
        <f t="shared" si="8"/>
        <v>0</v>
      </c>
      <c r="U80" s="67">
        <f t="shared" si="9"/>
        <v>8.3205504145359641E-2</v>
      </c>
      <c r="V80" s="67">
        <f t="shared" si="10"/>
        <v>6.0330797759201938E-3</v>
      </c>
      <c r="W80" s="100">
        <f t="shared" si="11"/>
        <v>4.0220531839467956E-3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7.0792021785653997E-2</v>
      </c>
      <c r="J81" s="67">
        <f t="shared" si="4"/>
        <v>5.1330007469866379E-3</v>
      </c>
      <c r="K81" s="100">
        <f t="shared" si="6"/>
        <v>3.4220004979910916E-3</v>
      </c>
      <c r="O81" s="96">
        <f>Amnt_Deposited!B76</f>
        <v>2062</v>
      </c>
      <c r="P81" s="99">
        <f>Amnt_Deposited!H76</f>
        <v>0</v>
      </c>
      <c r="Q81" s="284">
        <f>MCF!R80</f>
        <v>1</v>
      </c>
      <c r="R81" s="67">
        <f t="shared" si="13"/>
        <v>0</v>
      </c>
      <c r="S81" s="67">
        <f t="shared" si="7"/>
        <v>0</v>
      </c>
      <c r="T81" s="67">
        <f t="shared" si="8"/>
        <v>0</v>
      </c>
      <c r="U81" s="67">
        <f t="shared" si="9"/>
        <v>7.758029784729209E-2</v>
      </c>
      <c r="V81" s="67">
        <f t="shared" si="10"/>
        <v>5.6252062980675513E-3</v>
      </c>
      <c r="W81" s="100">
        <f t="shared" si="11"/>
        <v>3.7501375320450341E-3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6.6006043611591042E-2</v>
      </c>
      <c r="J82" s="67">
        <f t="shared" si="4"/>
        <v>4.7859781740629574E-3</v>
      </c>
      <c r="K82" s="100">
        <f t="shared" si="6"/>
        <v>3.1906521160419716E-3</v>
      </c>
      <c r="O82" s="96">
        <f>Amnt_Deposited!B77</f>
        <v>2063</v>
      </c>
      <c r="P82" s="99">
        <f>Amnt_Deposited!H77</f>
        <v>0</v>
      </c>
      <c r="Q82" s="284">
        <f>MCF!R81</f>
        <v>1</v>
      </c>
      <c r="R82" s="67">
        <f t="shared" si="13"/>
        <v>0</v>
      </c>
      <c r="S82" s="67">
        <f t="shared" si="7"/>
        <v>0</v>
      </c>
      <c r="T82" s="67">
        <f t="shared" si="8"/>
        <v>0</v>
      </c>
      <c r="U82" s="67">
        <f t="shared" si="9"/>
        <v>7.233539025927789E-2</v>
      </c>
      <c r="V82" s="67">
        <f t="shared" si="10"/>
        <v>5.2449075880142025E-3</v>
      </c>
      <c r="W82" s="100">
        <f t="shared" si="11"/>
        <v>3.496605058676135E-3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6.1543627139889985E-2</v>
      </c>
      <c r="J83" s="67">
        <f t="shared" ref="J83:J99" si="18">I82*(1-$K$10)+H83</f>
        <v>4.4624164717010561E-3</v>
      </c>
      <c r="K83" s="100">
        <f t="shared" si="6"/>
        <v>2.9749443144673707E-3</v>
      </c>
      <c r="O83" s="96">
        <f>Amnt_Deposited!B78</f>
        <v>2064</v>
      </c>
      <c r="P83" s="99">
        <f>Amnt_Deposited!H78</f>
        <v>0</v>
      </c>
      <c r="Q83" s="284">
        <f>MCF!R82</f>
        <v>1</v>
      </c>
      <c r="R83" s="67">
        <f t="shared" ref="R83:R99" si="19">P83*$W$6*DOCF*Q83</f>
        <v>0</v>
      </c>
      <c r="S83" s="67">
        <f t="shared" si="7"/>
        <v>0</v>
      </c>
      <c r="T83" s="67">
        <f t="shared" si="8"/>
        <v>0</v>
      </c>
      <c r="U83" s="67">
        <f t="shared" si="9"/>
        <v>6.744507083823563E-2</v>
      </c>
      <c r="V83" s="67">
        <f t="shared" si="10"/>
        <v>4.8903194210422564E-3</v>
      </c>
      <c r="W83" s="100">
        <f t="shared" si="11"/>
        <v>3.2602129473615041E-3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5.7382897599829411E-2</v>
      </c>
      <c r="J84" s="67">
        <f t="shared" si="18"/>
        <v>4.1607295400605719E-3</v>
      </c>
      <c r="K84" s="100">
        <f t="shared" si="6"/>
        <v>2.7738196933737146E-3</v>
      </c>
      <c r="O84" s="96">
        <f>Amnt_Deposited!B79</f>
        <v>2065</v>
      </c>
      <c r="P84" s="99">
        <f>Amnt_Deposited!H79</f>
        <v>0</v>
      </c>
      <c r="Q84" s="284">
        <f>MCF!R83</f>
        <v>1</v>
      </c>
      <c r="R84" s="67">
        <f t="shared" si="19"/>
        <v>0</v>
      </c>
      <c r="S84" s="67">
        <f t="shared" si="7"/>
        <v>0</v>
      </c>
      <c r="T84" s="67">
        <f t="shared" si="8"/>
        <v>0</v>
      </c>
      <c r="U84" s="67">
        <f t="shared" si="9"/>
        <v>6.2885367232689796E-2</v>
      </c>
      <c r="V84" s="67">
        <f t="shared" si="10"/>
        <v>4.559703605545834E-3</v>
      </c>
      <c r="W84" s="100">
        <f t="shared" si="11"/>
        <v>3.0398024036972227E-3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5.3503459090376813E-2</v>
      </c>
      <c r="J85" s="67">
        <f t="shared" si="18"/>
        <v>3.8794385094525958E-3</v>
      </c>
      <c r="K85" s="100">
        <f t="shared" ref="K85:K99" si="20">J85*CH4_fraction*conv</f>
        <v>2.5862923396350636E-3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5.8633927770275991E-2</v>
      </c>
      <c r="V85" s="67">
        <f t="shared" ref="V85:V98" si="24">U84*(1-$W$10)+T85</f>
        <v>4.2514394624138052E-3</v>
      </c>
      <c r="W85" s="100">
        <f t="shared" ref="W85:W99" si="25">V85*CH4_fraction*conv</f>
        <v>2.8342929749425368E-3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4.9886294599458071E-2</v>
      </c>
      <c r="J86" s="67">
        <f t="shared" si="18"/>
        <v>3.617164490918744E-3</v>
      </c>
      <c r="K86" s="100">
        <f t="shared" si="20"/>
        <v>2.411442993945829E-3</v>
      </c>
      <c r="O86" s="96">
        <f>Amnt_Deposited!B81</f>
        <v>2067</v>
      </c>
      <c r="P86" s="99">
        <f>Amnt_Deposited!H81</f>
        <v>0</v>
      </c>
      <c r="Q86" s="284">
        <f>MCF!R85</f>
        <v>1</v>
      </c>
      <c r="R86" s="67">
        <f t="shared" si="19"/>
        <v>0</v>
      </c>
      <c r="S86" s="67">
        <f t="shared" si="21"/>
        <v>0</v>
      </c>
      <c r="T86" s="67">
        <f t="shared" si="22"/>
        <v>0</v>
      </c>
      <c r="U86" s="67">
        <f t="shared" si="23"/>
        <v>5.466991188981709E-2</v>
      </c>
      <c r="V86" s="67">
        <f t="shared" si="24"/>
        <v>3.9640158804588998E-3</v>
      </c>
      <c r="W86" s="100">
        <f t="shared" si="25"/>
        <v>2.6426772536392662E-3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4.651367278254219E-2</v>
      </c>
      <c r="J87" s="67">
        <f t="shared" si="18"/>
        <v>3.3726218169158823E-3</v>
      </c>
      <c r="K87" s="100">
        <f t="shared" si="20"/>
        <v>2.2484145446105882E-3</v>
      </c>
      <c r="O87" s="96">
        <f>Amnt_Deposited!B82</f>
        <v>2068</v>
      </c>
      <c r="P87" s="99">
        <f>Amnt_Deposited!H82</f>
        <v>0</v>
      </c>
      <c r="Q87" s="284">
        <f>MCF!R86</f>
        <v>1</v>
      </c>
      <c r="R87" s="67">
        <f t="shared" si="19"/>
        <v>0</v>
      </c>
      <c r="S87" s="67">
        <f t="shared" si="21"/>
        <v>0</v>
      </c>
      <c r="T87" s="67">
        <f t="shared" si="22"/>
        <v>0</v>
      </c>
      <c r="U87" s="67">
        <f t="shared" si="23"/>
        <v>5.0973887980868174E-2</v>
      </c>
      <c r="V87" s="67">
        <f t="shared" si="24"/>
        <v>3.6960239089489141E-3</v>
      </c>
      <c r="W87" s="100">
        <f t="shared" si="25"/>
        <v>2.4640159392992759E-3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4.336906104356985E-2</v>
      </c>
      <c r="J88" s="67">
        <f t="shared" si="18"/>
        <v>3.1446117389723393E-3</v>
      </c>
      <c r="K88" s="100">
        <f t="shared" si="20"/>
        <v>2.0964078259815594E-3</v>
      </c>
      <c r="O88" s="96">
        <f>Amnt_Deposited!B83</f>
        <v>2069</v>
      </c>
      <c r="P88" s="99">
        <f>Amnt_Deposited!H83</f>
        <v>0</v>
      </c>
      <c r="Q88" s="284">
        <f>MCF!R87</f>
        <v>1</v>
      </c>
      <c r="R88" s="67">
        <f t="shared" si="19"/>
        <v>0</v>
      </c>
      <c r="S88" s="67">
        <f t="shared" si="21"/>
        <v>0</v>
      </c>
      <c r="T88" s="67">
        <f t="shared" si="22"/>
        <v>0</v>
      </c>
      <c r="U88" s="67">
        <f t="shared" si="23"/>
        <v>4.752773812993958E-2</v>
      </c>
      <c r="V88" s="67">
        <f t="shared" si="24"/>
        <v>3.4461498509285927E-3</v>
      </c>
      <c r="W88" s="100">
        <f t="shared" si="25"/>
        <v>2.297433233952395E-3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4.0437044492148341E-2</v>
      </c>
      <c r="J89" s="67">
        <f t="shared" si="18"/>
        <v>2.9320165514215061E-3</v>
      </c>
      <c r="K89" s="100">
        <f t="shared" si="20"/>
        <v>1.9546777009476707E-3</v>
      </c>
      <c r="O89" s="96">
        <f>Amnt_Deposited!B84</f>
        <v>2070</v>
      </c>
      <c r="P89" s="99">
        <f>Amnt_Deposited!H84</f>
        <v>0</v>
      </c>
      <c r="Q89" s="284">
        <f>MCF!R88</f>
        <v>1</v>
      </c>
      <c r="R89" s="67">
        <f t="shared" si="19"/>
        <v>0</v>
      </c>
      <c r="S89" s="67">
        <f t="shared" si="21"/>
        <v>0</v>
      </c>
      <c r="T89" s="67">
        <f t="shared" si="22"/>
        <v>0</v>
      </c>
      <c r="U89" s="67">
        <f t="shared" si="23"/>
        <v>4.4314569306463956E-2</v>
      </c>
      <c r="V89" s="67">
        <f t="shared" si="24"/>
        <v>3.2131688234756242E-3</v>
      </c>
      <c r="W89" s="100">
        <f t="shared" si="25"/>
        <v>2.1421125489837494E-3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3.7703250379740975E-2</v>
      </c>
      <c r="J90" s="67">
        <f t="shared" si="18"/>
        <v>2.7337941124073633E-3</v>
      </c>
      <c r="K90" s="100">
        <f t="shared" si="20"/>
        <v>1.8225294082715754E-3</v>
      </c>
      <c r="O90" s="96">
        <f>Amnt_Deposited!B85</f>
        <v>2071</v>
      </c>
      <c r="P90" s="99">
        <f>Amnt_Deposited!H85</f>
        <v>0</v>
      </c>
      <c r="Q90" s="284">
        <f>MCF!R89</f>
        <v>1</v>
      </c>
      <c r="R90" s="67">
        <f t="shared" si="19"/>
        <v>0</v>
      </c>
      <c r="S90" s="67">
        <f t="shared" si="21"/>
        <v>0</v>
      </c>
      <c r="T90" s="67">
        <f t="shared" si="22"/>
        <v>0</v>
      </c>
      <c r="U90" s="67">
        <f t="shared" si="23"/>
        <v>4.131863055314082E-2</v>
      </c>
      <c r="V90" s="67">
        <f t="shared" si="24"/>
        <v>2.9959387533231392E-3</v>
      </c>
      <c r="W90" s="100">
        <f t="shared" si="25"/>
        <v>1.9972925022154258E-3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3.5154277644437085E-2</v>
      </c>
      <c r="J91" s="67">
        <f t="shared" si="18"/>
        <v>2.5489727353038925E-3</v>
      </c>
      <c r="K91" s="100">
        <f t="shared" si="20"/>
        <v>1.6993151568692616E-3</v>
      </c>
      <c r="O91" s="96">
        <f>Amnt_Deposited!B86</f>
        <v>2072</v>
      </c>
      <c r="P91" s="99">
        <f>Amnt_Deposited!H86</f>
        <v>0</v>
      </c>
      <c r="Q91" s="284">
        <f>MCF!R90</f>
        <v>1</v>
      </c>
      <c r="R91" s="67">
        <f t="shared" si="19"/>
        <v>0</v>
      </c>
      <c r="S91" s="67">
        <f t="shared" si="21"/>
        <v>0</v>
      </c>
      <c r="T91" s="67">
        <f t="shared" si="22"/>
        <v>0</v>
      </c>
      <c r="U91" s="67">
        <f t="shared" si="23"/>
        <v>3.8525235774725594E-2</v>
      </c>
      <c r="V91" s="67">
        <f t="shared" si="24"/>
        <v>2.7933947784152262E-3</v>
      </c>
      <c r="W91" s="100">
        <f t="shared" si="25"/>
        <v>1.8622631856101508E-3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3.2777631218930972E-2</v>
      </c>
      <c r="J92" s="67">
        <f t="shared" si="18"/>
        <v>2.37664642550611E-3</v>
      </c>
      <c r="K92" s="100">
        <f t="shared" si="20"/>
        <v>1.5844309503374066E-3</v>
      </c>
      <c r="O92" s="96">
        <f>Amnt_Deposited!B87</f>
        <v>2073</v>
      </c>
      <c r="P92" s="99">
        <f>Amnt_Deposited!H87</f>
        <v>0</v>
      </c>
      <c r="Q92" s="284">
        <f>MCF!R91</f>
        <v>1</v>
      </c>
      <c r="R92" s="67">
        <f t="shared" si="19"/>
        <v>0</v>
      </c>
      <c r="S92" s="67">
        <f t="shared" si="21"/>
        <v>0</v>
      </c>
      <c r="T92" s="67">
        <f t="shared" si="22"/>
        <v>0</v>
      </c>
      <c r="U92" s="67">
        <f t="shared" si="23"/>
        <v>3.5920691746773689E-2</v>
      </c>
      <c r="V92" s="67">
        <f t="shared" si="24"/>
        <v>2.6045440279519028E-3</v>
      </c>
      <c r="W92" s="100">
        <f t="shared" si="25"/>
        <v>1.7363626853012684E-3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3.0561660779687513E-2</v>
      </c>
      <c r="J93" s="67">
        <f t="shared" si="18"/>
        <v>2.2159704392434596E-3</v>
      </c>
      <c r="K93" s="100">
        <f t="shared" si="20"/>
        <v>1.4773136261623063E-3</v>
      </c>
      <c r="O93" s="96">
        <f>Amnt_Deposited!B88</f>
        <v>2074</v>
      </c>
      <c r="P93" s="99">
        <f>Amnt_Deposited!H88</f>
        <v>0</v>
      </c>
      <c r="Q93" s="284">
        <f>MCF!R92</f>
        <v>1</v>
      </c>
      <c r="R93" s="67">
        <f t="shared" si="19"/>
        <v>0</v>
      </c>
      <c r="S93" s="67">
        <f t="shared" si="21"/>
        <v>0</v>
      </c>
      <c r="T93" s="67">
        <f t="shared" si="22"/>
        <v>0</v>
      </c>
      <c r="U93" s="67">
        <f t="shared" si="23"/>
        <v>3.3492230991438388E-2</v>
      </c>
      <c r="V93" s="67">
        <f t="shared" si="24"/>
        <v>2.4284607553352994E-3</v>
      </c>
      <c r="W93" s="100">
        <f t="shared" si="25"/>
        <v>1.6189738368901996E-3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2.8495503637042643E-2</v>
      </c>
      <c r="J94" s="67">
        <f t="shared" si="18"/>
        <v>2.0661571426448715E-3</v>
      </c>
      <c r="K94" s="100">
        <f t="shared" si="20"/>
        <v>1.3774380950965809E-3</v>
      </c>
      <c r="O94" s="96">
        <f>Amnt_Deposited!B89</f>
        <v>2075</v>
      </c>
      <c r="P94" s="99">
        <f>Amnt_Deposited!H89</f>
        <v>0</v>
      </c>
      <c r="Q94" s="284">
        <f>MCF!R93</f>
        <v>1</v>
      </c>
      <c r="R94" s="67">
        <f t="shared" si="19"/>
        <v>0</v>
      </c>
      <c r="S94" s="67">
        <f t="shared" si="21"/>
        <v>0</v>
      </c>
      <c r="T94" s="67">
        <f t="shared" si="22"/>
        <v>0</v>
      </c>
      <c r="U94" s="67">
        <f t="shared" si="23"/>
        <v>3.1227949191279622E-2</v>
      </c>
      <c r="V94" s="67">
        <f t="shared" si="24"/>
        <v>2.2642818001587643E-3</v>
      </c>
      <c r="W94" s="100">
        <f t="shared" si="25"/>
        <v>1.5095212001058427E-3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2.6569031486286032E-2</v>
      </c>
      <c r="J95" s="67">
        <f t="shared" si="18"/>
        <v>1.9264721507566108E-3</v>
      </c>
      <c r="K95" s="100">
        <f t="shared" si="20"/>
        <v>1.2843147671710738E-3</v>
      </c>
      <c r="O95" s="96">
        <f>Amnt_Deposited!B90</f>
        <v>2076</v>
      </c>
      <c r="P95" s="99">
        <f>Amnt_Deposited!H90</f>
        <v>0</v>
      </c>
      <c r="Q95" s="284">
        <f>MCF!R94</f>
        <v>1</v>
      </c>
      <c r="R95" s="67">
        <f t="shared" si="19"/>
        <v>0</v>
      </c>
      <c r="S95" s="67">
        <f t="shared" si="21"/>
        <v>0</v>
      </c>
      <c r="T95" s="67">
        <f t="shared" si="22"/>
        <v>0</v>
      </c>
      <c r="U95" s="67">
        <f t="shared" si="23"/>
        <v>2.9116746834286077E-2</v>
      </c>
      <c r="V95" s="67">
        <f t="shared" si="24"/>
        <v>2.1112023569935471E-3</v>
      </c>
      <c r="W95" s="100">
        <f t="shared" si="25"/>
        <v>1.4074682379956981E-3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2.4772800758699649E-2</v>
      </c>
      <c r="J96" s="67">
        <f t="shared" si="18"/>
        <v>1.7962307275863844E-3</v>
      </c>
      <c r="K96" s="100">
        <f t="shared" si="20"/>
        <v>1.1974871517242561E-3</v>
      </c>
      <c r="O96" s="96">
        <f>Amnt_Deposited!B91</f>
        <v>2077</v>
      </c>
      <c r="P96" s="99">
        <f>Amnt_Deposited!H91</f>
        <v>0</v>
      </c>
      <c r="Q96" s="284">
        <f>MCF!R95</f>
        <v>1</v>
      </c>
      <c r="R96" s="67">
        <f t="shared" si="19"/>
        <v>0</v>
      </c>
      <c r="S96" s="67">
        <f t="shared" si="21"/>
        <v>0</v>
      </c>
      <c r="T96" s="67">
        <f t="shared" si="22"/>
        <v>0</v>
      </c>
      <c r="U96" s="67">
        <f t="shared" si="23"/>
        <v>2.714827480405442E-2</v>
      </c>
      <c r="V96" s="67">
        <f t="shared" si="24"/>
        <v>1.968472030231655E-3</v>
      </c>
      <c r="W96" s="100">
        <f t="shared" si="25"/>
        <v>1.3123146868211032E-3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2.309800632917294E-2</v>
      </c>
      <c r="J97" s="67">
        <f t="shared" si="18"/>
        <v>1.6747944295267098E-3</v>
      </c>
      <c r="K97" s="100">
        <f t="shared" si="20"/>
        <v>1.1165296196844732E-3</v>
      </c>
      <c r="O97" s="96">
        <f>Amnt_Deposited!B92</f>
        <v>2078</v>
      </c>
      <c r="P97" s="99">
        <f>Amnt_Deposited!H92</f>
        <v>0</v>
      </c>
      <c r="Q97" s="284">
        <f>MCF!R96</f>
        <v>1</v>
      </c>
      <c r="R97" s="67">
        <f t="shared" si="19"/>
        <v>0</v>
      </c>
      <c r="S97" s="67">
        <f t="shared" si="21"/>
        <v>0</v>
      </c>
      <c r="T97" s="67">
        <f t="shared" si="22"/>
        <v>0</v>
      </c>
      <c r="U97" s="67">
        <f t="shared" si="23"/>
        <v>2.531288364840871E-2</v>
      </c>
      <c r="V97" s="67">
        <f t="shared" si="24"/>
        <v>1.8353911556457099E-3</v>
      </c>
      <c r="W97" s="100">
        <f t="shared" si="25"/>
        <v>1.2235941037638065E-3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2.1536438353469328E-2</v>
      </c>
      <c r="J98" s="67">
        <f t="shared" si="18"/>
        <v>1.5615679757036123E-3</v>
      </c>
      <c r="K98" s="100">
        <f t="shared" si="20"/>
        <v>1.0410453171357415E-3</v>
      </c>
      <c r="O98" s="96">
        <f>Amnt_Deposited!B93</f>
        <v>2079</v>
      </c>
      <c r="P98" s="99">
        <f>Amnt_Deposited!H93</f>
        <v>0</v>
      </c>
      <c r="Q98" s="284">
        <f>MCF!R97</f>
        <v>1</v>
      </c>
      <c r="R98" s="67">
        <f t="shared" si="19"/>
        <v>0</v>
      </c>
      <c r="S98" s="67">
        <f t="shared" si="21"/>
        <v>0</v>
      </c>
      <c r="T98" s="67">
        <f t="shared" si="22"/>
        <v>0</v>
      </c>
      <c r="U98" s="67">
        <f t="shared" si="23"/>
        <v>2.3601576277774615E-2</v>
      </c>
      <c r="V98" s="67">
        <f t="shared" si="24"/>
        <v>1.7113073706340963E-3</v>
      </c>
      <c r="W98" s="100">
        <f t="shared" si="25"/>
        <v>1.1408715804227308E-3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2.0080442023560238E-2</v>
      </c>
      <c r="J99" s="68">
        <f t="shared" si="18"/>
        <v>1.4559963299090903E-3</v>
      </c>
      <c r="K99" s="102">
        <f t="shared" si="20"/>
        <v>9.7066421993939351E-4</v>
      </c>
      <c r="O99" s="97">
        <f>Amnt_Deposited!B94</f>
        <v>2080</v>
      </c>
      <c r="P99" s="101">
        <f>Amnt_Deposited!H94</f>
        <v>0</v>
      </c>
      <c r="Q99" s="285">
        <f>MCF!R98</f>
        <v>1</v>
      </c>
      <c r="R99" s="68">
        <f t="shared" si="19"/>
        <v>0</v>
      </c>
      <c r="S99" s="68">
        <f>R99*$W$12</f>
        <v>0</v>
      </c>
      <c r="T99" s="68">
        <f>R99*(1-$W$12)</f>
        <v>0</v>
      </c>
      <c r="U99" s="68">
        <f>S99+U98*$W$10</f>
        <v>2.2005963861435884E-2</v>
      </c>
      <c r="V99" s="68">
        <f>U98*(1-$W$10)+T99</f>
        <v>1.5956124163387297E-3</v>
      </c>
      <c r="W99" s="102">
        <f t="shared" si="25"/>
        <v>1.0637416108924863E-3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F18" sqref="F18"/>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85" t="s">
        <v>18</v>
      </c>
      <c r="D9" s="786"/>
      <c r="E9" s="783" t="s">
        <v>100</v>
      </c>
      <c r="F9" s="784"/>
      <c r="H9" s="785" t="s">
        <v>18</v>
      </c>
      <c r="I9" s="786"/>
      <c r="J9" s="783" t="s">
        <v>100</v>
      </c>
      <c r="K9" s="7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1" t="s">
        <v>250</v>
      </c>
      <c r="D12" s="782"/>
      <c r="E12" s="781" t="s">
        <v>250</v>
      </c>
      <c r="F12" s="782"/>
      <c r="H12" s="781" t="s">
        <v>251</v>
      </c>
      <c r="I12" s="782"/>
      <c r="J12" s="781" t="s">
        <v>251</v>
      </c>
      <c r="K12" s="7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78" t="s">
        <v>250</v>
      </c>
      <c r="E61" s="779"/>
      <c r="F61" s="780"/>
      <c r="H61" s="38"/>
      <c r="I61" s="778" t="s">
        <v>251</v>
      </c>
      <c r="J61" s="779"/>
      <c r="K61" s="7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3" t="s">
        <v>317</v>
      </c>
      <c r="C71" s="793"/>
      <c r="D71" s="794" t="s">
        <v>318</v>
      </c>
      <c r="E71" s="794"/>
      <c r="F71" s="794"/>
      <c r="G71" s="794"/>
      <c r="H71" s="794"/>
    </row>
    <row r="72" spans="2:8">
      <c r="B72" s="793" t="s">
        <v>319</v>
      </c>
      <c r="C72" s="793"/>
      <c r="D72" s="794" t="s">
        <v>320</v>
      </c>
      <c r="E72" s="794"/>
      <c r="F72" s="794"/>
      <c r="G72" s="794"/>
      <c r="H72" s="794"/>
    </row>
    <row r="73" spans="2:8">
      <c r="B73" s="793" t="s">
        <v>321</v>
      </c>
      <c r="C73" s="793"/>
      <c r="D73" s="794" t="s">
        <v>322</v>
      </c>
      <c r="E73" s="794"/>
      <c r="F73" s="794"/>
      <c r="G73" s="794"/>
      <c r="H73" s="794"/>
    </row>
    <row r="74" spans="2:8">
      <c r="B74" s="793" t="s">
        <v>323</v>
      </c>
      <c r="C74" s="793"/>
      <c r="D74" s="794" t="s">
        <v>324</v>
      </c>
      <c r="E74" s="794"/>
      <c r="F74" s="794"/>
      <c r="G74" s="794"/>
      <c r="H74" s="794"/>
    </row>
    <row r="75" spans="2:8">
      <c r="B75" s="560"/>
      <c r="C75" s="561"/>
      <c r="D75" s="561"/>
      <c r="E75" s="561"/>
      <c r="F75" s="561"/>
      <c r="G75" s="561"/>
      <c r="H75" s="561"/>
    </row>
    <row r="76" spans="2:8">
      <c r="B76" s="563"/>
      <c r="C76" s="564" t="s">
        <v>325</v>
      </c>
      <c r="D76" s="565" t="s">
        <v>87</v>
      </c>
      <c r="E76" s="565" t="s">
        <v>88</v>
      </c>
    </row>
    <row r="77" spans="2:8">
      <c r="B77" s="799" t="s">
        <v>133</v>
      </c>
      <c r="C77" s="566" t="s">
        <v>326</v>
      </c>
      <c r="D77" s="567" t="s">
        <v>327</v>
      </c>
      <c r="E77" s="567" t="s">
        <v>9</v>
      </c>
      <c r="F77" s="488"/>
      <c r="G77" s="547"/>
      <c r="H77" s="6"/>
    </row>
    <row r="78" spans="2:8">
      <c r="B78" s="800"/>
      <c r="C78" s="568"/>
      <c r="D78" s="569"/>
      <c r="E78" s="570"/>
      <c r="F78" s="6"/>
      <c r="G78" s="488"/>
      <c r="H78" s="6"/>
    </row>
    <row r="79" spans="2:8">
      <c r="B79" s="800"/>
      <c r="C79" s="568"/>
      <c r="D79" s="569"/>
      <c r="E79" s="570"/>
      <c r="F79" s="6"/>
      <c r="G79" s="488"/>
      <c r="H79" s="6"/>
    </row>
    <row r="80" spans="2:8">
      <c r="B80" s="800"/>
      <c r="C80" s="568"/>
      <c r="D80" s="569"/>
      <c r="E80" s="570"/>
      <c r="F80" s="6"/>
      <c r="G80" s="488"/>
      <c r="H80" s="6"/>
    </row>
    <row r="81" spans="2:8">
      <c r="B81" s="800"/>
      <c r="C81" s="568"/>
      <c r="D81" s="569"/>
      <c r="E81" s="570"/>
      <c r="F81" s="6"/>
      <c r="G81" s="488"/>
      <c r="H81" s="6"/>
    </row>
    <row r="82" spans="2:8">
      <c r="B82" s="800"/>
      <c r="C82" s="568"/>
      <c r="D82" s="569" t="s">
        <v>328</v>
      </c>
      <c r="E82" s="570"/>
      <c r="F82" s="6"/>
      <c r="G82" s="488"/>
      <c r="H82" s="6"/>
    </row>
    <row r="83" spans="2:8" ht="13.5" thickBot="1">
      <c r="B83" s="801"/>
      <c r="C83" s="571"/>
      <c r="D83" s="571"/>
      <c r="E83" s="572" t="s">
        <v>329</v>
      </c>
      <c r="F83" s="6"/>
      <c r="G83" s="6"/>
      <c r="H83" s="6"/>
    </row>
    <row r="84" spans="2:8" ht="13.5" thickTop="1">
      <c r="B84" s="563"/>
      <c r="C84" s="570"/>
      <c r="D84" s="563"/>
      <c r="E84" s="573"/>
      <c r="F84" s="6"/>
      <c r="G84" s="6"/>
      <c r="H84" s="6"/>
    </row>
    <row r="85" spans="2:8">
      <c r="B85" s="795" t="s">
        <v>330</v>
      </c>
      <c r="C85" s="796"/>
      <c r="D85" s="796"/>
      <c r="E85" s="797"/>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8" t="s">
        <v>333</v>
      </c>
      <c r="C95" s="798"/>
      <c r="D95" s="798"/>
      <c r="E95" s="577">
        <f>SUM(E86:E94)</f>
        <v>0.13702</v>
      </c>
    </row>
    <row r="96" spans="2:8">
      <c r="B96" s="795" t="s">
        <v>334</v>
      </c>
      <c r="C96" s="796"/>
      <c r="D96" s="796"/>
      <c r="E96" s="797"/>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8" t="s">
        <v>333</v>
      </c>
      <c r="C106" s="798"/>
      <c r="D106" s="798"/>
      <c r="E106" s="577">
        <f>SUM(E97:E105)</f>
        <v>0.15982100000000002</v>
      </c>
    </row>
    <row r="107" spans="2:5">
      <c r="B107" s="795" t="s">
        <v>335</v>
      </c>
      <c r="C107" s="796"/>
      <c r="D107" s="796"/>
      <c r="E107" s="797"/>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8" t="s">
        <v>333</v>
      </c>
      <c r="C117" s="798"/>
      <c r="D117" s="798"/>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8.1682642359999988</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8.1682642359999988</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8.621399907999999</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8.621399907999999</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9.1091674959999995</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9.1091674959999995</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9.2759292120000012</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9.2759292120000012</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9.7867152019999999</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9.7867152019999999</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10.490549784000001</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10.490549784000001</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10.917468121999999</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10.917468121999999</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11.356834478000001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11.356834478000001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11.807744805999999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11.807744805999999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12.268738724</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12.268738724</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12.453511817999999</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12.453511817999999</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11.75803492</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11.75803492</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12.111434720000002</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12.111434720000002</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12.478869360000001</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12.478869360000001</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12.84775806</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12.84775806</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13.206215460000001</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13.206215460000001</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13.581426160000003</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13.581426160000003</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13.522929387312001</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13.522929387312001</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14.205149098381295</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14.205149098381295</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14.908873675415027</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14.908873675415027</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15.634369005134822</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15.634369005134822</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16.381867966872253</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16.381867966872253</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17.151565882669324</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17.151565882669324</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17.943615537167737</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17.943615537167737</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18.758121730593167</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18.758121730593167</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19.595135325133654</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19.595135325133654</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20.454646741762485</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20.454646741762485</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21.33657886104579</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21.33657886104579</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22.240779277683604</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22.240779277683604</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23.16701185443732</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23.16701185443732</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24.131992000000007</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24.131992000000007</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topLeftCell="A13" zoomScale="85" zoomScaleNormal="85" zoomScalePageLayoutView="150" workbookViewId="0">
      <selection activeCell="G17" sqref="G17"/>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74">
        <v>0</v>
      </c>
      <c r="D16" s="775">
        <v>0</v>
      </c>
      <c r="E16" s="775">
        <v>1</v>
      </c>
      <c r="F16" s="775">
        <v>0</v>
      </c>
      <c r="G16" s="775">
        <v>0</v>
      </c>
      <c r="H16" s="812" t="s">
        <v>36</v>
      </c>
      <c r="I16" s="743">
        <v>0.2</v>
      </c>
      <c r="J16" s="744">
        <v>0.3</v>
      </c>
      <c r="K16" s="744">
        <v>0.25</v>
      </c>
      <c r="L16" s="744">
        <v>0.05</v>
      </c>
      <c r="M16" s="744">
        <v>0.2</v>
      </c>
      <c r="N16" s="812" t="s">
        <v>36</v>
      </c>
      <c r="O16" s="745"/>
      <c r="R16" s="811"/>
      <c r="S16" s="811"/>
    </row>
    <row r="17" spans="2:19" s="727" customFormat="1" ht="13.5" thickBot="1">
      <c r="B17" s="746" t="s">
        <v>1</v>
      </c>
      <c r="C17" s="746" t="s">
        <v>24</v>
      </c>
      <c r="D17" s="747" t="s">
        <v>24</v>
      </c>
      <c r="E17" s="747" t="s">
        <v>24</v>
      </c>
      <c r="F17" s="747" t="s">
        <v>24</v>
      </c>
      <c r="G17" s="747" t="s">
        <v>24</v>
      </c>
      <c r="H17" s="813"/>
      <c r="I17" s="746" t="s">
        <v>24</v>
      </c>
      <c r="J17" s="747" t="s">
        <v>24</v>
      </c>
      <c r="K17" s="747" t="s">
        <v>24</v>
      </c>
      <c r="L17" s="747" t="s">
        <v>24</v>
      </c>
      <c r="M17" s="747" t="s">
        <v>24</v>
      </c>
      <c r="N17" s="813"/>
      <c r="O17" s="726"/>
      <c r="R17" s="728" t="s">
        <v>157</v>
      </c>
      <c r="S17" s="748" t="s">
        <v>157</v>
      </c>
    </row>
    <row r="18" spans="2:19">
      <c r="B18" s="749">
        <f>year</f>
        <v>2000</v>
      </c>
      <c r="C18" s="750">
        <f>C$16</f>
        <v>0</v>
      </c>
      <c r="D18" s="751">
        <f t="shared" ref="D18:G33" si="0">D$16</f>
        <v>0</v>
      </c>
      <c r="E18" s="751">
        <f t="shared" si="0"/>
        <v>1</v>
      </c>
      <c r="F18" s="751">
        <f t="shared" si="0"/>
        <v>0</v>
      </c>
      <c r="G18" s="751">
        <f t="shared" si="0"/>
        <v>0</v>
      </c>
      <c r="H18" s="752">
        <f>SUM(C18:G18)</f>
        <v>1</v>
      </c>
      <c r="I18" s="750">
        <f>I$16</f>
        <v>0.2</v>
      </c>
      <c r="J18" s="751">
        <f t="shared" ref="J18:M33" si="1">J$16</f>
        <v>0.3</v>
      </c>
      <c r="K18" s="751">
        <f t="shared" si="1"/>
        <v>0.25</v>
      </c>
      <c r="L18" s="751">
        <f t="shared" si="1"/>
        <v>0.05</v>
      </c>
      <c r="M18" s="751">
        <f t="shared" si="1"/>
        <v>0.2</v>
      </c>
      <c r="N18" s="752">
        <f>SUM(I18:M18)</f>
        <v>1</v>
      </c>
      <c r="O18" s="753"/>
      <c r="R18" s="754">
        <f>C18*C$13+D18*D$13+E18*E$13+F18*F$13+G18*G$13</f>
        <v>1</v>
      </c>
      <c r="S18" s="755">
        <f>I18*I$13+J18*J$13+K18*K$13+L18*L$13+M18*M$13</f>
        <v>0.71500000000000008</v>
      </c>
    </row>
    <row r="19" spans="2:19">
      <c r="B19" s="756">
        <f t="shared" ref="B19:B50" si="2">B18+1</f>
        <v>2001</v>
      </c>
      <c r="C19" s="757">
        <f t="shared" ref="C19:G50" si="3">C$16</f>
        <v>0</v>
      </c>
      <c r="D19" s="758">
        <f t="shared" si="0"/>
        <v>0</v>
      </c>
      <c r="E19" s="758">
        <f t="shared" si="0"/>
        <v>1</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 t="shared" ref="R19:R82" si="7">C19*C$13+D19*D$13+E19*E$13+F19*F$13+G19*G$13</f>
        <v>1</v>
      </c>
      <c r="S19" s="755">
        <f t="shared" ref="S19:S82" si="8">I19*I$13+J19*J$13+K19*K$13+L19*L$13+M19*M$13</f>
        <v>0.71500000000000008</v>
      </c>
    </row>
    <row r="20" spans="2:19">
      <c r="B20" s="756">
        <f t="shared" si="2"/>
        <v>2002</v>
      </c>
      <c r="C20" s="757">
        <f t="shared" si="3"/>
        <v>0</v>
      </c>
      <c r="D20" s="758">
        <f t="shared" si="0"/>
        <v>0</v>
      </c>
      <c r="E20" s="758">
        <f t="shared" si="0"/>
        <v>1</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si="7"/>
        <v>1</v>
      </c>
      <c r="S20" s="755">
        <f t="shared" si="8"/>
        <v>0.71500000000000008</v>
      </c>
    </row>
    <row r="21" spans="2:19">
      <c r="B21" s="756">
        <f t="shared" si="2"/>
        <v>2003</v>
      </c>
      <c r="C21" s="757">
        <f t="shared" si="3"/>
        <v>0</v>
      </c>
      <c r="D21" s="758">
        <f t="shared" si="0"/>
        <v>0</v>
      </c>
      <c r="E21" s="758">
        <f t="shared" si="0"/>
        <v>1</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7"/>
        <v>1</v>
      </c>
      <c r="S21" s="755">
        <f t="shared" si="8"/>
        <v>0.71500000000000008</v>
      </c>
    </row>
    <row r="22" spans="2:19">
      <c r="B22" s="756">
        <f t="shared" si="2"/>
        <v>2004</v>
      </c>
      <c r="C22" s="757">
        <f t="shared" si="3"/>
        <v>0</v>
      </c>
      <c r="D22" s="758">
        <f t="shared" si="0"/>
        <v>0</v>
      </c>
      <c r="E22" s="758">
        <f t="shared" si="0"/>
        <v>1</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7"/>
        <v>1</v>
      </c>
      <c r="S22" s="755">
        <f t="shared" si="8"/>
        <v>0.71500000000000008</v>
      </c>
    </row>
    <row r="23" spans="2:19">
      <c r="B23" s="756">
        <f t="shared" si="2"/>
        <v>2005</v>
      </c>
      <c r="C23" s="757">
        <f t="shared" si="3"/>
        <v>0</v>
      </c>
      <c r="D23" s="758">
        <f t="shared" si="0"/>
        <v>0</v>
      </c>
      <c r="E23" s="758">
        <f t="shared" si="0"/>
        <v>1</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7"/>
        <v>1</v>
      </c>
      <c r="S23" s="755">
        <f t="shared" si="8"/>
        <v>0.71500000000000008</v>
      </c>
    </row>
    <row r="24" spans="2:19">
      <c r="B24" s="756">
        <f t="shared" si="2"/>
        <v>2006</v>
      </c>
      <c r="C24" s="757">
        <f t="shared" si="3"/>
        <v>0</v>
      </c>
      <c r="D24" s="758">
        <f t="shared" si="0"/>
        <v>0</v>
      </c>
      <c r="E24" s="758">
        <f t="shared" si="0"/>
        <v>1</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7"/>
        <v>1</v>
      </c>
      <c r="S24" s="755">
        <f t="shared" si="8"/>
        <v>0.71500000000000008</v>
      </c>
    </row>
    <row r="25" spans="2:19">
      <c r="B25" s="756">
        <f t="shared" si="2"/>
        <v>2007</v>
      </c>
      <c r="C25" s="757">
        <f t="shared" si="3"/>
        <v>0</v>
      </c>
      <c r="D25" s="758">
        <f t="shared" si="0"/>
        <v>0</v>
      </c>
      <c r="E25" s="758">
        <f t="shared" si="0"/>
        <v>1</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7"/>
        <v>1</v>
      </c>
      <c r="S25" s="755">
        <f t="shared" si="8"/>
        <v>0.71500000000000008</v>
      </c>
    </row>
    <row r="26" spans="2:19">
      <c r="B26" s="756">
        <f t="shared" si="2"/>
        <v>2008</v>
      </c>
      <c r="C26" s="757">
        <f t="shared" si="3"/>
        <v>0</v>
      </c>
      <c r="D26" s="758">
        <f t="shared" si="0"/>
        <v>0</v>
      </c>
      <c r="E26" s="758">
        <f t="shared" si="0"/>
        <v>1</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7"/>
        <v>1</v>
      </c>
      <c r="S26" s="755">
        <f t="shared" si="8"/>
        <v>0.71500000000000008</v>
      </c>
    </row>
    <row r="27" spans="2:19">
      <c r="B27" s="756">
        <f t="shared" si="2"/>
        <v>2009</v>
      </c>
      <c r="C27" s="757">
        <f t="shared" si="3"/>
        <v>0</v>
      </c>
      <c r="D27" s="758">
        <f t="shared" si="0"/>
        <v>0</v>
      </c>
      <c r="E27" s="758">
        <f t="shared" si="0"/>
        <v>1</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7"/>
        <v>1</v>
      </c>
      <c r="S27" s="755">
        <f t="shared" si="8"/>
        <v>0.71500000000000008</v>
      </c>
    </row>
    <row r="28" spans="2:19">
      <c r="B28" s="756">
        <f t="shared" si="2"/>
        <v>2010</v>
      </c>
      <c r="C28" s="757">
        <f t="shared" si="3"/>
        <v>0</v>
      </c>
      <c r="D28" s="758">
        <f t="shared" si="0"/>
        <v>0</v>
      </c>
      <c r="E28" s="758">
        <f t="shared" si="0"/>
        <v>1</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7"/>
        <v>1</v>
      </c>
      <c r="S28" s="755">
        <f t="shared" si="8"/>
        <v>0.71500000000000008</v>
      </c>
    </row>
    <row r="29" spans="2:19">
      <c r="B29" s="756">
        <f t="shared" si="2"/>
        <v>2011</v>
      </c>
      <c r="C29" s="757">
        <f t="shared" si="3"/>
        <v>0</v>
      </c>
      <c r="D29" s="758">
        <f t="shared" si="0"/>
        <v>0</v>
      </c>
      <c r="E29" s="758">
        <f t="shared" si="0"/>
        <v>1</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7"/>
        <v>1</v>
      </c>
      <c r="S29" s="755">
        <f t="shared" si="8"/>
        <v>0.71500000000000008</v>
      </c>
    </row>
    <row r="30" spans="2:19">
      <c r="B30" s="756">
        <f t="shared" si="2"/>
        <v>2012</v>
      </c>
      <c r="C30" s="757">
        <f t="shared" si="3"/>
        <v>0</v>
      </c>
      <c r="D30" s="758">
        <f t="shared" si="0"/>
        <v>0</v>
      </c>
      <c r="E30" s="758">
        <f t="shared" si="0"/>
        <v>1</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7"/>
        <v>1</v>
      </c>
      <c r="S30" s="755">
        <f t="shared" si="8"/>
        <v>0.71500000000000008</v>
      </c>
    </row>
    <row r="31" spans="2:19">
      <c r="B31" s="756">
        <f t="shared" si="2"/>
        <v>2013</v>
      </c>
      <c r="C31" s="757">
        <f t="shared" si="3"/>
        <v>0</v>
      </c>
      <c r="D31" s="758">
        <f t="shared" si="0"/>
        <v>0</v>
      </c>
      <c r="E31" s="758">
        <f t="shared" si="0"/>
        <v>1</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7"/>
        <v>1</v>
      </c>
      <c r="S31" s="755">
        <f t="shared" si="8"/>
        <v>0.71500000000000008</v>
      </c>
    </row>
    <row r="32" spans="2:19">
      <c r="B32" s="756">
        <f t="shared" si="2"/>
        <v>2014</v>
      </c>
      <c r="C32" s="757">
        <f t="shared" si="3"/>
        <v>0</v>
      </c>
      <c r="D32" s="758">
        <f t="shared" si="0"/>
        <v>0</v>
      </c>
      <c r="E32" s="758">
        <f t="shared" si="0"/>
        <v>1</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7"/>
        <v>1</v>
      </c>
      <c r="S32" s="755">
        <f t="shared" si="8"/>
        <v>0.71500000000000008</v>
      </c>
    </row>
    <row r="33" spans="2:19">
      <c r="B33" s="756">
        <f t="shared" si="2"/>
        <v>2015</v>
      </c>
      <c r="C33" s="757">
        <f t="shared" si="3"/>
        <v>0</v>
      </c>
      <c r="D33" s="758">
        <f t="shared" si="0"/>
        <v>0</v>
      </c>
      <c r="E33" s="758">
        <f t="shared" si="0"/>
        <v>1</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7"/>
        <v>1</v>
      </c>
      <c r="S33" s="755">
        <f t="shared" si="8"/>
        <v>0.71500000000000008</v>
      </c>
    </row>
    <row r="34" spans="2:19">
      <c r="B34" s="756">
        <f t="shared" si="2"/>
        <v>2016</v>
      </c>
      <c r="C34" s="757">
        <f t="shared" si="3"/>
        <v>0</v>
      </c>
      <c r="D34" s="758">
        <f t="shared" si="3"/>
        <v>0</v>
      </c>
      <c r="E34" s="758">
        <f t="shared" si="3"/>
        <v>1</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7"/>
        <v>1</v>
      </c>
      <c r="S34" s="755">
        <f t="shared" si="8"/>
        <v>0.71500000000000008</v>
      </c>
    </row>
    <row r="35" spans="2:19">
      <c r="B35" s="756">
        <f t="shared" si="2"/>
        <v>2017</v>
      </c>
      <c r="C35" s="757">
        <f t="shared" si="3"/>
        <v>0</v>
      </c>
      <c r="D35" s="758">
        <f t="shared" si="3"/>
        <v>0</v>
      </c>
      <c r="E35" s="758">
        <f t="shared" si="3"/>
        <v>1</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7"/>
        <v>1</v>
      </c>
      <c r="S35" s="755">
        <f t="shared" si="8"/>
        <v>0.71500000000000008</v>
      </c>
    </row>
    <row r="36" spans="2:19">
      <c r="B36" s="756">
        <f t="shared" si="2"/>
        <v>2018</v>
      </c>
      <c r="C36" s="757">
        <f t="shared" si="3"/>
        <v>0</v>
      </c>
      <c r="D36" s="758">
        <f t="shared" si="3"/>
        <v>0</v>
      </c>
      <c r="E36" s="758">
        <f t="shared" si="3"/>
        <v>1</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7"/>
        <v>1</v>
      </c>
      <c r="S36" s="755">
        <f t="shared" si="8"/>
        <v>0.71500000000000008</v>
      </c>
    </row>
    <row r="37" spans="2:19">
      <c r="B37" s="756">
        <f t="shared" si="2"/>
        <v>2019</v>
      </c>
      <c r="C37" s="757">
        <f t="shared" si="3"/>
        <v>0</v>
      </c>
      <c r="D37" s="758">
        <f t="shared" si="3"/>
        <v>0</v>
      </c>
      <c r="E37" s="758">
        <f t="shared" si="3"/>
        <v>1</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7"/>
        <v>1</v>
      </c>
      <c r="S37" s="755">
        <f t="shared" si="8"/>
        <v>0.71500000000000008</v>
      </c>
    </row>
    <row r="38" spans="2:19">
      <c r="B38" s="756">
        <f t="shared" si="2"/>
        <v>2020</v>
      </c>
      <c r="C38" s="757">
        <f t="shared" si="3"/>
        <v>0</v>
      </c>
      <c r="D38" s="758">
        <f t="shared" si="3"/>
        <v>0</v>
      </c>
      <c r="E38" s="758">
        <f t="shared" si="3"/>
        <v>1</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7"/>
        <v>1</v>
      </c>
      <c r="S38" s="755">
        <f t="shared" si="8"/>
        <v>0.71500000000000008</v>
      </c>
    </row>
    <row r="39" spans="2:19">
      <c r="B39" s="756">
        <f t="shared" si="2"/>
        <v>2021</v>
      </c>
      <c r="C39" s="757">
        <f t="shared" si="3"/>
        <v>0</v>
      </c>
      <c r="D39" s="758">
        <f t="shared" si="3"/>
        <v>0</v>
      </c>
      <c r="E39" s="758">
        <f t="shared" si="3"/>
        <v>1</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7"/>
        <v>1</v>
      </c>
      <c r="S39" s="755">
        <f t="shared" si="8"/>
        <v>0.71500000000000008</v>
      </c>
    </row>
    <row r="40" spans="2:19">
      <c r="B40" s="756">
        <f t="shared" si="2"/>
        <v>2022</v>
      </c>
      <c r="C40" s="757">
        <f t="shared" si="3"/>
        <v>0</v>
      </c>
      <c r="D40" s="758">
        <f t="shared" si="3"/>
        <v>0</v>
      </c>
      <c r="E40" s="758">
        <f t="shared" si="3"/>
        <v>1</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7"/>
        <v>1</v>
      </c>
      <c r="S40" s="755">
        <f t="shared" si="8"/>
        <v>0.71500000000000008</v>
      </c>
    </row>
    <row r="41" spans="2:19">
      <c r="B41" s="756">
        <f t="shared" si="2"/>
        <v>2023</v>
      </c>
      <c r="C41" s="757">
        <f t="shared" si="3"/>
        <v>0</v>
      </c>
      <c r="D41" s="758">
        <f t="shared" si="3"/>
        <v>0</v>
      </c>
      <c r="E41" s="758">
        <f t="shared" si="3"/>
        <v>1</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7"/>
        <v>1</v>
      </c>
      <c r="S41" s="755">
        <f t="shared" si="8"/>
        <v>0.71500000000000008</v>
      </c>
    </row>
    <row r="42" spans="2:19">
      <c r="B42" s="756">
        <f t="shared" si="2"/>
        <v>2024</v>
      </c>
      <c r="C42" s="757">
        <f t="shared" si="3"/>
        <v>0</v>
      </c>
      <c r="D42" s="758">
        <f t="shared" si="3"/>
        <v>0</v>
      </c>
      <c r="E42" s="758">
        <f t="shared" si="3"/>
        <v>1</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7"/>
        <v>1</v>
      </c>
      <c r="S42" s="755">
        <f t="shared" si="8"/>
        <v>0.71500000000000008</v>
      </c>
    </row>
    <row r="43" spans="2:19">
      <c r="B43" s="756">
        <f t="shared" si="2"/>
        <v>2025</v>
      </c>
      <c r="C43" s="757">
        <f t="shared" si="3"/>
        <v>0</v>
      </c>
      <c r="D43" s="758">
        <f t="shared" si="3"/>
        <v>0</v>
      </c>
      <c r="E43" s="758">
        <f t="shared" si="3"/>
        <v>1</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7"/>
        <v>1</v>
      </c>
      <c r="S43" s="755">
        <f t="shared" si="8"/>
        <v>0.71500000000000008</v>
      </c>
    </row>
    <row r="44" spans="2:19">
      <c r="B44" s="756">
        <f t="shared" si="2"/>
        <v>2026</v>
      </c>
      <c r="C44" s="757">
        <f t="shared" si="3"/>
        <v>0</v>
      </c>
      <c r="D44" s="758">
        <f t="shared" si="3"/>
        <v>0</v>
      </c>
      <c r="E44" s="758">
        <f t="shared" si="3"/>
        <v>1</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7"/>
        <v>1</v>
      </c>
      <c r="S44" s="755">
        <f t="shared" si="8"/>
        <v>0.71500000000000008</v>
      </c>
    </row>
    <row r="45" spans="2:19">
      <c r="B45" s="756">
        <f t="shared" si="2"/>
        <v>2027</v>
      </c>
      <c r="C45" s="757">
        <f t="shared" si="3"/>
        <v>0</v>
      </c>
      <c r="D45" s="758">
        <f t="shared" si="3"/>
        <v>0</v>
      </c>
      <c r="E45" s="758">
        <f t="shared" si="3"/>
        <v>1</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7"/>
        <v>1</v>
      </c>
      <c r="S45" s="755">
        <f t="shared" si="8"/>
        <v>0.71500000000000008</v>
      </c>
    </row>
    <row r="46" spans="2:19">
      <c r="B46" s="756">
        <f t="shared" si="2"/>
        <v>2028</v>
      </c>
      <c r="C46" s="757">
        <f t="shared" si="3"/>
        <v>0</v>
      </c>
      <c r="D46" s="758">
        <f t="shared" si="3"/>
        <v>0</v>
      </c>
      <c r="E46" s="758">
        <f t="shared" si="3"/>
        <v>1</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7"/>
        <v>1</v>
      </c>
      <c r="S46" s="755">
        <f t="shared" si="8"/>
        <v>0.71500000000000008</v>
      </c>
    </row>
    <row r="47" spans="2:19">
      <c r="B47" s="756">
        <f t="shared" si="2"/>
        <v>2029</v>
      </c>
      <c r="C47" s="757">
        <f t="shared" si="3"/>
        <v>0</v>
      </c>
      <c r="D47" s="758">
        <f t="shared" si="3"/>
        <v>0</v>
      </c>
      <c r="E47" s="758">
        <f t="shared" si="3"/>
        <v>1</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7"/>
        <v>1</v>
      </c>
      <c r="S47" s="755">
        <f t="shared" si="8"/>
        <v>0.71500000000000008</v>
      </c>
    </row>
    <row r="48" spans="2:19">
      <c r="B48" s="756">
        <f t="shared" si="2"/>
        <v>2030</v>
      </c>
      <c r="C48" s="757">
        <f t="shared" si="3"/>
        <v>0</v>
      </c>
      <c r="D48" s="758">
        <f t="shared" si="3"/>
        <v>0</v>
      </c>
      <c r="E48" s="758">
        <f t="shared" si="3"/>
        <v>1</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7"/>
        <v>1</v>
      </c>
      <c r="S48" s="755">
        <f t="shared" si="8"/>
        <v>0.71500000000000008</v>
      </c>
    </row>
    <row r="49" spans="2:19">
      <c r="B49" s="756">
        <f t="shared" si="2"/>
        <v>2031</v>
      </c>
      <c r="C49" s="757">
        <f t="shared" si="3"/>
        <v>0</v>
      </c>
      <c r="D49" s="758">
        <f t="shared" si="3"/>
        <v>0</v>
      </c>
      <c r="E49" s="758">
        <f t="shared" si="3"/>
        <v>1</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7"/>
        <v>1</v>
      </c>
      <c r="S49" s="755">
        <f t="shared" si="8"/>
        <v>0.71500000000000008</v>
      </c>
    </row>
    <row r="50" spans="2:19">
      <c r="B50" s="756">
        <f t="shared" si="2"/>
        <v>2032</v>
      </c>
      <c r="C50" s="757">
        <f t="shared" si="3"/>
        <v>0</v>
      </c>
      <c r="D50" s="758">
        <f t="shared" si="3"/>
        <v>0</v>
      </c>
      <c r="E50" s="758">
        <f t="shared" si="3"/>
        <v>1</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7"/>
        <v>1</v>
      </c>
      <c r="S50" s="755">
        <f t="shared" si="8"/>
        <v>0.71500000000000008</v>
      </c>
    </row>
    <row r="51" spans="2:19">
      <c r="B51" s="756">
        <f t="shared" ref="B51:B82" si="9">B50+1</f>
        <v>2033</v>
      </c>
      <c r="C51" s="757">
        <f t="shared" ref="C51:G98" si="10">C$16</f>
        <v>0</v>
      </c>
      <c r="D51" s="758">
        <f t="shared" si="10"/>
        <v>0</v>
      </c>
      <c r="E51" s="758">
        <f t="shared" si="10"/>
        <v>1</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7"/>
        <v>1</v>
      </c>
      <c r="S51" s="755">
        <f t="shared" si="8"/>
        <v>0.71500000000000008</v>
      </c>
    </row>
    <row r="52" spans="2:19">
      <c r="B52" s="756">
        <f t="shared" si="9"/>
        <v>2034</v>
      </c>
      <c r="C52" s="757">
        <f t="shared" si="10"/>
        <v>0</v>
      </c>
      <c r="D52" s="758">
        <f t="shared" si="10"/>
        <v>0</v>
      </c>
      <c r="E52" s="758">
        <f t="shared" si="10"/>
        <v>1</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7"/>
        <v>1</v>
      </c>
      <c r="S52" s="755">
        <f t="shared" si="8"/>
        <v>0.71500000000000008</v>
      </c>
    </row>
    <row r="53" spans="2:19">
      <c r="B53" s="756">
        <f t="shared" si="9"/>
        <v>2035</v>
      </c>
      <c r="C53" s="757">
        <f t="shared" si="10"/>
        <v>0</v>
      </c>
      <c r="D53" s="758">
        <f t="shared" si="10"/>
        <v>0</v>
      </c>
      <c r="E53" s="758">
        <f t="shared" si="10"/>
        <v>1</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7"/>
        <v>1</v>
      </c>
      <c r="S53" s="755">
        <f t="shared" si="8"/>
        <v>0.71500000000000008</v>
      </c>
    </row>
    <row r="54" spans="2:19">
      <c r="B54" s="756">
        <f t="shared" si="9"/>
        <v>2036</v>
      </c>
      <c r="C54" s="757">
        <f t="shared" si="10"/>
        <v>0</v>
      </c>
      <c r="D54" s="758">
        <f t="shared" si="10"/>
        <v>0</v>
      </c>
      <c r="E54" s="758">
        <f t="shared" si="10"/>
        <v>1</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7"/>
        <v>1</v>
      </c>
      <c r="S54" s="755">
        <f t="shared" si="8"/>
        <v>0.71500000000000008</v>
      </c>
    </row>
    <row r="55" spans="2:19">
      <c r="B55" s="756">
        <f t="shared" si="9"/>
        <v>2037</v>
      </c>
      <c r="C55" s="757">
        <f t="shared" si="10"/>
        <v>0</v>
      </c>
      <c r="D55" s="758">
        <f t="shared" si="10"/>
        <v>0</v>
      </c>
      <c r="E55" s="758">
        <f t="shared" si="10"/>
        <v>1</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7"/>
        <v>1</v>
      </c>
      <c r="S55" s="755">
        <f t="shared" si="8"/>
        <v>0.71500000000000008</v>
      </c>
    </row>
    <row r="56" spans="2:19">
      <c r="B56" s="756">
        <f t="shared" si="9"/>
        <v>2038</v>
      </c>
      <c r="C56" s="757">
        <f t="shared" si="10"/>
        <v>0</v>
      </c>
      <c r="D56" s="758">
        <f t="shared" si="10"/>
        <v>0</v>
      </c>
      <c r="E56" s="758">
        <f t="shared" si="10"/>
        <v>1</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7"/>
        <v>1</v>
      </c>
      <c r="S56" s="755">
        <f t="shared" si="8"/>
        <v>0.71500000000000008</v>
      </c>
    </row>
    <row r="57" spans="2:19">
      <c r="B57" s="756">
        <f t="shared" si="9"/>
        <v>2039</v>
      </c>
      <c r="C57" s="757">
        <f t="shared" si="10"/>
        <v>0</v>
      </c>
      <c r="D57" s="758">
        <f t="shared" si="10"/>
        <v>0</v>
      </c>
      <c r="E57" s="758">
        <f t="shared" si="10"/>
        <v>1</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7"/>
        <v>1</v>
      </c>
      <c r="S57" s="755">
        <f t="shared" si="8"/>
        <v>0.71500000000000008</v>
      </c>
    </row>
    <row r="58" spans="2:19">
      <c r="B58" s="756">
        <f t="shared" si="9"/>
        <v>2040</v>
      </c>
      <c r="C58" s="757">
        <f t="shared" si="10"/>
        <v>0</v>
      </c>
      <c r="D58" s="758">
        <f t="shared" si="10"/>
        <v>0</v>
      </c>
      <c r="E58" s="758">
        <f t="shared" si="10"/>
        <v>1</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7"/>
        <v>1</v>
      </c>
      <c r="S58" s="755">
        <f t="shared" si="8"/>
        <v>0.71500000000000008</v>
      </c>
    </row>
    <row r="59" spans="2:19">
      <c r="B59" s="756">
        <f t="shared" si="9"/>
        <v>2041</v>
      </c>
      <c r="C59" s="757">
        <f t="shared" si="10"/>
        <v>0</v>
      </c>
      <c r="D59" s="758">
        <f t="shared" si="10"/>
        <v>0</v>
      </c>
      <c r="E59" s="758">
        <f t="shared" si="10"/>
        <v>1</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7"/>
        <v>1</v>
      </c>
      <c r="S59" s="755">
        <f t="shared" si="8"/>
        <v>0.71500000000000008</v>
      </c>
    </row>
    <row r="60" spans="2:19">
      <c r="B60" s="756">
        <f t="shared" si="9"/>
        <v>2042</v>
      </c>
      <c r="C60" s="757">
        <f t="shared" si="10"/>
        <v>0</v>
      </c>
      <c r="D60" s="758">
        <f t="shared" si="10"/>
        <v>0</v>
      </c>
      <c r="E60" s="758">
        <f t="shared" si="10"/>
        <v>1</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7"/>
        <v>1</v>
      </c>
      <c r="S60" s="755">
        <f t="shared" si="8"/>
        <v>0.71500000000000008</v>
      </c>
    </row>
    <row r="61" spans="2:19">
      <c r="B61" s="756">
        <f t="shared" si="9"/>
        <v>2043</v>
      </c>
      <c r="C61" s="757">
        <f t="shared" si="10"/>
        <v>0</v>
      </c>
      <c r="D61" s="758">
        <f t="shared" si="10"/>
        <v>0</v>
      </c>
      <c r="E61" s="758">
        <f t="shared" si="10"/>
        <v>1</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7"/>
        <v>1</v>
      </c>
      <c r="S61" s="755">
        <f t="shared" si="8"/>
        <v>0.71500000000000008</v>
      </c>
    </row>
    <row r="62" spans="2:19">
      <c r="B62" s="756">
        <f t="shared" si="9"/>
        <v>2044</v>
      </c>
      <c r="C62" s="757">
        <f t="shared" si="10"/>
        <v>0</v>
      </c>
      <c r="D62" s="758">
        <f t="shared" si="10"/>
        <v>0</v>
      </c>
      <c r="E62" s="758">
        <f t="shared" si="10"/>
        <v>1</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7"/>
        <v>1</v>
      </c>
      <c r="S62" s="755">
        <f t="shared" si="8"/>
        <v>0.71500000000000008</v>
      </c>
    </row>
    <row r="63" spans="2:19">
      <c r="B63" s="756">
        <f t="shared" si="9"/>
        <v>2045</v>
      </c>
      <c r="C63" s="757">
        <f t="shared" si="10"/>
        <v>0</v>
      </c>
      <c r="D63" s="758">
        <f t="shared" si="10"/>
        <v>0</v>
      </c>
      <c r="E63" s="758">
        <f t="shared" si="10"/>
        <v>1</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7"/>
        <v>1</v>
      </c>
      <c r="S63" s="755">
        <f t="shared" si="8"/>
        <v>0.71500000000000008</v>
      </c>
    </row>
    <row r="64" spans="2:19">
      <c r="B64" s="756">
        <f t="shared" si="9"/>
        <v>2046</v>
      </c>
      <c r="C64" s="757">
        <f t="shared" si="10"/>
        <v>0</v>
      </c>
      <c r="D64" s="758">
        <f t="shared" si="10"/>
        <v>0</v>
      </c>
      <c r="E64" s="758">
        <f t="shared" si="10"/>
        <v>1</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7"/>
        <v>1</v>
      </c>
      <c r="S64" s="755">
        <f t="shared" si="8"/>
        <v>0.71500000000000008</v>
      </c>
    </row>
    <row r="65" spans="2:19">
      <c r="B65" s="756">
        <f t="shared" si="9"/>
        <v>2047</v>
      </c>
      <c r="C65" s="757">
        <f t="shared" si="10"/>
        <v>0</v>
      </c>
      <c r="D65" s="758">
        <f t="shared" si="10"/>
        <v>0</v>
      </c>
      <c r="E65" s="758">
        <f t="shared" si="10"/>
        <v>1</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7"/>
        <v>1</v>
      </c>
      <c r="S65" s="755">
        <f t="shared" si="8"/>
        <v>0.71500000000000008</v>
      </c>
    </row>
    <row r="66" spans="2:19">
      <c r="B66" s="756">
        <f t="shared" si="9"/>
        <v>2048</v>
      </c>
      <c r="C66" s="757">
        <f t="shared" si="10"/>
        <v>0</v>
      </c>
      <c r="D66" s="758">
        <f t="shared" si="10"/>
        <v>0</v>
      </c>
      <c r="E66" s="758">
        <f t="shared" si="10"/>
        <v>1</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7"/>
        <v>1</v>
      </c>
      <c r="S66" s="755">
        <f t="shared" si="8"/>
        <v>0.71500000000000008</v>
      </c>
    </row>
    <row r="67" spans="2:19">
      <c r="B67" s="756">
        <f t="shared" si="9"/>
        <v>2049</v>
      </c>
      <c r="C67" s="757">
        <f t="shared" si="10"/>
        <v>0</v>
      </c>
      <c r="D67" s="758">
        <f t="shared" si="10"/>
        <v>0</v>
      </c>
      <c r="E67" s="758">
        <f t="shared" si="10"/>
        <v>1</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7"/>
        <v>1</v>
      </c>
      <c r="S67" s="755">
        <f t="shared" si="8"/>
        <v>0.71500000000000008</v>
      </c>
    </row>
    <row r="68" spans="2:19">
      <c r="B68" s="756">
        <f t="shared" si="9"/>
        <v>2050</v>
      </c>
      <c r="C68" s="757">
        <f t="shared" si="10"/>
        <v>0</v>
      </c>
      <c r="D68" s="758">
        <f t="shared" si="10"/>
        <v>0</v>
      </c>
      <c r="E68" s="758">
        <f t="shared" si="10"/>
        <v>1</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7"/>
        <v>1</v>
      </c>
      <c r="S68" s="755">
        <f t="shared" si="8"/>
        <v>0.71500000000000008</v>
      </c>
    </row>
    <row r="69" spans="2:19">
      <c r="B69" s="756">
        <f t="shared" si="9"/>
        <v>2051</v>
      </c>
      <c r="C69" s="757">
        <f t="shared" si="10"/>
        <v>0</v>
      </c>
      <c r="D69" s="758">
        <f t="shared" si="10"/>
        <v>0</v>
      </c>
      <c r="E69" s="758">
        <f t="shared" si="10"/>
        <v>1</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7"/>
        <v>1</v>
      </c>
      <c r="S69" s="755">
        <f t="shared" si="8"/>
        <v>0.71500000000000008</v>
      </c>
    </row>
    <row r="70" spans="2:19">
      <c r="B70" s="756">
        <f t="shared" si="9"/>
        <v>2052</v>
      </c>
      <c r="C70" s="757">
        <f t="shared" si="10"/>
        <v>0</v>
      </c>
      <c r="D70" s="758">
        <f t="shared" si="10"/>
        <v>0</v>
      </c>
      <c r="E70" s="758">
        <f t="shared" si="10"/>
        <v>1</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7"/>
        <v>1</v>
      </c>
      <c r="S70" s="755">
        <f t="shared" si="8"/>
        <v>0.71500000000000008</v>
      </c>
    </row>
    <row r="71" spans="2:19">
      <c r="B71" s="756">
        <f t="shared" si="9"/>
        <v>2053</v>
      </c>
      <c r="C71" s="757">
        <f t="shared" si="10"/>
        <v>0</v>
      </c>
      <c r="D71" s="758">
        <f t="shared" si="10"/>
        <v>0</v>
      </c>
      <c r="E71" s="758">
        <f t="shared" si="10"/>
        <v>1</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7"/>
        <v>1</v>
      </c>
      <c r="S71" s="755">
        <f t="shared" si="8"/>
        <v>0.71500000000000008</v>
      </c>
    </row>
    <row r="72" spans="2:19">
      <c r="B72" s="756">
        <f t="shared" si="9"/>
        <v>2054</v>
      </c>
      <c r="C72" s="757">
        <f t="shared" si="10"/>
        <v>0</v>
      </c>
      <c r="D72" s="758">
        <f t="shared" si="10"/>
        <v>0</v>
      </c>
      <c r="E72" s="758">
        <f t="shared" si="10"/>
        <v>1</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7"/>
        <v>1</v>
      </c>
      <c r="S72" s="755">
        <f t="shared" si="8"/>
        <v>0.71500000000000008</v>
      </c>
    </row>
    <row r="73" spans="2:19">
      <c r="B73" s="756">
        <f t="shared" si="9"/>
        <v>2055</v>
      </c>
      <c r="C73" s="757">
        <f t="shared" si="10"/>
        <v>0</v>
      </c>
      <c r="D73" s="758">
        <f t="shared" si="10"/>
        <v>0</v>
      </c>
      <c r="E73" s="758">
        <f t="shared" si="10"/>
        <v>1</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7"/>
        <v>1</v>
      </c>
      <c r="S73" s="755">
        <f t="shared" si="8"/>
        <v>0.71500000000000008</v>
      </c>
    </row>
    <row r="74" spans="2:19">
      <c r="B74" s="756">
        <f t="shared" si="9"/>
        <v>2056</v>
      </c>
      <c r="C74" s="757">
        <f t="shared" si="10"/>
        <v>0</v>
      </c>
      <c r="D74" s="758">
        <f t="shared" si="10"/>
        <v>0</v>
      </c>
      <c r="E74" s="758">
        <f t="shared" si="10"/>
        <v>1</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7"/>
        <v>1</v>
      </c>
      <c r="S74" s="755">
        <f t="shared" si="8"/>
        <v>0.71500000000000008</v>
      </c>
    </row>
    <row r="75" spans="2:19">
      <c r="B75" s="756">
        <f t="shared" si="9"/>
        <v>2057</v>
      </c>
      <c r="C75" s="757">
        <f t="shared" si="10"/>
        <v>0</v>
      </c>
      <c r="D75" s="758">
        <f t="shared" si="10"/>
        <v>0</v>
      </c>
      <c r="E75" s="758">
        <f t="shared" si="10"/>
        <v>1</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7"/>
        <v>1</v>
      </c>
      <c r="S75" s="755">
        <f t="shared" si="8"/>
        <v>0.71500000000000008</v>
      </c>
    </row>
    <row r="76" spans="2:19">
      <c r="B76" s="756">
        <f t="shared" si="9"/>
        <v>2058</v>
      </c>
      <c r="C76" s="757">
        <f t="shared" si="10"/>
        <v>0</v>
      </c>
      <c r="D76" s="758">
        <f t="shared" si="10"/>
        <v>0</v>
      </c>
      <c r="E76" s="758">
        <f t="shared" si="10"/>
        <v>1</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7"/>
        <v>1</v>
      </c>
      <c r="S76" s="755">
        <f t="shared" si="8"/>
        <v>0.71500000000000008</v>
      </c>
    </row>
    <row r="77" spans="2:19">
      <c r="B77" s="756">
        <f t="shared" si="9"/>
        <v>2059</v>
      </c>
      <c r="C77" s="757">
        <f t="shared" si="10"/>
        <v>0</v>
      </c>
      <c r="D77" s="758">
        <f t="shared" si="10"/>
        <v>0</v>
      </c>
      <c r="E77" s="758">
        <f t="shared" si="10"/>
        <v>1</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7"/>
        <v>1</v>
      </c>
      <c r="S77" s="755">
        <f t="shared" si="8"/>
        <v>0.71500000000000008</v>
      </c>
    </row>
    <row r="78" spans="2:19">
      <c r="B78" s="756">
        <f t="shared" si="9"/>
        <v>2060</v>
      </c>
      <c r="C78" s="757">
        <f t="shared" si="10"/>
        <v>0</v>
      </c>
      <c r="D78" s="758">
        <f t="shared" si="10"/>
        <v>0</v>
      </c>
      <c r="E78" s="758">
        <f t="shared" si="10"/>
        <v>1</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7"/>
        <v>1</v>
      </c>
      <c r="S78" s="755">
        <f t="shared" si="8"/>
        <v>0.71500000000000008</v>
      </c>
    </row>
    <row r="79" spans="2:19">
      <c r="B79" s="756">
        <f t="shared" si="9"/>
        <v>2061</v>
      </c>
      <c r="C79" s="757">
        <f t="shared" si="10"/>
        <v>0</v>
      </c>
      <c r="D79" s="758">
        <f t="shared" si="10"/>
        <v>0</v>
      </c>
      <c r="E79" s="758">
        <f t="shared" si="10"/>
        <v>1</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7"/>
        <v>1</v>
      </c>
      <c r="S79" s="755">
        <f t="shared" si="8"/>
        <v>0.71500000000000008</v>
      </c>
    </row>
    <row r="80" spans="2:19">
      <c r="B80" s="756">
        <f t="shared" si="9"/>
        <v>2062</v>
      </c>
      <c r="C80" s="757">
        <f t="shared" si="10"/>
        <v>0</v>
      </c>
      <c r="D80" s="758">
        <f t="shared" si="10"/>
        <v>0</v>
      </c>
      <c r="E80" s="758">
        <f t="shared" si="10"/>
        <v>1</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7"/>
        <v>1</v>
      </c>
      <c r="S80" s="755">
        <f t="shared" si="8"/>
        <v>0.71500000000000008</v>
      </c>
    </row>
    <row r="81" spans="2:19">
      <c r="B81" s="756">
        <f t="shared" si="9"/>
        <v>2063</v>
      </c>
      <c r="C81" s="757">
        <f t="shared" si="10"/>
        <v>0</v>
      </c>
      <c r="D81" s="758">
        <f t="shared" si="10"/>
        <v>0</v>
      </c>
      <c r="E81" s="758">
        <f t="shared" si="10"/>
        <v>1</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7"/>
        <v>1</v>
      </c>
      <c r="S81" s="755">
        <f t="shared" si="8"/>
        <v>0.71500000000000008</v>
      </c>
    </row>
    <row r="82" spans="2:19">
      <c r="B82" s="756">
        <f t="shared" si="9"/>
        <v>2064</v>
      </c>
      <c r="C82" s="757">
        <f t="shared" si="10"/>
        <v>0</v>
      </c>
      <c r="D82" s="758">
        <f t="shared" si="10"/>
        <v>0</v>
      </c>
      <c r="E82" s="758">
        <f t="shared" si="10"/>
        <v>1</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7"/>
        <v>1</v>
      </c>
      <c r="S82" s="755">
        <f t="shared" si="8"/>
        <v>0.71500000000000008</v>
      </c>
    </row>
    <row r="83" spans="2:19">
      <c r="B83" s="756">
        <f t="shared" ref="B83:B98" si="12">B82+1</f>
        <v>2065</v>
      </c>
      <c r="C83" s="757">
        <f t="shared" si="10"/>
        <v>0</v>
      </c>
      <c r="D83" s="758">
        <f t="shared" si="10"/>
        <v>0</v>
      </c>
      <c r="E83" s="758">
        <f t="shared" si="10"/>
        <v>1</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1</v>
      </c>
      <c r="S83" s="755">
        <f t="shared" ref="S83:S98" si="16">I83*I$13+J83*J$13+K83*K$13+L83*L$13+M83*M$13</f>
        <v>0.71500000000000008</v>
      </c>
    </row>
    <row r="84" spans="2:19">
      <c r="B84" s="756">
        <f t="shared" si="12"/>
        <v>2066</v>
      </c>
      <c r="C84" s="757">
        <f t="shared" si="10"/>
        <v>0</v>
      </c>
      <c r="D84" s="758">
        <f t="shared" si="10"/>
        <v>0</v>
      </c>
      <c r="E84" s="758">
        <f t="shared" si="10"/>
        <v>1</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1</v>
      </c>
      <c r="S84" s="755">
        <f t="shared" si="16"/>
        <v>0.71500000000000008</v>
      </c>
    </row>
    <row r="85" spans="2:19">
      <c r="B85" s="756">
        <f t="shared" si="12"/>
        <v>2067</v>
      </c>
      <c r="C85" s="757">
        <f t="shared" si="10"/>
        <v>0</v>
      </c>
      <c r="D85" s="758">
        <f t="shared" si="10"/>
        <v>0</v>
      </c>
      <c r="E85" s="758">
        <f t="shared" si="10"/>
        <v>1</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1</v>
      </c>
      <c r="S85" s="755">
        <f t="shared" si="16"/>
        <v>0.71500000000000008</v>
      </c>
    </row>
    <row r="86" spans="2:19">
      <c r="B86" s="756">
        <f t="shared" si="12"/>
        <v>2068</v>
      </c>
      <c r="C86" s="757">
        <f t="shared" si="10"/>
        <v>0</v>
      </c>
      <c r="D86" s="758">
        <f t="shared" si="10"/>
        <v>0</v>
      </c>
      <c r="E86" s="758">
        <f t="shared" si="10"/>
        <v>1</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1</v>
      </c>
      <c r="S86" s="755">
        <f t="shared" si="16"/>
        <v>0.71500000000000008</v>
      </c>
    </row>
    <row r="87" spans="2:19">
      <c r="B87" s="756">
        <f t="shared" si="12"/>
        <v>2069</v>
      </c>
      <c r="C87" s="757">
        <f t="shared" si="10"/>
        <v>0</v>
      </c>
      <c r="D87" s="758">
        <f t="shared" si="10"/>
        <v>0</v>
      </c>
      <c r="E87" s="758">
        <f t="shared" si="10"/>
        <v>1</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1</v>
      </c>
      <c r="S87" s="755">
        <f t="shared" si="16"/>
        <v>0.71500000000000008</v>
      </c>
    </row>
    <row r="88" spans="2:19">
      <c r="B88" s="756">
        <f t="shared" si="12"/>
        <v>2070</v>
      </c>
      <c r="C88" s="757">
        <f t="shared" si="10"/>
        <v>0</v>
      </c>
      <c r="D88" s="758">
        <f t="shared" si="10"/>
        <v>0</v>
      </c>
      <c r="E88" s="758">
        <f t="shared" si="10"/>
        <v>1</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1</v>
      </c>
      <c r="S88" s="755">
        <f t="shared" si="16"/>
        <v>0.71500000000000008</v>
      </c>
    </row>
    <row r="89" spans="2:19">
      <c r="B89" s="756">
        <f t="shared" si="12"/>
        <v>2071</v>
      </c>
      <c r="C89" s="757">
        <f t="shared" si="10"/>
        <v>0</v>
      </c>
      <c r="D89" s="758">
        <f t="shared" si="10"/>
        <v>0</v>
      </c>
      <c r="E89" s="758">
        <f t="shared" si="10"/>
        <v>1</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1</v>
      </c>
      <c r="S89" s="755">
        <f t="shared" si="16"/>
        <v>0.71500000000000008</v>
      </c>
    </row>
    <row r="90" spans="2:19">
      <c r="B90" s="756">
        <f t="shared" si="12"/>
        <v>2072</v>
      </c>
      <c r="C90" s="757">
        <f t="shared" si="10"/>
        <v>0</v>
      </c>
      <c r="D90" s="758">
        <f t="shared" si="10"/>
        <v>0</v>
      </c>
      <c r="E90" s="758">
        <f t="shared" si="10"/>
        <v>1</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1</v>
      </c>
      <c r="S90" s="755">
        <f t="shared" si="16"/>
        <v>0.71500000000000008</v>
      </c>
    </row>
    <row r="91" spans="2:19">
      <c r="B91" s="756">
        <f t="shared" si="12"/>
        <v>2073</v>
      </c>
      <c r="C91" s="757">
        <f t="shared" si="10"/>
        <v>0</v>
      </c>
      <c r="D91" s="758">
        <f t="shared" si="10"/>
        <v>0</v>
      </c>
      <c r="E91" s="758">
        <f t="shared" si="10"/>
        <v>1</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1</v>
      </c>
      <c r="S91" s="755">
        <f t="shared" si="16"/>
        <v>0.71500000000000008</v>
      </c>
    </row>
    <row r="92" spans="2:19">
      <c r="B92" s="756">
        <f t="shared" si="12"/>
        <v>2074</v>
      </c>
      <c r="C92" s="757">
        <f t="shared" si="10"/>
        <v>0</v>
      </c>
      <c r="D92" s="758">
        <f t="shared" si="10"/>
        <v>0</v>
      </c>
      <c r="E92" s="758">
        <f t="shared" si="10"/>
        <v>1</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1</v>
      </c>
      <c r="S92" s="755">
        <f t="shared" si="16"/>
        <v>0.71500000000000008</v>
      </c>
    </row>
    <row r="93" spans="2:19">
      <c r="B93" s="756">
        <f t="shared" si="12"/>
        <v>2075</v>
      </c>
      <c r="C93" s="757">
        <f t="shared" si="10"/>
        <v>0</v>
      </c>
      <c r="D93" s="758">
        <f t="shared" si="10"/>
        <v>0</v>
      </c>
      <c r="E93" s="758">
        <f t="shared" si="10"/>
        <v>1</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1</v>
      </c>
      <c r="S93" s="755">
        <f t="shared" si="16"/>
        <v>0.71500000000000008</v>
      </c>
    </row>
    <row r="94" spans="2:19">
      <c r="B94" s="756">
        <f t="shared" si="12"/>
        <v>2076</v>
      </c>
      <c r="C94" s="757">
        <f t="shared" si="10"/>
        <v>0</v>
      </c>
      <c r="D94" s="758">
        <f t="shared" si="10"/>
        <v>0</v>
      </c>
      <c r="E94" s="758">
        <f t="shared" si="10"/>
        <v>1</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1</v>
      </c>
      <c r="S94" s="755">
        <f t="shared" si="16"/>
        <v>0.71500000000000008</v>
      </c>
    </row>
    <row r="95" spans="2:19">
      <c r="B95" s="756">
        <f t="shared" si="12"/>
        <v>2077</v>
      </c>
      <c r="C95" s="757">
        <f t="shared" si="10"/>
        <v>0</v>
      </c>
      <c r="D95" s="758">
        <f t="shared" si="10"/>
        <v>0</v>
      </c>
      <c r="E95" s="758">
        <f t="shared" si="10"/>
        <v>1</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1</v>
      </c>
      <c r="S95" s="755">
        <f t="shared" si="16"/>
        <v>0.71500000000000008</v>
      </c>
    </row>
    <row r="96" spans="2:19">
      <c r="B96" s="756">
        <f t="shared" si="12"/>
        <v>2078</v>
      </c>
      <c r="C96" s="757">
        <f t="shared" si="10"/>
        <v>0</v>
      </c>
      <c r="D96" s="758">
        <f t="shared" si="10"/>
        <v>0</v>
      </c>
      <c r="E96" s="758">
        <f t="shared" si="10"/>
        <v>1</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1</v>
      </c>
      <c r="S96" s="755">
        <f t="shared" si="16"/>
        <v>0.71500000000000008</v>
      </c>
    </row>
    <row r="97" spans="2:19">
      <c r="B97" s="756">
        <f t="shared" si="12"/>
        <v>2079</v>
      </c>
      <c r="C97" s="757">
        <f t="shared" si="10"/>
        <v>0</v>
      </c>
      <c r="D97" s="758">
        <f t="shared" si="10"/>
        <v>0</v>
      </c>
      <c r="E97" s="758">
        <f t="shared" si="10"/>
        <v>1</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1</v>
      </c>
      <c r="S97" s="755">
        <f t="shared" si="16"/>
        <v>0.71500000000000008</v>
      </c>
    </row>
    <row r="98" spans="2:19" ht="13.5" thickBot="1">
      <c r="B98" s="761">
        <f t="shared" si="12"/>
        <v>2080</v>
      </c>
      <c r="C98" s="762">
        <f t="shared" si="10"/>
        <v>0</v>
      </c>
      <c r="D98" s="763">
        <f t="shared" si="10"/>
        <v>0</v>
      </c>
      <c r="E98" s="763">
        <f t="shared" si="10"/>
        <v>1</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765"/>
      <c r="R98" s="766">
        <f t="shared" si="15"/>
        <v>1</v>
      </c>
      <c r="S98" s="766">
        <f t="shared" si="16"/>
        <v>0.71500000000000008</v>
      </c>
    </row>
    <row r="99" spans="2:19">
      <c r="H99" s="767"/>
    </row>
    <row r="100" spans="2:19">
      <c r="H100" s="767"/>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43" activePane="bottomRight" state="frozen"/>
      <selection activeCell="E19" sqref="E19"/>
      <selection pane="topRight" activeCell="E19" sqref="E19"/>
      <selection pane="bottomLeft" activeCell="E19" sqref="E19"/>
      <selection pane="bottomRight" activeCell="C38" sqref="C3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3">
        <v>0.435</v>
      </c>
    </row>
    <row r="3" spans="2:30">
      <c r="B3" s="588"/>
      <c r="C3" s="588"/>
      <c r="S3" s="588"/>
      <c r="AC3" s="586" t="s">
        <v>256</v>
      </c>
      <c r="AD3" s="773">
        <v>0.129</v>
      </c>
    </row>
    <row r="4" spans="2:30">
      <c r="B4" s="588"/>
      <c r="C4" s="588" t="s">
        <v>38</v>
      </c>
      <c r="S4" s="588" t="s">
        <v>301</v>
      </c>
      <c r="AC4" s="586" t="s">
        <v>2</v>
      </c>
      <c r="AD4" s="773">
        <v>9.9000000000000005E-2</v>
      </c>
    </row>
    <row r="5" spans="2:30">
      <c r="B5" s="588"/>
      <c r="C5" s="588"/>
      <c r="S5" s="588" t="s">
        <v>38</v>
      </c>
      <c r="AC5" s="586" t="s">
        <v>16</v>
      </c>
      <c r="AD5" s="773">
        <v>2.7E-2</v>
      </c>
    </row>
    <row r="6" spans="2:30">
      <c r="B6" s="588"/>
      <c r="S6" s="588"/>
      <c r="AC6" s="586" t="s">
        <v>331</v>
      </c>
      <c r="AD6" s="773">
        <v>8.9999999999999993E-3</v>
      </c>
    </row>
    <row r="7" spans="2:30" ht="13.5" thickBot="1">
      <c r="B7" s="588"/>
      <c r="C7" s="589"/>
      <c r="S7" s="588"/>
      <c r="AC7" s="586" t="s">
        <v>332</v>
      </c>
      <c r="AD7" s="773">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3">
        <v>3.3000000000000002E-2</v>
      </c>
    </row>
    <row r="9" spans="2:30" ht="13.5" thickBot="1">
      <c r="B9" s="594"/>
      <c r="C9" s="595"/>
      <c r="D9" s="596"/>
      <c r="E9" s="817" t="s">
        <v>41</v>
      </c>
      <c r="F9" s="818"/>
      <c r="G9" s="818"/>
      <c r="H9" s="818"/>
      <c r="I9" s="818"/>
      <c r="J9" s="818"/>
      <c r="K9" s="818"/>
      <c r="L9" s="818"/>
      <c r="M9" s="818"/>
      <c r="N9" s="818"/>
      <c r="O9" s="818"/>
      <c r="P9" s="597"/>
      <c r="AC9" s="586" t="s">
        <v>232</v>
      </c>
      <c r="AD9" s="773">
        <v>0.04</v>
      </c>
    </row>
    <row r="10" spans="2:30" ht="21.75" customHeight="1" thickBot="1">
      <c r="B10" s="819" t="s">
        <v>1</v>
      </c>
      <c r="C10" s="819" t="s">
        <v>33</v>
      </c>
      <c r="D10" s="819" t="s">
        <v>40</v>
      </c>
      <c r="E10" s="819" t="s">
        <v>228</v>
      </c>
      <c r="F10" s="819" t="s">
        <v>271</v>
      </c>
      <c r="G10" s="809" t="s">
        <v>267</v>
      </c>
      <c r="H10" s="819" t="s">
        <v>270</v>
      </c>
      <c r="I10" s="809" t="s">
        <v>2</v>
      </c>
      <c r="J10" s="819" t="s">
        <v>16</v>
      </c>
      <c r="K10" s="809" t="s">
        <v>229</v>
      </c>
      <c r="L10" s="806" t="s">
        <v>273</v>
      </c>
      <c r="M10" s="807"/>
      <c r="N10" s="807"/>
      <c r="O10" s="808"/>
      <c r="P10" s="819" t="s">
        <v>27</v>
      </c>
      <c r="AC10" s="586" t="s">
        <v>233</v>
      </c>
      <c r="AD10" s="773">
        <v>0.156</v>
      </c>
    </row>
    <row r="11" spans="2:30" s="599" customFormat="1" ht="42" customHeight="1" thickBot="1">
      <c r="B11" s="820"/>
      <c r="C11" s="820"/>
      <c r="D11" s="820"/>
      <c r="E11" s="820"/>
      <c r="F11" s="820"/>
      <c r="G11" s="811"/>
      <c r="H11" s="820"/>
      <c r="I11" s="811"/>
      <c r="J11" s="820"/>
      <c r="K11" s="811"/>
      <c r="L11" s="598" t="s">
        <v>230</v>
      </c>
      <c r="M11" s="598" t="s">
        <v>231</v>
      </c>
      <c r="N11" s="598" t="s">
        <v>232</v>
      </c>
      <c r="O11" s="598" t="s">
        <v>233</v>
      </c>
      <c r="P11" s="820"/>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8.1682642359999988</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8.621399907999999</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9.1091674959999995</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9.2759292120000012</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9.7867152019999999</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10.490549784000001</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10.917468121999999</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11.356834478000001</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11.807744805999999</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12.268738724</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12.453511817999999</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11.75803492</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12.111434720000002</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12.478869360000001</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12.84775806</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13.206215460000001</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13.581426160000003</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13.522929387312001</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14.205149098381295</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14.908873675415027</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15.634369005134822</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16.381867966872253</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17.151565882669324</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17.943615537167737</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18.758121730593167</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19.595135325133654</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20.454646741762485</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21.33657886104579</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22.240779277683604</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23.16701185443732</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24.131992000000007</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 xml:space="preserve">Berau </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8">
        <f>Activity!$C13*Activity!$D13*Activity!E13</f>
        <v>3.5531949426599994</v>
      </c>
      <c r="D14" s="548">
        <f>Activity!$C13*Activity!$D13*Activity!F13</f>
        <v>1.053706086444</v>
      </c>
      <c r="E14" s="548">
        <f>Activity!$C13*Activity!$D13*Activity!G13</f>
        <v>0</v>
      </c>
      <c r="F14" s="548">
        <f>Activity!$C13*Activity!$D13*Activity!H13</f>
        <v>0</v>
      </c>
      <c r="G14" s="548">
        <f>Activity!$C13*Activity!$D13*Activity!I13</f>
        <v>0.80865815936399987</v>
      </c>
      <c r="H14" s="548">
        <f>Activity!$C13*Activity!$D13*Activity!J13</f>
        <v>0.22054313437199996</v>
      </c>
      <c r="I14" s="548">
        <f>Activity!$C13*Activity!$D13*Activity!K13</f>
        <v>7.3514378123999982E-2</v>
      </c>
      <c r="J14" s="548">
        <f>Activity!$C13*Activity!$D13*Activity!L13</f>
        <v>0.58811502499199986</v>
      </c>
      <c r="K14" s="549">
        <f>Activity!$C13*Activity!$D13*Activity!M13</f>
        <v>0.26955271978799999</v>
      </c>
      <c r="L14" s="549">
        <f>Activity!$C13*Activity!$D13*Activity!N13</f>
        <v>0.32673056943999995</v>
      </c>
      <c r="M14" s="548">
        <f>Activity!$C13*Activity!$D13*Activity!O13</f>
        <v>1.2742492208159999</v>
      </c>
      <c r="N14" s="412">
        <v>0</v>
      </c>
      <c r="O14" s="556">
        <f>Activity!C13*Activity!D13</f>
        <v>8.1682642359999988</v>
      </c>
      <c r="P14" s="557">
        <f>Activity!X13</f>
        <v>0</v>
      </c>
    </row>
    <row r="15" spans="2:16">
      <c r="B15" s="34">
        <f>B14+1</f>
        <v>2001</v>
      </c>
      <c r="C15" s="769">
        <f>Activity!$C14*Activity!$D14*Activity!E14</f>
        <v>3.7503089599799995</v>
      </c>
      <c r="D15" s="551">
        <f>Activity!$C14*Activity!$D14*Activity!F14</f>
        <v>1.1121605881319998</v>
      </c>
      <c r="E15" s="549">
        <f>Activity!$C14*Activity!$D14*Activity!G14</f>
        <v>0</v>
      </c>
      <c r="F15" s="551">
        <f>Activity!$C14*Activity!$D14*Activity!H14</f>
        <v>0</v>
      </c>
      <c r="G15" s="551">
        <f>Activity!$C14*Activity!$D14*Activity!I14</f>
        <v>0.853518590892</v>
      </c>
      <c r="H15" s="551">
        <f>Activity!$C14*Activity!$D14*Activity!J14</f>
        <v>0.23277779751599997</v>
      </c>
      <c r="I15" s="551">
        <f>Activity!$C14*Activity!$D14*Activity!K14</f>
        <v>7.7592599171999982E-2</v>
      </c>
      <c r="J15" s="552">
        <f>Activity!$C14*Activity!$D14*Activity!L14</f>
        <v>0.62074079337599986</v>
      </c>
      <c r="K15" s="551">
        <f>Activity!$C14*Activity!$D14*Activity!M14</f>
        <v>0.28450619696399998</v>
      </c>
      <c r="L15" s="551">
        <f>Activity!$C14*Activity!$D14*Activity!N14</f>
        <v>0.34485599631999997</v>
      </c>
      <c r="M15" s="549">
        <f>Activity!$C14*Activity!$D14*Activity!O14</f>
        <v>1.3449383856479999</v>
      </c>
      <c r="N15" s="413">
        <v>0</v>
      </c>
      <c r="O15" s="551">
        <f>Activity!C14*Activity!D14</f>
        <v>8.621399907999999</v>
      </c>
      <c r="P15" s="558">
        <f>Activity!X14</f>
        <v>0</v>
      </c>
    </row>
    <row r="16" spans="2:16">
      <c r="B16" s="7">
        <f t="shared" ref="B16:B21" si="0">B15+1</f>
        <v>2002</v>
      </c>
      <c r="C16" s="769">
        <f>Activity!$C15*Activity!$D15*Activity!E15</f>
        <v>3.9624878607599996</v>
      </c>
      <c r="D16" s="551">
        <f>Activity!$C15*Activity!$D15*Activity!F15</f>
        <v>1.1750826069839999</v>
      </c>
      <c r="E16" s="549">
        <f>Activity!$C15*Activity!$D15*Activity!G15</f>
        <v>0</v>
      </c>
      <c r="F16" s="551">
        <f>Activity!$C15*Activity!$D15*Activity!H15</f>
        <v>0</v>
      </c>
      <c r="G16" s="551">
        <f>Activity!$C15*Activity!$D15*Activity!I15</f>
        <v>0.90180758210400003</v>
      </c>
      <c r="H16" s="551">
        <f>Activity!$C15*Activity!$D15*Activity!J15</f>
        <v>0.24594752239199999</v>
      </c>
      <c r="I16" s="551">
        <f>Activity!$C15*Activity!$D15*Activity!K15</f>
        <v>8.1982507463999987E-2</v>
      </c>
      <c r="J16" s="552">
        <f>Activity!$C15*Activity!$D15*Activity!L15</f>
        <v>0.6558600597119999</v>
      </c>
      <c r="K16" s="551">
        <f>Activity!$C15*Activity!$D15*Activity!M15</f>
        <v>0.30060252736799997</v>
      </c>
      <c r="L16" s="551">
        <f>Activity!$C15*Activity!$D15*Activity!N15</f>
        <v>0.36436669983999997</v>
      </c>
      <c r="M16" s="549">
        <f>Activity!$C15*Activity!$D15*Activity!O15</f>
        <v>1.4210301293759999</v>
      </c>
      <c r="N16" s="413">
        <v>0</v>
      </c>
      <c r="O16" s="551">
        <f>Activity!C15*Activity!D15</f>
        <v>9.1091674959999995</v>
      </c>
      <c r="P16" s="558">
        <f>Activity!X15</f>
        <v>0</v>
      </c>
    </row>
    <row r="17" spans="2:16">
      <c r="B17" s="7">
        <f t="shared" si="0"/>
        <v>2003</v>
      </c>
      <c r="C17" s="769">
        <f>Activity!$C16*Activity!$D16*Activity!E16</f>
        <v>4.0350292072200009</v>
      </c>
      <c r="D17" s="551">
        <f>Activity!$C16*Activity!$D16*Activity!F16</f>
        <v>1.1965948683480001</v>
      </c>
      <c r="E17" s="549">
        <f>Activity!$C16*Activity!$D16*Activity!G16</f>
        <v>0</v>
      </c>
      <c r="F17" s="551">
        <f>Activity!$C16*Activity!$D16*Activity!H16</f>
        <v>0</v>
      </c>
      <c r="G17" s="551">
        <f>Activity!$C16*Activity!$D16*Activity!I16</f>
        <v>0.91831699198800021</v>
      </c>
      <c r="H17" s="551">
        <f>Activity!$C16*Activity!$D16*Activity!J16</f>
        <v>0.25045008872400004</v>
      </c>
      <c r="I17" s="551">
        <f>Activity!$C16*Activity!$D16*Activity!K16</f>
        <v>8.3483362908E-2</v>
      </c>
      <c r="J17" s="552">
        <f>Activity!$C16*Activity!$D16*Activity!L16</f>
        <v>0.667866903264</v>
      </c>
      <c r="K17" s="551">
        <f>Activity!$C16*Activity!$D16*Activity!M16</f>
        <v>0.30610566399600003</v>
      </c>
      <c r="L17" s="551">
        <f>Activity!$C16*Activity!$D16*Activity!N16</f>
        <v>0.37103716848000007</v>
      </c>
      <c r="M17" s="549">
        <f>Activity!$C16*Activity!$D16*Activity!O16</f>
        <v>1.4470449570720001</v>
      </c>
      <c r="N17" s="413">
        <v>0</v>
      </c>
      <c r="O17" s="551">
        <f>Activity!C16*Activity!D16</f>
        <v>9.2759292120000012</v>
      </c>
      <c r="P17" s="558">
        <f>Activity!X16</f>
        <v>0</v>
      </c>
    </row>
    <row r="18" spans="2:16">
      <c r="B18" s="7">
        <f t="shared" si="0"/>
        <v>2004</v>
      </c>
      <c r="C18" s="769">
        <f>Activity!$C17*Activity!$D17*Activity!E17</f>
        <v>4.2572211128699999</v>
      </c>
      <c r="D18" s="551">
        <f>Activity!$C17*Activity!$D17*Activity!F17</f>
        <v>1.2624862610580001</v>
      </c>
      <c r="E18" s="549">
        <f>Activity!$C17*Activity!$D17*Activity!G17</f>
        <v>0</v>
      </c>
      <c r="F18" s="551">
        <f>Activity!$C17*Activity!$D17*Activity!H17</f>
        <v>0</v>
      </c>
      <c r="G18" s="551">
        <f>Activity!$C17*Activity!$D17*Activity!I17</f>
        <v>0.968884804998</v>
      </c>
      <c r="H18" s="551">
        <f>Activity!$C17*Activity!$D17*Activity!J17</f>
        <v>0.26424131045400001</v>
      </c>
      <c r="I18" s="551">
        <f>Activity!$C17*Activity!$D17*Activity!K17</f>
        <v>8.8080436817999999E-2</v>
      </c>
      <c r="J18" s="552">
        <f>Activity!$C17*Activity!$D17*Activity!L17</f>
        <v>0.70464349454399999</v>
      </c>
      <c r="K18" s="551">
        <f>Activity!$C17*Activity!$D17*Activity!M17</f>
        <v>0.32296160166600002</v>
      </c>
      <c r="L18" s="551">
        <f>Activity!$C17*Activity!$D17*Activity!N17</f>
        <v>0.39146860808</v>
      </c>
      <c r="M18" s="549">
        <f>Activity!$C17*Activity!$D17*Activity!O17</f>
        <v>1.5267275715119999</v>
      </c>
      <c r="N18" s="413">
        <v>0</v>
      </c>
      <c r="O18" s="551">
        <f>Activity!C17*Activity!D17</f>
        <v>9.7867152019999999</v>
      </c>
      <c r="P18" s="558">
        <f>Activity!X17</f>
        <v>0</v>
      </c>
    </row>
    <row r="19" spans="2:16">
      <c r="B19" s="7">
        <f t="shared" si="0"/>
        <v>2005</v>
      </c>
      <c r="C19" s="769">
        <f>Activity!$C18*Activity!$D18*Activity!E18</f>
        <v>4.5633891560400004</v>
      </c>
      <c r="D19" s="551">
        <f>Activity!$C18*Activity!$D18*Activity!F18</f>
        <v>1.353280922136</v>
      </c>
      <c r="E19" s="549">
        <f>Activity!$C18*Activity!$D18*Activity!G18</f>
        <v>0</v>
      </c>
      <c r="F19" s="551">
        <f>Activity!$C18*Activity!$D18*Activity!H18</f>
        <v>0</v>
      </c>
      <c r="G19" s="551">
        <f>Activity!$C18*Activity!$D18*Activity!I18</f>
        <v>1.0385644286160001</v>
      </c>
      <c r="H19" s="551">
        <f>Activity!$C18*Activity!$D18*Activity!J18</f>
        <v>0.283244844168</v>
      </c>
      <c r="I19" s="551">
        <f>Activity!$C18*Activity!$D18*Activity!K18</f>
        <v>9.4414948055999995E-2</v>
      </c>
      <c r="J19" s="552">
        <f>Activity!$C18*Activity!$D18*Activity!L18</f>
        <v>0.75531958444799996</v>
      </c>
      <c r="K19" s="551">
        <f>Activity!$C18*Activity!$D18*Activity!M18</f>
        <v>0.34618814287200006</v>
      </c>
      <c r="L19" s="551">
        <f>Activity!$C18*Activity!$D18*Activity!N18</f>
        <v>0.41962199136000006</v>
      </c>
      <c r="M19" s="549">
        <f>Activity!$C18*Activity!$D18*Activity!O18</f>
        <v>1.636525766304</v>
      </c>
      <c r="N19" s="413">
        <v>0</v>
      </c>
      <c r="O19" s="551">
        <f>Activity!C18*Activity!D18</f>
        <v>10.490549784000001</v>
      </c>
      <c r="P19" s="558">
        <f>Activity!X18</f>
        <v>0</v>
      </c>
    </row>
    <row r="20" spans="2:16">
      <c r="B20" s="7">
        <f t="shared" si="0"/>
        <v>2006</v>
      </c>
      <c r="C20" s="769">
        <f>Activity!$C19*Activity!$D19*Activity!E19</f>
        <v>4.7490986330699991</v>
      </c>
      <c r="D20" s="551">
        <f>Activity!$C19*Activity!$D19*Activity!F19</f>
        <v>1.4083533877379999</v>
      </c>
      <c r="E20" s="549">
        <f>Activity!$C19*Activity!$D19*Activity!G19</f>
        <v>0</v>
      </c>
      <c r="F20" s="551">
        <f>Activity!$C19*Activity!$D19*Activity!H19</f>
        <v>0</v>
      </c>
      <c r="G20" s="551">
        <f>Activity!$C19*Activity!$D19*Activity!I19</f>
        <v>1.0808293440779999</v>
      </c>
      <c r="H20" s="551">
        <f>Activity!$C19*Activity!$D19*Activity!J19</f>
        <v>0.29477163929399997</v>
      </c>
      <c r="I20" s="551">
        <f>Activity!$C19*Activity!$D19*Activity!K19</f>
        <v>9.8257213097999979E-2</v>
      </c>
      <c r="J20" s="552">
        <f>Activity!$C19*Activity!$D19*Activity!L19</f>
        <v>0.78605770478399983</v>
      </c>
      <c r="K20" s="551">
        <f>Activity!$C19*Activity!$D19*Activity!M19</f>
        <v>0.36027644802600001</v>
      </c>
      <c r="L20" s="551">
        <f>Activity!$C19*Activity!$D19*Activity!N19</f>
        <v>0.43669872487999994</v>
      </c>
      <c r="M20" s="549">
        <f>Activity!$C19*Activity!$D19*Activity!O19</f>
        <v>1.7031250270319997</v>
      </c>
      <c r="N20" s="413">
        <v>0</v>
      </c>
      <c r="O20" s="551">
        <f>Activity!C19*Activity!D19</f>
        <v>10.917468121999999</v>
      </c>
      <c r="P20" s="558">
        <f>Activity!X19</f>
        <v>0</v>
      </c>
    </row>
    <row r="21" spans="2:16">
      <c r="B21" s="7">
        <f t="shared" si="0"/>
        <v>2007</v>
      </c>
      <c r="C21" s="769">
        <f>Activity!$C20*Activity!$D20*Activity!E20</f>
        <v>4.9402229979300003</v>
      </c>
      <c r="D21" s="551">
        <f>Activity!$C20*Activity!$D20*Activity!F20</f>
        <v>1.4650316476620002</v>
      </c>
      <c r="E21" s="549">
        <f>Activity!$C20*Activity!$D20*Activity!G20</f>
        <v>0</v>
      </c>
      <c r="F21" s="551">
        <f>Activity!$C20*Activity!$D20*Activity!H20</f>
        <v>0</v>
      </c>
      <c r="G21" s="551">
        <f>Activity!$C20*Activity!$D20*Activity!I20</f>
        <v>1.1243266133220002</v>
      </c>
      <c r="H21" s="551">
        <f>Activity!$C20*Activity!$D20*Activity!J20</f>
        <v>0.30663453090600001</v>
      </c>
      <c r="I21" s="551">
        <f>Activity!$C20*Activity!$D20*Activity!K20</f>
        <v>0.102211510302</v>
      </c>
      <c r="J21" s="552">
        <f>Activity!$C20*Activity!$D20*Activity!L20</f>
        <v>0.817692082416</v>
      </c>
      <c r="K21" s="551">
        <f>Activity!$C20*Activity!$D20*Activity!M20</f>
        <v>0.37477553777400008</v>
      </c>
      <c r="L21" s="551">
        <f>Activity!$C20*Activity!$D20*Activity!N20</f>
        <v>0.45427337912000004</v>
      </c>
      <c r="M21" s="549">
        <f>Activity!$C20*Activity!$D20*Activity!O20</f>
        <v>1.7716661785680001</v>
      </c>
      <c r="N21" s="413">
        <v>0</v>
      </c>
      <c r="O21" s="551">
        <f>Activity!C20*Activity!D20</f>
        <v>11.356834478000001</v>
      </c>
      <c r="P21" s="558">
        <f>Activity!X20</f>
        <v>0</v>
      </c>
    </row>
    <row r="22" spans="2:16">
      <c r="B22" s="7">
        <f t="shared" ref="B22:B85" si="1">B21+1</f>
        <v>2008</v>
      </c>
      <c r="C22" s="769">
        <f>Activity!$C21*Activity!$D21*Activity!E21</f>
        <v>5.1363689906099994</v>
      </c>
      <c r="D22" s="551">
        <f>Activity!$C21*Activity!$D21*Activity!F21</f>
        <v>1.5231990799739998</v>
      </c>
      <c r="E22" s="549">
        <f>Activity!$C21*Activity!$D21*Activity!G21</f>
        <v>0</v>
      </c>
      <c r="F22" s="551">
        <f>Activity!$C21*Activity!$D21*Activity!H21</f>
        <v>0</v>
      </c>
      <c r="G22" s="551">
        <f>Activity!$C21*Activity!$D21*Activity!I21</f>
        <v>1.1689667357939999</v>
      </c>
      <c r="H22" s="551">
        <f>Activity!$C21*Activity!$D21*Activity!J21</f>
        <v>0.31880910976199994</v>
      </c>
      <c r="I22" s="551">
        <f>Activity!$C21*Activity!$D21*Activity!K21</f>
        <v>0.10626970325399998</v>
      </c>
      <c r="J22" s="552">
        <f>Activity!$C21*Activity!$D21*Activity!L21</f>
        <v>0.85015762603199985</v>
      </c>
      <c r="K22" s="551">
        <f>Activity!$C21*Activity!$D21*Activity!M21</f>
        <v>0.38965557859799999</v>
      </c>
      <c r="L22" s="551">
        <f>Activity!$C21*Activity!$D21*Activity!N21</f>
        <v>0.47230979223999997</v>
      </c>
      <c r="M22" s="549">
        <f>Activity!$C21*Activity!$D21*Activity!O21</f>
        <v>1.8420081897359999</v>
      </c>
      <c r="N22" s="413">
        <v>0</v>
      </c>
      <c r="O22" s="551">
        <f>Activity!C21*Activity!D21</f>
        <v>11.807744805999999</v>
      </c>
      <c r="P22" s="558">
        <f>Activity!X21</f>
        <v>0</v>
      </c>
    </row>
    <row r="23" spans="2:16">
      <c r="B23" s="7">
        <f t="shared" si="1"/>
        <v>2009</v>
      </c>
      <c r="C23" s="769">
        <f>Activity!$C22*Activity!$D22*Activity!E22</f>
        <v>5.3369013449400002</v>
      </c>
      <c r="D23" s="551">
        <f>Activity!$C22*Activity!$D22*Activity!F22</f>
        <v>1.5826672953960002</v>
      </c>
      <c r="E23" s="549">
        <f>Activity!$C22*Activity!$D22*Activity!G22</f>
        <v>0</v>
      </c>
      <c r="F23" s="551">
        <f>Activity!$C22*Activity!$D22*Activity!H22</f>
        <v>0</v>
      </c>
      <c r="G23" s="551">
        <f>Activity!$C22*Activity!$D22*Activity!I22</f>
        <v>1.214605133676</v>
      </c>
      <c r="H23" s="551">
        <f>Activity!$C22*Activity!$D22*Activity!J22</f>
        <v>0.33125594554800003</v>
      </c>
      <c r="I23" s="551">
        <f>Activity!$C22*Activity!$D22*Activity!K22</f>
        <v>0.110418648516</v>
      </c>
      <c r="J23" s="552">
        <f>Activity!$C22*Activity!$D22*Activity!L22</f>
        <v>0.88334918812800001</v>
      </c>
      <c r="K23" s="551">
        <f>Activity!$C22*Activity!$D22*Activity!M22</f>
        <v>0.40486837789200003</v>
      </c>
      <c r="L23" s="551">
        <f>Activity!$C22*Activity!$D22*Activity!N22</f>
        <v>0.49074954896</v>
      </c>
      <c r="M23" s="549">
        <f>Activity!$C22*Activity!$D22*Activity!O22</f>
        <v>1.9139232409440001</v>
      </c>
      <c r="N23" s="413">
        <v>0</v>
      </c>
      <c r="O23" s="551">
        <f>Activity!C22*Activity!D22</f>
        <v>12.268738724</v>
      </c>
      <c r="P23" s="558">
        <f>Activity!X22</f>
        <v>0</v>
      </c>
    </row>
    <row r="24" spans="2:16">
      <c r="B24" s="7">
        <f t="shared" si="1"/>
        <v>2010</v>
      </c>
      <c r="C24" s="769">
        <f>Activity!$C23*Activity!$D23*Activity!E23</f>
        <v>5.4172776408299992</v>
      </c>
      <c r="D24" s="551">
        <f>Activity!$C23*Activity!$D23*Activity!F23</f>
        <v>1.606503024522</v>
      </c>
      <c r="E24" s="549">
        <f>Activity!$C23*Activity!$D23*Activity!G23</f>
        <v>0</v>
      </c>
      <c r="F24" s="551">
        <f>Activity!$C23*Activity!$D23*Activity!H23</f>
        <v>0</v>
      </c>
      <c r="G24" s="551">
        <f>Activity!$C23*Activity!$D23*Activity!I23</f>
        <v>1.232897669982</v>
      </c>
      <c r="H24" s="551">
        <f>Activity!$C23*Activity!$D23*Activity!J23</f>
        <v>0.33624481908599996</v>
      </c>
      <c r="I24" s="551">
        <f>Activity!$C23*Activity!$D23*Activity!K23</f>
        <v>0.11208160636199999</v>
      </c>
      <c r="J24" s="552">
        <f>Activity!$C23*Activity!$D23*Activity!L23</f>
        <v>0.89665285089599989</v>
      </c>
      <c r="K24" s="551">
        <f>Activity!$C23*Activity!$D23*Activity!M23</f>
        <v>0.41096588999399997</v>
      </c>
      <c r="L24" s="551">
        <f>Activity!$C23*Activity!$D23*Activity!N23</f>
        <v>0.49814047271999995</v>
      </c>
      <c r="M24" s="549">
        <f>Activity!$C23*Activity!$D23*Activity!O23</f>
        <v>1.9427478436079999</v>
      </c>
      <c r="N24" s="413">
        <v>0</v>
      </c>
      <c r="O24" s="551">
        <f>Activity!C23*Activity!D23</f>
        <v>12.453511817999999</v>
      </c>
      <c r="P24" s="558">
        <f>Activity!X23</f>
        <v>0</v>
      </c>
    </row>
    <row r="25" spans="2:16">
      <c r="B25" s="7">
        <f t="shared" si="1"/>
        <v>2011</v>
      </c>
      <c r="C25" s="772">
        <f>Activity!$C24*Activity!$D24*Activity!E24</f>
        <v>5.1147451901999998</v>
      </c>
      <c r="D25" s="551">
        <f>Activity!$C24*Activity!$D24*Activity!F24</f>
        <v>1.51678650468</v>
      </c>
      <c r="E25" s="549">
        <f>Activity!$C24*Activity!$D24*Activity!G24</f>
        <v>0</v>
      </c>
      <c r="F25" s="551">
        <f>Activity!$C24*Activity!$D24*Activity!H24</f>
        <v>0</v>
      </c>
      <c r="G25" s="551">
        <f>Activity!$C24*Activity!$D24*Activity!I24</f>
        <v>1.1640454570800001</v>
      </c>
      <c r="H25" s="551">
        <f>Activity!$C24*Activity!$D24*Activity!J24</f>
        <v>0.31746694283999999</v>
      </c>
      <c r="I25" s="551">
        <f>Activity!$C24*Activity!$D24*Activity!K24</f>
        <v>0.10582231428</v>
      </c>
      <c r="J25" s="552">
        <f>Activity!$C24*Activity!$D24*Activity!L24</f>
        <v>0.84657851423999997</v>
      </c>
      <c r="K25" s="551">
        <f>Activity!$C24*Activity!$D24*Activity!M24</f>
        <v>0.38801515236</v>
      </c>
      <c r="L25" s="551">
        <f>Activity!$C24*Activity!$D24*Activity!N24</f>
        <v>0.47032139680000001</v>
      </c>
      <c r="M25" s="549">
        <f>Activity!$C24*Activity!$D24*Activity!O24</f>
        <v>1.8342534475200001</v>
      </c>
      <c r="N25" s="413">
        <v>0</v>
      </c>
      <c r="O25" s="551">
        <f>Activity!C24*Activity!D24</f>
        <v>11.75803492</v>
      </c>
      <c r="P25" s="558">
        <f>Activity!X24</f>
        <v>0</v>
      </c>
    </row>
    <row r="26" spans="2:16">
      <c r="B26" s="7">
        <f t="shared" si="1"/>
        <v>2012</v>
      </c>
      <c r="C26" s="772">
        <f>Activity!$C25*Activity!$D25*Activity!E25</f>
        <v>5.2684741032000009</v>
      </c>
      <c r="D26" s="551">
        <f>Activity!$C25*Activity!$D25*Activity!F25</f>
        <v>1.5623750788800004</v>
      </c>
      <c r="E26" s="549">
        <f>Activity!$C25*Activity!$D25*Activity!G25</f>
        <v>0</v>
      </c>
      <c r="F26" s="551">
        <f>Activity!$C25*Activity!$D25*Activity!H25</f>
        <v>0</v>
      </c>
      <c r="G26" s="551">
        <f>Activity!$C25*Activity!$D25*Activity!I25</f>
        <v>1.1990320372800003</v>
      </c>
      <c r="H26" s="551">
        <f>Activity!$C25*Activity!$D25*Activity!J25</f>
        <v>0.32700873744000003</v>
      </c>
      <c r="I26" s="551">
        <f>Activity!$C25*Activity!$D25*Activity!K25</f>
        <v>0.10900291248000001</v>
      </c>
      <c r="J26" s="552">
        <f>Activity!$C25*Activity!$D25*Activity!L25</f>
        <v>0.87202329984000004</v>
      </c>
      <c r="K26" s="551">
        <f>Activity!$C25*Activity!$D25*Activity!M25</f>
        <v>0.39967734576000008</v>
      </c>
      <c r="L26" s="551">
        <f>Activity!$C25*Activity!$D25*Activity!N25</f>
        <v>0.48445738880000011</v>
      </c>
      <c r="M26" s="549">
        <f>Activity!$C25*Activity!$D25*Activity!O25</f>
        <v>1.8893838163200003</v>
      </c>
      <c r="N26" s="413">
        <v>0</v>
      </c>
      <c r="O26" s="551">
        <f>Activity!C25*Activity!D25</f>
        <v>12.111434720000002</v>
      </c>
      <c r="P26" s="558">
        <f>Activity!X25</f>
        <v>0</v>
      </c>
    </row>
    <row r="27" spans="2:16">
      <c r="B27" s="7">
        <f t="shared" si="1"/>
        <v>2013</v>
      </c>
      <c r="C27" s="772">
        <f>Activity!$C26*Activity!$D26*Activity!E26</f>
        <v>5.4283081716000003</v>
      </c>
      <c r="D27" s="551">
        <f>Activity!$C26*Activity!$D26*Activity!F26</f>
        <v>1.6097741474400002</v>
      </c>
      <c r="E27" s="549">
        <f>Activity!$C26*Activity!$D26*Activity!G26</f>
        <v>0</v>
      </c>
      <c r="F27" s="551">
        <f>Activity!$C26*Activity!$D26*Activity!H26</f>
        <v>0</v>
      </c>
      <c r="G27" s="551">
        <f>Activity!$C26*Activity!$D26*Activity!I26</f>
        <v>1.2354080666400002</v>
      </c>
      <c r="H27" s="551">
        <f>Activity!$C26*Activity!$D26*Activity!J26</f>
        <v>0.33692947272000001</v>
      </c>
      <c r="I27" s="551">
        <f>Activity!$C26*Activity!$D26*Activity!K26</f>
        <v>0.11230982423999999</v>
      </c>
      <c r="J27" s="552">
        <f>Activity!$C26*Activity!$D26*Activity!L26</f>
        <v>0.89847859391999996</v>
      </c>
      <c r="K27" s="551">
        <f>Activity!$C26*Activity!$D26*Activity!M26</f>
        <v>0.41180268888000005</v>
      </c>
      <c r="L27" s="551">
        <f>Activity!$C26*Activity!$D26*Activity!N26</f>
        <v>0.49915477440000006</v>
      </c>
      <c r="M27" s="549">
        <f>Activity!$C26*Activity!$D26*Activity!O26</f>
        <v>1.9467036201600001</v>
      </c>
      <c r="N27" s="413">
        <v>0</v>
      </c>
      <c r="O27" s="551">
        <f>Activity!C26*Activity!D26</f>
        <v>12.478869360000001</v>
      </c>
      <c r="P27" s="558">
        <f>Activity!X26</f>
        <v>0</v>
      </c>
    </row>
    <row r="28" spans="2:16">
      <c r="B28" s="7">
        <f t="shared" si="1"/>
        <v>2014</v>
      </c>
      <c r="C28" s="772">
        <f>Activity!$C27*Activity!$D27*Activity!E27</f>
        <v>5.5887747561000003</v>
      </c>
      <c r="D28" s="551">
        <f>Activity!$C27*Activity!$D27*Activity!F27</f>
        <v>1.65736078974</v>
      </c>
      <c r="E28" s="549">
        <f>Activity!$C27*Activity!$D27*Activity!G27</f>
        <v>0</v>
      </c>
      <c r="F28" s="551">
        <f>Activity!$C27*Activity!$D27*Activity!H27</f>
        <v>0</v>
      </c>
      <c r="G28" s="551">
        <f>Activity!$C27*Activity!$D27*Activity!I27</f>
        <v>1.2719280479400001</v>
      </c>
      <c r="H28" s="551">
        <f>Activity!$C27*Activity!$D27*Activity!J27</f>
        <v>0.34688946762</v>
      </c>
      <c r="I28" s="551">
        <f>Activity!$C27*Activity!$D27*Activity!K27</f>
        <v>0.11562982254</v>
      </c>
      <c r="J28" s="552">
        <f>Activity!$C27*Activity!$D27*Activity!L27</f>
        <v>0.92503858031999997</v>
      </c>
      <c r="K28" s="551">
        <f>Activity!$C27*Activity!$D27*Activity!M27</f>
        <v>0.42397601598000001</v>
      </c>
      <c r="L28" s="551">
        <f>Activity!$C27*Activity!$D27*Activity!N27</f>
        <v>0.51391032240000001</v>
      </c>
      <c r="M28" s="549">
        <f>Activity!$C27*Activity!$D27*Activity!O27</f>
        <v>2.0042502573599998</v>
      </c>
      <c r="N28" s="413">
        <v>0</v>
      </c>
      <c r="O28" s="551">
        <f>Activity!C27*Activity!D27</f>
        <v>12.84775806</v>
      </c>
      <c r="P28" s="558">
        <f>Activity!X27</f>
        <v>0</v>
      </c>
    </row>
    <row r="29" spans="2:16">
      <c r="B29" s="7">
        <f t="shared" si="1"/>
        <v>2015</v>
      </c>
      <c r="C29" s="772">
        <f>Activity!$C28*Activity!$D28*Activity!E28</f>
        <v>5.7447037251000008</v>
      </c>
      <c r="D29" s="551">
        <f>Activity!$C28*Activity!$D28*Activity!F28</f>
        <v>1.7036017943400001</v>
      </c>
      <c r="E29" s="549">
        <f>Activity!$C28*Activity!$D28*Activity!G28</f>
        <v>0</v>
      </c>
      <c r="F29" s="551">
        <f>Activity!$C28*Activity!$D28*Activity!H28</f>
        <v>0</v>
      </c>
      <c r="G29" s="551">
        <f>Activity!$C28*Activity!$D28*Activity!I28</f>
        <v>1.3074153305400003</v>
      </c>
      <c r="H29" s="551">
        <f>Activity!$C28*Activity!$D28*Activity!J28</f>
        <v>0.35656781742000004</v>
      </c>
      <c r="I29" s="551">
        <f>Activity!$C28*Activity!$D28*Activity!K28</f>
        <v>0.11885593914000001</v>
      </c>
      <c r="J29" s="552">
        <f>Activity!$C28*Activity!$D28*Activity!L28</f>
        <v>0.95084751312000004</v>
      </c>
      <c r="K29" s="551">
        <f>Activity!$C28*Activity!$D28*Activity!M28</f>
        <v>0.43580511018000007</v>
      </c>
      <c r="L29" s="551">
        <f>Activity!$C28*Activity!$D28*Activity!N28</f>
        <v>0.52824861840000004</v>
      </c>
      <c r="M29" s="549">
        <f>Activity!$C28*Activity!$D28*Activity!O28</f>
        <v>2.0601696117600001</v>
      </c>
      <c r="N29" s="413">
        <v>0</v>
      </c>
      <c r="O29" s="551">
        <f>Activity!C28*Activity!D28</f>
        <v>13.206215460000001</v>
      </c>
      <c r="P29" s="558">
        <f>Activity!X28</f>
        <v>0</v>
      </c>
    </row>
    <row r="30" spans="2:16">
      <c r="B30" s="7">
        <f t="shared" si="1"/>
        <v>2016</v>
      </c>
      <c r="C30" s="772">
        <f>Activity!$C29*Activity!$D29*Activity!E29</f>
        <v>5.907920379600001</v>
      </c>
      <c r="D30" s="551">
        <f>Activity!$C29*Activity!$D29*Activity!F29</f>
        <v>1.7520039746400005</v>
      </c>
      <c r="E30" s="549">
        <f>Activity!$C29*Activity!$D29*Activity!G29</f>
        <v>0</v>
      </c>
      <c r="F30" s="551">
        <f>Activity!$C29*Activity!$D29*Activity!H29</f>
        <v>0</v>
      </c>
      <c r="G30" s="551">
        <f>Activity!$C29*Activity!$D29*Activity!I29</f>
        <v>1.3445611898400003</v>
      </c>
      <c r="H30" s="551">
        <f>Activity!$C29*Activity!$D29*Activity!J29</f>
        <v>0.36669850632000006</v>
      </c>
      <c r="I30" s="551">
        <f>Activity!$C29*Activity!$D29*Activity!K29</f>
        <v>0.12223283544000002</v>
      </c>
      <c r="J30" s="552">
        <f>Activity!$C29*Activity!$D29*Activity!L29</f>
        <v>0.97786268352000016</v>
      </c>
      <c r="K30" s="551">
        <f>Activity!$C29*Activity!$D29*Activity!M29</f>
        <v>0.44818706328000013</v>
      </c>
      <c r="L30" s="551">
        <f>Activity!$C29*Activity!$D29*Activity!N29</f>
        <v>0.54325704640000017</v>
      </c>
      <c r="M30" s="549">
        <f>Activity!$C29*Activity!$D29*Activity!O29</f>
        <v>2.1187024809600006</v>
      </c>
      <c r="N30" s="413">
        <v>0</v>
      </c>
      <c r="O30" s="551">
        <f>Activity!C29*Activity!D29</f>
        <v>13.581426160000003</v>
      </c>
      <c r="P30" s="558">
        <f>Activity!X29</f>
        <v>0</v>
      </c>
    </row>
    <row r="31" spans="2:16">
      <c r="B31" s="7">
        <f t="shared" si="1"/>
        <v>2017</v>
      </c>
      <c r="C31" s="772">
        <f>Activity!$C30*Activity!$D30*Activity!E30</f>
        <v>5.88247428348072</v>
      </c>
      <c r="D31" s="551">
        <f>Activity!$C30*Activity!$D30*Activity!F30</f>
        <v>1.7444578909632482</v>
      </c>
      <c r="E31" s="549">
        <f>Activity!$C30*Activity!$D30*Activity!G30</f>
        <v>0</v>
      </c>
      <c r="F31" s="551">
        <f>Activity!$C30*Activity!$D30*Activity!H30</f>
        <v>0</v>
      </c>
      <c r="G31" s="551">
        <f>Activity!$C30*Activity!$D30*Activity!I30</f>
        <v>1.3387700093438881</v>
      </c>
      <c r="H31" s="551">
        <f>Activity!$C30*Activity!$D30*Activity!J30</f>
        <v>0.36511909345742399</v>
      </c>
      <c r="I31" s="551">
        <f>Activity!$C30*Activity!$D30*Activity!K30</f>
        <v>0.121706364485808</v>
      </c>
      <c r="J31" s="552">
        <f>Activity!$C30*Activity!$D30*Activity!L30</f>
        <v>0.97365091588646402</v>
      </c>
      <c r="K31" s="551">
        <f>Activity!$C30*Activity!$D30*Activity!M30</f>
        <v>0.44625666978129602</v>
      </c>
      <c r="L31" s="551">
        <f>Activity!$C30*Activity!$D30*Activity!N30</f>
        <v>0.54091717549248008</v>
      </c>
      <c r="M31" s="549">
        <f>Activity!$C30*Activity!$D30*Activity!O30</f>
        <v>2.1095769844206722</v>
      </c>
      <c r="N31" s="413">
        <v>0</v>
      </c>
      <c r="O31" s="551">
        <f>Activity!C30*Activity!D30</f>
        <v>13.522929387312001</v>
      </c>
      <c r="P31" s="558">
        <f>Activity!X30</f>
        <v>0</v>
      </c>
    </row>
    <row r="32" spans="2:16">
      <c r="B32" s="7">
        <f t="shared" si="1"/>
        <v>2018</v>
      </c>
      <c r="C32" s="772">
        <f>Activity!$C31*Activity!$D31*Activity!E31</f>
        <v>6.1792398577958636</v>
      </c>
      <c r="D32" s="551">
        <f>Activity!$C31*Activity!$D31*Activity!F31</f>
        <v>1.8324642336911872</v>
      </c>
      <c r="E32" s="549">
        <f>Activity!$C31*Activity!$D31*Activity!G31</f>
        <v>0</v>
      </c>
      <c r="F32" s="551">
        <f>Activity!$C31*Activity!$D31*Activity!H31</f>
        <v>0</v>
      </c>
      <c r="G32" s="551">
        <f>Activity!$C31*Activity!$D31*Activity!I31</f>
        <v>1.4063097607397483</v>
      </c>
      <c r="H32" s="551">
        <f>Activity!$C31*Activity!$D31*Activity!J31</f>
        <v>0.38353902565629494</v>
      </c>
      <c r="I32" s="551">
        <f>Activity!$C31*Activity!$D31*Activity!K31</f>
        <v>0.12784634188543165</v>
      </c>
      <c r="J32" s="552">
        <f>Activity!$C31*Activity!$D31*Activity!L31</f>
        <v>1.0227707350834532</v>
      </c>
      <c r="K32" s="551">
        <f>Activity!$C31*Activity!$D31*Activity!M31</f>
        <v>0.46876992024658276</v>
      </c>
      <c r="L32" s="551">
        <f>Activity!$C31*Activity!$D31*Activity!N31</f>
        <v>0.5682059639352518</v>
      </c>
      <c r="M32" s="549">
        <f>Activity!$C31*Activity!$D31*Activity!O31</f>
        <v>2.2160032593474819</v>
      </c>
      <c r="N32" s="413">
        <v>0</v>
      </c>
      <c r="O32" s="551">
        <f>Activity!C31*Activity!D31</f>
        <v>14.205149098381295</v>
      </c>
      <c r="P32" s="558">
        <f>Activity!X31</f>
        <v>0</v>
      </c>
    </row>
    <row r="33" spans="2:16">
      <c r="B33" s="7">
        <f t="shared" si="1"/>
        <v>2019</v>
      </c>
      <c r="C33" s="772">
        <f>Activity!$C32*Activity!$D32*Activity!E32</f>
        <v>6.4853600488055365</v>
      </c>
      <c r="D33" s="551">
        <f>Activity!$C32*Activity!$D32*Activity!F32</f>
        <v>1.9232447041285385</v>
      </c>
      <c r="E33" s="549">
        <f>Activity!$C32*Activity!$D32*Activity!G32</f>
        <v>0</v>
      </c>
      <c r="F33" s="551">
        <f>Activity!$C32*Activity!$D32*Activity!H32</f>
        <v>0</v>
      </c>
      <c r="G33" s="551">
        <f>Activity!$C32*Activity!$D32*Activity!I32</f>
        <v>1.4759784938660878</v>
      </c>
      <c r="H33" s="551">
        <f>Activity!$C32*Activity!$D32*Activity!J32</f>
        <v>0.4025395892362057</v>
      </c>
      <c r="I33" s="551">
        <f>Activity!$C32*Activity!$D32*Activity!K32</f>
        <v>0.13417986307873522</v>
      </c>
      <c r="J33" s="552">
        <f>Activity!$C32*Activity!$D32*Activity!L32</f>
        <v>1.0734389046298818</v>
      </c>
      <c r="K33" s="551">
        <f>Activity!$C32*Activity!$D32*Activity!M32</f>
        <v>0.49199283128869592</v>
      </c>
      <c r="L33" s="551">
        <f>Activity!$C32*Activity!$D32*Activity!N32</f>
        <v>0.59635494701660108</v>
      </c>
      <c r="M33" s="549">
        <f>Activity!$C32*Activity!$D32*Activity!O32</f>
        <v>2.3257842933647441</v>
      </c>
      <c r="N33" s="413">
        <v>0</v>
      </c>
      <c r="O33" s="551">
        <f>Activity!C32*Activity!D32</f>
        <v>14.908873675415027</v>
      </c>
      <c r="P33" s="558">
        <f>Activity!X32</f>
        <v>0</v>
      </c>
    </row>
    <row r="34" spans="2:16">
      <c r="B34" s="7">
        <f t="shared" si="1"/>
        <v>2020</v>
      </c>
      <c r="C34" s="772">
        <f>Activity!$C33*Activity!$D33*Activity!E33</f>
        <v>6.8009505172336473</v>
      </c>
      <c r="D34" s="551">
        <f>Activity!$C33*Activity!$D33*Activity!F33</f>
        <v>2.016833601662392</v>
      </c>
      <c r="E34" s="549">
        <f>Activity!$C33*Activity!$D33*Activity!G33</f>
        <v>0</v>
      </c>
      <c r="F34" s="551">
        <f>Activity!$C33*Activity!$D33*Activity!H33</f>
        <v>0</v>
      </c>
      <c r="G34" s="551">
        <f>Activity!$C33*Activity!$D33*Activity!I33</f>
        <v>1.5478025315083475</v>
      </c>
      <c r="H34" s="551">
        <f>Activity!$C33*Activity!$D33*Activity!J33</f>
        <v>0.42212796313864021</v>
      </c>
      <c r="I34" s="551">
        <f>Activity!$C33*Activity!$D33*Activity!K33</f>
        <v>0.14070932104621339</v>
      </c>
      <c r="J34" s="552">
        <f>Activity!$C33*Activity!$D33*Activity!L33</f>
        <v>1.1256745683697071</v>
      </c>
      <c r="K34" s="551">
        <f>Activity!$C33*Activity!$D33*Activity!M33</f>
        <v>0.51593417716944912</v>
      </c>
      <c r="L34" s="551">
        <f>Activity!$C33*Activity!$D33*Activity!N33</f>
        <v>0.62537476020539284</v>
      </c>
      <c r="M34" s="549">
        <f>Activity!$C33*Activity!$D33*Activity!O33</f>
        <v>2.4389615648010321</v>
      </c>
      <c r="N34" s="413">
        <v>0</v>
      </c>
      <c r="O34" s="551">
        <f>Activity!C33*Activity!D33</f>
        <v>15.634369005134822</v>
      </c>
      <c r="P34" s="558">
        <f>Activity!X33</f>
        <v>0</v>
      </c>
    </row>
    <row r="35" spans="2:16">
      <c r="B35" s="7">
        <f t="shared" si="1"/>
        <v>2021</v>
      </c>
      <c r="C35" s="772">
        <f>Activity!$C34*Activity!$D34*Activity!E34</f>
        <v>7.1261125655894304</v>
      </c>
      <c r="D35" s="551">
        <f>Activity!$C34*Activity!$D34*Activity!F34</f>
        <v>2.1132609677265206</v>
      </c>
      <c r="E35" s="549">
        <f>Activity!$C34*Activity!$D34*Activity!G34</f>
        <v>0</v>
      </c>
      <c r="F35" s="551">
        <f>Activity!$C34*Activity!$D34*Activity!H34</f>
        <v>0</v>
      </c>
      <c r="G35" s="551">
        <f>Activity!$C34*Activity!$D34*Activity!I34</f>
        <v>1.6218049287203531</v>
      </c>
      <c r="H35" s="551">
        <f>Activity!$C34*Activity!$D34*Activity!J34</f>
        <v>0.44231043510555085</v>
      </c>
      <c r="I35" s="551">
        <f>Activity!$C34*Activity!$D34*Activity!K34</f>
        <v>0.14743681170185027</v>
      </c>
      <c r="J35" s="552">
        <f>Activity!$C34*Activity!$D34*Activity!L34</f>
        <v>1.1794944936148022</v>
      </c>
      <c r="K35" s="551">
        <f>Activity!$C34*Activity!$D34*Activity!M34</f>
        <v>0.54060164290678436</v>
      </c>
      <c r="L35" s="551">
        <f>Activity!$C34*Activity!$D34*Activity!N34</f>
        <v>0.65527471867489018</v>
      </c>
      <c r="M35" s="549">
        <f>Activity!$C34*Activity!$D34*Activity!O34</f>
        <v>2.5555714028320713</v>
      </c>
      <c r="N35" s="413">
        <v>0</v>
      </c>
      <c r="O35" s="551">
        <f>Activity!C34*Activity!D34</f>
        <v>16.381867966872253</v>
      </c>
      <c r="P35" s="558">
        <f>Activity!X34</f>
        <v>0</v>
      </c>
    </row>
    <row r="36" spans="2:16">
      <c r="B36" s="7">
        <f t="shared" si="1"/>
        <v>2022</v>
      </c>
      <c r="C36" s="772">
        <f>Activity!$C35*Activity!$D35*Activity!E35</f>
        <v>7.4609311589611558</v>
      </c>
      <c r="D36" s="551">
        <f>Activity!$C35*Activity!$D35*Activity!F35</f>
        <v>2.2125519988643427</v>
      </c>
      <c r="E36" s="549">
        <f>Activity!$C35*Activity!$D35*Activity!G35</f>
        <v>0</v>
      </c>
      <c r="F36" s="551">
        <f>Activity!$C35*Activity!$D35*Activity!H35</f>
        <v>0</v>
      </c>
      <c r="G36" s="551">
        <f>Activity!$C35*Activity!$D35*Activity!I35</f>
        <v>1.6980050223842631</v>
      </c>
      <c r="H36" s="551">
        <f>Activity!$C35*Activity!$D35*Activity!J35</f>
        <v>0.46309227883207177</v>
      </c>
      <c r="I36" s="551">
        <f>Activity!$C35*Activity!$D35*Activity!K35</f>
        <v>0.1543640929440239</v>
      </c>
      <c r="J36" s="552">
        <f>Activity!$C35*Activity!$D35*Activity!L35</f>
        <v>1.2349127435521912</v>
      </c>
      <c r="K36" s="551">
        <f>Activity!$C35*Activity!$D35*Activity!M35</f>
        <v>0.56600167412808777</v>
      </c>
      <c r="L36" s="551">
        <f>Activity!$C35*Activity!$D35*Activity!N35</f>
        <v>0.68606263530677303</v>
      </c>
      <c r="M36" s="549">
        <f>Activity!$C35*Activity!$D35*Activity!O35</f>
        <v>2.6756442776964144</v>
      </c>
      <c r="N36" s="413">
        <v>0</v>
      </c>
      <c r="O36" s="551">
        <f>Activity!C35*Activity!D35</f>
        <v>17.151565882669324</v>
      </c>
      <c r="P36" s="558">
        <f>Activity!X35</f>
        <v>0</v>
      </c>
    </row>
    <row r="37" spans="2:16">
      <c r="B37" s="7">
        <f t="shared" si="1"/>
        <v>2023</v>
      </c>
      <c r="C37" s="772">
        <f>Activity!$C36*Activity!$D36*Activity!E36</f>
        <v>7.8054727586679657</v>
      </c>
      <c r="D37" s="551">
        <f>Activity!$C36*Activity!$D36*Activity!F36</f>
        <v>2.3147264042946381</v>
      </c>
      <c r="E37" s="549">
        <f>Activity!$C36*Activity!$D36*Activity!G36</f>
        <v>0</v>
      </c>
      <c r="F37" s="551">
        <f>Activity!$C36*Activity!$D36*Activity!H36</f>
        <v>0</v>
      </c>
      <c r="G37" s="551">
        <f>Activity!$C36*Activity!$D36*Activity!I36</f>
        <v>1.7764179381796061</v>
      </c>
      <c r="H37" s="551">
        <f>Activity!$C36*Activity!$D36*Activity!J36</f>
        <v>0.48447761950352891</v>
      </c>
      <c r="I37" s="551">
        <f>Activity!$C36*Activity!$D36*Activity!K36</f>
        <v>0.16149253983450962</v>
      </c>
      <c r="J37" s="552">
        <f>Activity!$C36*Activity!$D36*Activity!L36</f>
        <v>1.2919403186760769</v>
      </c>
      <c r="K37" s="551">
        <f>Activity!$C36*Activity!$D36*Activity!M36</f>
        <v>0.59213931272653531</v>
      </c>
      <c r="L37" s="551">
        <f>Activity!$C36*Activity!$D36*Activity!N36</f>
        <v>0.71774462148670948</v>
      </c>
      <c r="M37" s="549">
        <f>Activity!$C36*Activity!$D36*Activity!O36</f>
        <v>2.799204023798167</v>
      </c>
      <c r="N37" s="413">
        <v>0</v>
      </c>
      <c r="O37" s="551">
        <f>Activity!C36*Activity!D36</f>
        <v>17.943615537167737</v>
      </c>
      <c r="P37" s="558">
        <f>Activity!X36</f>
        <v>0</v>
      </c>
    </row>
    <row r="38" spans="2:16">
      <c r="B38" s="7">
        <f t="shared" si="1"/>
        <v>2024</v>
      </c>
      <c r="C38" s="772">
        <f>Activity!$C37*Activity!$D37*Activity!E37</f>
        <v>8.1597829528080279</v>
      </c>
      <c r="D38" s="551">
        <f>Activity!$C37*Activity!$D37*Activity!F37</f>
        <v>2.4197977032465188</v>
      </c>
      <c r="E38" s="549">
        <f>Activity!$C37*Activity!$D37*Activity!G37</f>
        <v>0</v>
      </c>
      <c r="F38" s="551">
        <f>Activity!$C37*Activity!$D37*Activity!H37</f>
        <v>0</v>
      </c>
      <c r="G38" s="551">
        <f>Activity!$C37*Activity!$D37*Activity!I37</f>
        <v>1.8570540513287237</v>
      </c>
      <c r="H38" s="551">
        <f>Activity!$C37*Activity!$D37*Activity!J37</f>
        <v>0.50646928672601554</v>
      </c>
      <c r="I38" s="551">
        <f>Activity!$C37*Activity!$D37*Activity!K37</f>
        <v>0.16882309557533851</v>
      </c>
      <c r="J38" s="552">
        <f>Activity!$C37*Activity!$D37*Activity!L37</f>
        <v>1.350584764602708</v>
      </c>
      <c r="K38" s="551">
        <f>Activity!$C37*Activity!$D37*Activity!M37</f>
        <v>0.6190180171095746</v>
      </c>
      <c r="L38" s="551">
        <f>Activity!$C37*Activity!$D37*Activity!N37</f>
        <v>0.75032486922372676</v>
      </c>
      <c r="M38" s="549">
        <f>Activity!$C37*Activity!$D37*Activity!O37</f>
        <v>2.9262669899725342</v>
      </c>
      <c r="N38" s="413">
        <v>0</v>
      </c>
      <c r="O38" s="551">
        <f>Activity!C37*Activity!D37</f>
        <v>18.758121730593167</v>
      </c>
      <c r="P38" s="558">
        <f>Activity!X37</f>
        <v>0</v>
      </c>
    </row>
    <row r="39" spans="2:16">
      <c r="B39" s="7">
        <f t="shared" si="1"/>
        <v>2025</v>
      </c>
      <c r="C39" s="772">
        <f>Activity!$C38*Activity!$D38*Activity!E38</f>
        <v>8.52388386643314</v>
      </c>
      <c r="D39" s="551">
        <f>Activity!$C38*Activity!$D38*Activity!F38</f>
        <v>2.5277724569422415</v>
      </c>
      <c r="E39" s="549">
        <f>Activity!$C38*Activity!$D38*Activity!G38</f>
        <v>0</v>
      </c>
      <c r="F39" s="551">
        <f>Activity!$C38*Activity!$D38*Activity!H38</f>
        <v>0</v>
      </c>
      <c r="G39" s="551">
        <f>Activity!$C38*Activity!$D38*Activity!I38</f>
        <v>1.9399183971882319</v>
      </c>
      <c r="H39" s="551">
        <f>Activity!$C38*Activity!$D38*Activity!J38</f>
        <v>0.52906865377860868</v>
      </c>
      <c r="I39" s="551">
        <f>Activity!$C38*Activity!$D38*Activity!K38</f>
        <v>0.17635621792620287</v>
      </c>
      <c r="J39" s="552">
        <f>Activity!$C38*Activity!$D38*Activity!L38</f>
        <v>1.410849743409623</v>
      </c>
      <c r="K39" s="551">
        <f>Activity!$C38*Activity!$D38*Activity!M38</f>
        <v>0.64663946572941067</v>
      </c>
      <c r="L39" s="551">
        <f>Activity!$C38*Activity!$D38*Activity!N38</f>
        <v>0.78380541300534623</v>
      </c>
      <c r="M39" s="549">
        <f>Activity!$C38*Activity!$D38*Activity!O38</f>
        <v>3.0568411107208502</v>
      </c>
      <c r="N39" s="413">
        <v>0</v>
      </c>
      <c r="O39" s="551">
        <f>Activity!C38*Activity!D38</f>
        <v>19.595135325133654</v>
      </c>
      <c r="P39" s="558">
        <f>Activity!X38</f>
        <v>0</v>
      </c>
    </row>
    <row r="40" spans="2:16">
      <c r="B40" s="7">
        <f t="shared" si="1"/>
        <v>2026</v>
      </c>
      <c r="C40" s="772">
        <f>Activity!$C39*Activity!$D39*Activity!E39</f>
        <v>8.8977713326666805</v>
      </c>
      <c r="D40" s="551">
        <f>Activity!$C39*Activity!$D39*Activity!F39</f>
        <v>2.6386494296873604</v>
      </c>
      <c r="E40" s="549">
        <f>Activity!$C39*Activity!$D39*Activity!G39</f>
        <v>0</v>
      </c>
      <c r="F40" s="551">
        <f>Activity!$C39*Activity!$D39*Activity!H39</f>
        <v>0</v>
      </c>
      <c r="G40" s="551">
        <f>Activity!$C39*Activity!$D39*Activity!I39</f>
        <v>2.0250100274344862</v>
      </c>
      <c r="H40" s="551">
        <f>Activity!$C39*Activity!$D39*Activity!J39</f>
        <v>0.55227546202758704</v>
      </c>
      <c r="I40" s="551">
        <f>Activity!$C39*Activity!$D39*Activity!K39</f>
        <v>0.18409182067586236</v>
      </c>
      <c r="J40" s="552">
        <f>Activity!$C39*Activity!$D39*Activity!L39</f>
        <v>1.4727345654068988</v>
      </c>
      <c r="K40" s="551">
        <f>Activity!$C39*Activity!$D39*Activity!M39</f>
        <v>0.67500334247816207</v>
      </c>
      <c r="L40" s="551">
        <f>Activity!$C39*Activity!$D39*Activity!N39</f>
        <v>0.81818586967049944</v>
      </c>
      <c r="M40" s="549">
        <f>Activity!$C39*Activity!$D39*Activity!O39</f>
        <v>3.1909248917149475</v>
      </c>
      <c r="N40" s="413">
        <v>0</v>
      </c>
      <c r="O40" s="551">
        <f>Activity!C39*Activity!D39</f>
        <v>20.454646741762485</v>
      </c>
      <c r="P40" s="558">
        <f>Activity!X39</f>
        <v>0</v>
      </c>
    </row>
    <row r="41" spans="2:16">
      <c r="B41" s="7">
        <f t="shared" si="1"/>
        <v>2027</v>
      </c>
      <c r="C41" s="772">
        <f>Activity!$C40*Activity!$D40*Activity!E40</f>
        <v>9.281411804554919</v>
      </c>
      <c r="D41" s="551">
        <f>Activity!$C40*Activity!$D40*Activity!F40</f>
        <v>2.752418673074907</v>
      </c>
      <c r="E41" s="549">
        <f>Activity!$C40*Activity!$D40*Activity!G40</f>
        <v>0</v>
      </c>
      <c r="F41" s="551">
        <f>Activity!$C40*Activity!$D40*Activity!H40</f>
        <v>0</v>
      </c>
      <c r="G41" s="551">
        <f>Activity!$C40*Activity!$D40*Activity!I40</f>
        <v>2.1123213072435334</v>
      </c>
      <c r="H41" s="551">
        <f>Activity!$C40*Activity!$D40*Activity!J40</f>
        <v>0.57608762924823631</v>
      </c>
      <c r="I41" s="551">
        <f>Activity!$C40*Activity!$D40*Activity!K40</f>
        <v>0.19202920974941209</v>
      </c>
      <c r="J41" s="552">
        <f>Activity!$C40*Activity!$D40*Activity!L40</f>
        <v>1.5362336779952968</v>
      </c>
      <c r="K41" s="551">
        <f>Activity!$C40*Activity!$D40*Activity!M40</f>
        <v>0.70410710241451113</v>
      </c>
      <c r="L41" s="551">
        <f>Activity!$C40*Activity!$D40*Activity!N40</f>
        <v>0.85346315444183163</v>
      </c>
      <c r="M41" s="549">
        <f>Activity!$C40*Activity!$D40*Activity!O40</f>
        <v>3.3285063023231434</v>
      </c>
      <c r="N41" s="413">
        <v>0</v>
      </c>
      <c r="O41" s="551">
        <f>Activity!C40*Activity!D40</f>
        <v>21.33657886104579</v>
      </c>
      <c r="P41" s="558">
        <f>Activity!X40</f>
        <v>0</v>
      </c>
    </row>
    <row r="42" spans="2:16">
      <c r="B42" s="7">
        <f t="shared" si="1"/>
        <v>2028</v>
      </c>
      <c r="C42" s="772">
        <f>Activity!$C41*Activity!$D41*Activity!E41</f>
        <v>9.6747389857923682</v>
      </c>
      <c r="D42" s="551">
        <f>Activity!$C41*Activity!$D41*Activity!F41</f>
        <v>2.8690605268211851</v>
      </c>
      <c r="E42" s="549">
        <f>Activity!$C41*Activity!$D41*Activity!G41</f>
        <v>0</v>
      </c>
      <c r="F42" s="551">
        <f>Activity!$C41*Activity!$D41*Activity!H41</f>
        <v>0</v>
      </c>
      <c r="G42" s="551">
        <f>Activity!$C41*Activity!$D41*Activity!I41</f>
        <v>2.2018371484906769</v>
      </c>
      <c r="H42" s="551">
        <f>Activity!$C41*Activity!$D41*Activity!J41</f>
        <v>0.60050104049745734</v>
      </c>
      <c r="I42" s="551">
        <f>Activity!$C41*Activity!$D41*Activity!K41</f>
        <v>0.20016701349915242</v>
      </c>
      <c r="J42" s="552">
        <f>Activity!$C41*Activity!$D41*Activity!L41</f>
        <v>1.6013361079932193</v>
      </c>
      <c r="K42" s="551">
        <f>Activity!$C41*Activity!$D41*Activity!M41</f>
        <v>0.73394571616355897</v>
      </c>
      <c r="L42" s="551">
        <f>Activity!$C41*Activity!$D41*Activity!N41</f>
        <v>0.88963117110734413</v>
      </c>
      <c r="M42" s="549">
        <f>Activity!$C41*Activity!$D41*Activity!O41</f>
        <v>3.4695615673186424</v>
      </c>
      <c r="N42" s="413">
        <v>0</v>
      </c>
      <c r="O42" s="551">
        <f>Activity!C41*Activity!D41</f>
        <v>22.240779277683604</v>
      </c>
      <c r="P42" s="558">
        <f>Activity!X41</f>
        <v>0</v>
      </c>
    </row>
    <row r="43" spans="2:16">
      <c r="B43" s="7">
        <f t="shared" si="1"/>
        <v>2029</v>
      </c>
      <c r="C43" s="772">
        <f>Activity!$C42*Activity!$D42*Activity!E42</f>
        <v>10.077650156680233</v>
      </c>
      <c r="D43" s="551">
        <f>Activity!$C42*Activity!$D42*Activity!F42</f>
        <v>2.9885445292224144</v>
      </c>
      <c r="E43" s="549">
        <f>Activity!$C42*Activity!$D42*Activity!G42</f>
        <v>0</v>
      </c>
      <c r="F43" s="551">
        <f>Activity!$C42*Activity!$D42*Activity!H42</f>
        <v>0</v>
      </c>
      <c r="G43" s="551">
        <f>Activity!$C42*Activity!$D42*Activity!I42</f>
        <v>2.2935341735892947</v>
      </c>
      <c r="H43" s="551">
        <f>Activity!$C42*Activity!$D42*Activity!J42</f>
        <v>0.62550932006980764</v>
      </c>
      <c r="I43" s="551">
        <f>Activity!$C42*Activity!$D42*Activity!K42</f>
        <v>0.20850310668993585</v>
      </c>
      <c r="J43" s="552">
        <f>Activity!$C42*Activity!$D42*Activity!L42</f>
        <v>1.6680248535194868</v>
      </c>
      <c r="K43" s="551">
        <f>Activity!$C42*Activity!$D42*Activity!M42</f>
        <v>0.76451139119643163</v>
      </c>
      <c r="L43" s="551">
        <f>Activity!$C42*Activity!$D42*Activity!N42</f>
        <v>0.92668047417749277</v>
      </c>
      <c r="M43" s="549">
        <f>Activity!$C42*Activity!$D42*Activity!O42</f>
        <v>3.6140538492922221</v>
      </c>
      <c r="N43" s="413">
        <v>0</v>
      </c>
      <c r="O43" s="551">
        <f>Activity!C42*Activity!D42</f>
        <v>23.16701185443732</v>
      </c>
      <c r="P43" s="558">
        <f>Activity!X42</f>
        <v>0</v>
      </c>
    </row>
    <row r="44" spans="2:16">
      <c r="B44" s="7">
        <f t="shared" si="1"/>
        <v>2030</v>
      </c>
      <c r="C44" s="772">
        <f>Activity!$C43*Activity!$D43*Activity!E43</f>
        <v>10.497416520000003</v>
      </c>
      <c r="D44" s="551">
        <f>Activity!$C43*Activity!$D43*Activity!F43</f>
        <v>3.1130269680000011</v>
      </c>
      <c r="E44" s="549">
        <f>Activity!$C43*Activity!$D43*Activity!G43</f>
        <v>0</v>
      </c>
      <c r="F44" s="551">
        <f>Activity!$C43*Activity!$D43*Activity!H43</f>
        <v>0</v>
      </c>
      <c r="G44" s="551">
        <f>Activity!$C43*Activity!$D43*Activity!I43</f>
        <v>2.3890672080000011</v>
      </c>
      <c r="H44" s="551">
        <f>Activity!$C43*Activity!$D43*Activity!J43</f>
        <v>0.65156378400000015</v>
      </c>
      <c r="I44" s="551">
        <f>Activity!$C43*Activity!$D43*Activity!K43</f>
        <v>0.21718792800000006</v>
      </c>
      <c r="J44" s="552">
        <f>Activity!$C43*Activity!$D43*Activity!L43</f>
        <v>1.7375034240000005</v>
      </c>
      <c r="K44" s="551">
        <f>Activity!$C43*Activity!$D43*Activity!M43</f>
        <v>0.79635573600000031</v>
      </c>
      <c r="L44" s="551">
        <f>Activity!$C43*Activity!$D43*Activity!N43</f>
        <v>0.96527968000000031</v>
      </c>
      <c r="M44" s="549">
        <f>Activity!$C43*Activity!$D43*Activity!O43</f>
        <v>3.764590752000001</v>
      </c>
      <c r="N44" s="413">
        <v>0</v>
      </c>
      <c r="O44" s="551">
        <f>Activity!C43*Activity!D43</f>
        <v>24.131992000000007</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29" sqref="C29"/>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3" zoomScale="85" zoomScaleNormal="85"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 xml:space="preserve">Berau </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8.7543907978825053E-2</v>
      </c>
      <c r="D18" s="697">
        <f>IF(Select2=1,Paper!$K20,"")</f>
        <v>4.5971638704032595E-3</v>
      </c>
      <c r="E18" s="687">
        <f>IF(Select2=1,Nappies!$K20,"")</f>
        <v>1.4496357416440196E-2</v>
      </c>
      <c r="F18" s="697">
        <f>IF(Select2=1,Garden!$K20,"")</f>
        <v>0</v>
      </c>
      <c r="G18" s="687">
        <f>IF(Select2=1,Wood!$K20,"")</f>
        <v>0</v>
      </c>
      <c r="H18" s="697">
        <f>IF(Select2=1,Textiles!$K20,"")</f>
        <v>1.0884357568427857E-3</v>
      </c>
      <c r="I18" s="698">
        <f>Sludge!K20</f>
        <v>0</v>
      </c>
      <c r="J18" s="698" t="str">
        <f>IF(Select2=2,MSW!$K20,"")</f>
        <v/>
      </c>
      <c r="K18" s="698">
        <f>Industry!$K20</f>
        <v>0</v>
      </c>
      <c r="L18" s="699">
        <f>SUM(C18:K18)</f>
        <v>0.1077258650225113</v>
      </c>
      <c r="M18" s="700">
        <f>Recovery_OX!C13</f>
        <v>0</v>
      </c>
      <c r="N18" s="650"/>
      <c r="O18" s="701">
        <f>(L18-M18)*(1-Recovery_OX!F13)</f>
        <v>0.1077258650225113</v>
      </c>
      <c r="P18" s="693"/>
      <c r="Q18" s="652"/>
      <c r="S18" s="695">
        <f t="shared" ref="S18:S81" si="2">S17+1</f>
        <v>2001</v>
      </c>
      <c r="T18" s="696">
        <f>IF(Select2=1,Food!$W20,"")</f>
        <v>5.857085725612738E-2</v>
      </c>
      <c r="U18" s="697">
        <f>IF(Select2=1,Paper!$W20,"")</f>
        <v>9.4982724595108672E-3</v>
      </c>
      <c r="V18" s="687">
        <f>IF(Select2=1,Nappies!$W20,"")</f>
        <v>0</v>
      </c>
      <c r="W18" s="697">
        <f>IF(Select2=1,Garden!$W20,"")</f>
        <v>0</v>
      </c>
      <c r="X18" s="687">
        <f>IF(Select2=1,Wood!$W20,"")</f>
        <v>3.9865960453121067E-3</v>
      </c>
      <c r="Y18" s="697">
        <f>IF(Select2=1,Textiles!$W20,"")</f>
        <v>1.1928063088688062E-3</v>
      </c>
      <c r="Z18" s="689">
        <f>Sludge!W20</f>
        <v>0</v>
      </c>
      <c r="AA18" s="689" t="str">
        <f>IF(Select2=2,MSW!$W20,"")</f>
        <v/>
      </c>
      <c r="AB18" s="698">
        <f>Industry!$W20</f>
        <v>0</v>
      </c>
      <c r="AC18" s="699">
        <f t="shared" si="0"/>
        <v>7.3248532069819169E-2</v>
      </c>
      <c r="AD18" s="700">
        <f>Recovery_OX!R13</f>
        <v>0</v>
      </c>
      <c r="AE18" s="650"/>
      <c r="AF18" s="702">
        <f>(AC18-AD18)*(1-Recovery_OX!U13)</f>
        <v>7.3248532069819169E-2</v>
      </c>
      <c r="AH18" s="637"/>
    </row>
    <row r="19" spans="2:34">
      <c r="B19" s="695">
        <f t="shared" si="1"/>
        <v>2002</v>
      </c>
      <c r="C19" s="696">
        <f>IF(Select2=1,Food!$K21,"")</f>
        <v>0.15108285570630672</v>
      </c>
      <c r="D19" s="697">
        <f>IF(Select2=1,Paper!$K21,"")</f>
        <v>9.1385594009446569E-3</v>
      </c>
      <c r="E19" s="687">
        <f>IF(Select2=1,Nappies!$K21,"")</f>
        <v>2.7530611718806958E-2</v>
      </c>
      <c r="F19" s="697">
        <f>IF(Select2=1,Garden!$K21,"")</f>
        <v>0</v>
      </c>
      <c r="G19" s="687">
        <f>IF(Select2=1,Wood!$K21,"")</f>
        <v>0</v>
      </c>
      <c r="H19" s="697">
        <f>IF(Select2=1,Textiles!$K21,"")</f>
        <v>2.1636676652005949E-3</v>
      </c>
      <c r="I19" s="698">
        <f>Sludge!K21</f>
        <v>0</v>
      </c>
      <c r="J19" s="698" t="str">
        <f>IF(Select2=2,MSW!$K21,"")</f>
        <v/>
      </c>
      <c r="K19" s="698">
        <f>Industry!$K21</f>
        <v>0</v>
      </c>
      <c r="L19" s="699">
        <f t="shared" ref="L19:L82" si="3">SUM(C19:K19)</f>
        <v>0.18991569449125895</v>
      </c>
      <c r="M19" s="700">
        <f>Recovery_OX!C14</f>
        <v>0</v>
      </c>
      <c r="N19" s="650"/>
      <c r="O19" s="701">
        <f>(L19-M19)*(1-Recovery_OX!F14)</f>
        <v>0.18991569449125895</v>
      </c>
      <c r="P19" s="693"/>
      <c r="Q19" s="652"/>
      <c r="S19" s="695">
        <f t="shared" si="2"/>
        <v>2002</v>
      </c>
      <c r="T19" s="696">
        <f>IF(Select2=1,Food!$W21,"")</f>
        <v>0.10108130399619093</v>
      </c>
      <c r="U19" s="697">
        <f>IF(Select2=1,Paper!$W21,"")</f>
        <v>1.8881321076331933E-2</v>
      </c>
      <c r="V19" s="687">
        <f>IF(Select2=1,Nappies!$W21,"")</f>
        <v>0</v>
      </c>
      <c r="W19" s="697">
        <f>IF(Select2=1,Garden!$W21,"")</f>
        <v>0</v>
      </c>
      <c r="X19" s="687">
        <f>IF(Select2=1,Wood!$W21,"")</f>
        <v>8.057231786973788E-3</v>
      </c>
      <c r="Y19" s="697">
        <f>IF(Select2=1,Textiles!$W21,"")</f>
        <v>2.3711426467951727E-3</v>
      </c>
      <c r="Z19" s="689">
        <f>Sludge!W21</f>
        <v>0</v>
      </c>
      <c r="AA19" s="689" t="str">
        <f>IF(Select2=2,MSW!$W21,"")</f>
        <v/>
      </c>
      <c r="AB19" s="698">
        <f>Industry!$W21</f>
        <v>0</v>
      </c>
      <c r="AC19" s="699">
        <f t="shared" si="0"/>
        <v>0.13039099950629182</v>
      </c>
      <c r="AD19" s="700">
        <f>Recovery_OX!R14</f>
        <v>0</v>
      </c>
      <c r="AE19" s="650"/>
      <c r="AF19" s="702">
        <f>(AC19-AD19)*(1-Recovery_OX!U14)</f>
        <v>0.13039099950629182</v>
      </c>
      <c r="AH19" s="637"/>
    </row>
    <row r="20" spans="2:34">
      <c r="B20" s="695">
        <f t="shared" si="1"/>
        <v>2003</v>
      </c>
      <c r="C20" s="696">
        <f>IF(Select2=1,Food!$K22,"")</f>
        <v>0.19890196720541922</v>
      </c>
      <c r="D20" s="697">
        <f>IF(Select2=1,Paper!$K22,"")</f>
        <v>1.3647447992940695E-2</v>
      </c>
      <c r="E20" s="687">
        <f>IF(Select2=1,Nappies!$K22,"")</f>
        <v>3.9392802915730926E-2</v>
      </c>
      <c r="F20" s="697">
        <f>IF(Select2=1,Garden!$K22,"")</f>
        <v>0</v>
      </c>
      <c r="G20" s="687">
        <f>IF(Select2=1,Wood!$K22,"")</f>
        <v>0</v>
      </c>
      <c r="H20" s="697">
        <f>IF(Select2=1,Textiles!$K22,"")</f>
        <v>3.231203151317281E-3</v>
      </c>
      <c r="I20" s="698">
        <f>Sludge!K22</f>
        <v>0</v>
      </c>
      <c r="J20" s="698" t="str">
        <f>IF(Select2=2,MSW!$K22,"")</f>
        <v/>
      </c>
      <c r="K20" s="698">
        <f>Industry!$K22</f>
        <v>0</v>
      </c>
      <c r="L20" s="699">
        <f t="shared" si="3"/>
        <v>0.25517342126540815</v>
      </c>
      <c r="M20" s="700">
        <f>Recovery_OX!C15</f>
        <v>0</v>
      </c>
      <c r="N20" s="650"/>
      <c r="O20" s="701">
        <f>(L20-M20)*(1-Recovery_OX!F15)</f>
        <v>0.25517342126540815</v>
      </c>
      <c r="P20" s="693"/>
      <c r="Q20" s="652"/>
      <c r="S20" s="695">
        <f t="shared" si="2"/>
        <v>2003</v>
      </c>
      <c r="T20" s="696">
        <f>IF(Select2=1,Food!$W22,"")</f>
        <v>0.13307446512405388</v>
      </c>
      <c r="U20" s="697">
        <f>IF(Select2=1,Paper!$W22,"")</f>
        <v>2.8197206596984901E-2</v>
      </c>
      <c r="V20" s="687">
        <f>IF(Select2=1,Nappies!$W22,"")</f>
        <v>0</v>
      </c>
      <c r="W20" s="697">
        <f>IF(Select2=1,Garden!$W22,"")</f>
        <v>0</v>
      </c>
      <c r="X20" s="687">
        <f>IF(Select2=1,Wood!$W22,"")</f>
        <v>1.2225919137865235E-2</v>
      </c>
      <c r="Y20" s="697">
        <f>IF(Select2=1,Textiles!$W22,"")</f>
        <v>3.5410445493888011E-3</v>
      </c>
      <c r="Z20" s="689">
        <f>Sludge!W22</f>
        <v>0</v>
      </c>
      <c r="AA20" s="689" t="str">
        <f>IF(Select2=2,MSW!$W22,"")</f>
        <v/>
      </c>
      <c r="AB20" s="698">
        <f>Industry!$W22</f>
        <v>0</v>
      </c>
      <c r="AC20" s="699">
        <f t="shared" si="0"/>
        <v>0.17703863540829284</v>
      </c>
      <c r="AD20" s="700">
        <f>Recovery_OX!R15</f>
        <v>0</v>
      </c>
      <c r="AE20" s="650"/>
      <c r="AF20" s="702">
        <f>(AC20-AD20)*(1-Recovery_OX!U15)</f>
        <v>0.17703863540829284</v>
      </c>
      <c r="AH20" s="637"/>
    </row>
    <row r="21" spans="2:34">
      <c r="B21" s="695">
        <f t="shared" si="1"/>
        <v>2004</v>
      </c>
      <c r="C21" s="696">
        <f>IF(Select2=1,Food!$K23,"")</f>
        <v>0.23274335586159312</v>
      </c>
      <c r="D21" s="697">
        <f>IF(Select2=1,Paper!$K23,"")</f>
        <v>1.7945362666621747E-2</v>
      </c>
      <c r="E21" s="687">
        <f>IF(Select2=1,Nappies!$K23,"")</f>
        <v>4.9696471128982553E-2</v>
      </c>
      <c r="F21" s="697">
        <f>IF(Select2=1,Garden!$K23,"")</f>
        <v>0</v>
      </c>
      <c r="G21" s="687">
        <f>IF(Select2=1,Wood!$K23,"")</f>
        <v>0</v>
      </c>
      <c r="H21" s="697">
        <f>IF(Select2=1,Textiles!$K23,"")</f>
        <v>4.2487879367566136E-3</v>
      </c>
      <c r="I21" s="698">
        <f>Sludge!K23</f>
        <v>0</v>
      </c>
      <c r="J21" s="698" t="str">
        <f>IF(Select2=2,MSW!$K23,"")</f>
        <v/>
      </c>
      <c r="K21" s="698">
        <f>Industry!$K23</f>
        <v>0</v>
      </c>
      <c r="L21" s="699">
        <f t="shared" si="3"/>
        <v>0.304633977593954</v>
      </c>
      <c r="M21" s="700">
        <f>Recovery_OX!C16</f>
        <v>0</v>
      </c>
      <c r="N21" s="650"/>
      <c r="O21" s="701">
        <f>(L21-M21)*(1-Recovery_OX!F16)</f>
        <v>0.304633977593954</v>
      </c>
      <c r="P21" s="693"/>
      <c r="Q21" s="652"/>
      <c r="S21" s="695">
        <f t="shared" si="2"/>
        <v>2004</v>
      </c>
      <c r="T21" s="696">
        <f>IF(Select2=1,Food!$W23,"")</f>
        <v>0.1557158937521809</v>
      </c>
      <c r="U21" s="697">
        <f>IF(Select2=1,Paper!$W23,"")</f>
        <v>3.707719559219369E-2</v>
      </c>
      <c r="V21" s="687">
        <f>IF(Select2=1,Nappies!$W23,"")</f>
        <v>0</v>
      </c>
      <c r="W21" s="697">
        <f>IF(Select2=1,Garden!$W23,"")</f>
        <v>0</v>
      </c>
      <c r="X21" s="687">
        <f>IF(Select2=1,Wood!$W23,"")</f>
        <v>1.6332615802817474E-2</v>
      </c>
      <c r="Y21" s="697">
        <f>IF(Select2=1,Textiles!$W23,"")</f>
        <v>4.6562059580894394E-3</v>
      </c>
      <c r="Z21" s="689">
        <f>Sludge!W23</f>
        <v>0</v>
      </c>
      <c r="AA21" s="689" t="str">
        <f>IF(Select2=2,MSW!$W23,"")</f>
        <v/>
      </c>
      <c r="AB21" s="698">
        <f>Industry!$W23</f>
        <v>0</v>
      </c>
      <c r="AC21" s="699">
        <f t="shared" si="0"/>
        <v>0.2137819111052815</v>
      </c>
      <c r="AD21" s="700">
        <f>Recovery_OX!R16</f>
        <v>0</v>
      </c>
      <c r="AE21" s="650"/>
      <c r="AF21" s="702">
        <f>(AC21-AD21)*(1-Recovery_OX!U16)</f>
        <v>0.2137819111052815</v>
      </c>
    </row>
    <row r="22" spans="2:34">
      <c r="B22" s="695">
        <f t="shared" si="1"/>
        <v>2005</v>
      </c>
      <c r="C22" s="696">
        <f>IF(Select2=1,Food!$K24,"")</f>
        <v>0.26090229943086185</v>
      </c>
      <c r="D22" s="697">
        <f>IF(Select2=1,Paper!$K24,"")</f>
        <v>2.2240186151552366E-2</v>
      </c>
      <c r="E22" s="687">
        <f>IF(Select2=1,Nappies!$K24,"")</f>
        <v>5.9295814063220792E-2</v>
      </c>
      <c r="F22" s="697">
        <f>IF(Select2=1,Garden!$K24,"")</f>
        <v>0</v>
      </c>
      <c r="G22" s="687">
        <f>IF(Select2=1,Wood!$K24,"")</f>
        <v>0</v>
      </c>
      <c r="H22" s="697">
        <f>IF(Select2=1,Textiles!$K24,"")</f>
        <v>5.2656408447902311E-3</v>
      </c>
      <c r="I22" s="698">
        <f>Sludge!K24</f>
        <v>0</v>
      </c>
      <c r="J22" s="698" t="str">
        <f>IF(Select2=2,MSW!$K24,"")</f>
        <v/>
      </c>
      <c r="K22" s="698">
        <f>Industry!$K24</f>
        <v>0</v>
      </c>
      <c r="L22" s="699">
        <f t="shared" si="3"/>
        <v>0.34770394049042525</v>
      </c>
      <c r="M22" s="700">
        <f>Recovery_OX!C17</f>
        <v>0</v>
      </c>
      <c r="N22" s="650"/>
      <c r="O22" s="701">
        <f>(L22-M22)*(1-Recovery_OX!F17)</f>
        <v>0.34770394049042525</v>
      </c>
      <c r="P22" s="641"/>
      <c r="Q22" s="652"/>
      <c r="S22" s="695">
        <f t="shared" si="2"/>
        <v>2005</v>
      </c>
      <c r="T22" s="696">
        <f>IF(Select2=1,Food!$W24,"")</f>
        <v>0.17455550809379689</v>
      </c>
      <c r="U22" s="697">
        <f>IF(Select2=1,Paper!$W24,"")</f>
        <v>4.5950797833785889E-2</v>
      </c>
      <c r="V22" s="687">
        <f>IF(Select2=1,Nappies!$W24,"")</f>
        <v>0</v>
      </c>
      <c r="W22" s="697">
        <f>IF(Select2=1,Garden!$W24,"")</f>
        <v>0</v>
      </c>
      <c r="X22" s="687">
        <f>IF(Select2=1,Wood!$W24,"")</f>
        <v>2.0547358118113906E-2</v>
      </c>
      <c r="Y22" s="697">
        <f>IF(Select2=1,Textiles!$W24,"")</f>
        <v>5.7705653093591564E-3</v>
      </c>
      <c r="Z22" s="689">
        <f>Sludge!W24</f>
        <v>0</v>
      </c>
      <c r="AA22" s="689" t="str">
        <f>IF(Select2=2,MSW!$W24,"")</f>
        <v/>
      </c>
      <c r="AB22" s="698">
        <f>Industry!$W24</f>
        <v>0</v>
      </c>
      <c r="AC22" s="699">
        <f t="shared" si="0"/>
        <v>0.24682422935505582</v>
      </c>
      <c r="AD22" s="700">
        <f>Recovery_OX!R17</f>
        <v>0</v>
      </c>
      <c r="AE22" s="650"/>
      <c r="AF22" s="702">
        <f>(AC22-AD22)*(1-Recovery_OX!U17)</f>
        <v>0.24682422935505582</v>
      </c>
    </row>
    <row r="23" spans="2:34">
      <c r="B23" s="695">
        <f t="shared" si="1"/>
        <v>2006</v>
      </c>
      <c r="C23" s="696">
        <f>IF(Select2=1,Food!$K25,"")</f>
        <v>0.28732119710115162</v>
      </c>
      <c r="D23" s="697">
        <f>IF(Select2=1,Paper!$K25,"")</f>
        <v>2.6640776709271827E-2</v>
      </c>
      <c r="E23" s="687">
        <f>IF(Select2=1,Nappies!$K25,"")</f>
        <v>6.8643549158550143E-2</v>
      </c>
      <c r="F23" s="697">
        <f>IF(Select2=1,Garden!$K25,"")</f>
        <v>0</v>
      </c>
      <c r="G23" s="687">
        <f>IF(Select2=1,Wood!$K25,"")</f>
        <v>0</v>
      </c>
      <c r="H23" s="697">
        <f>IF(Select2=1,Textiles!$K25,"")</f>
        <v>6.307535423550688E-3</v>
      </c>
      <c r="I23" s="698">
        <f>Sludge!K25</f>
        <v>0</v>
      </c>
      <c r="J23" s="698" t="str">
        <f>IF(Select2=2,MSW!$K25,"")</f>
        <v/>
      </c>
      <c r="K23" s="698">
        <f>Industry!$K25</f>
        <v>0</v>
      </c>
      <c r="L23" s="699">
        <f t="shared" si="3"/>
        <v>0.38891305839252427</v>
      </c>
      <c r="M23" s="700">
        <f>Recovery_OX!C18</f>
        <v>0</v>
      </c>
      <c r="N23" s="650"/>
      <c r="O23" s="701">
        <f>(L23-M23)*(1-Recovery_OX!F18)</f>
        <v>0.38891305839252427</v>
      </c>
      <c r="P23" s="641"/>
      <c r="Q23" s="652"/>
      <c r="S23" s="695">
        <f t="shared" si="2"/>
        <v>2006</v>
      </c>
      <c r="T23" s="696">
        <f>IF(Select2=1,Food!$W25,"")</f>
        <v>0.19223095256544487</v>
      </c>
      <c r="U23" s="697">
        <f>IF(Select2=1,Paper!$W25,"")</f>
        <v>5.5042927085272371E-2</v>
      </c>
      <c r="V23" s="687">
        <f>IF(Select2=1,Nappies!$W25,"")</f>
        <v>0</v>
      </c>
      <c r="W23" s="697">
        <f>IF(Select2=1,Garden!$W25,"")</f>
        <v>0</v>
      </c>
      <c r="X23" s="687">
        <f>IF(Select2=1,Wood!$W25,"")</f>
        <v>2.4960649029013543E-2</v>
      </c>
      <c r="Y23" s="697">
        <f>IF(Select2=1,Textiles!$W25,"")</f>
        <v>6.9123675874528086E-3</v>
      </c>
      <c r="Z23" s="689">
        <f>Sludge!W25</f>
        <v>0</v>
      </c>
      <c r="AA23" s="689" t="str">
        <f>IF(Select2=2,MSW!$W25,"")</f>
        <v/>
      </c>
      <c r="AB23" s="698">
        <f>Industry!$W25</f>
        <v>0</v>
      </c>
      <c r="AC23" s="699">
        <f t="shared" si="0"/>
        <v>0.27914689626718353</v>
      </c>
      <c r="AD23" s="700">
        <f>Recovery_OX!R18</f>
        <v>0</v>
      </c>
      <c r="AE23" s="650"/>
      <c r="AF23" s="702">
        <f>(AC23-AD23)*(1-Recovery_OX!U18)</f>
        <v>0.27914689626718353</v>
      </c>
    </row>
    <row r="24" spans="2:34">
      <c r="B24" s="695">
        <f t="shared" si="1"/>
        <v>2007</v>
      </c>
      <c r="C24" s="696">
        <f>IF(Select2=1,Food!$K26,"")</f>
        <v>0.30960583910707062</v>
      </c>
      <c r="D24" s="697">
        <f>IF(Select2=1,Paper!$K26,"")</f>
        <v>3.0984133174480948E-2</v>
      </c>
      <c r="E24" s="687">
        <f>IF(Select2=1,Nappies!$K26,"")</f>
        <v>7.7287563606256021E-2</v>
      </c>
      <c r="F24" s="697">
        <f>IF(Select2=1,Garden!$K26,"")</f>
        <v>0</v>
      </c>
      <c r="G24" s="687">
        <f>IF(Select2=1,Wood!$K26,"")</f>
        <v>0</v>
      </c>
      <c r="H24" s="697">
        <f>IF(Select2=1,Textiles!$K26,"")</f>
        <v>7.3358791186457269E-3</v>
      </c>
      <c r="I24" s="698">
        <f>Sludge!K26</f>
        <v>0</v>
      </c>
      <c r="J24" s="698" t="str">
        <f>IF(Select2=2,MSW!$K26,"")</f>
        <v/>
      </c>
      <c r="K24" s="698">
        <f>Industry!$K26</f>
        <v>0</v>
      </c>
      <c r="L24" s="699">
        <f t="shared" si="3"/>
        <v>0.42521341500645338</v>
      </c>
      <c r="M24" s="700">
        <f>Recovery_OX!C19</f>
        <v>0</v>
      </c>
      <c r="N24" s="650"/>
      <c r="O24" s="701">
        <f>(L24-M24)*(1-Recovery_OX!F19)</f>
        <v>0.42521341500645338</v>
      </c>
      <c r="P24" s="641"/>
      <c r="Q24" s="652"/>
      <c r="S24" s="695">
        <f t="shared" si="2"/>
        <v>2007</v>
      </c>
      <c r="T24" s="696">
        <f>IF(Select2=1,Food!$W26,"")</f>
        <v>0.20714039190928007</v>
      </c>
      <c r="U24" s="697">
        <f>IF(Select2=1,Paper!$W26,"")</f>
        <v>6.4016804079506107E-2</v>
      </c>
      <c r="V24" s="687">
        <f>IF(Select2=1,Nappies!$W26,"")</f>
        <v>0</v>
      </c>
      <c r="W24" s="697">
        <f>IF(Select2=1,Garden!$W26,"")</f>
        <v>0</v>
      </c>
      <c r="X24" s="687">
        <f>IF(Select2=1,Wood!$W26,"")</f>
        <v>2.9430508034404047E-2</v>
      </c>
      <c r="Y24" s="697">
        <f>IF(Select2=1,Textiles!$W26,"")</f>
        <v>8.0393195820775091E-3</v>
      </c>
      <c r="Z24" s="689">
        <f>Sludge!W26</f>
        <v>0</v>
      </c>
      <c r="AA24" s="689" t="str">
        <f>IF(Select2=2,MSW!$W26,"")</f>
        <v/>
      </c>
      <c r="AB24" s="698">
        <f>Industry!$W26</f>
        <v>0</v>
      </c>
      <c r="AC24" s="699">
        <f t="shared" si="0"/>
        <v>0.30862702360526773</v>
      </c>
      <c r="AD24" s="700">
        <f>Recovery_OX!R19</f>
        <v>0</v>
      </c>
      <c r="AE24" s="650"/>
      <c r="AF24" s="702">
        <f>(AC24-AD24)*(1-Recovery_OX!U19)</f>
        <v>0.30862702360526773</v>
      </c>
    </row>
    <row r="25" spans="2:34">
      <c r="B25" s="695">
        <f t="shared" si="1"/>
        <v>2008</v>
      </c>
      <c r="C25" s="696">
        <f>IF(Select2=1,Food!$K27,"")</f>
        <v>0.32925261911552217</v>
      </c>
      <c r="D25" s="697">
        <f>IF(Select2=1,Paper!$K27,"")</f>
        <v>3.5281130768764379E-2</v>
      </c>
      <c r="E25" s="687">
        <f>IF(Select2=1,Nappies!$K27,"")</f>
        <v>8.5359965412035332E-2</v>
      </c>
      <c r="F25" s="697">
        <f>IF(Select2=1,Garden!$K27,"")</f>
        <v>0</v>
      </c>
      <c r="G25" s="687">
        <f>IF(Select2=1,Wood!$K27,"")</f>
        <v>0</v>
      </c>
      <c r="H25" s="697">
        <f>IF(Select2=1,Textiles!$K27,"")</f>
        <v>8.3532467741248562E-3</v>
      </c>
      <c r="I25" s="698">
        <f>Sludge!K27</f>
        <v>0</v>
      </c>
      <c r="J25" s="698" t="str">
        <f>IF(Select2=2,MSW!$K27,"")</f>
        <v/>
      </c>
      <c r="K25" s="698">
        <f>Industry!$K27</f>
        <v>0</v>
      </c>
      <c r="L25" s="699">
        <f t="shared" si="3"/>
        <v>0.45824696207044674</v>
      </c>
      <c r="M25" s="700">
        <f>Recovery_OX!C20</f>
        <v>0</v>
      </c>
      <c r="N25" s="650"/>
      <c r="O25" s="701">
        <f>(L25-M25)*(1-Recovery_OX!F20)</f>
        <v>0.45824696207044674</v>
      </c>
      <c r="P25" s="641"/>
      <c r="Q25" s="652"/>
      <c r="S25" s="695">
        <f t="shared" si="2"/>
        <v>2008</v>
      </c>
      <c r="T25" s="696">
        <f>IF(Select2=1,Food!$W27,"")</f>
        <v>0.22028498156703086</v>
      </c>
      <c r="U25" s="697">
        <f>IF(Select2=1,Paper!$W27,"")</f>
        <v>7.2894898282571063E-2</v>
      </c>
      <c r="V25" s="687">
        <f>IF(Select2=1,Nappies!$W27,"")</f>
        <v>0</v>
      </c>
      <c r="W25" s="697">
        <f>IF(Select2=1,Garden!$W27,"")</f>
        <v>0</v>
      </c>
      <c r="X25" s="687">
        <f>IF(Select2=1,Wood!$W27,"")</f>
        <v>3.3961064867223237E-2</v>
      </c>
      <c r="Y25" s="697">
        <f>IF(Select2=1,Textiles!$W27,"")</f>
        <v>9.154243040136829E-3</v>
      </c>
      <c r="Z25" s="689">
        <f>Sludge!W27</f>
        <v>0</v>
      </c>
      <c r="AA25" s="689" t="str">
        <f>IF(Select2=2,MSW!$W27,"")</f>
        <v/>
      </c>
      <c r="AB25" s="698">
        <f>Industry!$W27</f>
        <v>0</v>
      </c>
      <c r="AC25" s="699">
        <f t="shared" si="0"/>
        <v>0.33629518775696199</v>
      </c>
      <c r="AD25" s="700">
        <f>Recovery_OX!R20</f>
        <v>0</v>
      </c>
      <c r="AE25" s="650"/>
      <c r="AF25" s="702">
        <f>(AC25-AD25)*(1-Recovery_OX!U20)</f>
        <v>0.33629518775696199</v>
      </c>
    </row>
    <row r="26" spans="2:34">
      <c r="B26" s="695">
        <f t="shared" si="1"/>
        <v>2009</v>
      </c>
      <c r="C26" s="696">
        <f>IF(Select2=1,Food!$K28,"")</f>
        <v>0.34725491062586067</v>
      </c>
      <c r="D26" s="697">
        <f>IF(Select2=1,Paper!$K28,"")</f>
        <v>3.954140067726164E-2</v>
      </c>
      <c r="E26" s="687">
        <f>IF(Select2=1,Nappies!$K28,"")</f>
        <v>9.2970605026478484E-2</v>
      </c>
      <c r="F26" s="697">
        <f>IF(Select2=1,Garden!$K28,"")</f>
        <v>0</v>
      </c>
      <c r="G26" s="687">
        <f>IF(Select2=1,Wood!$K28,"")</f>
        <v>0</v>
      </c>
      <c r="H26" s="697">
        <f>IF(Select2=1,Textiles!$K28,"")</f>
        <v>9.3619186929274813E-3</v>
      </c>
      <c r="I26" s="698">
        <f>Sludge!K28</f>
        <v>0</v>
      </c>
      <c r="J26" s="698" t="str">
        <f>IF(Select2=2,MSW!$K28,"")</f>
        <v/>
      </c>
      <c r="K26" s="698">
        <f>Industry!$K28</f>
        <v>0</v>
      </c>
      <c r="L26" s="699">
        <f t="shared" si="3"/>
        <v>0.48912883502252824</v>
      </c>
      <c r="M26" s="700">
        <f>Recovery_OX!C21</f>
        <v>0</v>
      </c>
      <c r="N26" s="650"/>
      <c r="O26" s="701">
        <f>(L26-M26)*(1-Recovery_OX!F21)</f>
        <v>0.48912883502252824</v>
      </c>
      <c r="P26" s="641"/>
      <c r="Q26" s="652"/>
      <c r="S26" s="695">
        <f t="shared" si="2"/>
        <v>2009</v>
      </c>
      <c r="T26" s="696">
        <f>IF(Select2=1,Food!$W28,"")</f>
        <v>0.23232933360338581</v>
      </c>
      <c r="U26" s="697">
        <f>IF(Select2=1,Paper!$W28,"")</f>
        <v>8.169710883731747E-2</v>
      </c>
      <c r="V26" s="687">
        <f>IF(Select2=1,Nappies!$W28,"")</f>
        <v>0</v>
      </c>
      <c r="W26" s="697">
        <f>IF(Select2=1,Garden!$W28,"")</f>
        <v>0</v>
      </c>
      <c r="X26" s="687">
        <f>IF(Select2=1,Wood!$W28,"")</f>
        <v>3.8555865992047286E-2</v>
      </c>
      <c r="Y26" s="697">
        <f>IF(Select2=1,Textiles!$W28,"")</f>
        <v>1.0259636923756144E-2</v>
      </c>
      <c r="Z26" s="689">
        <f>Sludge!W28</f>
        <v>0</v>
      </c>
      <c r="AA26" s="689" t="str">
        <f>IF(Select2=2,MSW!$W28,"")</f>
        <v/>
      </c>
      <c r="AB26" s="698">
        <f>Industry!$W28</f>
        <v>0</v>
      </c>
      <c r="AC26" s="699">
        <f t="shared" si="0"/>
        <v>0.36284194535650671</v>
      </c>
      <c r="AD26" s="700">
        <f>Recovery_OX!R21</f>
        <v>0</v>
      </c>
      <c r="AE26" s="650"/>
      <c r="AF26" s="702">
        <f>(AC26-AD26)*(1-Recovery_OX!U21)</f>
        <v>0.36284194535650671</v>
      </c>
    </row>
    <row r="27" spans="2:34">
      <c r="B27" s="695">
        <f t="shared" si="1"/>
        <v>2010</v>
      </c>
      <c r="C27" s="696">
        <f>IF(Select2=1,Food!$K29,"")</f>
        <v>0.36426294006798365</v>
      </c>
      <c r="D27" s="697">
        <f>IF(Select2=1,Paper!$K29,"")</f>
        <v>4.3773101042907603E-2</v>
      </c>
      <c r="E27" s="687">
        <f>IF(Select2=1,Nappies!$K29,"")</f>
        <v>0.10020956764507102</v>
      </c>
      <c r="F27" s="697">
        <f>IF(Select2=1,Garden!$K29,"")</f>
        <v>0</v>
      </c>
      <c r="G27" s="687">
        <f>IF(Select2=1,Wood!$K29,"")</f>
        <v>0</v>
      </c>
      <c r="H27" s="697">
        <f>IF(Select2=1,Textiles!$K29,"")</f>
        <v>1.0363826416919431E-2</v>
      </c>
      <c r="I27" s="698">
        <f>Sludge!K29</f>
        <v>0</v>
      </c>
      <c r="J27" s="698" t="str">
        <f>IF(Select2=2,MSW!$K29,"")</f>
        <v/>
      </c>
      <c r="K27" s="698">
        <f>Industry!$K29</f>
        <v>0</v>
      </c>
      <c r="L27" s="699">
        <f t="shared" si="3"/>
        <v>0.51860943517288172</v>
      </c>
      <c r="M27" s="700">
        <f>Recovery_OX!C22</f>
        <v>0</v>
      </c>
      <c r="N27" s="650"/>
      <c r="O27" s="701">
        <f>(L27-M27)*(1-Recovery_OX!F22)</f>
        <v>0.51860943517288172</v>
      </c>
      <c r="P27" s="641"/>
      <c r="Q27" s="652"/>
      <c r="S27" s="695">
        <f t="shared" si="2"/>
        <v>2010</v>
      </c>
      <c r="T27" s="696">
        <f>IF(Select2=1,Food!$W29,"")</f>
        <v>0.24370847908205867</v>
      </c>
      <c r="U27" s="697">
        <f>IF(Select2=1,Paper!$W29,"")</f>
        <v>9.0440291410966128E-2</v>
      </c>
      <c r="V27" s="687">
        <f>IF(Select2=1,Nappies!$W29,"")</f>
        <v>0</v>
      </c>
      <c r="W27" s="697">
        <f>IF(Select2=1,Garden!$W29,"")</f>
        <v>0</v>
      </c>
      <c r="X27" s="687">
        <f>IF(Select2=1,Wood!$W29,"")</f>
        <v>4.3217623141491718E-2</v>
      </c>
      <c r="Y27" s="697">
        <f>IF(Select2=1,Textiles!$W29,"")</f>
        <v>1.1357617991144583E-2</v>
      </c>
      <c r="Z27" s="689">
        <f>Sludge!W29</f>
        <v>0</v>
      </c>
      <c r="AA27" s="689" t="str">
        <f>IF(Select2=2,MSW!$W29,"")</f>
        <v/>
      </c>
      <c r="AB27" s="698">
        <f>Industry!$W29</f>
        <v>0</v>
      </c>
      <c r="AC27" s="699">
        <f t="shared" si="0"/>
        <v>0.38872401162566111</v>
      </c>
      <c r="AD27" s="700">
        <f>Recovery_OX!R22</f>
        <v>0</v>
      </c>
      <c r="AE27" s="650"/>
      <c r="AF27" s="702">
        <f>(AC27-AD27)*(1-Recovery_OX!U22)</f>
        <v>0.38872401162566111</v>
      </c>
    </row>
    <row r="28" spans="2:34">
      <c r="B28" s="695">
        <f t="shared" si="1"/>
        <v>2011</v>
      </c>
      <c r="C28" s="696">
        <f>IF(Select2=1,Food!$K30,"")</f>
        <v>0.37764408090699175</v>
      </c>
      <c r="D28" s="697">
        <f>IF(Select2=1,Paper!$K30,"")</f>
        <v>4.7822704073722591E-2</v>
      </c>
      <c r="E28" s="687">
        <f>IF(Select2=1,Nappies!$K30,"")</f>
        <v>0.10664474566646755</v>
      </c>
      <c r="F28" s="697">
        <f>IF(Select2=1,Garden!$K30,"")</f>
        <v>0</v>
      </c>
      <c r="G28" s="687">
        <f>IF(Select2=1,Wood!$K30,"")</f>
        <v>0</v>
      </c>
      <c r="H28" s="697">
        <f>IF(Select2=1,Textiles!$K30,"")</f>
        <v>1.1322620330735542E-2</v>
      </c>
      <c r="I28" s="698">
        <f>Sludge!K30</f>
        <v>0</v>
      </c>
      <c r="J28" s="698" t="str">
        <f>IF(Select2=2,MSW!$K30,"")</f>
        <v/>
      </c>
      <c r="K28" s="698">
        <f>Industry!$K30</f>
        <v>0</v>
      </c>
      <c r="L28" s="699">
        <f t="shared" si="3"/>
        <v>0.54343415097791736</v>
      </c>
      <c r="M28" s="700">
        <f>Recovery_OX!C23</f>
        <v>0</v>
      </c>
      <c r="N28" s="650"/>
      <c r="O28" s="701">
        <f>(L28-M28)*(1-Recovery_OX!F23)</f>
        <v>0.54343415097791736</v>
      </c>
      <c r="P28" s="641"/>
      <c r="Q28" s="652"/>
      <c r="S28" s="695">
        <f t="shared" si="2"/>
        <v>2011</v>
      </c>
      <c r="T28" s="696">
        <f>IF(Select2=1,Food!$W30,"")</f>
        <v>0.25266107107961089</v>
      </c>
      <c r="U28" s="697">
        <f>IF(Select2=1,Paper!$W30,"")</f>
        <v>9.8807239821740944E-2</v>
      </c>
      <c r="V28" s="687">
        <f>IF(Select2=1,Nappies!$W30,"")</f>
        <v>0</v>
      </c>
      <c r="W28" s="697">
        <f>IF(Select2=1,Garden!$W30,"")</f>
        <v>0</v>
      </c>
      <c r="X28" s="687">
        <f>IF(Select2=1,Wood!$W30,"")</f>
        <v>4.7809221292236151E-2</v>
      </c>
      <c r="Y28" s="697">
        <f>IF(Select2=1,Textiles!$W30,"")</f>
        <v>1.2408351047381416E-2</v>
      </c>
      <c r="Z28" s="689">
        <f>Sludge!W30</f>
        <v>0</v>
      </c>
      <c r="AA28" s="689" t="str">
        <f>IF(Select2=2,MSW!$W30,"")</f>
        <v/>
      </c>
      <c r="AB28" s="698">
        <f>Industry!$W30</f>
        <v>0</v>
      </c>
      <c r="AC28" s="699">
        <f t="shared" si="0"/>
        <v>0.41168588324096939</v>
      </c>
      <c r="AD28" s="700">
        <f>Recovery_OX!R23</f>
        <v>0</v>
      </c>
      <c r="AE28" s="650"/>
      <c r="AF28" s="702">
        <f>(AC28-AD28)*(1-Recovery_OX!U23)</f>
        <v>0.41168588324096939</v>
      </c>
    </row>
    <row r="29" spans="2:34">
      <c r="B29" s="695">
        <f t="shared" si="1"/>
        <v>2012</v>
      </c>
      <c r="C29" s="696">
        <f>IF(Select2=1,Food!$K31,"")</f>
        <v>0.37915990855631232</v>
      </c>
      <c r="D29" s="697">
        <f>IF(Select2=1,Paper!$K31,"")</f>
        <v>5.1207109000758991E-2</v>
      </c>
      <c r="E29" s="687">
        <f>IF(Select2=1,Nappies!$K31,"")</f>
        <v>0.11083960427627677</v>
      </c>
      <c r="F29" s="697">
        <f>IF(Select2=1,Garden!$K31,"")</f>
        <v>0</v>
      </c>
      <c r="G29" s="687">
        <f>IF(Select2=1,Wood!$K31,"")</f>
        <v>0</v>
      </c>
      <c r="H29" s="697">
        <f>IF(Select2=1,Textiles!$K31,"")</f>
        <v>1.2123920315262344E-2</v>
      </c>
      <c r="I29" s="698">
        <f>Sludge!K31</f>
        <v>0</v>
      </c>
      <c r="J29" s="698" t="str">
        <f>IF(Select2=2,MSW!$K31,"")</f>
        <v/>
      </c>
      <c r="K29" s="698">
        <f>Industry!$K31</f>
        <v>0</v>
      </c>
      <c r="L29" s="699">
        <f>SUM(C29:K29)</f>
        <v>0.55333054214861044</v>
      </c>
      <c r="M29" s="700">
        <f>Recovery_OX!C24</f>
        <v>0</v>
      </c>
      <c r="N29" s="650"/>
      <c r="O29" s="701">
        <f>(L29-M29)*(1-Recovery_OX!F24)</f>
        <v>0.55333054214861044</v>
      </c>
      <c r="P29" s="641"/>
      <c r="Q29" s="652"/>
      <c r="S29" s="695">
        <f t="shared" si="2"/>
        <v>2012</v>
      </c>
      <c r="T29" s="696">
        <f>IF(Select2=1,Food!$W31,"")</f>
        <v>0.25367522873972725</v>
      </c>
      <c r="U29" s="697">
        <f>IF(Select2=1,Paper!$W31,"")</f>
        <v>0.10579981198503927</v>
      </c>
      <c r="V29" s="687">
        <f>IF(Select2=1,Nappies!$W31,"")</f>
        <v>0</v>
      </c>
      <c r="W29" s="697">
        <f>IF(Select2=1,Garden!$W31,"")</f>
        <v>0</v>
      </c>
      <c r="X29" s="687">
        <f>IF(Select2=1,Wood!$W31,"")</f>
        <v>5.1903459476846825E-2</v>
      </c>
      <c r="Y29" s="697">
        <f>IF(Select2=1,Textiles!$W31,"")</f>
        <v>1.3286488016725858E-2</v>
      </c>
      <c r="Z29" s="689">
        <f>Sludge!W31</f>
        <v>0</v>
      </c>
      <c r="AA29" s="689" t="str">
        <f>IF(Select2=2,MSW!$W31,"")</f>
        <v/>
      </c>
      <c r="AB29" s="698">
        <f>Industry!$W31</f>
        <v>0</v>
      </c>
      <c r="AC29" s="699">
        <f t="shared" si="0"/>
        <v>0.42466498821833926</v>
      </c>
      <c r="AD29" s="700">
        <f>Recovery_OX!R24</f>
        <v>0</v>
      </c>
      <c r="AE29" s="650"/>
      <c r="AF29" s="702">
        <f>(AC29-AD29)*(1-Recovery_OX!U24)</f>
        <v>0.42466498821833926</v>
      </c>
    </row>
    <row r="30" spans="2:34">
      <c r="B30" s="695">
        <f t="shared" si="1"/>
        <v>2013</v>
      </c>
      <c r="C30" s="696">
        <f>IF(Select2=1,Food!$K32,"")</f>
        <v>0.38396358376379319</v>
      </c>
      <c r="D30" s="697">
        <f>IF(Select2=1,Paper!$K32,"")</f>
        <v>5.4561603447997181E-2</v>
      </c>
      <c r="E30" s="687">
        <f>IF(Select2=1,Nappies!$K32,"")</f>
        <v>0.11500584352953189</v>
      </c>
      <c r="F30" s="697">
        <f>IF(Select2=1,Garden!$K32,"")</f>
        <v>0</v>
      </c>
      <c r="G30" s="687">
        <f>IF(Select2=1,Wood!$K32,"")</f>
        <v>0</v>
      </c>
      <c r="H30" s="697">
        <f>IF(Select2=1,Textiles!$K32,"")</f>
        <v>1.2918138621468678E-2</v>
      </c>
      <c r="I30" s="698">
        <f>Sludge!K32</f>
        <v>0</v>
      </c>
      <c r="J30" s="698" t="str">
        <f>IF(Select2=2,MSW!$K32,"")</f>
        <v/>
      </c>
      <c r="K30" s="698">
        <f>Industry!$K32</f>
        <v>0</v>
      </c>
      <c r="L30" s="699">
        <f t="shared" si="3"/>
        <v>0.56644916936279088</v>
      </c>
      <c r="M30" s="700">
        <f>Recovery_OX!C25</f>
        <v>0</v>
      </c>
      <c r="N30" s="650"/>
      <c r="O30" s="701">
        <f>(L30-M30)*(1-Recovery_OX!F25)</f>
        <v>0.56644916936279088</v>
      </c>
      <c r="P30" s="641"/>
      <c r="Q30" s="652"/>
      <c r="S30" s="695">
        <f t="shared" si="2"/>
        <v>2013</v>
      </c>
      <c r="T30" s="696">
        <f>IF(Select2=1,Food!$W32,"")</f>
        <v>0.25688910599718545</v>
      </c>
      <c r="U30" s="697">
        <f>IF(Select2=1,Paper!$W32,"")</f>
        <v>0.11273058563635782</v>
      </c>
      <c r="V30" s="687">
        <f>IF(Select2=1,Nappies!$W32,"")</f>
        <v>0</v>
      </c>
      <c r="W30" s="697">
        <f>IF(Select2=1,Garden!$W32,"")</f>
        <v>0</v>
      </c>
      <c r="X30" s="687">
        <f>IF(Select2=1,Wood!$W32,"")</f>
        <v>5.6029358046987644E-2</v>
      </c>
      <c r="Y30" s="697">
        <f>IF(Select2=1,Textiles!$W32,"")</f>
        <v>1.4156864242705397E-2</v>
      </c>
      <c r="Z30" s="689">
        <f>Sludge!W32</f>
        <v>0</v>
      </c>
      <c r="AA30" s="689" t="str">
        <f>IF(Select2=2,MSW!$W32,"")</f>
        <v/>
      </c>
      <c r="AB30" s="698">
        <f>Industry!$W32</f>
        <v>0</v>
      </c>
      <c r="AC30" s="699">
        <f t="shared" si="0"/>
        <v>0.43980591392323631</v>
      </c>
      <c r="AD30" s="700">
        <f>Recovery_OX!R25</f>
        <v>0</v>
      </c>
      <c r="AE30" s="650"/>
      <c r="AF30" s="702">
        <f>(AC30-AD30)*(1-Recovery_OX!U25)</f>
        <v>0.43980591392323631</v>
      </c>
    </row>
    <row r="31" spans="2:34">
      <c r="B31" s="695">
        <f t="shared" si="1"/>
        <v>2014</v>
      </c>
      <c r="C31" s="696">
        <f>IF(Select2=1,Food!$K33,"")</f>
        <v>0.39112158841653244</v>
      </c>
      <c r="D31" s="697">
        <f>IF(Select2=1,Paper!$K33,"")</f>
        <v>5.7896108467941972E-2</v>
      </c>
      <c r="E31" s="687">
        <f>IF(Select2=1,Nappies!$K33,"")</f>
        <v>0.11917284550775697</v>
      </c>
      <c r="F31" s="697">
        <f>IF(Select2=1,Garden!$K33,"")</f>
        <v>0</v>
      </c>
      <c r="G31" s="687">
        <f>IF(Select2=1,Wood!$K33,"")</f>
        <v>0</v>
      </c>
      <c r="H31" s="697">
        <f>IF(Select2=1,Textiles!$K33,"")</f>
        <v>1.3707624182000002E-2</v>
      </c>
      <c r="I31" s="698">
        <f>Sludge!K33</f>
        <v>0</v>
      </c>
      <c r="J31" s="698" t="str">
        <f>IF(Select2=2,MSW!$K33,"")</f>
        <v/>
      </c>
      <c r="K31" s="698">
        <f>Industry!$K33</f>
        <v>0</v>
      </c>
      <c r="L31" s="699">
        <f t="shared" si="3"/>
        <v>0.58189816657423132</v>
      </c>
      <c r="M31" s="700">
        <f>Recovery_OX!C26</f>
        <v>0</v>
      </c>
      <c r="N31" s="650"/>
      <c r="O31" s="701">
        <f>(L31-M31)*(1-Recovery_OX!F26)</f>
        <v>0.58189816657423132</v>
      </c>
      <c r="P31" s="641"/>
      <c r="Q31" s="652"/>
      <c r="S31" s="695">
        <f t="shared" si="2"/>
        <v>2014</v>
      </c>
      <c r="T31" s="696">
        <f>IF(Select2=1,Food!$W33,"")</f>
        <v>0.26167813676396012</v>
      </c>
      <c r="U31" s="697">
        <f>IF(Select2=1,Paper!$W33,"")</f>
        <v>0.11962005881806193</v>
      </c>
      <c r="V31" s="687">
        <f>IF(Select2=1,Nappies!$W33,"")</f>
        <v>0</v>
      </c>
      <c r="W31" s="697">
        <f>IF(Select2=1,Garden!$W33,"")</f>
        <v>0</v>
      </c>
      <c r="X31" s="687">
        <f>IF(Select2=1,Wood!$W33,"")</f>
        <v>6.0192677888863996E-2</v>
      </c>
      <c r="Y31" s="697">
        <f>IF(Select2=1,Textiles!$W33,"")</f>
        <v>1.5022053898082194E-2</v>
      </c>
      <c r="Z31" s="689">
        <f>Sludge!W33</f>
        <v>0</v>
      </c>
      <c r="AA31" s="689" t="str">
        <f>IF(Select2=2,MSW!$W33,"")</f>
        <v/>
      </c>
      <c r="AB31" s="698">
        <f>Industry!$W33</f>
        <v>0</v>
      </c>
      <c r="AC31" s="699">
        <f t="shared" si="0"/>
        <v>0.45651292736896826</v>
      </c>
      <c r="AD31" s="700">
        <f>Recovery_OX!R26</f>
        <v>0</v>
      </c>
      <c r="AE31" s="650"/>
      <c r="AF31" s="702">
        <f>(AC31-AD31)*(1-Recovery_OX!U26)</f>
        <v>0.45651292736896826</v>
      </c>
    </row>
    <row r="32" spans="2:34">
      <c r="B32" s="695">
        <f t="shared" si="1"/>
        <v>2015</v>
      </c>
      <c r="C32" s="696">
        <f>IF(Select2=1,Food!$K34,"")</f>
        <v>0.39987333127487062</v>
      </c>
      <c r="D32" s="697">
        <f>IF(Select2=1,Paper!$K34,"")</f>
        <v>6.1212793825910786E-2</v>
      </c>
      <c r="E32" s="687">
        <f>IF(Select2=1,Nappies!$K34,"")</f>
        <v>0.1233430715152079</v>
      </c>
      <c r="F32" s="697">
        <f>IF(Select2=1,Garden!$K34,"")</f>
        <v>0</v>
      </c>
      <c r="G32" s="687">
        <f>IF(Select2=1,Wood!$K34,"")</f>
        <v>0</v>
      </c>
      <c r="H32" s="697">
        <f>IF(Select2=1,Textiles!$K34,"")</f>
        <v>1.4492890715797397E-2</v>
      </c>
      <c r="I32" s="698">
        <f>Sludge!K34</f>
        <v>0</v>
      </c>
      <c r="J32" s="698" t="str">
        <f>IF(Select2=2,MSW!$K34,"")</f>
        <v/>
      </c>
      <c r="K32" s="698">
        <f>Industry!$K34</f>
        <v>0</v>
      </c>
      <c r="L32" s="699">
        <f t="shared" si="3"/>
        <v>0.59892208733178676</v>
      </c>
      <c r="M32" s="700">
        <f>Recovery_OX!C27</f>
        <v>0</v>
      </c>
      <c r="N32" s="650"/>
      <c r="O32" s="701">
        <f>(L32-M32)*(1-Recovery_OX!F27)</f>
        <v>0.59892208733178676</v>
      </c>
      <c r="P32" s="641"/>
      <c r="Q32" s="652"/>
      <c r="S32" s="695">
        <f t="shared" si="2"/>
        <v>2015</v>
      </c>
      <c r="T32" s="696">
        <f>IF(Select2=1,Food!$W34,"")</f>
        <v>0.26753345089754954</v>
      </c>
      <c r="U32" s="697">
        <f>IF(Select2=1,Paper!$W34,"")</f>
        <v>0.12647271451634459</v>
      </c>
      <c r="V32" s="687">
        <f>IF(Select2=1,Nappies!$W34,"")</f>
        <v>0</v>
      </c>
      <c r="W32" s="697">
        <f>IF(Select2=1,Garden!$W34,"")</f>
        <v>0</v>
      </c>
      <c r="X32" s="687">
        <f>IF(Select2=1,Wood!$W34,"")</f>
        <v>6.439284158068935E-2</v>
      </c>
      <c r="Y32" s="697">
        <f>IF(Select2=1,Textiles!$W34,"")</f>
        <v>1.5882619962517691E-2</v>
      </c>
      <c r="Z32" s="689">
        <f>Sludge!W34</f>
        <v>0</v>
      </c>
      <c r="AA32" s="689" t="str">
        <f>IF(Select2=2,MSW!$W34,"")</f>
        <v/>
      </c>
      <c r="AB32" s="698">
        <f>Industry!$W34</f>
        <v>0</v>
      </c>
      <c r="AC32" s="699">
        <f t="shared" si="0"/>
        <v>0.47428162695710119</v>
      </c>
      <c r="AD32" s="700">
        <f>Recovery_OX!R27</f>
        <v>0</v>
      </c>
      <c r="AE32" s="650"/>
      <c r="AF32" s="702">
        <f>(AC32-AD32)*(1-Recovery_OX!U27)</f>
        <v>0.47428162695710119</v>
      </c>
    </row>
    <row r="33" spans="2:32">
      <c r="B33" s="695">
        <f t="shared" si="1"/>
        <v>2016</v>
      </c>
      <c r="C33" s="696">
        <f>IF(Select2=1,Food!$K35,"")</f>
        <v>0.40958159065826721</v>
      </c>
      <c r="D33" s="697">
        <f>IF(Select2=1,Paper!$K35,"")</f>
        <v>6.4506993422840567E-2</v>
      </c>
      <c r="E33" s="687">
        <f>IF(Select2=1,Nappies!$K35,"")</f>
        <v>0.12749750491722139</v>
      </c>
      <c r="F33" s="697">
        <f>IF(Select2=1,Garden!$K35,"")</f>
        <v>0</v>
      </c>
      <c r="G33" s="687">
        <f>IF(Select2=1,Wood!$K35,"")</f>
        <v>0</v>
      </c>
      <c r="H33" s="697">
        <f>IF(Select2=1,Textiles!$K35,"")</f>
        <v>1.5272833465839266E-2</v>
      </c>
      <c r="I33" s="698">
        <f>Sludge!K35</f>
        <v>0</v>
      </c>
      <c r="J33" s="698" t="str">
        <f>IF(Select2=2,MSW!$K35,"")</f>
        <v/>
      </c>
      <c r="K33" s="698">
        <f>Industry!$K35</f>
        <v>0</v>
      </c>
      <c r="L33" s="699">
        <f t="shared" si="3"/>
        <v>0.6168589224641684</v>
      </c>
      <c r="M33" s="700">
        <f>Recovery_OX!C28</f>
        <v>0</v>
      </c>
      <c r="N33" s="650"/>
      <c r="O33" s="701">
        <f>(L33-M33)*(1-Recovery_OX!F28)</f>
        <v>0.6168589224641684</v>
      </c>
      <c r="P33" s="641"/>
      <c r="Q33" s="652"/>
      <c r="S33" s="695">
        <f t="shared" si="2"/>
        <v>2016</v>
      </c>
      <c r="T33" s="696">
        <f>IF(Select2=1,Food!$W35,"")</f>
        <v>0.27402871810321183</v>
      </c>
      <c r="U33" s="697">
        <f>IF(Select2=1,Paper!$W35,"")</f>
        <v>0.13327891203066228</v>
      </c>
      <c r="V33" s="687">
        <f>IF(Select2=1,Nappies!$W35,"")</f>
        <v>0</v>
      </c>
      <c r="W33" s="697">
        <f>IF(Select2=1,Garden!$W35,"")</f>
        <v>0</v>
      </c>
      <c r="X33" s="687">
        <f>IF(Select2=1,Wood!$W35,"")</f>
        <v>6.8623490802239659E-2</v>
      </c>
      <c r="Y33" s="697">
        <f>IF(Select2=1,Textiles!$W35,"")</f>
        <v>1.6737351743385497E-2</v>
      </c>
      <c r="Z33" s="689">
        <f>Sludge!W35</f>
        <v>0</v>
      </c>
      <c r="AA33" s="689" t="str">
        <f>IF(Select2=2,MSW!$W35,"")</f>
        <v/>
      </c>
      <c r="AB33" s="698">
        <f>Industry!$W35</f>
        <v>0</v>
      </c>
      <c r="AC33" s="699">
        <f t="shared" si="0"/>
        <v>0.49266847267949926</v>
      </c>
      <c r="AD33" s="700">
        <f>Recovery_OX!R28</f>
        <v>0</v>
      </c>
      <c r="AE33" s="650"/>
      <c r="AF33" s="702">
        <f>(AC33-AD33)*(1-Recovery_OX!U28)</f>
        <v>0.49266847267949926</v>
      </c>
    </row>
    <row r="34" spans="2:32">
      <c r="B34" s="695">
        <f t="shared" si="1"/>
        <v>2017</v>
      </c>
      <c r="C34" s="696">
        <f>IF(Select2=1,Food!$K36,"")</f>
        <v>0.42011057683493364</v>
      </c>
      <c r="D34" s="697">
        <f>IF(Select2=1,Paper!$K36,"")</f>
        <v>6.7789656325202591E-2</v>
      </c>
      <c r="E34" s="687">
        <f>IF(Select2=1,Nappies!$K36,"")</f>
        <v>0.13166834702001451</v>
      </c>
      <c r="F34" s="697">
        <f>IF(Select2=1,Garden!$K36,"")</f>
        <v>0</v>
      </c>
      <c r="G34" s="687">
        <f>IF(Select2=1,Wood!$K36,"")</f>
        <v>0</v>
      </c>
      <c r="H34" s="697">
        <f>IF(Select2=1,Textiles!$K36,"")</f>
        <v>1.6050044759871027E-2</v>
      </c>
      <c r="I34" s="698">
        <f>Sludge!K36</f>
        <v>0</v>
      </c>
      <c r="J34" s="698" t="str">
        <f>IF(Select2=2,MSW!$K36,"")</f>
        <v/>
      </c>
      <c r="K34" s="698">
        <f>Industry!$K36</f>
        <v>0</v>
      </c>
      <c r="L34" s="699">
        <f t="shared" si="3"/>
        <v>0.63561862494002175</v>
      </c>
      <c r="M34" s="700">
        <f>Recovery_OX!C29</f>
        <v>0</v>
      </c>
      <c r="N34" s="650"/>
      <c r="O34" s="701">
        <f>(L34-M34)*(1-Recovery_OX!F29)</f>
        <v>0.63561862494002175</v>
      </c>
      <c r="P34" s="641"/>
      <c r="Q34" s="652"/>
      <c r="S34" s="695">
        <f t="shared" si="2"/>
        <v>2017</v>
      </c>
      <c r="T34" s="696">
        <f>IF(Select2=1,Food!$W36,"")</f>
        <v>0.28107308887261401</v>
      </c>
      <c r="U34" s="697">
        <f>IF(Select2=1,Paper!$W36,"")</f>
        <v>0.1400612733991789</v>
      </c>
      <c r="V34" s="687">
        <f>IF(Select2=1,Nappies!$W36,"")</f>
        <v>0</v>
      </c>
      <c r="W34" s="697">
        <f>IF(Select2=1,Garden!$W36,"")</f>
        <v>0</v>
      </c>
      <c r="X34" s="687">
        <f>IF(Select2=1,Wood!$W36,"")</f>
        <v>7.289175361765543E-2</v>
      </c>
      <c r="Y34" s="697">
        <f>IF(Select2=1,Textiles!$W36,"")</f>
        <v>1.7589090147803861E-2</v>
      </c>
      <c r="Z34" s="689">
        <f>Sludge!W36</f>
        <v>0</v>
      </c>
      <c r="AA34" s="689" t="str">
        <f>IF(Select2=2,MSW!$W36,"")</f>
        <v/>
      </c>
      <c r="AB34" s="698">
        <f>Industry!$W36</f>
        <v>0</v>
      </c>
      <c r="AC34" s="699">
        <f t="shared" si="0"/>
        <v>0.51161520603725219</v>
      </c>
      <c r="AD34" s="700">
        <f>Recovery_OX!R29</f>
        <v>0</v>
      </c>
      <c r="AE34" s="650"/>
      <c r="AF34" s="702">
        <f>(AC34-AD34)*(1-Recovery_OX!U29)</f>
        <v>0.51161520603725219</v>
      </c>
    </row>
    <row r="35" spans="2:32">
      <c r="B35" s="695">
        <f t="shared" si="1"/>
        <v>2018</v>
      </c>
      <c r="C35" s="696">
        <f>IF(Select2=1,Food!$K37,"")</f>
        <v>0.42654142433354303</v>
      </c>
      <c r="D35" s="697">
        <f>IF(Select2=1,Paper!$K37,"")</f>
        <v>7.0817468480765519E-2</v>
      </c>
      <c r="E35" s="687">
        <f>IF(Select2=1,Nappies!$K37,"")</f>
        <v>0.13508332454066857</v>
      </c>
      <c r="F35" s="697">
        <f>IF(Select2=1,Garden!$K37,"")</f>
        <v>0</v>
      </c>
      <c r="G35" s="687">
        <f>IF(Select2=1,Wood!$K37,"")</f>
        <v>0</v>
      </c>
      <c r="H35" s="697">
        <f>IF(Select2=1,Textiles!$K37,"")</f>
        <v>1.6766916968045938E-2</v>
      </c>
      <c r="I35" s="698">
        <f>Sludge!K37</f>
        <v>0</v>
      </c>
      <c r="J35" s="698" t="str">
        <f>IF(Select2=2,MSW!$K37,"")</f>
        <v/>
      </c>
      <c r="K35" s="698">
        <f>Industry!$K37</f>
        <v>0</v>
      </c>
      <c r="L35" s="699">
        <f t="shared" si="3"/>
        <v>0.64920913432302296</v>
      </c>
      <c r="M35" s="700">
        <f>Recovery_OX!C30</f>
        <v>0</v>
      </c>
      <c r="N35" s="650"/>
      <c r="O35" s="701">
        <f>(L35-M35)*(1-Recovery_OX!F30)</f>
        <v>0.64920913432302296</v>
      </c>
      <c r="P35" s="641"/>
      <c r="Q35" s="652"/>
      <c r="S35" s="695">
        <f t="shared" si="2"/>
        <v>2018</v>
      </c>
      <c r="T35" s="696">
        <f>IF(Select2=1,Food!$W37,"")</f>
        <v>0.28537561842119291</v>
      </c>
      <c r="U35" s="697">
        <f>IF(Select2=1,Paper!$W37,"")</f>
        <v>0.14631708363794527</v>
      </c>
      <c r="V35" s="687">
        <f>IF(Select2=1,Nappies!$W37,"")</f>
        <v>0</v>
      </c>
      <c r="W35" s="697">
        <f>IF(Select2=1,Garden!$W37,"")</f>
        <v>0</v>
      </c>
      <c r="X35" s="687">
        <f>IF(Select2=1,Wood!$W37,"")</f>
        <v>7.6984661425467435E-2</v>
      </c>
      <c r="Y35" s="697">
        <f>IF(Select2=1,Textiles!$W37,"")</f>
        <v>1.8374703526625687E-2</v>
      </c>
      <c r="Z35" s="689">
        <f>Sludge!W37</f>
        <v>0</v>
      </c>
      <c r="AA35" s="689" t="str">
        <f>IF(Select2=2,MSW!$W37,"")</f>
        <v/>
      </c>
      <c r="AB35" s="698">
        <f>Industry!$W37</f>
        <v>0</v>
      </c>
      <c r="AC35" s="699">
        <f t="shared" si="0"/>
        <v>0.52705206701123131</v>
      </c>
      <c r="AD35" s="700">
        <f>Recovery_OX!R30</f>
        <v>0</v>
      </c>
      <c r="AE35" s="650"/>
      <c r="AF35" s="702">
        <f>(AC35-AD35)*(1-Recovery_OX!U30)</f>
        <v>0.52705206701123131</v>
      </c>
    </row>
    <row r="36" spans="2:32">
      <c r="B36" s="695">
        <f t="shared" si="1"/>
        <v>2019</v>
      </c>
      <c r="C36" s="696">
        <f>IF(Select2=1,Food!$K38,"")</f>
        <v>0.43816388484783986</v>
      </c>
      <c r="D36" s="697">
        <f>IF(Select2=1,Paper!$K38,"")</f>
        <v>7.4024540484508197E-2</v>
      </c>
      <c r="E36" s="687">
        <f>IF(Select2=1,Nappies!$K38,"")</f>
        <v>0.13917516784464468</v>
      </c>
      <c r="F36" s="697">
        <f>IF(Select2=1,Garden!$K38,"")</f>
        <v>0</v>
      </c>
      <c r="G36" s="687">
        <f>IF(Select2=1,Wood!$K38,"")</f>
        <v>0</v>
      </c>
      <c r="H36" s="697">
        <f>IF(Select2=1,Textiles!$K38,"")</f>
        <v>1.7526231176120226E-2</v>
      </c>
      <c r="I36" s="698">
        <f>Sludge!K38</f>
        <v>0</v>
      </c>
      <c r="J36" s="698" t="str">
        <f>IF(Select2=2,MSW!$K38,"")</f>
        <v/>
      </c>
      <c r="K36" s="698">
        <f>Industry!$K38</f>
        <v>0</v>
      </c>
      <c r="L36" s="699">
        <f t="shared" si="3"/>
        <v>0.66888982435311295</v>
      </c>
      <c r="M36" s="700">
        <f>Recovery_OX!C31</f>
        <v>0</v>
      </c>
      <c r="N36" s="650"/>
      <c r="O36" s="701">
        <f>(L36-M36)*(1-Recovery_OX!F31)</f>
        <v>0.66888982435311295</v>
      </c>
      <c r="P36" s="641"/>
      <c r="Q36" s="652"/>
      <c r="S36" s="695">
        <f t="shared" si="2"/>
        <v>2019</v>
      </c>
      <c r="T36" s="696">
        <f>IF(Select2=1,Food!$W38,"")</f>
        <v>0.2931515732701872</v>
      </c>
      <c r="U36" s="697">
        <f>IF(Select2=1,Paper!$W38,"")</f>
        <v>0.15294326546385989</v>
      </c>
      <c r="V36" s="687">
        <f>IF(Select2=1,Nappies!$W38,"")</f>
        <v>0</v>
      </c>
      <c r="W36" s="697">
        <f>IF(Select2=1,Garden!$W38,"")</f>
        <v>0</v>
      </c>
      <c r="X36" s="687">
        <f>IF(Select2=1,Wood!$W38,"")</f>
        <v>8.1269758940663947E-2</v>
      </c>
      <c r="Y36" s="697">
        <f>IF(Select2=1,Textiles!$W38,"")</f>
        <v>1.9206828686159149E-2</v>
      </c>
      <c r="Z36" s="689">
        <f>Sludge!W38</f>
        <v>0</v>
      </c>
      <c r="AA36" s="689" t="str">
        <f>IF(Select2=2,MSW!$W38,"")</f>
        <v/>
      </c>
      <c r="AB36" s="698">
        <f>Industry!$W38</f>
        <v>0</v>
      </c>
      <c r="AC36" s="699">
        <f t="shared" si="0"/>
        <v>0.54657142636087019</v>
      </c>
      <c r="AD36" s="700">
        <f>Recovery_OX!R31</f>
        <v>0</v>
      </c>
      <c r="AE36" s="650"/>
      <c r="AF36" s="702">
        <f>(AC36-AD36)*(1-Recovery_OX!U31)</f>
        <v>0.54657142636087019</v>
      </c>
    </row>
    <row r="37" spans="2:32">
      <c r="B37" s="695">
        <f t="shared" si="1"/>
        <v>2020</v>
      </c>
      <c r="C37" s="696">
        <f>IF(Select2=1,Food!$K39,"")</f>
        <v>0.45349686745000839</v>
      </c>
      <c r="D37" s="697">
        <f>IF(Select2=1,Paper!$K39,"")</f>
        <v>7.7410856371907338E-2</v>
      </c>
      <c r="E37" s="687">
        <f>IF(Select2=1,Nappies!$K39,"")</f>
        <v>0.14387622404682032</v>
      </c>
      <c r="F37" s="697">
        <f>IF(Select2=1,Garden!$K39,"")</f>
        <v>0</v>
      </c>
      <c r="G37" s="687">
        <f>IF(Select2=1,Wood!$K39,"")</f>
        <v>0</v>
      </c>
      <c r="H37" s="697">
        <f>IF(Select2=1,Textiles!$K39,"")</f>
        <v>1.8327983604294319E-2</v>
      </c>
      <c r="I37" s="698">
        <f>Sludge!K39</f>
        <v>0</v>
      </c>
      <c r="J37" s="698" t="str">
        <f>IF(Select2=2,MSW!$K39,"")</f>
        <v/>
      </c>
      <c r="K37" s="698">
        <f>Industry!$K39</f>
        <v>0</v>
      </c>
      <c r="L37" s="699">
        <f t="shared" si="3"/>
        <v>0.69311193147303041</v>
      </c>
      <c r="M37" s="700">
        <f>Recovery_OX!C32</f>
        <v>0</v>
      </c>
      <c r="N37" s="650"/>
      <c r="O37" s="701">
        <f>(L37-M37)*(1-Recovery_OX!F32)</f>
        <v>0.69311193147303041</v>
      </c>
      <c r="P37" s="641"/>
      <c r="Q37" s="652"/>
      <c r="S37" s="695">
        <f t="shared" si="2"/>
        <v>2020</v>
      </c>
      <c r="T37" s="696">
        <f>IF(Select2=1,Food!$W39,"")</f>
        <v>0.30341003620651763</v>
      </c>
      <c r="U37" s="697">
        <f>IF(Select2=1,Paper!$W39,"")</f>
        <v>0.15993978589237051</v>
      </c>
      <c r="V37" s="687">
        <f>IF(Select2=1,Nappies!$W39,"")</f>
        <v>0</v>
      </c>
      <c r="W37" s="697">
        <f>IF(Select2=1,Garden!$W39,"")</f>
        <v>0</v>
      </c>
      <c r="X37" s="687">
        <f>IF(Select2=1,Wood!$W39,"")</f>
        <v>8.5750931524719382E-2</v>
      </c>
      <c r="Y37" s="697">
        <f>IF(Select2=1,Textiles!$W39,"")</f>
        <v>2.0085461484158157E-2</v>
      </c>
      <c r="Z37" s="689">
        <f>Sludge!W39</f>
        <v>0</v>
      </c>
      <c r="AA37" s="689" t="str">
        <f>IF(Select2=2,MSW!$W39,"")</f>
        <v/>
      </c>
      <c r="AB37" s="698">
        <f>Industry!$W39</f>
        <v>0</v>
      </c>
      <c r="AC37" s="699">
        <f t="shared" si="0"/>
        <v>0.56918621510776568</v>
      </c>
      <c r="AD37" s="700">
        <f>Recovery_OX!R32</f>
        <v>0</v>
      </c>
      <c r="AE37" s="650"/>
      <c r="AF37" s="702">
        <f>(AC37-AD37)*(1-Recovery_OX!U32)</f>
        <v>0.56918621510776568</v>
      </c>
    </row>
    <row r="38" spans="2:32">
      <c r="B38" s="695">
        <f t="shared" si="1"/>
        <v>2021</v>
      </c>
      <c r="C38" s="696">
        <f>IF(Select2=1,Food!$K40,"")</f>
        <v>0.47155041685951971</v>
      </c>
      <c r="D38" s="697">
        <f>IF(Select2=1,Paper!$K40,"")</f>
        <v>8.0976550900894978E-2</v>
      </c>
      <c r="E38" s="687">
        <f>IF(Select2=1,Nappies!$K40,"")</f>
        <v>0.14912988866196192</v>
      </c>
      <c r="F38" s="697">
        <f>IF(Select2=1,Garden!$K40,"")</f>
        <v>0</v>
      </c>
      <c r="G38" s="687">
        <f>IF(Select2=1,Wood!$K40,"")</f>
        <v>0</v>
      </c>
      <c r="H38" s="697">
        <f>IF(Select2=1,Textiles!$K40,"")</f>
        <v>1.9172206158185656E-2</v>
      </c>
      <c r="I38" s="698">
        <f>Sludge!K40</f>
        <v>0</v>
      </c>
      <c r="J38" s="698" t="str">
        <f>IF(Select2=2,MSW!$K40,"")</f>
        <v/>
      </c>
      <c r="K38" s="698">
        <f>Industry!$K40</f>
        <v>0</v>
      </c>
      <c r="L38" s="699">
        <f t="shared" si="3"/>
        <v>0.72082906258056223</v>
      </c>
      <c r="M38" s="700">
        <f>Recovery_OX!C33</f>
        <v>0</v>
      </c>
      <c r="N38" s="650"/>
      <c r="O38" s="701">
        <f>(L38-M38)*(1-Recovery_OX!F33)</f>
        <v>0.72082906258056223</v>
      </c>
      <c r="P38" s="641"/>
      <c r="Q38" s="652"/>
      <c r="S38" s="695">
        <f t="shared" si="2"/>
        <v>2021</v>
      </c>
      <c r="T38" s="696">
        <f>IF(Select2=1,Food!$W40,"")</f>
        <v>0.31548868210940206</v>
      </c>
      <c r="U38" s="697">
        <f>IF(Select2=1,Paper!$W40,"")</f>
        <v>0.1673069233489565</v>
      </c>
      <c r="V38" s="687">
        <f>IF(Select2=1,Nappies!$W40,"")</f>
        <v>0</v>
      </c>
      <c r="W38" s="697">
        <f>IF(Select2=1,Garden!$W40,"")</f>
        <v>0</v>
      </c>
      <c r="X38" s="687">
        <f>IF(Select2=1,Wood!$W40,"")</f>
        <v>9.0432060672163153E-2</v>
      </c>
      <c r="Y38" s="697">
        <f>IF(Select2=1,Textiles!$W40,"")</f>
        <v>2.1010636885682908E-2</v>
      </c>
      <c r="Z38" s="689">
        <f>Sludge!W40</f>
        <v>0</v>
      </c>
      <c r="AA38" s="689" t="str">
        <f>IF(Select2=2,MSW!$W40,"")</f>
        <v/>
      </c>
      <c r="AB38" s="698">
        <f>Industry!$W40</f>
        <v>0</v>
      </c>
      <c r="AC38" s="699">
        <f t="shared" si="0"/>
        <v>0.59423830301620462</v>
      </c>
      <c r="AD38" s="700">
        <f>Recovery_OX!R33</f>
        <v>0</v>
      </c>
      <c r="AE38" s="650"/>
      <c r="AF38" s="702">
        <f>(AC38-AD38)*(1-Recovery_OX!U33)</f>
        <v>0.59423830301620462</v>
      </c>
    </row>
    <row r="39" spans="2:32">
      <c r="B39" s="695">
        <f t="shared" si="1"/>
        <v>2022</v>
      </c>
      <c r="C39" s="696">
        <f>IF(Select2=1,Food!$K41,"")</f>
        <v>0.49166344210667468</v>
      </c>
      <c r="D39" s="697">
        <f>IF(Select2=1,Paper!$K41,"")</f>
        <v>8.4721880785268183E-2</v>
      </c>
      <c r="E39" s="687">
        <f>IF(Select2=1,Nappies!$K41,"")</f>
        <v>0.15488881977232538</v>
      </c>
      <c r="F39" s="697">
        <f>IF(Select2=1,Garden!$K41,"")</f>
        <v>0</v>
      </c>
      <c r="G39" s="687">
        <f>IF(Select2=1,Wood!$K41,"")</f>
        <v>0</v>
      </c>
      <c r="H39" s="697">
        <f>IF(Select2=1,Textiles!$K41,"")</f>
        <v>2.0058959617980439E-2</v>
      </c>
      <c r="I39" s="698">
        <f>Sludge!K41</f>
        <v>0</v>
      </c>
      <c r="J39" s="698" t="str">
        <f>IF(Select2=2,MSW!$K41,"")</f>
        <v/>
      </c>
      <c r="K39" s="698">
        <f>Industry!$K41</f>
        <v>0</v>
      </c>
      <c r="L39" s="699">
        <f t="shared" si="3"/>
        <v>0.7513331022822487</v>
      </c>
      <c r="M39" s="700">
        <f>Recovery_OX!C34</f>
        <v>0</v>
      </c>
      <c r="N39" s="650"/>
      <c r="O39" s="701">
        <f>(L39-M39)*(1-Recovery_OX!F34)</f>
        <v>0.7513331022822487</v>
      </c>
      <c r="P39" s="641"/>
      <c r="Q39" s="652"/>
      <c r="S39" s="695">
        <f t="shared" si="2"/>
        <v>2022</v>
      </c>
      <c r="T39" s="696">
        <f>IF(Select2=1,Food!$W41,"")</f>
        <v>0.32894521104371632</v>
      </c>
      <c r="U39" s="697">
        <f>IF(Select2=1,Paper!$W41,"")</f>
        <v>0.17504520823402514</v>
      </c>
      <c r="V39" s="687">
        <f>IF(Select2=1,Nappies!$W41,"")</f>
        <v>0</v>
      </c>
      <c r="W39" s="697">
        <f>IF(Select2=1,Garden!$W41,"")</f>
        <v>0</v>
      </c>
      <c r="X39" s="687">
        <f>IF(Select2=1,Wood!$W41,"")</f>
        <v>9.5317008034023057E-2</v>
      </c>
      <c r="Y39" s="697">
        <f>IF(Select2=1,Textiles!$W41,"")</f>
        <v>2.1982421499156649E-2</v>
      </c>
      <c r="Z39" s="689">
        <f>Sludge!W41</f>
        <v>0</v>
      </c>
      <c r="AA39" s="689" t="str">
        <f>IF(Select2=2,MSW!$W41,"")</f>
        <v/>
      </c>
      <c r="AB39" s="698">
        <f>Industry!$W41</f>
        <v>0</v>
      </c>
      <c r="AC39" s="699">
        <f t="shared" si="0"/>
        <v>0.6212898488109212</v>
      </c>
      <c r="AD39" s="700">
        <f>Recovery_OX!R34</f>
        <v>0</v>
      </c>
      <c r="AE39" s="650"/>
      <c r="AF39" s="702">
        <f>(AC39-AD39)*(1-Recovery_OX!U34)</f>
        <v>0.6212898488109212</v>
      </c>
    </row>
    <row r="40" spans="2:32">
      <c r="B40" s="695">
        <f t="shared" si="1"/>
        <v>2023</v>
      </c>
      <c r="C40" s="696">
        <f>IF(Select2=1,Food!$K42,"")</f>
        <v>0.51339489403903404</v>
      </c>
      <c r="D40" s="697">
        <f>IF(Select2=1,Paper!$K42,"")</f>
        <v>8.8647195312178656E-2</v>
      </c>
      <c r="E40" s="687">
        <f>IF(Select2=1,Nappies!$K42,"")</f>
        <v>0.16111342330890877</v>
      </c>
      <c r="F40" s="697">
        <f>IF(Select2=1,Garden!$K42,"")</f>
        <v>0</v>
      </c>
      <c r="G40" s="687">
        <f>IF(Select2=1,Wood!$K42,"")</f>
        <v>0</v>
      </c>
      <c r="H40" s="697">
        <f>IF(Select2=1,Textiles!$K42,"")</f>
        <v>2.0988326681758613E-2</v>
      </c>
      <c r="I40" s="698">
        <f>Sludge!K42</f>
        <v>0</v>
      </c>
      <c r="J40" s="698" t="str">
        <f>IF(Select2=2,MSW!$K42,"")</f>
        <v/>
      </c>
      <c r="K40" s="698">
        <f>Industry!$K42</f>
        <v>0</v>
      </c>
      <c r="L40" s="699">
        <f t="shared" si="3"/>
        <v>0.78414383934188014</v>
      </c>
      <c r="M40" s="700">
        <f>Recovery_OX!C35</f>
        <v>0</v>
      </c>
      <c r="N40" s="650"/>
      <c r="O40" s="701">
        <f>(L40-M40)*(1-Recovery_OX!F35)</f>
        <v>0.78414383934188014</v>
      </c>
      <c r="P40" s="641"/>
      <c r="Q40" s="652"/>
      <c r="S40" s="695">
        <f t="shared" si="2"/>
        <v>2023</v>
      </c>
      <c r="T40" s="696">
        <f>IF(Select2=1,Food!$W42,"")</f>
        <v>0.34348454106090587</v>
      </c>
      <c r="U40" s="697">
        <f>IF(Select2=1,Paper!$W42,"")</f>
        <v>0.18315536221524509</v>
      </c>
      <c r="V40" s="687">
        <f>IF(Select2=1,Nappies!$W42,"")</f>
        <v>0</v>
      </c>
      <c r="W40" s="697">
        <f>IF(Select2=1,Garden!$W42,"")</f>
        <v>0</v>
      </c>
      <c r="X40" s="687">
        <f>IF(Select2=1,Wood!$W42,"")</f>
        <v>0.10040959777015576</v>
      </c>
      <c r="Y40" s="697">
        <f>IF(Select2=1,Textiles!$W42,"")</f>
        <v>2.3000905952612175E-2</v>
      </c>
      <c r="Z40" s="689">
        <f>Sludge!W42</f>
        <v>0</v>
      </c>
      <c r="AA40" s="689" t="str">
        <f>IF(Select2=2,MSW!$W42,"")</f>
        <v/>
      </c>
      <c r="AB40" s="698">
        <f>Industry!$W42</f>
        <v>0</v>
      </c>
      <c r="AC40" s="699">
        <f t="shared" si="0"/>
        <v>0.65005040699891892</v>
      </c>
      <c r="AD40" s="700">
        <f>Recovery_OX!R35</f>
        <v>0</v>
      </c>
      <c r="AE40" s="650"/>
      <c r="AF40" s="702">
        <f>(AC40-AD40)*(1-Recovery_OX!U35)</f>
        <v>0.65005040699891892</v>
      </c>
    </row>
    <row r="41" spans="2:32">
      <c r="B41" s="695">
        <f t="shared" si="1"/>
        <v>2024</v>
      </c>
      <c r="C41" s="696">
        <f>IF(Select2=1,Food!$K43,"")</f>
        <v>0.53645076604785413</v>
      </c>
      <c r="D41" s="697">
        <f>IF(Select2=1,Paper!$K43,"")</f>
        <v>9.2752906143215574E-2</v>
      </c>
      <c r="E41" s="687">
        <f>IF(Select2=1,Nappies!$K43,"")</f>
        <v>0.16777056629825041</v>
      </c>
      <c r="F41" s="697">
        <f>IF(Select2=1,Garden!$K43,"")</f>
        <v>0</v>
      </c>
      <c r="G41" s="687">
        <f>IF(Select2=1,Wood!$K43,"")</f>
        <v>0</v>
      </c>
      <c r="H41" s="697">
        <f>IF(Select2=1,Textiles!$K43,"")</f>
        <v>2.1960404815524442E-2</v>
      </c>
      <c r="I41" s="698">
        <f>Sludge!K43</f>
        <v>0</v>
      </c>
      <c r="J41" s="698" t="str">
        <f>IF(Select2=2,MSW!$K43,"")</f>
        <v/>
      </c>
      <c r="K41" s="698">
        <f>Industry!$K43</f>
        <v>0</v>
      </c>
      <c r="L41" s="699">
        <f t="shared" si="3"/>
        <v>0.81893464330484445</v>
      </c>
      <c r="M41" s="700">
        <f>Recovery_OX!C36</f>
        <v>0</v>
      </c>
      <c r="N41" s="650"/>
      <c r="O41" s="701">
        <f>(L41-M41)*(1-Recovery_OX!F36)</f>
        <v>0.81893464330484445</v>
      </c>
      <c r="P41" s="641"/>
      <c r="Q41" s="652"/>
      <c r="S41" s="695">
        <f t="shared" si="2"/>
        <v>2024</v>
      </c>
      <c r="T41" s="696">
        <f>IF(Select2=1,Food!$W43,"")</f>
        <v>0.35890996836386324</v>
      </c>
      <c r="U41" s="697">
        <f>IF(Select2=1,Paper!$W43,"")</f>
        <v>0.19163823583308995</v>
      </c>
      <c r="V41" s="687">
        <f>IF(Select2=1,Nappies!$W43,"")</f>
        <v>0</v>
      </c>
      <c r="W41" s="697">
        <f>IF(Select2=1,Garden!$W43,"")</f>
        <v>0</v>
      </c>
      <c r="X41" s="687">
        <f>IF(Select2=1,Wood!$W43,"")</f>
        <v>0.10571359707797282</v>
      </c>
      <c r="Y41" s="697">
        <f>IF(Select2=1,Textiles!$W43,"")</f>
        <v>2.4066197058108973E-2</v>
      </c>
      <c r="Z41" s="689">
        <f>Sludge!W43</f>
        <v>0</v>
      </c>
      <c r="AA41" s="689" t="str">
        <f>IF(Select2=2,MSW!$W43,"")</f>
        <v/>
      </c>
      <c r="AB41" s="698">
        <f>Industry!$W43</f>
        <v>0</v>
      </c>
      <c r="AC41" s="699">
        <f t="shared" si="0"/>
        <v>0.68032799833303492</v>
      </c>
      <c r="AD41" s="700">
        <f>Recovery_OX!R36</f>
        <v>0</v>
      </c>
      <c r="AE41" s="650"/>
      <c r="AF41" s="702">
        <f>(AC41-AD41)*(1-Recovery_OX!U36)</f>
        <v>0.68032799833303492</v>
      </c>
    </row>
    <row r="42" spans="2:32">
      <c r="B42" s="695">
        <f t="shared" si="1"/>
        <v>2025</v>
      </c>
      <c r="C42" s="696">
        <f>IF(Select2=1,Food!$K44,"")</f>
        <v>0.5606351028129235</v>
      </c>
      <c r="D42" s="697">
        <f>IF(Select2=1,Paper!$K44,"")</f>
        <v>9.7039456091498499E-2</v>
      </c>
      <c r="E42" s="687">
        <f>IF(Select2=1,Nappies!$K44,"")</f>
        <v>0.1748324816071139</v>
      </c>
      <c r="F42" s="697">
        <f>IF(Select2=1,Garden!$K44,"")</f>
        <v>0</v>
      </c>
      <c r="G42" s="687">
        <f>IF(Select2=1,Wood!$K44,"")</f>
        <v>0</v>
      </c>
      <c r="H42" s="697">
        <f>IF(Select2=1,Textiles!$K44,"")</f>
        <v>2.2975298860794677E-2</v>
      </c>
      <c r="I42" s="698">
        <f>Sludge!K44</f>
        <v>0</v>
      </c>
      <c r="J42" s="698" t="str">
        <f>IF(Select2=2,MSW!$K44,"")</f>
        <v/>
      </c>
      <c r="K42" s="698">
        <f>Industry!$K44</f>
        <v>0</v>
      </c>
      <c r="L42" s="699">
        <f t="shared" si="3"/>
        <v>0.85548233937233042</v>
      </c>
      <c r="M42" s="700">
        <f>Recovery_OX!C37</f>
        <v>0</v>
      </c>
      <c r="N42" s="650"/>
      <c r="O42" s="701">
        <f>(L42-M42)*(1-Recovery_OX!F37)</f>
        <v>0.85548233937233042</v>
      </c>
      <c r="P42" s="641"/>
      <c r="Q42" s="652"/>
      <c r="S42" s="695">
        <f t="shared" si="2"/>
        <v>2025</v>
      </c>
      <c r="T42" s="696">
        <f>IF(Select2=1,Food!$W44,"")</f>
        <v>0.37509038992836091</v>
      </c>
      <c r="U42" s="697">
        <f>IF(Select2=1,Paper!$W44,"")</f>
        <v>0.20049474399069928</v>
      </c>
      <c r="V42" s="687">
        <f>IF(Select2=1,Nappies!$W44,"")</f>
        <v>0</v>
      </c>
      <c r="W42" s="697">
        <f>IF(Select2=1,Garden!$W44,"")</f>
        <v>0</v>
      </c>
      <c r="X42" s="687">
        <f>IF(Select2=1,Wood!$W44,"")</f>
        <v>0.11123269473240728</v>
      </c>
      <c r="Y42" s="697">
        <f>IF(Select2=1,Textiles!$W44,"")</f>
        <v>2.5178409710459915E-2</v>
      </c>
      <c r="Z42" s="689">
        <f>Sludge!W44</f>
        <v>0</v>
      </c>
      <c r="AA42" s="689" t="str">
        <f>IF(Select2=2,MSW!$W44,"")</f>
        <v/>
      </c>
      <c r="AB42" s="698">
        <f>Industry!$W44</f>
        <v>0</v>
      </c>
      <c r="AC42" s="699">
        <f t="shared" si="0"/>
        <v>0.71199623836192738</v>
      </c>
      <c r="AD42" s="700">
        <f>Recovery_OX!R37</f>
        <v>0</v>
      </c>
      <c r="AE42" s="650"/>
      <c r="AF42" s="702">
        <f>(AC42-AD42)*(1-Recovery_OX!U37)</f>
        <v>0.71199623836192738</v>
      </c>
    </row>
    <row r="43" spans="2:32">
      <c r="B43" s="695">
        <f t="shared" si="1"/>
        <v>2026</v>
      </c>
      <c r="C43" s="696">
        <f>IF(Select2=1,Food!$K45,"")</f>
        <v>0.58581709667381465</v>
      </c>
      <c r="D43" s="697">
        <f>IF(Select2=1,Paper!$K45,"")</f>
        <v>0.10150728665888611</v>
      </c>
      <c r="E43" s="687">
        <f>IF(Select2=1,Nappies!$K45,"")</f>
        <v>0.18227583334811981</v>
      </c>
      <c r="F43" s="697">
        <f>IF(Select2=1,Garden!$K45,"")</f>
        <v>0</v>
      </c>
      <c r="G43" s="687">
        <f>IF(Select2=1,Wood!$K45,"")</f>
        <v>0</v>
      </c>
      <c r="H43" s="697">
        <f>IF(Select2=1,Textiles!$K45,"")</f>
        <v>2.4033113348628739E-2</v>
      </c>
      <c r="I43" s="698">
        <f>Sludge!K45</f>
        <v>0</v>
      </c>
      <c r="J43" s="698" t="str">
        <f>IF(Select2=2,MSW!$K45,"")</f>
        <v/>
      </c>
      <c r="K43" s="698">
        <f>Industry!$K45</f>
        <v>0</v>
      </c>
      <c r="L43" s="699">
        <f t="shared" si="3"/>
        <v>0.89363333002944934</v>
      </c>
      <c r="M43" s="700">
        <f>Recovery_OX!C38</f>
        <v>0</v>
      </c>
      <c r="N43" s="650"/>
      <c r="O43" s="701">
        <f>(L43-M43)*(1-Recovery_OX!F38)</f>
        <v>0.89363333002944934</v>
      </c>
      <c r="P43" s="641"/>
      <c r="Q43" s="652"/>
      <c r="S43" s="695">
        <f t="shared" si="2"/>
        <v>2026</v>
      </c>
      <c r="T43" s="696">
        <f>IF(Select2=1,Food!$W45,"")</f>
        <v>0.39193828947846654</v>
      </c>
      <c r="U43" s="697">
        <f>IF(Select2=1,Paper!$W45,"")</f>
        <v>0.20972579888199605</v>
      </c>
      <c r="V43" s="687">
        <f>IF(Select2=1,Nappies!$W45,"")</f>
        <v>0</v>
      </c>
      <c r="W43" s="697">
        <f>IF(Select2=1,Garden!$W45,"")</f>
        <v>0</v>
      </c>
      <c r="X43" s="687">
        <f>IF(Select2=1,Wood!$W45,"")</f>
        <v>0.1169704774582698</v>
      </c>
      <c r="Y43" s="697">
        <f>IF(Select2=1,Textiles!$W45,"")</f>
        <v>2.6337658464250669E-2</v>
      </c>
      <c r="Z43" s="689">
        <f>Sludge!W45</f>
        <v>0</v>
      </c>
      <c r="AA43" s="689" t="str">
        <f>IF(Select2=2,MSW!$W45,"")</f>
        <v/>
      </c>
      <c r="AB43" s="698">
        <f>Industry!$W45</f>
        <v>0</v>
      </c>
      <c r="AC43" s="699">
        <f t="shared" si="0"/>
        <v>0.74497222428298304</v>
      </c>
      <c r="AD43" s="700">
        <f>Recovery_OX!R38</f>
        <v>0</v>
      </c>
      <c r="AE43" s="650"/>
      <c r="AF43" s="702">
        <f>(AC43-AD43)*(1-Recovery_OX!U38)</f>
        <v>0.74497222428298304</v>
      </c>
    </row>
    <row r="44" spans="2:32">
      <c r="B44" s="695">
        <f t="shared" si="1"/>
        <v>2027</v>
      </c>
      <c r="C44" s="696">
        <f>IF(Select2=1,Food!$K46,"")</f>
        <v>0.61190896196972078</v>
      </c>
      <c r="D44" s="697">
        <f>IF(Select2=1,Paper!$K46,"")</f>
        <v>0.10615680410783081</v>
      </c>
      <c r="E44" s="687">
        <f>IF(Select2=1,Nappies!$K46,"")</f>
        <v>0.19008091685406037</v>
      </c>
      <c r="F44" s="697">
        <f>IF(Select2=1,Garden!$K46,"")</f>
        <v>0</v>
      </c>
      <c r="G44" s="687">
        <f>IF(Select2=1,Wood!$K46,"")</f>
        <v>0</v>
      </c>
      <c r="H44" s="697">
        <f>IF(Select2=1,Textiles!$K46,"")</f>
        <v>2.5133944466718062E-2</v>
      </c>
      <c r="I44" s="698">
        <f>Sludge!K46</f>
        <v>0</v>
      </c>
      <c r="J44" s="698" t="str">
        <f>IF(Select2=2,MSW!$K46,"")</f>
        <v/>
      </c>
      <c r="K44" s="698">
        <f>Industry!$K46</f>
        <v>0</v>
      </c>
      <c r="L44" s="699">
        <f t="shared" si="3"/>
        <v>0.93328062739832995</v>
      </c>
      <c r="M44" s="700">
        <f>Recovery_OX!C39</f>
        <v>0</v>
      </c>
      <c r="N44" s="650"/>
      <c r="O44" s="701">
        <f>(L44-M44)*(1-Recovery_OX!F39)</f>
        <v>0.93328062739832995</v>
      </c>
      <c r="P44" s="641"/>
      <c r="Q44" s="652"/>
      <c r="S44" s="695">
        <f t="shared" si="2"/>
        <v>2027</v>
      </c>
      <c r="T44" s="696">
        <f>IF(Select2=1,Food!$W46,"")</f>
        <v>0.40939493441328334</v>
      </c>
      <c r="U44" s="697">
        <f>IF(Select2=1,Paper!$W46,"")</f>
        <v>0.21933223989221234</v>
      </c>
      <c r="V44" s="687">
        <f>IF(Select2=1,Nappies!$W46,"")</f>
        <v>0</v>
      </c>
      <c r="W44" s="697">
        <f>IF(Select2=1,Garden!$W46,"")</f>
        <v>0</v>
      </c>
      <c r="X44" s="687">
        <f>IF(Select2=1,Wood!$W46,"")</f>
        <v>0.12293040394133262</v>
      </c>
      <c r="Y44" s="697">
        <f>IF(Select2=1,Textiles!$W46,"")</f>
        <v>2.7544048730649924E-2</v>
      </c>
      <c r="Z44" s="689">
        <f>Sludge!W46</f>
        <v>0</v>
      </c>
      <c r="AA44" s="689" t="str">
        <f>IF(Select2=2,MSW!$W46,"")</f>
        <v/>
      </c>
      <c r="AB44" s="698">
        <f>Industry!$W46</f>
        <v>0</v>
      </c>
      <c r="AC44" s="699">
        <f t="shared" si="0"/>
        <v>0.77920162697747819</v>
      </c>
      <c r="AD44" s="700">
        <f>Recovery_OX!R39</f>
        <v>0</v>
      </c>
      <c r="AE44" s="650"/>
      <c r="AF44" s="702">
        <f>(AC44-AD44)*(1-Recovery_OX!U39)</f>
        <v>0.77920162697747819</v>
      </c>
    </row>
    <row r="45" spans="2:32">
      <c r="B45" s="695">
        <f t="shared" si="1"/>
        <v>2028</v>
      </c>
      <c r="C45" s="696">
        <f>IF(Select2=1,Food!$K47,"")</f>
        <v>0.63885102767985569</v>
      </c>
      <c r="D45" s="697">
        <f>IF(Select2=1,Paper!$K47,"")</f>
        <v>0.11098834383150363</v>
      </c>
      <c r="E45" s="687">
        <f>IF(Select2=1,Nappies!$K47,"")</f>
        <v>0.19823097112531921</v>
      </c>
      <c r="F45" s="697">
        <f>IF(Select2=1,Garden!$K47,"")</f>
        <v>0</v>
      </c>
      <c r="G45" s="687">
        <f>IF(Select2=1,Wood!$K47,"")</f>
        <v>0</v>
      </c>
      <c r="H45" s="697">
        <f>IF(Select2=1,Textiles!$K47,"")</f>
        <v>2.6277871623569767E-2</v>
      </c>
      <c r="I45" s="698">
        <f>Sludge!K47</f>
        <v>0</v>
      </c>
      <c r="J45" s="698" t="str">
        <f>IF(Select2=2,MSW!$K47,"")</f>
        <v/>
      </c>
      <c r="K45" s="698">
        <f>Industry!$K47</f>
        <v>0</v>
      </c>
      <c r="L45" s="699">
        <f t="shared" si="3"/>
        <v>0.97434821426024831</v>
      </c>
      <c r="M45" s="700">
        <f>Recovery_OX!C40</f>
        <v>0</v>
      </c>
      <c r="N45" s="650"/>
      <c r="O45" s="701">
        <f>(L45-M45)*(1-Recovery_OX!F40)</f>
        <v>0.97434821426024831</v>
      </c>
      <c r="P45" s="641"/>
      <c r="Q45" s="652"/>
      <c r="S45" s="695">
        <f t="shared" si="2"/>
        <v>2028</v>
      </c>
      <c r="T45" s="696">
        <f>IF(Select2=1,Food!$W47,"")</f>
        <v>0.42742040210516663</v>
      </c>
      <c r="U45" s="697">
        <f>IF(Select2=1,Paper!$W47,"")</f>
        <v>0.22931475998244544</v>
      </c>
      <c r="V45" s="687">
        <f>IF(Select2=1,Nappies!$W47,"")</f>
        <v>0</v>
      </c>
      <c r="W45" s="697">
        <f>IF(Select2=1,Garden!$W47,"")</f>
        <v>0</v>
      </c>
      <c r="X45" s="687">
        <f>IF(Select2=1,Wood!$W47,"")</f>
        <v>0.12911577626846568</v>
      </c>
      <c r="Y45" s="697">
        <f>IF(Select2=1,Textiles!$W47,"")</f>
        <v>2.8797667532679195E-2</v>
      </c>
      <c r="Z45" s="689">
        <f>Sludge!W47</f>
        <v>0</v>
      </c>
      <c r="AA45" s="689" t="str">
        <f>IF(Select2=2,MSW!$W47,"")</f>
        <v/>
      </c>
      <c r="AB45" s="698">
        <f>Industry!$W47</f>
        <v>0</v>
      </c>
      <c r="AC45" s="699">
        <f t="shared" si="0"/>
        <v>0.81464860588875698</v>
      </c>
      <c r="AD45" s="700">
        <f>Recovery_OX!R40</f>
        <v>0</v>
      </c>
      <c r="AE45" s="650"/>
      <c r="AF45" s="702">
        <f>(AC45-AD45)*(1-Recovery_OX!U40)</f>
        <v>0.81464860588875698</v>
      </c>
    </row>
    <row r="46" spans="2:32">
      <c r="B46" s="695">
        <f t="shared" si="1"/>
        <v>2029</v>
      </c>
      <c r="C46" s="696">
        <f>IF(Select2=1,Food!$K48,"")</f>
        <v>0.66660166170901458</v>
      </c>
      <c r="D46" s="697">
        <f>IF(Select2=1,Paper!$K48,"")</f>
        <v>0.11600213277351337</v>
      </c>
      <c r="E46" s="687">
        <f>IF(Select2=1,Nappies!$K48,"")</f>
        <v>0.20671158501995204</v>
      </c>
      <c r="F46" s="697">
        <f>IF(Select2=1,Garden!$K48,"")</f>
        <v>0</v>
      </c>
      <c r="G46" s="687">
        <f>IF(Select2=1,Wood!$K48,"")</f>
        <v>0</v>
      </c>
      <c r="H46" s="697">
        <f>IF(Select2=1,Textiles!$K48,"")</f>
        <v>2.7464948550907507E-2</v>
      </c>
      <c r="I46" s="698">
        <f>Sludge!K48</f>
        <v>0</v>
      </c>
      <c r="J46" s="698" t="str">
        <f>IF(Select2=2,MSW!$K48,"")</f>
        <v/>
      </c>
      <c r="K46" s="698">
        <f>Industry!$K48</f>
        <v>0</v>
      </c>
      <c r="L46" s="699">
        <f t="shared" si="3"/>
        <v>1.0167803280533874</v>
      </c>
      <c r="M46" s="700">
        <f>Recovery_OX!C41</f>
        <v>0</v>
      </c>
      <c r="N46" s="650"/>
      <c r="O46" s="701">
        <f>(L46-M46)*(1-Recovery_OX!F41)</f>
        <v>1.0167803280533874</v>
      </c>
      <c r="P46" s="641"/>
      <c r="Q46" s="652"/>
      <c r="S46" s="695">
        <f t="shared" si="2"/>
        <v>2029</v>
      </c>
      <c r="T46" s="696">
        <f>IF(Select2=1,Food!$W48,"")</f>
        <v>0.44598683878836842</v>
      </c>
      <c r="U46" s="697">
        <f>IF(Select2=1,Paper!$W48,"")</f>
        <v>0.23967382804444903</v>
      </c>
      <c r="V46" s="687">
        <f>IF(Select2=1,Nappies!$W48,"")</f>
        <v>0</v>
      </c>
      <c r="W46" s="697">
        <f>IF(Select2=1,Garden!$W48,"")</f>
        <v>0</v>
      </c>
      <c r="X46" s="687">
        <f>IF(Select2=1,Wood!$W48,"")</f>
        <v>0.13552970856983543</v>
      </c>
      <c r="Y46" s="697">
        <f>IF(Select2=1,Textiles!$W48,"")</f>
        <v>3.0098573754419187E-2</v>
      </c>
      <c r="Z46" s="689">
        <f>Sludge!W48</f>
        <v>0</v>
      </c>
      <c r="AA46" s="689" t="str">
        <f>IF(Select2=2,MSW!$W48,"")</f>
        <v/>
      </c>
      <c r="AB46" s="698">
        <f>Industry!$W48</f>
        <v>0</v>
      </c>
      <c r="AC46" s="699">
        <f t="shared" si="0"/>
        <v>0.85128894915707198</v>
      </c>
      <c r="AD46" s="700">
        <f>Recovery_OX!R41</f>
        <v>0</v>
      </c>
      <c r="AE46" s="650"/>
      <c r="AF46" s="702">
        <f>(AC46-AD46)*(1-Recovery_OX!U41)</f>
        <v>0.85128894915707198</v>
      </c>
    </row>
    <row r="47" spans="2:32">
      <c r="B47" s="695">
        <f t="shared" si="1"/>
        <v>2030</v>
      </c>
      <c r="C47" s="696">
        <f>IF(Select2=1,Food!$K49,"")</f>
        <v>0.69513042641287281</v>
      </c>
      <c r="D47" s="697">
        <f>IF(Select2=1,Paper!$K49,"")</f>
        <v>0.1211982496347684</v>
      </c>
      <c r="E47" s="687">
        <f>IF(Select2=1,Nappies!$K49,"")</f>
        <v>0.21551018128776134</v>
      </c>
      <c r="F47" s="697">
        <f>IF(Select2=1,Garden!$K49,"")</f>
        <v>0</v>
      </c>
      <c r="G47" s="687">
        <f>IF(Select2=1,Wood!$K49,"")</f>
        <v>0</v>
      </c>
      <c r="H47" s="697">
        <f>IF(Select2=1,Textiles!$K49,"")</f>
        <v>2.8695193882150739E-2</v>
      </c>
      <c r="I47" s="698">
        <f>Sludge!K49</f>
        <v>0</v>
      </c>
      <c r="J47" s="698" t="str">
        <f>IF(Select2=2,MSW!$K49,"")</f>
        <v/>
      </c>
      <c r="K47" s="698">
        <f>Industry!$K49</f>
        <v>0</v>
      </c>
      <c r="L47" s="699">
        <f t="shared" si="3"/>
        <v>1.0605340512175534</v>
      </c>
      <c r="M47" s="700">
        <f>Recovery_OX!C42</f>
        <v>0</v>
      </c>
      <c r="N47" s="650"/>
      <c r="O47" s="701">
        <f>(L47-M47)*(1-Recovery_OX!F42)</f>
        <v>1.0605340512175534</v>
      </c>
      <c r="P47" s="641"/>
      <c r="Q47" s="652"/>
      <c r="S47" s="695">
        <f t="shared" si="2"/>
        <v>2030</v>
      </c>
      <c r="T47" s="696">
        <f>IF(Select2=1,Food!$W49,"")</f>
        <v>0.46507388029407198</v>
      </c>
      <c r="U47" s="697">
        <f>IF(Select2=1,Paper!$W49,"")</f>
        <v>0.25040960668340567</v>
      </c>
      <c r="V47" s="687">
        <f>IF(Select2=1,Nappies!$W49,"")</f>
        <v>0</v>
      </c>
      <c r="W47" s="697">
        <f>IF(Select2=1,Garden!$W49,"")</f>
        <v>0</v>
      </c>
      <c r="X47" s="687">
        <f>IF(Select2=1,Wood!$W49,"")</f>
        <v>0.14217509261745911</v>
      </c>
      <c r="Y47" s="697">
        <f>IF(Select2=1,Textiles!$W49,"")</f>
        <v>3.1446787816055602E-2</v>
      </c>
      <c r="Z47" s="689">
        <f>Sludge!W49</f>
        <v>0</v>
      </c>
      <c r="AA47" s="689" t="str">
        <f>IF(Select2=2,MSW!$W49,"")</f>
        <v/>
      </c>
      <c r="AB47" s="698">
        <f>Industry!$W49</f>
        <v>0</v>
      </c>
      <c r="AC47" s="699">
        <f t="shared" si="0"/>
        <v>0.88910536741099233</v>
      </c>
      <c r="AD47" s="700">
        <f>Recovery_OX!R42</f>
        <v>0</v>
      </c>
      <c r="AE47" s="650"/>
      <c r="AF47" s="702">
        <f>(AC47-AD47)*(1-Recovery_OX!U42)</f>
        <v>0.88910536741099233</v>
      </c>
    </row>
    <row r="48" spans="2:32">
      <c r="B48" s="695">
        <f t="shared" si="1"/>
        <v>2031</v>
      </c>
      <c r="C48" s="696">
        <f>IF(Select2=1,Food!$K50,"")</f>
        <v>0.72459606731787551</v>
      </c>
      <c r="D48" s="697">
        <f>IF(Select2=1,Paper!$K50,"")</f>
        <v>0.12658617536004227</v>
      </c>
      <c r="E48" s="687">
        <f>IF(Select2=1,Nappies!$K50,"")</f>
        <v>0.22464581406526876</v>
      </c>
      <c r="F48" s="697">
        <f>IF(Select2=1,Garden!$K50,"")</f>
        <v>0</v>
      </c>
      <c r="G48" s="687">
        <f>IF(Select2=1,Wood!$K50,"")</f>
        <v>0</v>
      </c>
      <c r="H48" s="697">
        <f>IF(Select2=1,Textiles!$K50,"")</f>
        <v>2.9970852348962532E-2</v>
      </c>
      <c r="I48" s="698">
        <f>Sludge!K50</f>
        <v>0</v>
      </c>
      <c r="J48" s="698" t="str">
        <f>IF(Select2=2,MSW!$K50,"")</f>
        <v/>
      </c>
      <c r="K48" s="698">
        <f>Industry!$K50</f>
        <v>0</v>
      </c>
      <c r="L48" s="699">
        <f t="shared" si="3"/>
        <v>1.1057989090921492</v>
      </c>
      <c r="M48" s="700">
        <f>Recovery_OX!C43</f>
        <v>0</v>
      </c>
      <c r="N48" s="650"/>
      <c r="O48" s="701">
        <f>(L48-M48)*(1-Recovery_OX!F43)</f>
        <v>1.1057989090921492</v>
      </c>
      <c r="P48" s="641"/>
      <c r="Q48" s="652"/>
      <c r="S48" s="695">
        <f t="shared" si="2"/>
        <v>2031</v>
      </c>
      <c r="T48" s="696">
        <f>IF(Select2=1,Food!$W50,"")</f>
        <v>0.48478773460161184</v>
      </c>
      <c r="U48" s="697">
        <f>IF(Select2=1,Paper!$W50,"")</f>
        <v>0.26154168462818644</v>
      </c>
      <c r="V48" s="687">
        <f>IF(Select2=1,Nappies!$W50,"")</f>
        <v>0</v>
      </c>
      <c r="W48" s="697">
        <f>IF(Select2=1,Garden!$W50,"")</f>
        <v>0</v>
      </c>
      <c r="X48" s="687">
        <f>IF(Select2=1,Wood!$W50,"")</f>
        <v>0.14906287883010597</v>
      </c>
      <c r="Y48" s="697">
        <f>IF(Select2=1,Textiles!$W50,"")</f>
        <v>3.2844769697493184E-2</v>
      </c>
      <c r="Z48" s="689">
        <f>Sludge!W50</f>
        <v>0</v>
      </c>
      <c r="AA48" s="689" t="str">
        <f>IF(Select2=2,MSW!$W50,"")</f>
        <v/>
      </c>
      <c r="AB48" s="698">
        <f>Industry!$W50</f>
        <v>0</v>
      </c>
      <c r="AC48" s="699">
        <f t="shared" si="0"/>
        <v>0.92823706775739734</v>
      </c>
      <c r="AD48" s="700">
        <f>Recovery_OX!R43</f>
        <v>0</v>
      </c>
      <c r="AE48" s="650"/>
      <c r="AF48" s="702">
        <f>(AC48-AD48)*(1-Recovery_OX!U43)</f>
        <v>0.92823706775739734</v>
      </c>
    </row>
    <row r="49" spans="2:32">
      <c r="B49" s="695">
        <f t="shared" si="1"/>
        <v>2032</v>
      </c>
      <c r="C49" s="696">
        <f>IF(Select2=1,Food!$K51,"")</f>
        <v>0.48571126920176155</v>
      </c>
      <c r="D49" s="697">
        <f>IF(Select2=1,Paper!$K51,"")</f>
        <v>0.11802816759123404</v>
      </c>
      <c r="E49" s="687">
        <f>IF(Select2=1,Nappies!$K51,"")</f>
        <v>0.18952576952252032</v>
      </c>
      <c r="F49" s="697">
        <f>IF(Select2=1,Garden!$K51,"")</f>
        <v>0</v>
      </c>
      <c r="G49" s="687">
        <f>IF(Select2=1,Wood!$K51,"")</f>
        <v>0</v>
      </c>
      <c r="H49" s="697">
        <f>IF(Select2=1,Textiles!$K51,"")</f>
        <v>2.7944637507486339E-2</v>
      </c>
      <c r="I49" s="698">
        <f>Sludge!K51</f>
        <v>0</v>
      </c>
      <c r="J49" s="698" t="str">
        <f>IF(Select2=2,MSW!$K51,"")</f>
        <v/>
      </c>
      <c r="K49" s="698">
        <f>Industry!$K51</f>
        <v>0</v>
      </c>
      <c r="L49" s="699">
        <f t="shared" si="3"/>
        <v>0.82120984382300222</v>
      </c>
      <c r="M49" s="700">
        <f>Recovery_OX!C44</f>
        <v>0</v>
      </c>
      <c r="N49" s="650"/>
      <c r="O49" s="701">
        <f>(L49-M49)*(1-Recovery_OX!F44)</f>
        <v>0.82120984382300222</v>
      </c>
      <c r="P49" s="641"/>
      <c r="Q49" s="652"/>
      <c r="S49" s="695">
        <f t="shared" si="2"/>
        <v>2032</v>
      </c>
      <c r="T49" s="696">
        <f>IF(Select2=1,Food!$W51,"")</f>
        <v>0.32496293657566572</v>
      </c>
      <c r="U49" s="697">
        <f>IF(Select2=1,Paper!$W51,"")</f>
        <v>0.2438598503951116</v>
      </c>
      <c r="V49" s="687">
        <f>IF(Select2=1,Nappies!$W51,"")</f>
        <v>0</v>
      </c>
      <c r="W49" s="697">
        <f>IF(Select2=1,Garden!$W51,"")</f>
        <v>0</v>
      </c>
      <c r="X49" s="687">
        <f>IF(Select2=1,Wood!$W51,"")</f>
        <v>0.14393592316129566</v>
      </c>
      <c r="Y49" s="697">
        <f>IF(Select2=1,Textiles!$W51,"")</f>
        <v>3.0624260282176814E-2</v>
      </c>
      <c r="Z49" s="689">
        <f>Sludge!W51</f>
        <v>0</v>
      </c>
      <c r="AA49" s="689" t="str">
        <f>IF(Select2=2,MSW!$W51,"")</f>
        <v/>
      </c>
      <c r="AB49" s="698">
        <f>Industry!$W51</f>
        <v>0</v>
      </c>
      <c r="AC49" s="699">
        <f t="shared" ref="AC49:AC80" si="4">SUM(T49:AA49)</f>
        <v>0.74338297041424983</v>
      </c>
      <c r="AD49" s="700">
        <f>Recovery_OX!R44</f>
        <v>0</v>
      </c>
      <c r="AE49" s="650"/>
      <c r="AF49" s="702">
        <f>(AC49-AD49)*(1-Recovery_OX!U44)</f>
        <v>0.74338297041424983</v>
      </c>
    </row>
    <row r="50" spans="2:32">
      <c r="B50" s="695">
        <f t="shared" si="1"/>
        <v>2033</v>
      </c>
      <c r="C50" s="696">
        <f>IF(Select2=1,Food!$K52,"")</f>
        <v>0.32558200033135359</v>
      </c>
      <c r="D50" s="697">
        <f>IF(Select2=1,Paper!$K52,"")</f>
        <v>0.11004873403689015</v>
      </c>
      <c r="E50" s="687">
        <f>IF(Select2=1,Nappies!$K52,"")</f>
        <v>0.15989622358450556</v>
      </c>
      <c r="F50" s="697">
        <f>IF(Select2=1,Garden!$K52,"")</f>
        <v>0</v>
      </c>
      <c r="G50" s="687">
        <f>IF(Select2=1,Wood!$K52,"")</f>
        <v>0</v>
      </c>
      <c r="H50" s="697">
        <f>IF(Select2=1,Textiles!$K52,"")</f>
        <v>2.6055407311492227E-2</v>
      </c>
      <c r="I50" s="698">
        <f>Sludge!K52</f>
        <v>0</v>
      </c>
      <c r="J50" s="698" t="str">
        <f>IF(Select2=2,MSW!$K52,"")</f>
        <v/>
      </c>
      <c r="K50" s="698">
        <f>Industry!$K52</f>
        <v>0</v>
      </c>
      <c r="L50" s="699">
        <f t="shared" si="3"/>
        <v>0.6215823652642416</v>
      </c>
      <c r="M50" s="700">
        <f>Recovery_OX!C45</f>
        <v>0</v>
      </c>
      <c r="N50" s="650"/>
      <c r="O50" s="701">
        <f>(L50-M50)*(1-Recovery_OX!F45)</f>
        <v>0.6215823652642416</v>
      </c>
      <c r="P50" s="641"/>
      <c r="Q50" s="652"/>
      <c r="S50" s="695">
        <f t="shared" si="2"/>
        <v>2033</v>
      </c>
      <c r="T50" s="696">
        <f>IF(Select2=1,Food!$W52,"")</f>
        <v>0.21782917060527679</v>
      </c>
      <c r="U50" s="697">
        <f>IF(Select2=1,Paper!$W52,"")</f>
        <v>0.22737341743159115</v>
      </c>
      <c r="V50" s="687">
        <f>IF(Select2=1,Nappies!$W52,"")</f>
        <v>0</v>
      </c>
      <c r="W50" s="697">
        <f>IF(Select2=1,Garden!$W52,"")</f>
        <v>0</v>
      </c>
      <c r="X50" s="687">
        <f>IF(Select2=1,Wood!$W52,"")</f>
        <v>0.13898530699858</v>
      </c>
      <c r="Y50" s="697">
        <f>IF(Select2=1,Textiles!$W52,"")</f>
        <v>2.8553871026292851E-2</v>
      </c>
      <c r="Z50" s="689">
        <f>Sludge!W52</f>
        <v>0</v>
      </c>
      <c r="AA50" s="689" t="str">
        <f>IF(Select2=2,MSW!$W52,"")</f>
        <v/>
      </c>
      <c r="AB50" s="698">
        <f>Industry!$W52</f>
        <v>0</v>
      </c>
      <c r="AC50" s="699">
        <f t="shared" si="4"/>
        <v>0.6127417660617408</v>
      </c>
      <c r="AD50" s="700">
        <f>Recovery_OX!R45</f>
        <v>0</v>
      </c>
      <c r="AE50" s="650"/>
      <c r="AF50" s="702">
        <f>(AC50-AD50)*(1-Recovery_OX!U45)</f>
        <v>0.6127417660617408</v>
      </c>
    </row>
    <row r="51" spans="2:32">
      <c r="B51" s="695">
        <f t="shared" si="1"/>
        <v>2034</v>
      </c>
      <c r="C51" s="696">
        <f>IF(Select2=1,Food!$K53,"")</f>
        <v>0.21824414145048848</v>
      </c>
      <c r="D51" s="697">
        <f>IF(Select2=1,Paper!$K53,"")</f>
        <v>0.10260875950446975</v>
      </c>
      <c r="E51" s="687">
        <f>IF(Select2=1,Nappies!$K53,"")</f>
        <v>0.13489881814487625</v>
      </c>
      <c r="F51" s="697">
        <f>IF(Select2=1,Garden!$K53,"")</f>
        <v>0</v>
      </c>
      <c r="G51" s="687">
        <f>IF(Select2=1,Wood!$K53,"")</f>
        <v>0</v>
      </c>
      <c r="H51" s="697">
        <f>IF(Select2=1,Textiles!$K53,"")</f>
        <v>2.4293900752367609E-2</v>
      </c>
      <c r="I51" s="698">
        <f>Sludge!K53</f>
        <v>0</v>
      </c>
      <c r="J51" s="698" t="str">
        <f>IF(Select2=2,MSW!$K53,"")</f>
        <v/>
      </c>
      <c r="K51" s="698">
        <f>Industry!$K53</f>
        <v>0</v>
      </c>
      <c r="L51" s="699">
        <f t="shared" si="3"/>
        <v>0.48004561985220207</v>
      </c>
      <c r="M51" s="700">
        <f>Recovery_OX!C46</f>
        <v>0</v>
      </c>
      <c r="N51" s="650"/>
      <c r="O51" s="701">
        <f>(L51-M51)*(1-Recovery_OX!F46)</f>
        <v>0.48004561985220207</v>
      </c>
      <c r="P51" s="641"/>
      <c r="Q51" s="652"/>
      <c r="S51" s="695">
        <f t="shared" si="2"/>
        <v>2034</v>
      </c>
      <c r="T51" s="696">
        <f>IF(Select2=1,Food!$W53,"")</f>
        <v>0.14601525966803428</v>
      </c>
      <c r="U51" s="697">
        <f>IF(Select2=1,Paper!$W53,"")</f>
        <v>0.21200156922411101</v>
      </c>
      <c r="V51" s="687">
        <f>IF(Select2=1,Nappies!$W53,"")</f>
        <v>0</v>
      </c>
      <c r="W51" s="697">
        <f>IF(Select2=1,Garden!$W53,"")</f>
        <v>0</v>
      </c>
      <c r="X51" s="687">
        <f>IF(Select2=1,Wood!$W53,"")</f>
        <v>0.1342049652180495</v>
      </c>
      <c r="Y51" s="697">
        <f>IF(Select2=1,Textiles!$W53,"")</f>
        <v>2.662345287930697E-2</v>
      </c>
      <c r="Z51" s="689">
        <f>Sludge!W53</f>
        <v>0</v>
      </c>
      <c r="AA51" s="689" t="str">
        <f>IF(Select2=2,MSW!$W53,"")</f>
        <v/>
      </c>
      <c r="AB51" s="698">
        <f>Industry!$W53</f>
        <v>0</v>
      </c>
      <c r="AC51" s="699">
        <f t="shared" si="4"/>
        <v>0.51884524698950174</v>
      </c>
      <c r="AD51" s="700">
        <f>Recovery_OX!R46</f>
        <v>0</v>
      </c>
      <c r="AE51" s="650"/>
      <c r="AF51" s="702">
        <f>(AC51-AD51)*(1-Recovery_OX!U46)</f>
        <v>0.51884524698950174</v>
      </c>
    </row>
    <row r="52" spans="2:32">
      <c r="B52" s="695">
        <f t="shared" si="1"/>
        <v>2035</v>
      </c>
      <c r="C52" s="696">
        <f>IF(Select2=1,Food!$K54,"")</f>
        <v>0.14629342294410003</v>
      </c>
      <c r="D52" s="697">
        <f>IF(Select2=1,Paper!$K54,"")</f>
        <v>9.5671773230183332E-2</v>
      </c>
      <c r="E52" s="687">
        <f>IF(Select2=1,Nappies!$K54,"")</f>
        <v>0.11380938666926595</v>
      </c>
      <c r="F52" s="697">
        <f>IF(Select2=1,Garden!$K54,"")</f>
        <v>0</v>
      </c>
      <c r="G52" s="687">
        <f>IF(Select2=1,Wood!$K54,"")</f>
        <v>0</v>
      </c>
      <c r="H52" s="697">
        <f>IF(Select2=1,Textiles!$K54,"")</f>
        <v>2.2651482922916022E-2</v>
      </c>
      <c r="I52" s="698">
        <f>Sludge!K54</f>
        <v>0</v>
      </c>
      <c r="J52" s="698" t="str">
        <f>IF(Select2=2,MSW!$K54,"")</f>
        <v/>
      </c>
      <c r="K52" s="698">
        <f>Industry!$K54</f>
        <v>0</v>
      </c>
      <c r="L52" s="699">
        <f t="shared" si="3"/>
        <v>0.37842606576646531</v>
      </c>
      <c r="M52" s="700">
        <f>Recovery_OX!C47</f>
        <v>0</v>
      </c>
      <c r="N52" s="650"/>
      <c r="O52" s="701">
        <f>(L52-M52)*(1-Recovery_OX!F47)</f>
        <v>0.37842606576646531</v>
      </c>
      <c r="P52" s="641"/>
      <c r="Q52" s="652"/>
      <c r="S52" s="695">
        <f t="shared" si="2"/>
        <v>2035</v>
      </c>
      <c r="T52" s="696">
        <f>IF(Select2=1,Food!$W54,"")</f>
        <v>9.7876955582582581E-2</v>
      </c>
      <c r="U52" s="697">
        <f>IF(Select2=1,Paper!$W54,"")</f>
        <v>0.19766895295492418</v>
      </c>
      <c r="V52" s="687">
        <f>IF(Select2=1,Nappies!$W54,"")</f>
        <v>0</v>
      </c>
      <c r="W52" s="697">
        <f>IF(Select2=1,Garden!$W54,"")</f>
        <v>0</v>
      </c>
      <c r="X52" s="687">
        <f>IF(Select2=1,Wood!$W54,"")</f>
        <v>0.12958904130320692</v>
      </c>
      <c r="Y52" s="697">
        <f>IF(Select2=1,Textiles!$W54,"")</f>
        <v>2.4823542929223039E-2</v>
      </c>
      <c r="Z52" s="689">
        <f>Sludge!W54</f>
        <v>0</v>
      </c>
      <c r="AA52" s="689" t="str">
        <f>IF(Select2=2,MSW!$W54,"")</f>
        <v/>
      </c>
      <c r="AB52" s="698">
        <f>Industry!$W54</f>
        <v>0</v>
      </c>
      <c r="AC52" s="699">
        <f t="shared" si="4"/>
        <v>0.44995849276993671</v>
      </c>
      <c r="AD52" s="700">
        <f>Recovery_OX!R47</f>
        <v>0</v>
      </c>
      <c r="AE52" s="650"/>
      <c r="AF52" s="702">
        <f>(AC52-AD52)*(1-Recovery_OX!U47)</f>
        <v>0.44995849276993671</v>
      </c>
    </row>
    <row r="53" spans="2:32">
      <c r="B53" s="695">
        <f t="shared" si="1"/>
        <v>2036</v>
      </c>
      <c r="C53" s="696">
        <f>IF(Select2=1,Food!$K55,"")</f>
        <v>9.806341400260038E-2</v>
      </c>
      <c r="D53" s="697">
        <f>IF(Select2=1,Paper!$K55,"")</f>
        <v>8.9203770099266277E-2</v>
      </c>
      <c r="E53" s="687">
        <f>IF(Select2=1,Nappies!$K55,"")</f>
        <v>9.601697533127318E-2</v>
      </c>
      <c r="F53" s="697">
        <f>IF(Select2=1,Garden!$K55,"")</f>
        <v>0</v>
      </c>
      <c r="G53" s="687">
        <f>IF(Select2=1,Wood!$K55,"")</f>
        <v>0</v>
      </c>
      <c r="H53" s="697">
        <f>IF(Select2=1,Textiles!$K55,"")</f>
        <v>2.1120102689032021E-2</v>
      </c>
      <c r="I53" s="698">
        <f>Sludge!K55</f>
        <v>0</v>
      </c>
      <c r="J53" s="698" t="str">
        <f>IF(Select2=2,MSW!$K55,"")</f>
        <v/>
      </c>
      <c r="K53" s="698">
        <f>Industry!$K55</f>
        <v>0</v>
      </c>
      <c r="L53" s="699">
        <f t="shared" si="3"/>
        <v>0.30440426212217186</v>
      </c>
      <c r="M53" s="700">
        <f>Recovery_OX!C48</f>
        <v>0</v>
      </c>
      <c r="N53" s="650"/>
      <c r="O53" s="701">
        <f>(L53-M53)*(1-Recovery_OX!F48)</f>
        <v>0.30440426212217186</v>
      </c>
      <c r="P53" s="641"/>
      <c r="Q53" s="652"/>
      <c r="S53" s="695">
        <f t="shared" si="2"/>
        <v>2036</v>
      </c>
      <c r="T53" s="696">
        <f>IF(Select2=1,Food!$W55,"")</f>
        <v>6.5608885371944967E-2</v>
      </c>
      <c r="U53" s="697">
        <f>IF(Select2=1,Paper!$W55,"")</f>
        <v>0.18430531012245094</v>
      </c>
      <c r="V53" s="687">
        <f>IF(Select2=1,Nappies!$W55,"")</f>
        <v>0</v>
      </c>
      <c r="W53" s="697">
        <f>IF(Select2=1,Garden!$W55,"")</f>
        <v>0</v>
      </c>
      <c r="X53" s="687">
        <f>IF(Select2=1,Wood!$W55,"")</f>
        <v>0.1251318801700021</v>
      </c>
      <c r="Y53" s="697">
        <f>IF(Select2=1,Textiles!$W55,"")</f>
        <v>2.3145318015377565E-2</v>
      </c>
      <c r="Z53" s="689">
        <f>Sludge!W55</f>
        <v>0</v>
      </c>
      <c r="AA53" s="689" t="str">
        <f>IF(Select2=2,MSW!$W55,"")</f>
        <v/>
      </c>
      <c r="AB53" s="698">
        <f>Industry!$W55</f>
        <v>0</v>
      </c>
      <c r="AC53" s="699">
        <f t="shared" si="4"/>
        <v>0.39819139367977557</v>
      </c>
      <c r="AD53" s="700">
        <f>Recovery_OX!R48</f>
        <v>0</v>
      </c>
      <c r="AE53" s="650"/>
      <c r="AF53" s="702">
        <f>(AC53-AD53)*(1-Recovery_OX!U48)</f>
        <v>0.39819139367977557</v>
      </c>
    </row>
    <row r="54" spans="2:32">
      <c r="B54" s="695">
        <f t="shared" si="1"/>
        <v>2037</v>
      </c>
      <c r="C54" s="696">
        <f>IF(Select2=1,Food!$K56,"")</f>
        <v>6.5733872188635037E-2</v>
      </c>
      <c r="D54" s="697">
        <f>IF(Select2=1,Paper!$K56,"")</f>
        <v>8.3173043952866899E-2</v>
      </c>
      <c r="E54" s="687">
        <f>IF(Select2=1,Nappies!$K56,"")</f>
        <v>8.100614388299808E-2</v>
      </c>
      <c r="F54" s="697">
        <f>IF(Select2=1,Garden!$K56,"")</f>
        <v>0</v>
      </c>
      <c r="G54" s="687">
        <f>IF(Select2=1,Wood!$K56,"")</f>
        <v>0</v>
      </c>
      <c r="H54" s="697">
        <f>IF(Select2=1,Textiles!$K56,"")</f>
        <v>1.969225322303246E-2</v>
      </c>
      <c r="I54" s="698">
        <f>Sludge!K56</f>
        <v>0</v>
      </c>
      <c r="J54" s="698" t="str">
        <f>IF(Select2=2,MSW!$K56,"")</f>
        <v/>
      </c>
      <c r="K54" s="698">
        <f>Industry!$K56</f>
        <v>0</v>
      </c>
      <c r="L54" s="699">
        <f t="shared" si="3"/>
        <v>0.24960531324753249</v>
      </c>
      <c r="M54" s="700">
        <f>Recovery_OX!C49</f>
        <v>0</v>
      </c>
      <c r="N54" s="650"/>
      <c r="O54" s="701">
        <f>(L54-M54)*(1-Recovery_OX!F49)</f>
        <v>0.24960531324753249</v>
      </c>
      <c r="P54" s="641"/>
      <c r="Q54" s="652"/>
      <c r="S54" s="695">
        <f t="shared" si="2"/>
        <v>2037</v>
      </c>
      <c r="T54" s="696">
        <f>IF(Select2=1,Food!$W56,"")</f>
        <v>4.3978951062869129E-2</v>
      </c>
      <c r="U54" s="697">
        <f>IF(Select2=1,Paper!$W56,"")</f>
        <v>0.17184513213402247</v>
      </c>
      <c r="V54" s="687">
        <f>IF(Select2=1,Nappies!$W56,"")</f>
        <v>0</v>
      </c>
      <c r="W54" s="697">
        <f>IF(Select2=1,Garden!$W56,"")</f>
        <v>0</v>
      </c>
      <c r="X54" s="687">
        <f>IF(Select2=1,Wood!$W56,"")</f>
        <v>0.1208280212386468</v>
      </c>
      <c r="Y54" s="697">
        <f>IF(Select2=1,Textiles!$W56,"")</f>
        <v>2.1580551477295849E-2</v>
      </c>
      <c r="Z54" s="689">
        <f>Sludge!W56</f>
        <v>0</v>
      </c>
      <c r="AA54" s="689" t="str">
        <f>IF(Select2=2,MSW!$W56,"")</f>
        <v/>
      </c>
      <c r="AB54" s="698">
        <f>Industry!$W56</f>
        <v>0</v>
      </c>
      <c r="AC54" s="699">
        <f t="shared" si="4"/>
        <v>0.35823265591283426</v>
      </c>
      <c r="AD54" s="700">
        <f>Recovery_OX!R49</f>
        <v>0</v>
      </c>
      <c r="AE54" s="650"/>
      <c r="AF54" s="702">
        <f>(AC54-AD54)*(1-Recovery_OX!U49)</f>
        <v>0.35823265591283426</v>
      </c>
    </row>
    <row r="55" spans="2:32">
      <c r="B55" s="695">
        <f t="shared" si="1"/>
        <v>2038</v>
      </c>
      <c r="C55" s="696">
        <f>IF(Select2=1,Food!$K57,"")</f>
        <v>4.4062732231586667E-2</v>
      </c>
      <c r="D55" s="697">
        <f>IF(Select2=1,Paper!$K57,"")</f>
        <v>7.7550032164418886E-2</v>
      </c>
      <c r="E55" s="687">
        <f>IF(Select2=1,Nappies!$K57,"")</f>
        <v>6.8342033522229839E-2</v>
      </c>
      <c r="F55" s="697">
        <f>IF(Select2=1,Garden!$K57,"")</f>
        <v>0</v>
      </c>
      <c r="G55" s="687">
        <f>IF(Select2=1,Wood!$K57,"")</f>
        <v>0</v>
      </c>
      <c r="H55" s="697">
        <f>IF(Select2=1,Textiles!$K57,"")</f>
        <v>1.8360935205178456E-2</v>
      </c>
      <c r="I55" s="698">
        <f>Sludge!K57</f>
        <v>0</v>
      </c>
      <c r="J55" s="698" t="str">
        <f>IF(Select2=2,MSW!$K57,"")</f>
        <v/>
      </c>
      <c r="K55" s="698">
        <f>Industry!$K57</f>
        <v>0</v>
      </c>
      <c r="L55" s="699">
        <f t="shared" si="3"/>
        <v>0.20831573312341384</v>
      </c>
      <c r="M55" s="700">
        <f>Recovery_OX!C50</f>
        <v>0</v>
      </c>
      <c r="N55" s="650"/>
      <c r="O55" s="701">
        <f>(L55-M55)*(1-Recovery_OX!F50)</f>
        <v>0.20831573312341384</v>
      </c>
      <c r="P55" s="641"/>
      <c r="Q55" s="652"/>
      <c r="S55" s="695">
        <f t="shared" si="2"/>
        <v>2038</v>
      </c>
      <c r="T55" s="696">
        <f>IF(Select2=1,Food!$W57,"")</f>
        <v>2.9479972501061564E-2</v>
      </c>
      <c r="U55" s="697">
        <f>IF(Select2=1,Paper!$W57,"")</f>
        <v>0.16022733918268364</v>
      </c>
      <c r="V55" s="687">
        <f>IF(Select2=1,Nappies!$W57,"")</f>
        <v>0</v>
      </c>
      <c r="W55" s="697">
        <f>IF(Select2=1,Garden!$W57,"")</f>
        <v>0</v>
      </c>
      <c r="X55" s="687">
        <f>IF(Select2=1,Wood!$W57,"")</f>
        <v>0.11667219174372163</v>
      </c>
      <c r="Y55" s="697">
        <f>IF(Select2=1,Textiles!$W57,"")</f>
        <v>2.0121572827592832E-2</v>
      </c>
      <c r="Z55" s="689">
        <f>Sludge!W57</f>
        <v>0</v>
      </c>
      <c r="AA55" s="689" t="str">
        <f>IF(Select2=2,MSW!$W57,"")</f>
        <v/>
      </c>
      <c r="AB55" s="698">
        <f>Industry!$W57</f>
        <v>0</v>
      </c>
      <c r="AC55" s="699">
        <f t="shared" si="4"/>
        <v>0.32650107625505964</v>
      </c>
      <c r="AD55" s="700">
        <f>Recovery_OX!R50</f>
        <v>0</v>
      </c>
      <c r="AE55" s="650"/>
      <c r="AF55" s="702">
        <f>(AC55-AD55)*(1-Recovery_OX!U50)</f>
        <v>0.32650107625505964</v>
      </c>
    </row>
    <row r="56" spans="2:32">
      <c r="B56" s="695">
        <f t="shared" si="1"/>
        <v>2039</v>
      </c>
      <c r="C56" s="696">
        <f>IF(Select2=1,Food!$K58,"")</f>
        <v>2.9536132697933225E-2</v>
      </c>
      <c r="D56" s="697">
        <f>IF(Select2=1,Paper!$K58,"")</f>
        <v>7.2307170723611688E-2</v>
      </c>
      <c r="E56" s="687">
        <f>IF(Select2=1,Nappies!$K58,"")</f>
        <v>5.7657769177355947E-2</v>
      </c>
      <c r="F56" s="697">
        <f>IF(Select2=1,Garden!$K58,"")</f>
        <v>0</v>
      </c>
      <c r="G56" s="687">
        <f>IF(Select2=1,Wood!$K58,"")</f>
        <v>0</v>
      </c>
      <c r="H56" s="697">
        <f>IF(Select2=1,Textiles!$K58,"")</f>
        <v>1.7119622513001947E-2</v>
      </c>
      <c r="I56" s="698">
        <f>Sludge!K58</f>
        <v>0</v>
      </c>
      <c r="J56" s="698" t="str">
        <f>IF(Select2=2,MSW!$K58,"")</f>
        <v/>
      </c>
      <c r="K56" s="698">
        <f>Industry!$K58</f>
        <v>0</v>
      </c>
      <c r="L56" s="699">
        <f t="shared" si="3"/>
        <v>0.17662069511190279</v>
      </c>
      <c r="M56" s="700">
        <f>Recovery_OX!C51</f>
        <v>0</v>
      </c>
      <c r="N56" s="650"/>
      <c r="O56" s="701">
        <f>(L56-M56)*(1-Recovery_OX!F51)</f>
        <v>0.17662069511190279</v>
      </c>
      <c r="P56" s="641"/>
      <c r="Q56" s="652"/>
      <c r="S56" s="695">
        <f t="shared" si="2"/>
        <v>2039</v>
      </c>
      <c r="T56" s="696">
        <f>IF(Select2=1,Food!$W58,"")</f>
        <v>1.976101652404097E-2</v>
      </c>
      <c r="U56" s="697">
        <f>IF(Select2=1,Paper!$W58,"")</f>
        <v>0.14939498083390843</v>
      </c>
      <c r="V56" s="687">
        <f>IF(Select2=1,Nappies!$W58,"")</f>
        <v>0</v>
      </c>
      <c r="W56" s="697">
        <f>IF(Select2=1,Garden!$W58,"")</f>
        <v>0</v>
      </c>
      <c r="X56" s="687">
        <f>IF(Select2=1,Wood!$W58,"")</f>
        <v>0.11265930027437894</v>
      </c>
      <c r="Y56" s="697">
        <f>IF(Select2=1,Textiles!$W58,"")</f>
        <v>1.8761230151235014E-2</v>
      </c>
      <c r="Z56" s="689">
        <f>Sludge!W58</f>
        <v>0</v>
      </c>
      <c r="AA56" s="689" t="str">
        <f>IF(Select2=2,MSW!$W58,"")</f>
        <v/>
      </c>
      <c r="AB56" s="698">
        <f>Industry!$W58</f>
        <v>0</v>
      </c>
      <c r="AC56" s="699">
        <f t="shared" si="4"/>
        <v>0.30057652778356336</v>
      </c>
      <c r="AD56" s="700">
        <f>Recovery_OX!R51</f>
        <v>0</v>
      </c>
      <c r="AE56" s="650"/>
      <c r="AF56" s="702">
        <f>(AC56-AD56)*(1-Recovery_OX!U51)</f>
        <v>0.30057652778356336</v>
      </c>
    </row>
    <row r="57" spans="2:32">
      <c r="B57" s="695">
        <f t="shared" si="1"/>
        <v>2040</v>
      </c>
      <c r="C57" s="696">
        <f>IF(Select2=1,Food!$K59,"")</f>
        <v>1.9798661829793351E-2</v>
      </c>
      <c r="D57" s="697">
        <f>IF(Select2=1,Paper!$K59,"")</f>
        <v>6.7418759117579857E-2</v>
      </c>
      <c r="E57" s="687">
        <f>IF(Select2=1,Nappies!$K59,"")</f>
        <v>4.8643831258370629E-2</v>
      </c>
      <c r="F57" s="697">
        <f>IF(Select2=1,Garden!$K59,"")</f>
        <v>0</v>
      </c>
      <c r="G57" s="687">
        <f>IF(Select2=1,Wood!$K59,"")</f>
        <v>0</v>
      </c>
      <c r="H57" s="697">
        <f>IF(Select2=1,Textiles!$K59,"")</f>
        <v>1.5962230230245754E-2</v>
      </c>
      <c r="I57" s="698">
        <f>Sludge!K59</f>
        <v>0</v>
      </c>
      <c r="J57" s="698" t="str">
        <f>IF(Select2=2,MSW!$K59,"")</f>
        <v/>
      </c>
      <c r="K57" s="698">
        <f>Industry!$K59</f>
        <v>0</v>
      </c>
      <c r="L57" s="699">
        <f t="shared" si="3"/>
        <v>0.15182348243598962</v>
      </c>
      <c r="M57" s="700">
        <f>Recovery_OX!C52</f>
        <v>0</v>
      </c>
      <c r="N57" s="650"/>
      <c r="O57" s="701">
        <f>(L57-M57)*(1-Recovery_OX!F52)</f>
        <v>0.15182348243598962</v>
      </c>
      <c r="P57" s="641"/>
      <c r="Q57" s="652"/>
      <c r="S57" s="695">
        <f t="shared" si="2"/>
        <v>2040</v>
      </c>
      <c r="T57" s="696">
        <f>IF(Select2=1,Food!$W59,"")</f>
        <v>1.3246205506106171E-2</v>
      </c>
      <c r="U57" s="697">
        <f>IF(Select2=1,Paper!$W59,"")</f>
        <v>0.13929495685450383</v>
      </c>
      <c r="V57" s="687">
        <f>IF(Select2=1,Nappies!$W59,"")</f>
        <v>0</v>
      </c>
      <c r="W57" s="697">
        <f>IF(Select2=1,Garden!$W59,"")</f>
        <v>0</v>
      </c>
      <c r="X57" s="687">
        <f>IF(Select2=1,Wood!$W59,"")</f>
        <v>0.10878443053672784</v>
      </c>
      <c r="Y57" s="697">
        <f>IF(Select2=1,Textiles!$W59,"")</f>
        <v>1.7492855046844669E-2</v>
      </c>
      <c r="Z57" s="689">
        <f>Sludge!W59</f>
        <v>0</v>
      </c>
      <c r="AA57" s="689" t="str">
        <f>IF(Select2=2,MSW!$W59,"")</f>
        <v/>
      </c>
      <c r="AB57" s="698">
        <f>Industry!$W59</f>
        <v>0</v>
      </c>
      <c r="AC57" s="699">
        <f t="shared" si="4"/>
        <v>0.27881844794418248</v>
      </c>
      <c r="AD57" s="700">
        <f>Recovery_OX!R52</f>
        <v>0</v>
      </c>
      <c r="AE57" s="650"/>
      <c r="AF57" s="702">
        <f>(AC57-AD57)*(1-Recovery_OX!U52)</f>
        <v>0.27881844794418248</v>
      </c>
    </row>
    <row r="58" spans="2:32">
      <c r="B58" s="695">
        <f t="shared" si="1"/>
        <v>2041</v>
      </c>
      <c r="C58" s="696">
        <f>IF(Select2=1,Food!$K60,"")</f>
        <v>1.3271439909191135E-2</v>
      </c>
      <c r="D58" s="697">
        <f>IF(Select2=1,Paper!$K60,"")</f>
        <v>6.2860834346959243E-2</v>
      </c>
      <c r="E58" s="687">
        <f>IF(Select2=1,Nappies!$K60,"")</f>
        <v>4.1039088977138691E-2</v>
      </c>
      <c r="F58" s="697">
        <f>IF(Select2=1,Garden!$K60,"")</f>
        <v>0</v>
      </c>
      <c r="G58" s="687">
        <f>IF(Select2=1,Wood!$K60,"")</f>
        <v>0</v>
      </c>
      <c r="H58" s="697">
        <f>IF(Select2=1,Textiles!$K60,"")</f>
        <v>1.4883084818597044E-2</v>
      </c>
      <c r="I58" s="698">
        <f>Sludge!K60</f>
        <v>0</v>
      </c>
      <c r="J58" s="698" t="str">
        <f>IF(Select2=2,MSW!$K60,"")</f>
        <v/>
      </c>
      <c r="K58" s="698">
        <f>Industry!$K60</f>
        <v>0</v>
      </c>
      <c r="L58" s="699">
        <f t="shared" si="3"/>
        <v>0.13205444805188613</v>
      </c>
      <c r="M58" s="700">
        <f>Recovery_OX!C53</f>
        <v>0</v>
      </c>
      <c r="N58" s="650"/>
      <c r="O58" s="701">
        <f>(L58-M58)*(1-Recovery_OX!F53)</f>
        <v>0.13205444805188613</v>
      </c>
      <c r="P58" s="641"/>
      <c r="Q58" s="652"/>
      <c r="S58" s="695">
        <f t="shared" si="2"/>
        <v>2041</v>
      </c>
      <c r="T58" s="696">
        <f>IF(Select2=1,Food!$W60,"")</f>
        <v>8.8791970846506287E-3</v>
      </c>
      <c r="U58" s="697">
        <f>IF(Select2=1,Paper!$W60,"")</f>
        <v>0.12987775691520506</v>
      </c>
      <c r="V58" s="687">
        <f>IF(Select2=1,Nappies!$W60,"")</f>
        <v>0</v>
      </c>
      <c r="W58" s="697">
        <f>IF(Select2=1,Garden!$W60,"")</f>
        <v>0</v>
      </c>
      <c r="X58" s="687">
        <f>IF(Select2=1,Wood!$W60,"")</f>
        <v>0.10504283533075939</v>
      </c>
      <c r="Y58" s="697">
        <f>IF(Select2=1,Textiles!$W60,"")</f>
        <v>1.6310229938188547E-2</v>
      </c>
      <c r="Z58" s="689">
        <f>Sludge!W60</f>
        <v>0</v>
      </c>
      <c r="AA58" s="689" t="str">
        <f>IF(Select2=2,MSW!$W60,"")</f>
        <v/>
      </c>
      <c r="AB58" s="698">
        <f>Industry!$W60</f>
        <v>0</v>
      </c>
      <c r="AC58" s="699">
        <f t="shared" si="4"/>
        <v>0.26011001926880362</v>
      </c>
      <c r="AD58" s="700">
        <f>Recovery_OX!R53</f>
        <v>0</v>
      </c>
      <c r="AE58" s="650"/>
      <c r="AF58" s="702">
        <f>(AC58-AD58)*(1-Recovery_OX!U53)</f>
        <v>0.26011001926880362</v>
      </c>
    </row>
    <row r="59" spans="2:32">
      <c r="B59" s="695">
        <f t="shared" si="1"/>
        <v>2042</v>
      </c>
      <c r="C59" s="696">
        <f>IF(Select2=1,Food!$K61,"")</f>
        <v>8.8961122108882212E-3</v>
      </c>
      <c r="D59" s="697">
        <f>IF(Select2=1,Paper!$K61,"")</f>
        <v>5.8611053459236374E-2</v>
      </c>
      <c r="E59" s="687">
        <f>IF(Select2=1,Nappies!$K61,"")</f>
        <v>3.4623235475180383E-2</v>
      </c>
      <c r="F59" s="697">
        <f>IF(Select2=1,Garden!$K61,"")</f>
        <v>0</v>
      </c>
      <c r="G59" s="687">
        <f>IF(Select2=1,Wood!$K61,"")</f>
        <v>0</v>
      </c>
      <c r="H59" s="697">
        <f>IF(Select2=1,Textiles!$K61,"")</f>
        <v>1.3876896305995924E-2</v>
      </c>
      <c r="I59" s="698">
        <f>Sludge!K61</f>
        <v>0</v>
      </c>
      <c r="J59" s="698" t="str">
        <f>IF(Select2=2,MSW!$K61,"")</f>
        <v/>
      </c>
      <c r="K59" s="698">
        <f>Industry!$K61</f>
        <v>0</v>
      </c>
      <c r="L59" s="699">
        <f t="shared" si="3"/>
        <v>0.11600729745130091</v>
      </c>
      <c r="M59" s="700">
        <f>Recovery_OX!C54</f>
        <v>0</v>
      </c>
      <c r="N59" s="650"/>
      <c r="O59" s="701">
        <f>(L59-M59)*(1-Recovery_OX!F54)</f>
        <v>0.11600729745130091</v>
      </c>
      <c r="P59" s="641"/>
      <c r="Q59" s="652"/>
      <c r="S59" s="695">
        <f t="shared" si="2"/>
        <v>2042</v>
      </c>
      <c r="T59" s="696">
        <f>IF(Select2=1,Food!$W61,"")</f>
        <v>5.9519037985425235E-3</v>
      </c>
      <c r="U59" s="697">
        <f>IF(Select2=1,Paper!$W61,"")</f>
        <v>0.12109721789098424</v>
      </c>
      <c r="V59" s="687">
        <f>IF(Select2=1,Nappies!$W61,"")</f>
        <v>0</v>
      </c>
      <c r="W59" s="697">
        <f>IF(Select2=1,Garden!$W61,"")</f>
        <v>0</v>
      </c>
      <c r="X59" s="687">
        <f>IF(Select2=1,Wood!$W61,"")</f>
        <v>0.10142993073443293</v>
      </c>
      <c r="Y59" s="697">
        <f>IF(Select2=1,Textiles!$W61,"")</f>
        <v>1.520755759561198E-2</v>
      </c>
      <c r="Z59" s="689">
        <f>Sludge!W61</f>
        <v>0</v>
      </c>
      <c r="AA59" s="689" t="str">
        <f>IF(Select2=2,MSW!$W61,"")</f>
        <v/>
      </c>
      <c r="AB59" s="698">
        <f>Industry!$W61</f>
        <v>0</v>
      </c>
      <c r="AC59" s="699">
        <f t="shared" si="4"/>
        <v>0.24368661001957168</v>
      </c>
      <c r="AD59" s="700">
        <f>Recovery_OX!R54</f>
        <v>0</v>
      </c>
      <c r="AE59" s="650"/>
      <c r="AF59" s="702">
        <f>(AC59-AD59)*(1-Recovery_OX!U54)</f>
        <v>0.24368661001957168</v>
      </c>
    </row>
    <row r="60" spans="2:32">
      <c r="B60" s="695">
        <f t="shared" si="1"/>
        <v>2043</v>
      </c>
      <c r="C60" s="696">
        <f>IF(Select2=1,Food!$K62,"")</f>
        <v>5.9632423467408067E-3</v>
      </c>
      <c r="D60" s="697">
        <f>IF(Select2=1,Paper!$K62,"")</f>
        <v>5.4648584023569147E-2</v>
      </c>
      <c r="E60" s="687">
        <f>IF(Select2=1,Nappies!$K62,"")</f>
        <v>2.9210405607141464E-2</v>
      </c>
      <c r="F60" s="697">
        <f>IF(Select2=1,Garden!$K62,"")</f>
        <v>0</v>
      </c>
      <c r="G60" s="687">
        <f>IF(Select2=1,Wood!$K62,"")</f>
        <v>0</v>
      </c>
      <c r="H60" s="697">
        <f>IF(Select2=1,Textiles!$K62,"")</f>
        <v>1.2938732355186281E-2</v>
      </c>
      <c r="I60" s="698">
        <f>Sludge!K62</f>
        <v>0</v>
      </c>
      <c r="J60" s="698" t="str">
        <f>IF(Select2=2,MSW!$K62,"")</f>
        <v/>
      </c>
      <c r="K60" s="698">
        <f>Industry!$K62</f>
        <v>0</v>
      </c>
      <c r="L60" s="699">
        <f t="shared" si="3"/>
        <v>0.10276096433263771</v>
      </c>
      <c r="M60" s="700">
        <f>Recovery_OX!C55</f>
        <v>0</v>
      </c>
      <c r="N60" s="650"/>
      <c r="O60" s="701">
        <f>(L60-M60)*(1-Recovery_OX!F55)</f>
        <v>0.10276096433263771</v>
      </c>
      <c r="P60" s="641"/>
      <c r="Q60" s="652"/>
      <c r="S60" s="695">
        <f t="shared" si="2"/>
        <v>2043</v>
      </c>
      <c r="T60" s="696">
        <f>IF(Select2=1,Food!$W62,"")</f>
        <v>3.9896804282387212E-3</v>
      </c>
      <c r="U60" s="697">
        <f>IF(Select2=1,Paper!$W62,"")</f>
        <v>0.11291029756935773</v>
      </c>
      <c r="V60" s="687">
        <f>IF(Select2=1,Nappies!$W62,"")</f>
        <v>0</v>
      </c>
      <c r="W60" s="697">
        <f>IF(Select2=1,Garden!$W62,"")</f>
        <v>0</v>
      </c>
      <c r="X60" s="687">
        <f>IF(Select2=1,Wood!$W62,"")</f>
        <v>9.7941290487798233E-2</v>
      </c>
      <c r="Y60" s="697">
        <f>IF(Select2=1,Textiles!$W62,"")</f>
        <v>1.4179432718012371E-2</v>
      </c>
      <c r="Z60" s="689">
        <f>Sludge!W62</f>
        <v>0</v>
      </c>
      <c r="AA60" s="689" t="str">
        <f>IF(Select2=2,MSW!$W62,"")</f>
        <v/>
      </c>
      <c r="AB60" s="698">
        <f>Industry!$W62</f>
        <v>0</v>
      </c>
      <c r="AC60" s="699">
        <f t="shared" si="4"/>
        <v>0.22902070120340706</v>
      </c>
      <c r="AD60" s="700">
        <f>Recovery_OX!R55</f>
        <v>0</v>
      </c>
      <c r="AE60" s="650"/>
      <c r="AF60" s="702">
        <f>(AC60-AD60)*(1-Recovery_OX!U55)</f>
        <v>0.22902070120340706</v>
      </c>
    </row>
    <row r="61" spans="2:32">
      <c r="B61" s="695">
        <f t="shared" si="1"/>
        <v>2044</v>
      </c>
      <c r="C61" s="696">
        <f>IF(Select2=1,Food!$K63,"")</f>
        <v>3.9972808843889707E-3</v>
      </c>
      <c r="D61" s="697">
        <f>IF(Select2=1,Paper!$K63,"")</f>
        <v>5.0954002010186808E-2</v>
      </c>
      <c r="E61" s="687">
        <f>IF(Select2=1,Nappies!$K63,"")</f>
        <v>2.4643791489254985E-2</v>
      </c>
      <c r="F61" s="697">
        <f>IF(Select2=1,Garden!$K63,"")</f>
        <v>0</v>
      </c>
      <c r="G61" s="687">
        <f>IF(Select2=1,Wood!$K63,"")</f>
        <v>0</v>
      </c>
      <c r="H61" s="697">
        <f>IF(Select2=1,Textiles!$K63,"")</f>
        <v>1.2063994085392823E-2</v>
      </c>
      <c r="I61" s="698">
        <f>Sludge!K63</f>
        <v>0</v>
      </c>
      <c r="J61" s="698" t="str">
        <f>IF(Select2=2,MSW!$K63,"")</f>
        <v/>
      </c>
      <c r="K61" s="698">
        <f>Industry!$K63</f>
        <v>0</v>
      </c>
      <c r="L61" s="699">
        <f t="shared" si="3"/>
        <v>9.1659068469223587E-2</v>
      </c>
      <c r="M61" s="700">
        <f>Recovery_OX!C56</f>
        <v>0</v>
      </c>
      <c r="N61" s="650"/>
      <c r="O61" s="701">
        <f>(L61-M61)*(1-Recovery_OX!F56)</f>
        <v>9.1659068469223587E-2</v>
      </c>
      <c r="P61" s="641"/>
      <c r="Q61" s="652"/>
      <c r="S61" s="695">
        <f t="shared" si="2"/>
        <v>2044</v>
      </c>
      <c r="T61" s="696">
        <f>IF(Select2=1,Food!$W63,"")</f>
        <v>2.6743627683244687E-3</v>
      </c>
      <c r="U61" s="697">
        <f>IF(Select2=1,Paper!$W63,"")</f>
        <v>0.10527686365741076</v>
      </c>
      <c r="V61" s="687">
        <f>IF(Select2=1,Nappies!$W63,"")</f>
        <v>0</v>
      </c>
      <c r="W61" s="697">
        <f>IF(Select2=1,Garden!$W63,"")</f>
        <v>0</v>
      </c>
      <c r="X61" s="687">
        <f>IF(Select2=1,Wood!$W63,"")</f>
        <v>9.4572640570273647E-2</v>
      </c>
      <c r="Y61" s="697">
        <f>IF(Select2=1,Textiles!$W63,"")</f>
        <v>1.3220815436046938E-2</v>
      </c>
      <c r="Z61" s="689">
        <f>Sludge!W63</f>
        <v>0</v>
      </c>
      <c r="AA61" s="689" t="str">
        <f>IF(Select2=2,MSW!$W63,"")</f>
        <v/>
      </c>
      <c r="AB61" s="698">
        <f>Industry!$W63</f>
        <v>0</v>
      </c>
      <c r="AC61" s="699">
        <f t="shared" si="4"/>
        <v>0.21574468243205583</v>
      </c>
      <c r="AD61" s="700">
        <f>Recovery_OX!R56</f>
        <v>0</v>
      </c>
      <c r="AE61" s="650"/>
      <c r="AF61" s="702">
        <f>(AC61-AD61)*(1-Recovery_OX!U56)</f>
        <v>0.21574468243205583</v>
      </c>
    </row>
    <row r="62" spans="2:32">
      <c r="B62" s="695">
        <f t="shared" si="1"/>
        <v>2045</v>
      </c>
      <c r="C62" s="696">
        <f>IF(Select2=1,Food!$K64,"")</f>
        <v>2.6794575064409965E-3</v>
      </c>
      <c r="D62" s="697">
        <f>IF(Select2=1,Paper!$K64,"")</f>
        <v>4.7509196573773456E-2</v>
      </c>
      <c r="E62" s="687">
        <f>IF(Select2=1,Nappies!$K64,"")</f>
        <v>2.079109982702183E-2</v>
      </c>
      <c r="F62" s="697">
        <f>IF(Select2=1,Garden!$K64,"")</f>
        <v>0</v>
      </c>
      <c r="G62" s="687">
        <f>IF(Select2=1,Wood!$K64,"")</f>
        <v>0</v>
      </c>
      <c r="H62" s="697">
        <f>IF(Select2=1,Textiles!$K64,"")</f>
        <v>1.1248393528602182E-2</v>
      </c>
      <c r="I62" s="698">
        <f>Sludge!K64</f>
        <v>0</v>
      </c>
      <c r="J62" s="698" t="str">
        <f>IF(Select2=2,MSW!$K64,"")</f>
        <v/>
      </c>
      <c r="K62" s="698">
        <f>Industry!$K64</f>
        <v>0</v>
      </c>
      <c r="L62" s="699">
        <f t="shared" si="3"/>
        <v>8.2228147435838464E-2</v>
      </c>
      <c r="M62" s="700">
        <f>Recovery_OX!C57</f>
        <v>0</v>
      </c>
      <c r="N62" s="650"/>
      <c r="O62" s="701">
        <f>(L62-M62)*(1-Recovery_OX!F57)</f>
        <v>8.2228147435838464E-2</v>
      </c>
      <c r="P62" s="641"/>
      <c r="Q62" s="652"/>
      <c r="S62" s="695">
        <f t="shared" si="2"/>
        <v>2045</v>
      </c>
      <c r="T62" s="696">
        <f>IF(Select2=1,Food!$W64,"")</f>
        <v>1.7926789739792577E-3</v>
      </c>
      <c r="U62" s="697">
        <f>IF(Select2=1,Paper!$W64,"")</f>
        <v>9.8159497053250916E-2</v>
      </c>
      <c r="V62" s="687">
        <f>IF(Select2=1,Nappies!$W64,"")</f>
        <v>0</v>
      </c>
      <c r="W62" s="697">
        <f>IF(Select2=1,Garden!$W64,"")</f>
        <v>0</v>
      </c>
      <c r="X62" s="687">
        <f>IF(Select2=1,Wood!$W64,"")</f>
        <v>9.1319853964436315E-2</v>
      </c>
      <c r="Y62" s="697">
        <f>IF(Select2=1,Textiles!$W64,"")</f>
        <v>1.2327006606687329E-2</v>
      </c>
      <c r="Z62" s="689">
        <f>Sludge!W64</f>
        <v>0</v>
      </c>
      <c r="AA62" s="689" t="str">
        <f>IF(Select2=2,MSW!$W64,"")</f>
        <v/>
      </c>
      <c r="AB62" s="698">
        <f>Industry!$W64</f>
        <v>0</v>
      </c>
      <c r="AC62" s="699">
        <f t="shared" si="4"/>
        <v>0.20359903659835382</v>
      </c>
      <c r="AD62" s="700">
        <f>Recovery_OX!R57</f>
        <v>0</v>
      </c>
      <c r="AE62" s="650"/>
      <c r="AF62" s="702">
        <f>(AC62-AD62)*(1-Recovery_OX!U57)</f>
        <v>0.20359903659835382</v>
      </c>
    </row>
    <row r="63" spans="2:32">
      <c r="B63" s="695">
        <f t="shared" si="1"/>
        <v>2046</v>
      </c>
      <c r="C63" s="696">
        <f>IF(Select2=1,Food!$K65,"")</f>
        <v>1.7960940790680679E-3</v>
      </c>
      <c r="D63" s="697">
        <f>IF(Select2=1,Paper!$K65,"")</f>
        <v>4.4297281274083222E-2</v>
      </c>
      <c r="E63" s="687">
        <f>IF(Select2=1,Nappies!$K65,"")</f>
        <v>1.7540719422401475E-2</v>
      </c>
      <c r="F63" s="697">
        <f>IF(Select2=1,Garden!$K65,"")</f>
        <v>0</v>
      </c>
      <c r="G63" s="687">
        <f>IF(Select2=1,Wood!$K65,"")</f>
        <v>0</v>
      </c>
      <c r="H63" s="697">
        <f>IF(Select2=1,Textiles!$K65,"")</f>
        <v>1.0487932609938737E-2</v>
      </c>
      <c r="I63" s="698">
        <f>Sludge!K65</f>
        <v>0</v>
      </c>
      <c r="J63" s="698" t="str">
        <f>IF(Select2=2,MSW!$K65,"")</f>
        <v/>
      </c>
      <c r="K63" s="698">
        <f>Industry!$K65</f>
        <v>0</v>
      </c>
      <c r="L63" s="699">
        <f t="shared" si="3"/>
        <v>7.4122027385491507E-2</v>
      </c>
      <c r="M63" s="700">
        <f>Recovery_OX!C58</f>
        <v>0</v>
      </c>
      <c r="N63" s="650"/>
      <c r="O63" s="701">
        <f>(L63-M63)*(1-Recovery_OX!F58)</f>
        <v>7.4122027385491507E-2</v>
      </c>
      <c r="P63" s="641"/>
      <c r="Q63" s="652"/>
      <c r="S63" s="695">
        <f t="shared" si="2"/>
        <v>2046</v>
      </c>
      <c r="T63" s="696">
        <f>IF(Select2=1,Food!$W65,"")</f>
        <v>1.2016686523648988E-3</v>
      </c>
      <c r="U63" s="697">
        <f>IF(Select2=1,Paper!$W65,"")</f>
        <v>9.1523308417527316E-2</v>
      </c>
      <c r="V63" s="687">
        <f>IF(Select2=1,Nappies!$W65,"")</f>
        <v>0</v>
      </c>
      <c r="W63" s="697">
        <f>IF(Select2=1,Garden!$W65,"")</f>
        <v>0</v>
      </c>
      <c r="X63" s="687">
        <f>IF(Select2=1,Wood!$W65,"")</f>
        <v>8.81789455999097E-2</v>
      </c>
      <c r="Y63" s="697">
        <f>IF(Select2=1,Textiles!$W65,"")</f>
        <v>1.149362477801506E-2</v>
      </c>
      <c r="Z63" s="689">
        <f>Sludge!W65</f>
        <v>0</v>
      </c>
      <c r="AA63" s="689" t="str">
        <f>IF(Select2=2,MSW!$W65,"")</f>
        <v/>
      </c>
      <c r="AB63" s="698">
        <f>Industry!$W65</f>
        <v>0</v>
      </c>
      <c r="AC63" s="699">
        <f t="shared" si="4"/>
        <v>0.19239754744781698</v>
      </c>
      <c r="AD63" s="700">
        <f>Recovery_OX!R58</f>
        <v>0</v>
      </c>
      <c r="AE63" s="650"/>
      <c r="AF63" s="702">
        <f>(AC63-AD63)*(1-Recovery_OX!U58)</f>
        <v>0.19239754744781698</v>
      </c>
    </row>
    <row r="64" spans="2:32">
      <c r="B64" s="695">
        <f t="shared" si="1"/>
        <v>2047</v>
      </c>
      <c r="C64" s="696">
        <f>IF(Select2=1,Food!$K66,"")</f>
        <v>1.2039578657652465E-3</v>
      </c>
      <c r="D64" s="697">
        <f>IF(Select2=1,Paper!$K66,"")</f>
        <v>4.130251129859068E-2</v>
      </c>
      <c r="E64" s="687">
        <f>IF(Select2=1,Nappies!$K66,"")</f>
        <v>1.4798487834468965E-2</v>
      </c>
      <c r="F64" s="697">
        <f>IF(Select2=1,Garden!$K66,"")</f>
        <v>0</v>
      </c>
      <c r="G64" s="687">
        <f>IF(Select2=1,Wood!$K66,"")</f>
        <v>0</v>
      </c>
      <c r="H64" s="697">
        <f>IF(Select2=1,Textiles!$K66,"")</f>
        <v>9.7788835490969402E-3</v>
      </c>
      <c r="I64" s="698">
        <f>Sludge!K66</f>
        <v>0</v>
      </c>
      <c r="J64" s="698" t="str">
        <f>IF(Select2=2,MSW!$K66,"")</f>
        <v/>
      </c>
      <c r="K64" s="698">
        <f>Industry!$K66</f>
        <v>0</v>
      </c>
      <c r="L64" s="699">
        <f t="shared" si="3"/>
        <v>6.7083840547921839E-2</v>
      </c>
      <c r="M64" s="700">
        <f>Recovery_OX!C59</f>
        <v>0</v>
      </c>
      <c r="N64" s="650"/>
      <c r="O64" s="701">
        <f>(L64-M64)*(1-Recovery_OX!F59)</f>
        <v>6.7083840547921839E-2</v>
      </c>
      <c r="P64" s="641"/>
      <c r="Q64" s="652"/>
      <c r="S64" s="695">
        <f t="shared" si="2"/>
        <v>2047</v>
      </c>
      <c r="T64" s="696">
        <f>IF(Select2=1,Food!$W66,"")</f>
        <v>8.055025863728236E-4</v>
      </c>
      <c r="U64" s="697">
        <f>IF(Select2=1,Paper!$W66,"")</f>
        <v>8.5335767145848521E-2</v>
      </c>
      <c r="V64" s="687">
        <f>IF(Select2=1,Nappies!$W66,"")</f>
        <v>0</v>
      </c>
      <c r="W64" s="697">
        <f>IF(Select2=1,Garden!$W66,"")</f>
        <v>0</v>
      </c>
      <c r="X64" s="687">
        <f>IF(Select2=1,Wood!$W66,"")</f>
        <v>8.5146067471154122E-2</v>
      </c>
      <c r="Y64" s="697">
        <f>IF(Select2=1,Textiles!$W66,"")</f>
        <v>1.0716584711339117E-2</v>
      </c>
      <c r="Z64" s="689">
        <f>Sludge!W66</f>
        <v>0</v>
      </c>
      <c r="AA64" s="689" t="str">
        <f>IF(Select2=2,MSW!$W66,"")</f>
        <v/>
      </c>
      <c r="AB64" s="698">
        <f>Industry!$W66</f>
        <v>0</v>
      </c>
      <c r="AC64" s="699">
        <f t="shared" si="4"/>
        <v>0.18200392191471459</v>
      </c>
      <c r="AD64" s="700">
        <f>Recovery_OX!R59</f>
        <v>0</v>
      </c>
      <c r="AE64" s="650"/>
      <c r="AF64" s="702">
        <f>(AC64-AD64)*(1-Recovery_OX!U59)</f>
        <v>0.18200392191471459</v>
      </c>
    </row>
    <row r="65" spans="2:32">
      <c r="B65" s="695">
        <f t="shared" si="1"/>
        <v>2048</v>
      </c>
      <c r="C65" s="696">
        <f>IF(Select2=1,Food!$K67,"")</f>
        <v>8.0703709200473004E-4</v>
      </c>
      <c r="D65" s="697">
        <f>IF(Select2=1,Paper!$K67,"")</f>
        <v>3.851020628140156E-2</v>
      </c>
      <c r="E65" s="687">
        <f>IF(Select2=1,Nappies!$K67,"")</f>
        <v>1.2484963524771076E-2</v>
      </c>
      <c r="F65" s="697">
        <f>IF(Select2=1,Garden!$K67,"")</f>
        <v>0</v>
      </c>
      <c r="G65" s="687">
        <f>IF(Select2=1,Wood!$K67,"")</f>
        <v>0</v>
      </c>
      <c r="H65" s="697">
        <f>IF(Select2=1,Textiles!$K67,"")</f>
        <v>9.1177705867579329E-3</v>
      </c>
      <c r="I65" s="698">
        <f>Sludge!K67</f>
        <v>0</v>
      </c>
      <c r="J65" s="698" t="str">
        <f>IF(Select2=2,MSW!$K67,"")</f>
        <v/>
      </c>
      <c r="K65" s="698">
        <f>Industry!$K67</f>
        <v>0</v>
      </c>
      <c r="L65" s="699">
        <f t="shared" si="3"/>
        <v>6.0919977484935293E-2</v>
      </c>
      <c r="M65" s="700">
        <f>Recovery_OX!C60</f>
        <v>0</v>
      </c>
      <c r="N65" s="650"/>
      <c r="O65" s="701">
        <f>(L65-M65)*(1-Recovery_OX!F60)</f>
        <v>6.0919977484935293E-2</v>
      </c>
      <c r="P65" s="641"/>
      <c r="Q65" s="652"/>
      <c r="S65" s="695">
        <f t="shared" si="2"/>
        <v>2048</v>
      </c>
      <c r="T65" s="696">
        <f>IF(Select2=1,Food!$W67,"")</f>
        <v>5.3994453077925767E-4</v>
      </c>
      <c r="U65" s="697">
        <f>IF(Select2=1,Paper!$W67,"")</f>
        <v>7.9566541903722227E-2</v>
      </c>
      <c r="V65" s="687">
        <f>IF(Select2=1,Nappies!$W67,"")</f>
        <v>0</v>
      </c>
      <c r="W65" s="697">
        <f>IF(Select2=1,Garden!$W67,"")</f>
        <v>0</v>
      </c>
      <c r="X65" s="687">
        <f>IF(Select2=1,Wood!$W67,"")</f>
        <v>8.2217503923178614E-2</v>
      </c>
      <c r="Y65" s="697">
        <f>IF(Select2=1,Textiles!$W67,"")</f>
        <v>9.9920773553511637E-3</v>
      </c>
      <c r="Z65" s="689">
        <f>Sludge!W67</f>
        <v>0</v>
      </c>
      <c r="AA65" s="689" t="str">
        <f>IF(Select2=2,MSW!$W67,"")</f>
        <v/>
      </c>
      <c r="AB65" s="698">
        <f>Industry!$W67</f>
        <v>0</v>
      </c>
      <c r="AC65" s="699">
        <f t="shared" si="4"/>
        <v>0.17231606771303123</v>
      </c>
      <c r="AD65" s="700">
        <f>Recovery_OX!R60</f>
        <v>0</v>
      </c>
      <c r="AE65" s="650"/>
      <c r="AF65" s="702">
        <f>(AC65-AD65)*(1-Recovery_OX!U60)</f>
        <v>0.17231606771303123</v>
      </c>
    </row>
    <row r="66" spans="2:32">
      <c r="B66" s="695">
        <f t="shared" si="1"/>
        <v>2049</v>
      </c>
      <c r="C66" s="696">
        <f>IF(Select2=1,Food!$K68,"")</f>
        <v>5.4097314066507913E-4</v>
      </c>
      <c r="D66" s="697">
        <f>IF(Select2=1,Paper!$K68,"")</f>
        <v>3.5906678340082043E-2</v>
      </c>
      <c r="E66" s="687">
        <f>IF(Select2=1,Nappies!$K68,"")</f>
        <v>1.0533124462338528E-2</v>
      </c>
      <c r="F66" s="697">
        <f>IF(Select2=1,Garden!$K68,"")</f>
        <v>0</v>
      </c>
      <c r="G66" s="687">
        <f>IF(Select2=1,Wood!$K68,"")</f>
        <v>0</v>
      </c>
      <c r="H66" s="697">
        <f>IF(Select2=1,Textiles!$K68,"")</f>
        <v>8.5013529464133299E-3</v>
      </c>
      <c r="I66" s="698">
        <f>Sludge!K68</f>
        <v>0</v>
      </c>
      <c r="J66" s="698" t="str">
        <f>IF(Select2=2,MSW!$K68,"")</f>
        <v/>
      </c>
      <c r="K66" s="698">
        <f>Industry!$K68</f>
        <v>0</v>
      </c>
      <c r="L66" s="699">
        <f t="shared" si="3"/>
        <v>5.548212888949898E-2</v>
      </c>
      <c r="M66" s="700">
        <f>Recovery_OX!C61</f>
        <v>0</v>
      </c>
      <c r="N66" s="650"/>
      <c r="O66" s="701">
        <f>(L66-M66)*(1-Recovery_OX!F61)</f>
        <v>5.548212888949898E-2</v>
      </c>
      <c r="P66" s="641"/>
      <c r="Q66" s="652"/>
      <c r="S66" s="695">
        <f t="shared" si="2"/>
        <v>2049</v>
      </c>
      <c r="T66" s="696">
        <f>IF(Select2=1,Food!$W68,"")</f>
        <v>3.6193564272864366E-4</v>
      </c>
      <c r="U66" s="697">
        <f>IF(Select2=1,Paper!$W68,"")</f>
        <v>7.4187351942318264E-2</v>
      </c>
      <c r="V66" s="687">
        <f>IF(Select2=1,Nappies!$W68,"")</f>
        <v>0</v>
      </c>
      <c r="W66" s="697">
        <f>IF(Select2=1,Garden!$W68,"")</f>
        <v>0</v>
      </c>
      <c r="X66" s="687">
        <f>IF(Select2=1,Wood!$W68,"")</f>
        <v>7.9389667099398986E-2</v>
      </c>
      <c r="Y66" s="697">
        <f>IF(Select2=1,Textiles!$W68,"")</f>
        <v>9.3165511741515987E-3</v>
      </c>
      <c r="Z66" s="689">
        <f>Sludge!W68</f>
        <v>0</v>
      </c>
      <c r="AA66" s="689" t="str">
        <f>IF(Select2=2,MSW!$W68,"")</f>
        <v/>
      </c>
      <c r="AB66" s="698">
        <f>Industry!$W68</f>
        <v>0</v>
      </c>
      <c r="AC66" s="699">
        <f t="shared" si="4"/>
        <v>0.16325550585859749</v>
      </c>
      <c r="AD66" s="700">
        <f>Recovery_OX!R61</f>
        <v>0</v>
      </c>
      <c r="AE66" s="650"/>
      <c r="AF66" s="702">
        <f>(AC66-AD66)*(1-Recovery_OX!U61)</f>
        <v>0.16325550585859749</v>
      </c>
    </row>
    <row r="67" spans="2:32">
      <c r="B67" s="695">
        <f t="shared" si="1"/>
        <v>2050</v>
      </c>
      <c r="C67" s="696">
        <f>IF(Select2=1,Food!$K69,"")</f>
        <v>3.626251405546603E-4</v>
      </c>
      <c r="D67" s="697">
        <f>IF(Select2=1,Paper!$K69,"")</f>
        <v>3.3479164977643264E-2</v>
      </c>
      <c r="E67" s="687">
        <f>IF(Select2=1,Nappies!$K69,"")</f>
        <v>8.8864265177057162E-3</v>
      </c>
      <c r="F67" s="697">
        <f>IF(Select2=1,Garden!$K69,"")</f>
        <v>0</v>
      </c>
      <c r="G67" s="687">
        <f>IF(Select2=1,Wood!$K69,"")</f>
        <v>0</v>
      </c>
      <c r="H67" s="697">
        <f>IF(Select2=1,Textiles!$K69,"")</f>
        <v>7.9266089480750125E-3</v>
      </c>
      <c r="I67" s="698">
        <f>Sludge!K69</f>
        <v>0</v>
      </c>
      <c r="J67" s="698" t="str">
        <f>IF(Select2=2,MSW!$K69,"")</f>
        <v/>
      </c>
      <c r="K67" s="698">
        <f>Industry!$K69</f>
        <v>0</v>
      </c>
      <c r="L67" s="699">
        <f t="shared" si="3"/>
        <v>5.0654825583978658E-2</v>
      </c>
      <c r="M67" s="700">
        <f>Recovery_OX!C62</f>
        <v>0</v>
      </c>
      <c r="N67" s="650"/>
      <c r="O67" s="701">
        <f>(L67-M67)*(1-Recovery_OX!F62)</f>
        <v>5.0654825583978658E-2</v>
      </c>
      <c r="P67" s="641"/>
      <c r="Q67" s="652"/>
      <c r="S67" s="695">
        <f t="shared" si="2"/>
        <v>2050</v>
      </c>
      <c r="T67" s="696">
        <f>IF(Select2=1,Food!$W69,"")</f>
        <v>2.4261271669580311E-4</v>
      </c>
      <c r="U67" s="697">
        <f>IF(Select2=1,Paper!$W69,"")</f>
        <v>6.9171828466205093E-2</v>
      </c>
      <c r="V67" s="687">
        <f>IF(Select2=1,Nappies!$W69,"")</f>
        <v>0</v>
      </c>
      <c r="W67" s="697">
        <f>IF(Select2=1,Garden!$W69,"")</f>
        <v>0</v>
      </c>
      <c r="X67" s="687">
        <f>IF(Select2=1,Wood!$W69,"")</f>
        <v>7.6659092546064775E-2</v>
      </c>
      <c r="Y67" s="697">
        <f>IF(Select2=1,Textiles!$W69,"")</f>
        <v>8.6866947376164558E-3</v>
      </c>
      <c r="Z67" s="689">
        <f>Sludge!W69</f>
        <v>0</v>
      </c>
      <c r="AA67" s="689" t="str">
        <f>IF(Select2=2,MSW!$W69,"")</f>
        <v/>
      </c>
      <c r="AB67" s="698">
        <f>Industry!$W69</f>
        <v>0</v>
      </c>
      <c r="AC67" s="699">
        <f t="shared" si="4"/>
        <v>0.15476022846658213</v>
      </c>
      <c r="AD67" s="700">
        <f>Recovery_OX!R62</f>
        <v>0</v>
      </c>
      <c r="AE67" s="650"/>
      <c r="AF67" s="702">
        <f>(AC67-AD67)*(1-Recovery_OX!U62)</f>
        <v>0.15476022846658213</v>
      </c>
    </row>
    <row r="68" spans="2:32">
      <c r="B68" s="695">
        <f t="shared" si="1"/>
        <v>2051</v>
      </c>
      <c r="C68" s="696">
        <f>IF(Select2=1,Food!$K70,"")</f>
        <v>2.4307490091028005E-4</v>
      </c>
      <c r="D68" s="697">
        <f>IF(Select2=1,Paper!$K70,"")</f>
        <v>3.1215766520766249E-2</v>
      </c>
      <c r="E68" s="687">
        <f>IF(Select2=1,Nappies!$K70,"")</f>
        <v>7.4971653982574349E-3</v>
      </c>
      <c r="F68" s="697">
        <f>IF(Select2=1,Garden!$K70,"")</f>
        <v>0</v>
      </c>
      <c r="G68" s="687">
        <f>IF(Select2=1,Wood!$K70,"")</f>
        <v>0</v>
      </c>
      <c r="H68" s="697">
        <f>IF(Select2=1,Textiles!$K70,"")</f>
        <v>7.3907211959963305E-3</v>
      </c>
      <c r="I68" s="698">
        <f>Sludge!K70</f>
        <v>0</v>
      </c>
      <c r="J68" s="698" t="str">
        <f>IF(Select2=2,MSW!$K70,"")</f>
        <v/>
      </c>
      <c r="K68" s="698">
        <f>Industry!$K70</f>
        <v>0</v>
      </c>
      <c r="L68" s="699">
        <f t="shared" si="3"/>
        <v>4.6346728015930296E-2</v>
      </c>
      <c r="M68" s="700">
        <f>Recovery_OX!C63</f>
        <v>0</v>
      </c>
      <c r="N68" s="650"/>
      <c r="O68" s="701">
        <f>(L68-M68)*(1-Recovery_OX!F63)</f>
        <v>4.6346728015930296E-2</v>
      </c>
      <c r="P68" s="641"/>
      <c r="Q68" s="652"/>
      <c r="S68" s="695">
        <f t="shared" si="2"/>
        <v>2051</v>
      </c>
      <c r="T68" s="696">
        <f>IF(Select2=1,Food!$W70,"")</f>
        <v>1.6262816742436227E-4</v>
      </c>
      <c r="U68" s="697">
        <f>IF(Select2=1,Paper!$W70,"")</f>
        <v>6.4495385373483968E-2</v>
      </c>
      <c r="V68" s="687">
        <f>IF(Select2=1,Nappies!$W70,"")</f>
        <v>0</v>
      </c>
      <c r="W68" s="697">
        <f>IF(Select2=1,Garden!$W70,"")</f>
        <v>0</v>
      </c>
      <c r="X68" s="687">
        <f>IF(Select2=1,Wood!$W70,"")</f>
        <v>7.4022434967870199E-2</v>
      </c>
      <c r="Y68" s="697">
        <f>IF(Select2=1,Textiles!$W70,"")</f>
        <v>8.0994204887631059E-3</v>
      </c>
      <c r="Z68" s="689">
        <f>Sludge!W70</f>
        <v>0</v>
      </c>
      <c r="AA68" s="689" t="str">
        <f>IF(Select2=2,MSW!$W70,"")</f>
        <v/>
      </c>
      <c r="AB68" s="698">
        <f>Industry!$W70</f>
        <v>0</v>
      </c>
      <c r="AC68" s="699">
        <f t="shared" si="4"/>
        <v>0.14677986899754164</v>
      </c>
      <c r="AD68" s="700">
        <f>Recovery_OX!R63</f>
        <v>0</v>
      </c>
      <c r="AE68" s="650"/>
      <c r="AF68" s="702">
        <f>(AC68-AD68)*(1-Recovery_OX!U63)</f>
        <v>0.14677986899754164</v>
      </c>
    </row>
    <row r="69" spans="2:32">
      <c r="B69" s="695">
        <f t="shared" si="1"/>
        <v>2052</v>
      </c>
      <c r="C69" s="696">
        <f>IF(Select2=1,Food!$K71,"")</f>
        <v>1.6293797876828741E-4</v>
      </c>
      <c r="D69" s="697">
        <f>IF(Select2=1,Paper!$K71,"")</f>
        <v>2.9105387787589452E-2</v>
      </c>
      <c r="E69" s="687">
        <f>IF(Select2=1,Nappies!$K71,"")</f>
        <v>6.325094670713613E-3</v>
      </c>
      <c r="F69" s="697">
        <f>IF(Select2=1,Garden!$K71,"")</f>
        <v>0</v>
      </c>
      <c r="G69" s="687">
        <f>IF(Select2=1,Wood!$K71,"")</f>
        <v>0</v>
      </c>
      <c r="H69" s="697">
        <f>IF(Select2=1,Textiles!$K71,"")</f>
        <v>6.891062767794877E-3</v>
      </c>
      <c r="I69" s="698">
        <f>Sludge!K71</f>
        <v>0</v>
      </c>
      <c r="J69" s="698" t="str">
        <f>IF(Select2=2,MSW!$K71,"")</f>
        <v/>
      </c>
      <c r="K69" s="698">
        <f>Industry!$K71</f>
        <v>0</v>
      </c>
      <c r="L69" s="699">
        <f t="shared" si="3"/>
        <v>4.2484483204866232E-2</v>
      </c>
      <c r="M69" s="700">
        <f>Recovery_OX!C64</f>
        <v>0</v>
      </c>
      <c r="N69" s="650"/>
      <c r="O69" s="701">
        <f>(L69-M69)*(1-Recovery_OX!F64)</f>
        <v>4.2484483204866232E-2</v>
      </c>
      <c r="P69" s="641"/>
      <c r="Q69" s="652"/>
      <c r="S69" s="695">
        <f t="shared" si="2"/>
        <v>2052</v>
      </c>
      <c r="T69" s="696">
        <f>IF(Select2=1,Food!$W71,"")</f>
        <v>1.0901292067459019E-4</v>
      </c>
      <c r="U69" s="697">
        <f>IF(Select2=1,Paper!$W71,"")</f>
        <v>6.0135098734688953E-2</v>
      </c>
      <c r="V69" s="687">
        <f>IF(Select2=1,Nappies!$W71,"")</f>
        <v>0</v>
      </c>
      <c r="W69" s="697">
        <f>IF(Select2=1,Garden!$W71,"")</f>
        <v>0</v>
      </c>
      <c r="X69" s="687">
        <f>IF(Select2=1,Wood!$W71,"")</f>
        <v>7.1476464129548944E-2</v>
      </c>
      <c r="Y69" s="697">
        <f>IF(Select2=1,Textiles!$W71,"")</f>
        <v>7.5518496085423339E-3</v>
      </c>
      <c r="Z69" s="689">
        <f>Sludge!W71</f>
        <v>0</v>
      </c>
      <c r="AA69" s="689" t="str">
        <f>IF(Select2=2,MSW!$W71,"")</f>
        <v/>
      </c>
      <c r="AB69" s="698">
        <f>Industry!$W71</f>
        <v>0</v>
      </c>
      <c r="AC69" s="699">
        <f t="shared" si="4"/>
        <v>0.1392724253934548</v>
      </c>
      <c r="AD69" s="700">
        <f>Recovery_OX!R64</f>
        <v>0</v>
      </c>
      <c r="AE69" s="650"/>
      <c r="AF69" s="702">
        <f>(AC69-AD69)*(1-Recovery_OX!U64)</f>
        <v>0.1392724253934548</v>
      </c>
    </row>
    <row r="70" spans="2:32">
      <c r="B70" s="695">
        <f t="shared" si="1"/>
        <v>2053</v>
      </c>
      <c r="C70" s="696">
        <f>IF(Select2=1,Food!$K72,"")</f>
        <v>1.0922059342891242E-4</v>
      </c>
      <c r="D70" s="697">
        <f>IF(Select2=1,Paper!$K72,"")</f>
        <v>2.7137683699114463E-2</v>
      </c>
      <c r="E70" s="687">
        <f>IF(Select2=1,Nappies!$K72,"")</f>
        <v>5.3362598353223637E-3</v>
      </c>
      <c r="F70" s="697">
        <f>IF(Select2=1,Garden!$K72,"")</f>
        <v>0</v>
      </c>
      <c r="G70" s="687">
        <f>IF(Select2=1,Wood!$K72,"")</f>
        <v>0</v>
      </c>
      <c r="H70" s="697">
        <f>IF(Select2=1,Textiles!$K72,"")</f>
        <v>6.4251843372759212E-3</v>
      </c>
      <c r="I70" s="698">
        <f>Sludge!K72</f>
        <v>0</v>
      </c>
      <c r="J70" s="698" t="str">
        <f>IF(Select2=2,MSW!$K72,"")</f>
        <v/>
      </c>
      <c r="K70" s="698">
        <f>Industry!$K72</f>
        <v>0</v>
      </c>
      <c r="L70" s="699">
        <f t="shared" si="3"/>
        <v>3.9008348465141666E-2</v>
      </c>
      <c r="M70" s="700">
        <f>Recovery_OX!C65</f>
        <v>0</v>
      </c>
      <c r="N70" s="650"/>
      <c r="O70" s="701">
        <f>(L70-M70)*(1-Recovery_OX!F65)</f>
        <v>3.9008348465141666E-2</v>
      </c>
      <c r="P70" s="641"/>
      <c r="Q70" s="652"/>
      <c r="S70" s="695">
        <f t="shared" si="2"/>
        <v>2053</v>
      </c>
      <c r="T70" s="696">
        <f>IF(Select2=1,Food!$W72,"")</f>
        <v>7.3073546005070783E-5</v>
      </c>
      <c r="U70" s="697">
        <f>IF(Select2=1,Paper!$W72,"")</f>
        <v>5.6069594419657982E-2</v>
      </c>
      <c r="V70" s="687">
        <f>IF(Select2=1,Nappies!$W72,"")</f>
        <v>0</v>
      </c>
      <c r="W70" s="697">
        <f>IF(Select2=1,Garden!$W72,"")</f>
        <v>0</v>
      </c>
      <c r="X70" s="687">
        <f>IF(Select2=1,Wood!$W72,"")</f>
        <v>6.9018060898432126E-2</v>
      </c>
      <c r="Y70" s="697">
        <f>IF(Select2=1,Textiles!$W72,"")</f>
        <v>7.0412979038640281E-3</v>
      </c>
      <c r="Z70" s="689">
        <f>Sludge!W72</f>
        <v>0</v>
      </c>
      <c r="AA70" s="689" t="str">
        <f>IF(Select2=2,MSW!$W72,"")</f>
        <v/>
      </c>
      <c r="AB70" s="698">
        <f>Industry!$W72</f>
        <v>0</v>
      </c>
      <c r="AC70" s="699">
        <f t="shared" si="4"/>
        <v>0.13220202676795922</v>
      </c>
      <c r="AD70" s="700">
        <f>Recovery_OX!R65</f>
        <v>0</v>
      </c>
      <c r="AE70" s="650"/>
      <c r="AF70" s="702">
        <f>(AC70-AD70)*(1-Recovery_OX!U65)</f>
        <v>0.13220202676795922</v>
      </c>
    </row>
    <row r="71" spans="2:32">
      <c r="B71" s="695">
        <f t="shared" si="1"/>
        <v>2054</v>
      </c>
      <c r="C71" s="696">
        <f>IF(Select2=1,Food!$K73,"")</f>
        <v>7.3212753215308419E-5</v>
      </c>
      <c r="D71" s="697">
        <f>IF(Select2=1,Paper!$K73,"")</f>
        <v>2.5303008567616723E-2</v>
      </c>
      <c r="E71" s="687">
        <f>IF(Select2=1,Nappies!$K73,"")</f>
        <v>4.5020146752778913E-3</v>
      </c>
      <c r="F71" s="697">
        <f>IF(Select2=1,Garden!$K73,"")</f>
        <v>0</v>
      </c>
      <c r="G71" s="687">
        <f>IF(Select2=1,Wood!$K73,"")</f>
        <v>0</v>
      </c>
      <c r="H71" s="697">
        <f>IF(Select2=1,Textiles!$K73,"")</f>
        <v>5.9908021678325646E-3</v>
      </c>
      <c r="I71" s="698">
        <f>Sludge!K73</f>
        <v>0</v>
      </c>
      <c r="J71" s="698" t="str">
        <f>IF(Select2=2,MSW!$K73,"")</f>
        <v/>
      </c>
      <c r="K71" s="698">
        <f>Industry!$K73</f>
        <v>0</v>
      </c>
      <c r="L71" s="699">
        <f t="shared" si="3"/>
        <v>3.586903816394249E-2</v>
      </c>
      <c r="M71" s="700">
        <f>Recovery_OX!C66</f>
        <v>0</v>
      </c>
      <c r="N71" s="650"/>
      <c r="O71" s="701">
        <f>(L71-M71)*(1-Recovery_OX!F66)</f>
        <v>3.586903816394249E-2</v>
      </c>
      <c r="P71" s="641"/>
      <c r="Q71" s="652"/>
      <c r="S71" s="695">
        <f t="shared" si="2"/>
        <v>2054</v>
      </c>
      <c r="T71" s="696">
        <f>IF(Select2=1,Food!$W73,"")</f>
        <v>4.8982662722106461E-5</v>
      </c>
      <c r="U71" s="697">
        <f>IF(Select2=1,Paper!$W73,"")</f>
        <v>5.2278943321522144E-2</v>
      </c>
      <c r="V71" s="687">
        <f>IF(Select2=1,Nappies!$W73,"")</f>
        <v>0</v>
      </c>
      <c r="W71" s="697">
        <f>IF(Select2=1,Garden!$W73,"")</f>
        <v>0</v>
      </c>
      <c r="X71" s="687">
        <f>IF(Select2=1,Wood!$W73,"")</f>
        <v>6.6644213423120616E-2</v>
      </c>
      <c r="Y71" s="697">
        <f>IF(Select2=1,Textiles!$W73,"")</f>
        <v>6.5652626496795277E-3</v>
      </c>
      <c r="Z71" s="689">
        <f>Sludge!W73</f>
        <v>0</v>
      </c>
      <c r="AA71" s="689" t="str">
        <f>IF(Select2=2,MSW!$W73,"")</f>
        <v/>
      </c>
      <c r="AB71" s="698">
        <f>Industry!$W73</f>
        <v>0</v>
      </c>
      <c r="AC71" s="699">
        <f t="shared" si="4"/>
        <v>0.12553740205704439</v>
      </c>
      <c r="AD71" s="700">
        <f>Recovery_OX!R66</f>
        <v>0</v>
      </c>
      <c r="AE71" s="650"/>
      <c r="AF71" s="702">
        <f>(AC71-AD71)*(1-Recovery_OX!U66)</f>
        <v>0.12553740205704439</v>
      </c>
    </row>
    <row r="72" spans="2:32">
      <c r="B72" s="695">
        <f t="shared" si="1"/>
        <v>2055</v>
      </c>
      <c r="C72" s="696">
        <f>IF(Select2=1,Food!$K74,"")</f>
        <v>4.9075976105681445E-5</v>
      </c>
      <c r="D72" s="697">
        <f>IF(Select2=1,Paper!$K74,"")</f>
        <v>2.3592368813473097E-2</v>
      </c>
      <c r="E72" s="687">
        <f>IF(Select2=1,Nappies!$K74,"")</f>
        <v>3.79819138533255E-3</v>
      </c>
      <c r="F72" s="697">
        <f>IF(Select2=1,Garden!$K74,"")</f>
        <v>0</v>
      </c>
      <c r="G72" s="687">
        <f>IF(Select2=1,Wood!$K74,"")</f>
        <v>0</v>
      </c>
      <c r="H72" s="697">
        <f>IF(Select2=1,Textiles!$K74,"")</f>
        <v>5.5857869175662414E-3</v>
      </c>
      <c r="I72" s="698">
        <f>Sludge!K74</f>
        <v>0</v>
      </c>
      <c r="J72" s="698" t="str">
        <f>IF(Select2=2,MSW!$K74,"")</f>
        <v/>
      </c>
      <c r="K72" s="698">
        <f>Industry!$K74</f>
        <v>0</v>
      </c>
      <c r="L72" s="699">
        <f t="shared" si="3"/>
        <v>3.3025423092477572E-2</v>
      </c>
      <c r="M72" s="700">
        <f>Recovery_OX!C67</f>
        <v>0</v>
      </c>
      <c r="N72" s="650"/>
      <c r="O72" s="701">
        <f>(L72-M72)*(1-Recovery_OX!F67)</f>
        <v>3.3025423092477572E-2</v>
      </c>
      <c r="P72" s="641"/>
      <c r="Q72" s="652"/>
      <c r="S72" s="695">
        <f t="shared" si="2"/>
        <v>2055</v>
      </c>
      <c r="T72" s="696">
        <f>IF(Select2=1,Food!$W74,"")</f>
        <v>3.2834060730830593E-5</v>
      </c>
      <c r="U72" s="697">
        <f>IF(Select2=1,Paper!$W74,"")</f>
        <v>4.8744563664200588E-2</v>
      </c>
      <c r="V72" s="687">
        <f>IF(Select2=1,Nappies!$W74,"")</f>
        <v>0</v>
      </c>
      <c r="W72" s="697">
        <f>IF(Select2=1,Garden!$W74,"")</f>
        <v>0</v>
      </c>
      <c r="X72" s="687">
        <f>IF(Select2=1,Wood!$W74,"")</f>
        <v>6.4352013443590483E-2</v>
      </c>
      <c r="Y72" s="697">
        <f>IF(Select2=1,Textiles!$W74,"")</f>
        <v>6.1214103206205421E-3</v>
      </c>
      <c r="Z72" s="689">
        <f>Sludge!W74</f>
        <v>0</v>
      </c>
      <c r="AA72" s="689" t="str">
        <f>IF(Select2=2,MSW!$W74,"")</f>
        <v/>
      </c>
      <c r="AB72" s="698">
        <f>Industry!$W74</f>
        <v>0</v>
      </c>
      <c r="AC72" s="699">
        <f t="shared" si="4"/>
        <v>0.11925082148914244</v>
      </c>
      <c r="AD72" s="700">
        <f>Recovery_OX!R67</f>
        <v>0</v>
      </c>
      <c r="AE72" s="650"/>
      <c r="AF72" s="702">
        <f>(AC72-AD72)*(1-Recovery_OX!U67)</f>
        <v>0.11925082148914244</v>
      </c>
    </row>
    <row r="73" spans="2:32">
      <c r="B73" s="695">
        <f t="shared" si="1"/>
        <v>2056</v>
      </c>
      <c r="C73" s="696">
        <f>IF(Select2=1,Food!$K75,"")</f>
        <v>3.2896610562404324E-5</v>
      </c>
      <c r="D73" s="697">
        <f>IF(Select2=1,Paper!$K75,"")</f>
        <v>2.1997378878624144E-2</v>
      </c>
      <c r="E73" s="687">
        <f>IF(Select2=1,Nappies!$K75,"")</f>
        <v>3.20440043850455E-3</v>
      </c>
      <c r="F73" s="697">
        <f>IF(Select2=1,Garden!$K75,"")</f>
        <v>0</v>
      </c>
      <c r="G73" s="687">
        <f>IF(Select2=1,Wood!$K75,"")</f>
        <v>0</v>
      </c>
      <c r="H73" s="697">
        <f>IF(Select2=1,Textiles!$K75,"")</f>
        <v>5.2081532012502596E-3</v>
      </c>
      <c r="I73" s="698">
        <f>Sludge!K75</f>
        <v>0</v>
      </c>
      <c r="J73" s="698" t="str">
        <f>IF(Select2=2,MSW!$K75,"")</f>
        <v/>
      </c>
      <c r="K73" s="698">
        <f>Industry!$K75</f>
        <v>0</v>
      </c>
      <c r="L73" s="699">
        <f t="shared" si="3"/>
        <v>3.0442829128941355E-2</v>
      </c>
      <c r="M73" s="700">
        <f>Recovery_OX!C68</f>
        <v>0</v>
      </c>
      <c r="N73" s="650"/>
      <c r="O73" s="701">
        <f>(L73-M73)*(1-Recovery_OX!F68)</f>
        <v>3.0442829128941355E-2</v>
      </c>
      <c r="P73" s="641"/>
      <c r="Q73" s="652"/>
      <c r="S73" s="695">
        <f t="shared" si="2"/>
        <v>2056</v>
      </c>
      <c r="T73" s="696">
        <f>IF(Select2=1,Food!$W75,"")</f>
        <v>2.2009329100627344E-5</v>
      </c>
      <c r="U73" s="697">
        <f>IF(Select2=1,Paper!$W75,"")</f>
        <v>4.5449129914512672E-2</v>
      </c>
      <c r="V73" s="687">
        <f>IF(Select2=1,Nappies!$W75,"")</f>
        <v>0</v>
      </c>
      <c r="W73" s="697">
        <f>IF(Select2=1,Garden!$W75,"")</f>
        <v>0</v>
      </c>
      <c r="X73" s="687">
        <f>IF(Select2=1,Wood!$W75,"")</f>
        <v>6.213865272821071E-2</v>
      </c>
      <c r="Y73" s="697">
        <f>IF(Select2=1,Textiles!$W75,"")</f>
        <v>5.7075651520550824E-3</v>
      </c>
      <c r="Z73" s="689">
        <f>Sludge!W75</f>
        <v>0</v>
      </c>
      <c r="AA73" s="689" t="str">
        <f>IF(Select2=2,MSW!$W75,"")</f>
        <v/>
      </c>
      <c r="AB73" s="698">
        <f>Industry!$W75</f>
        <v>0</v>
      </c>
      <c r="AC73" s="699">
        <f t="shared" si="4"/>
        <v>0.11331735712387909</v>
      </c>
      <c r="AD73" s="700">
        <f>Recovery_OX!R68</f>
        <v>0</v>
      </c>
      <c r="AE73" s="650"/>
      <c r="AF73" s="702">
        <f>(AC73-AD73)*(1-Recovery_OX!U68)</f>
        <v>0.11331735712387909</v>
      </c>
    </row>
    <row r="74" spans="2:32">
      <c r="B74" s="695">
        <f t="shared" si="1"/>
        <v>2057</v>
      </c>
      <c r="C74" s="696">
        <f>IF(Select2=1,Food!$K76,"")</f>
        <v>2.2051257506607362E-5</v>
      </c>
      <c r="D74" s="697">
        <f>IF(Select2=1,Paper!$K76,"")</f>
        <v>2.0510220120558788E-2</v>
      </c>
      <c r="E74" s="687">
        <f>IF(Select2=1,Nappies!$K76,"")</f>
        <v>2.7034399082523125E-3</v>
      </c>
      <c r="F74" s="697">
        <f>IF(Select2=1,Garden!$K76,"")</f>
        <v>0</v>
      </c>
      <c r="G74" s="687">
        <f>IF(Select2=1,Wood!$K76,"")</f>
        <v>0</v>
      </c>
      <c r="H74" s="697">
        <f>IF(Select2=1,Textiles!$K76,"")</f>
        <v>4.8560498579691223E-3</v>
      </c>
      <c r="I74" s="698">
        <f>Sludge!K76</f>
        <v>0</v>
      </c>
      <c r="J74" s="698" t="str">
        <f>IF(Select2=2,MSW!$K76,"")</f>
        <v/>
      </c>
      <c r="K74" s="698">
        <f>Industry!$K76</f>
        <v>0</v>
      </c>
      <c r="L74" s="699">
        <f t="shared" si="3"/>
        <v>2.8091761144286832E-2</v>
      </c>
      <c r="M74" s="700">
        <f>Recovery_OX!C69</f>
        <v>0</v>
      </c>
      <c r="N74" s="650"/>
      <c r="O74" s="701">
        <f>(L74-M74)*(1-Recovery_OX!F69)</f>
        <v>2.8091761144286832E-2</v>
      </c>
      <c r="P74" s="641"/>
      <c r="Q74" s="652"/>
      <c r="S74" s="695">
        <f t="shared" si="2"/>
        <v>2057</v>
      </c>
      <c r="T74" s="696">
        <f>IF(Select2=1,Food!$W76,"")</f>
        <v>1.4753294495946058E-5</v>
      </c>
      <c r="U74" s="697">
        <f>IF(Select2=1,Paper!$W76,"")</f>
        <v>4.237648785239418E-2</v>
      </c>
      <c r="V74" s="687">
        <f>IF(Select2=1,Nappies!$W76,"")</f>
        <v>0</v>
      </c>
      <c r="W74" s="697">
        <f>IF(Select2=1,Garden!$W76,"")</f>
        <v>0</v>
      </c>
      <c r="X74" s="687">
        <f>IF(Select2=1,Wood!$W76,"")</f>
        <v>6.0001419633308267E-2</v>
      </c>
      <c r="Y74" s="697">
        <f>IF(Select2=1,Textiles!$W76,"")</f>
        <v>5.3216984744867135E-3</v>
      </c>
      <c r="Z74" s="689">
        <f>Sludge!W76</f>
        <v>0</v>
      </c>
      <c r="AA74" s="689" t="str">
        <f>IF(Select2=2,MSW!$W76,"")</f>
        <v/>
      </c>
      <c r="AB74" s="698">
        <f>Industry!$W76</f>
        <v>0</v>
      </c>
      <c r="AC74" s="699">
        <f t="shared" si="4"/>
        <v>0.10771435925468512</v>
      </c>
      <c r="AD74" s="700">
        <f>Recovery_OX!R69</f>
        <v>0</v>
      </c>
      <c r="AE74" s="650"/>
      <c r="AF74" s="702">
        <f>(AC74-AD74)*(1-Recovery_OX!U69)</f>
        <v>0.10771435925468512</v>
      </c>
    </row>
    <row r="75" spans="2:32">
      <c r="B75" s="695">
        <f t="shared" si="1"/>
        <v>2058</v>
      </c>
      <c r="C75" s="696">
        <f>IF(Select2=1,Food!$K77,"")</f>
        <v>1.4781399946972785E-5</v>
      </c>
      <c r="D75" s="697">
        <f>IF(Select2=1,Paper!$K77,"")</f>
        <v>1.9123602485319649E-2</v>
      </c>
      <c r="E75" s="687">
        <f>IF(Select2=1,Nappies!$K77,"")</f>
        <v>2.2807971343750317E-3</v>
      </c>
      <c r="F75" s="697">
        <f>IF(Select2=1,Garden!$K77,"")</f>
        <v>0</v>
      </c>
      <c r="G75" s="687">
        <f>IF(Select2=1,Wood!$K77,"")</f>
        <v>0</v>
      </c>
      <c r="H75" s="697">
        <f>IF(Select2=1,Textiles!$K77,"")</f>
        <v>4.5277508767255677E-3</v>
      </c>
      <c r="I75" s="698">
        <f>Sludge!K77</f>
        <v>0</v>
      </c>
      <c r="J75" s="698" t="str">
        <f>IF(Select2=2,MSW!$K77,"")</f>
        <v/>
      </c>
      <c r="K75" s="698">
        <f>Industry!$K77</f>
        <v>0</v>
      </c>
      <c r="L75" s="699">
        <f t="shared" si="3"/>
        <v>2.5946931896367223E-2</v>
      </c>
      <c r="M75" s="700">
        <f>Recovery_OX!C70</f>
        <v>0</v>
      </c>
      <c r="N75" s="650"/>
      <c r="O75" s="701">
        <f>(L75-M75)*(1-Recovery_OX!F70)</f>
        <v>2.5946931896367223E-2</v>
      </c>
      <c r="P75" s="641"/>
      <c r="Q75" s="652"/>
      <c r="S75" s="695">
        <f t="shared" si="2"/>
        <v>2058</v>
      </c>
      <c r="T75" s="696">
        <f>IF(Select2=1,Food!$W77,"")</f>
        <v>9.8894290456999058E-6</v>
      </c>
      <c r="U75" s="697">
        <f>IF(Select2=1,Paper!$W77,"")</f>
        <v>3.9511575382891823E-2</v>
      </c>
      <c r="V75" s="687">
        <f>IF(Select2=1,Nappies!$W77,"")</f>
        <v>0</v>
      </c>
      <c r="W75" s="697">
        <f>IF(Select2=1,Garden!$W77,"")</f>
        <v>0</v>
      </c>
      <c r="X75" s="687">
        <f>IF(Select2=1,Wood!$W77,"")</f>
        <v>5.7937695781065543E-2</v>
      </c>
      <c r="Y75" s="697">
        <f>IF(Select2=1,Textiles!$W77,"")</f>
        <v>4.9619187690143236E-3</v>
      </c>
      <c r="Z75" s="689">
        <f>Sludge!W77</f>
        <v>0</v>
      </c>
      <c r="AA75" s="689" t="str">
        <f>IF(Select2=2,MSW!$W77,"")</f>
        <v/>
      </c>
      <c r="AB75" s="698">
        <f>Industry!$W77</f>
        <v>0</v>
      </c>
      <c r="AC75" s="699">
        <f t="shared" si="4"/>
        <v>0.10242107936201739</v>
      </c>
      <c r="AD75" s="700">
        <f>Recovery_OX!R70</f>
        <v>0</v>
      </c>
      <c r="AE75" s="650"/>
      <c r="AF75" s="702">
        <f>(AC75-AD75)*(1-Recovery_OX!U70)</f>
        <v>0.10242107936201739</v>
      </c>
    </row>
    <row r="76" spans="2:32">
      <c r="B76" s="695">
        <f t="shared" si="1"/>
        <v>2059</v>
      </c>
      <c r="C76" s="696">
        <f>IF(Select2=1,Food!$K78,"")</f>
        <v>9.9082686929259959E-6</v>
      </c>
      <c r="D76" s="697">
        <f>IF(Select2=1,Paper!$K78,"")</f>
        <v>1.7830728771650074E-2</v>
      </c>
      <c r="E76" s="687">
        <f>IF(Select2=1,Nappies!$K78,"")</f>
        <v>1.9242282960660688E-3</v>
      </c>
      <c r="F76" s="697">
        <f>IF(Select2=1,Garden!$K78,"")</f>
        <v>0</v>
      </c>
      <c r="G76" s="687">
        <f>IF(Select2=1,Wood!$K78,"")</f>
        <v>0</v>
      </c>
      <c r="H76" s="697">
        <f>IF(Select2=1,Textiles!$K78,"")</f>
        <v>4.2216469355326591E-3</v>
      </c>
      <c r="I76" s="698">
        <f>Sludge!K78</f>
        <v>0</v>
      </c>
      <c r="J76" s="698" t="str">
        <f>IF(Select2=2,MSW!$K78,"")</f>
        <v/>
      </c>
      <c r="K76" s="698">
        <f>Industry!$K78</f>
        <v>0</v>
      </c>
      <c r="L76" s="699">
        <f t="shared" si="3"/>
        <v>2.3986512271941728E-2</v>
      </c>
      <c r="M76" s="700">
        <f>Recovery_OX!C71</f>
        <v>0</v>
      </c>
      <c r="N76" s="650"/>
      <c r="O76" s="701">
        <f>(L76-M76)*(1-Recovery_OX!F71)</f>
        <v>2.3986512271941728E-2</v>
      </c>
      <c r="P76" s="641"/>
      <c r="Q76" s="652"/>
      <c r="S76" s="695">
        <f t="shared" si="2"/>
        <v>2059</v>
      </c>
      <c r="T76" s="696">
        <f>IF(Select2=1,Food!$W78,"")</f>
        <v>6.6290825331797504E-6</v>
      </c>
      <c r="U76" s="697">
        <f>IF(Select2=1,Paper!$W78,"")</f>
        <v>3.6840348701756336E-2</v>
      </c>
      <c r="V76" s="687">
        <f>IF(Select2=1,Nappies!$W78,"")</f>
        <v>0</v>
      </c>
      <c r="W76" s="697">
        <f>IF(Select2=1,Garden!$W78,"")</f>
        <v>0</v>
      </c>
      <c r="X76" s="687">
        <f>IF(Select2=1,Wood!$W78,"")</f>
        <v>5.5944952851680052E-2</v>
      </c>
      <c r="Y76" s="697">
        <f>IF(Select2=1,Textiles!$W78,"")</f>
        <v>4.6264623951042865E-3</v>
      </c>
      <c r="Z76" s="689">
        <f>Sludge!W78</f>
        <v>0</v>
      </c>
      <c r="AA76" s="689" t="str">
        <f>IF(Select2=2,MSW!$W78,"")</f>
        <v/>
      </c>
      <c r="AB76" s="698">
        <f>Industry!$W78</f>
        <v>0</v>
      </c>
      <c r="AC76" s="699">
        <f t="shared" si="4"/>
        <v>9.7418393031073858E-2</v>
      </c>
      <c r="AD76" s="700">
        <f>Recovery_OX!R71</f>
        <v>0</v>
      </c>
      <c r="AE76" s="650"/>
      <c r="AF76" s="702">
        <f>(AC76-AD76)*(1-Recovery_OX!U71)</f>
        <v>9.7418393031073858E-2</v>
      </c>
    </row>
    <row r="77" spans="2:32">
      <c r="B77" s="695">
        <f t="shared" si="1"/>
        <v>2060</v>
      </c>
      <c r="C77" s="696">
        <f>IF(Select2=1,Food!$K79,"")</f>
        <v>6.6417111263756373E-6</v>
      </c>
      <c r="D77" s="697">
        <f>IF(Select2=1,Paper!$K79,"")</f>
        <v>1.6625261311105709E-2</v>
      </c>
      <c r="E77" s="687">
        <f>IF(Select2=1,Nappies!$K79,"")</f>
        <v>1.623403712490152E-3</v>
      </c>
      <c r="F77" s="697">
        <f>IF(Select2=1,Garden!$K79,"")</f>
        <v>0</v>
      </c>
      <c r="G77" s="687">
        <f>IF(Select2=1,Wood!$K79,"")</f>
        <v>0</v>
      </c>
      <c r="H77" s="697">
        <f>IF(Select2=1,Textiles!$K79,"")</f>
        <v>3.9362375125155365E-3</v>
      </c>
      <c r="I77" s="698">
        <f>Sludge!K79</f>
        <v>0</v>
      </c>
      <c r="J77" s="698" t="str">
        <f>IF(Select2=2,MSW!$K79,"")</f>
        <v/>
      </c>
      <c r="K77" s="698">
        <f>Industry!$K79</f>
        <v>0</v>
      </c>
      <c r="L77" s="699">
        <f t="shared" si="3"/>
        <v>2.2191544247237772E-2</v>
      </c>
      <c r="M77" s="700">
        <f>Recovery_OX!C72</f>
        <v>0</v>
      </c>
      <c r="N77" s="650"/>
      <c r="O77" s="701">
        <f>(L77-M77)*(1-Recovery_OX!F72)</f>
        <v>2.2191544247237772E-2</v>
      </c>
      <c r="P77" s="641"/>
      <c r="Q77" s="652"/>
      <c r="S77" s="695">
        <f t="shared" si="2"/>
        <v>2060</v>
      </c>
      <c r="T77" s="696">
        <f>IF(Select2=1,Food!$W79,"")</f>
        <v>4.4436069088151025E-6</v>
      </c>
      <c r="U77" s="697">
        <f>IF(Select2=1,Paper!$W79,"")</f>
        <v>3.434971345269773E-2</v>
      </c>
      <c r="V77" s="687">
        <f>IF(Select2=1,Nappies!$W79,"")</f>
        <v>0</v>
      </c>
      <c r="W77" s="697">
        <f>IF(Select2=1,Garden!$W79,"")</f>
        <v>0</v>
      </c>
      <c r="X77" s="687">
        <f>IF(Select2=1,Wood!$W79,"")</f>
        <v>5.4020749485856445E-2</v>
      </c>
      <c r="Y77" s="697">
        <f>IF(Select2=1,Textiles!$W79,"")</f>
        <v>4.3136849452225078E-3</v>
      </c>
      <c r="Z77" s="689">
        <f>Sludge!W79</f>
        <v>0</v>
      </c>
      <c r="AA77" s="689" t="str">
        <f>IF(Select2=2,MSW!$W79,"")</f>
        <v/>
      </c>
      <c r="AB77" s="698">
        <f>Industry!$W79</f>
        <v>0</v>
      </c>
      <c r="AC77" s="699">
        <f t="shared" si="4"/>
        <v>9.2688591490685493E-2</v>
      </c>
      <c r="AD77" s="700">
        <f>Recovery_OX!R72</f>
        <v>0</v>
      </c>
      <c r="AE77" s="650"/>
      <c r="AF77" s="702">
        <f>(AC77-AD77)*(1-Recovery_OX!U72)</f>
        <v>9.2688591490685493E-2</v>
      </c>
    </row>
    <row r="78" spans="2:32">
      <c r="B78" s="695">
        <f t="shared" si="1"/>
        <v>2061</v>
      </c>
      <c r="C78" s="696">
        <f>IF(Select2=1,Food!$K80,"")</f>
        <v>4.4520721079875344E-6</v>
      </c>
      <c r="D78" s="697">
        <f>IF(Select2=1,Paper!$K80,"")</f>
        <v>1.5501290900796426E-2</v>
      </c>
      <c r="E78" s="687">
        <f>IF(Select2=1,Nappies!$K80,"")</f>
        <v>1.3696085953598925E-3</v>
      </c>
      <c r="F78" s="697">
        <f>IF(Select2=1,Garden!$K80,"")</f>
        <v>0</v>
      </c>
      <c r="G78" s="687">
        <f>IF(Select2=1,Wood!$K80,"")</f>
        <v>0</v>
      </c>
      <c r="H78" s="697">
        <f>IF(Select2=1,Textiles!$K80,"")</f>
        <v>3.6701235303514485E-3</v>
      </c>
      <c r="I78" s="698">
        <f>Sludge!K80</f>
        <v>0</v>
      </c>
      <c r="J78" s="698" t="str">
        <f>IF(Select2=2,MSW!$K80,"")</f>
        <v/>
      </c>
      <c r="K78" s="698">
        <f>Industry!$K80</f>
        <v>0</v>
      </c>
      <c r="L78" s="699">
        <f t="shared" si="3"/>
        <v>2.0545475098615755E-2</v>
      </c>
      <c r="M78" s="700">
        <f>Recovery_OX!C73</f>
        <v>0</v>
      </c>
      <c r="N78" s="650"/>
      <c r="O78" s="701">
        <f>(L78-M78)*(1-Recovery_OX!F73)</f>
        <v>2.0545475098615755E-2</v>
      </c>
      <c r="P78" s="641"/>
      <c r="Q78" s="652"/>
      <c r="S78" s="695">
        <f t="shared" si="2"/>
        <v>2061</v>
      </c>
      <c r="T78" s="696">
        <f>IF(Select2=1,Food!$W80,"")</f>
        <v>2.9786387876812249E-6</v>
      </c>
      <c r="U78" s="697">
        <f>IF(Select2=1,Paper!$W80,"")</f>
        <v>3.2027460538835581E-2</v>
      </c>
      <c r="V78" s="687">
        <f>IF(Select2=1,Nappies!$W80,"")</f>
        <v>0</v>
      </c>
      <c r="W78" s="697">
        <f>IF(Select2=1,Garden!$W80,"")</f>
        <v>0</v>
      </c>
      <c r="X78" s="687">
        <f>IF(Select2=1,Wood!$W80,"")</f>
        <v>5.2162728293836121E-2</v>
      </c>
      <c r="Y78" s="697">
        <f>IF(Select2=1,Textiles!$W80,"")</f>
        <v>4.0220531839467956E-3</v>
      </c>
      <c r="Z78" s="689">
        <f>Sludge!W80</f>
        <v>0</v>
      </c>
      <c r="AA78" s="689" t="str">
        <f>IF(Select2=2,MSW!$W80,"")</f>
        <v/>
      </c>
      <c r="AB78" s="698">
        <f>Industry!$W80</f>
        <v>0</v>
      </c>
      <c r="AC78" s="699">
        <f t="shared" si="4"/>
        <v>8.8215220655406185E-2</v>
      </c>
      <c r="AD78" s="700">
        <f>Recovery_OX!R73</f>
        <v>0</v>
      </c>
      <c r="AE78" s="650"/>
      <c r="AF78" s="702">
        <f>(AC78-AD78)*(1-Recovery_OX!U73)</f>
        <v>8.8215220655406185E-2</v>
      </c>
    </row>
    <row r="79" spans="2:32">
      <c r="B79" s="695">
        <f t="shared" si="1"/>
        <v>2062</v>
      </c>
      <c r="C79" s="696">
        <f>IF(Select2=1,Food!$K81,"")</f>
        <v>2.9843131803801902E-6</v>
      </c>
      <c r="D79" s="697">
        <f>IF(Select2=1,Paper!$K81,"")</f>
        <v>1.4453307836466896E-2</v>
      </c>
      <c r="E79" s="687">
        <f>IF(Select2=1,Nappies!$K81,"")</f>
        <v>1.1554905844131343E-3</v>
      </c>
      <c r="F79" s="697">
        <f>IF(Select2=1,Garden!$K81,"")</f>
        <v>0</v>
      </c>
      <c r="G79" s="687">
        <f>IF(Select2=1,Wood!$K81,"")</f>
        <v>0</v>
      </c>
      <c r="H79" s="697">
        <f>IF(Select2=1,Textiles!$K81,"")</f>
        <v>3.4220004979910916E-3</v>
      </c>
      <c r="I79" s="698">
        <f>Sludge!K81</f>
        <v>0</v>
      </c>
      <c r="J79" s="698" t="str">
        <f>IF(Select2=2,MSW!$K81,"")</f>
        <v/>
      </c>
      <c r="K79" s="698">
        <f>Industry!$K81</f>
        <v>0</v>
      </c>
      <c r="L79" s="699">
        <f t="shared" si="3"/>
        <v>1.9033783232051502E-2</v>
      </c>
      <c r="M79" s="700">
        <f>Recovery_OX!C74</f>
        <v>0</v>
      </c>
      <c r="N79" s="650"/>
      <c r="O79" s="701">
        <f>(L79-M79)*(1-Recovery_OX!F74)</f>
        <v>1.9033783232051502E-2</v>
      </c>
      <c r="P79" s="641"/>
      <c r="Q79" s="652"/>
      <c r="S79" s="695">
        <f t="shared" si="2"/>
        <v>2062</v>
      </c>
      <c r="T79" s="696">
        <f>IF(Select2=1,Food!$W81,"")</f>
        <v>1.9966412892820194E-6</v>
      </c>
      <c r="U79" s="697">
        <f>IF(Select2=1,Paper!$W81,"")</f>
        <v>2.9862206273691922E-2</v>
      </c>
      <c r="V79" s="687">
        <f>IF(Select2=1,Nappies!$W81,"")</f>
        <v>0</v>
      </c>
      <c r="W79" s="697">
        <f>IF(Select2=1,Garden!$W81,"")</f>
        <v>0</v>
      </c>
      <c r="X79" s="687">
        <f>IF(Select2=1,Wood!$W81,"")</f>
        <v>5.0368612967299969E-2</v>
      </c>
      <c r="Y79" s="697">
        <f>IF(Select2=1,Textiles!$W81,"")</f>
        <v>3.7501375320450341E-3</v>
      </c>
      <c r="Z79" s="689">
        <f>Sludge!W81</f>
        <v>0</v>
      </c>
      <c r="AA79" s="689" t="str">
        <f>IF(Select2=2,MSW!$W81,"")</f>
        <v/>
      </c>
      <c r="AB79" s="698">
        <f>Industry!$W81</f>
        <v>0</v>
      </c>
      <c r="AC79" s="699">
        <f t="shared" si="4"/>
        <v>8.3982953414326211E-2</v>
      </c>
      <c r="AD79" s="700">
        <f>Recovery_OX!R74</f>
        <v>0</v>
      </c>
      <c r="AE79" s="650"/>
      <c r="AF79" s="702">
        <f>(AC79-AD79)*(1-Recovery_OX!U74)</f>
        <v>8.3982953414326211E-2</v>
      </c>
    </row>
    <row r="80" spans="2:32">
      <c r="B80" s="695">
        <f t="shared" si="1"/>
        <v>2063</v>
      </c>
      <c r="C80" s="696">
        <f>IF(Select2=1,Food!$K82,"")</f>
        <v>2.0004449484572143E-6</v>
      </c>
      <c r="D80" s="697">
        <f>IF(Select2=1,Paper!$K82,"")</f>
        <v>1.3476174903919946E-2</v>
      </c>
      <c r="E80" s="687">
        <f>IF(Select2=1,Nappies!$K82,"")</f>
        <v>9.7484675197775515E-4</v>
      </c>
      <c r="F80" s="697">
        <f>IF(Select2=1,Garden!$K82,"")</f>
        <v>0</v>
      </c>
      <c r="G80" s="687">
        <f>IF(Select2=1,Wood!$K82,"")</f>
        <v>0</v>
      </c>
      <c r="H80" s="697">
        <f>IF(Select2=1,Textiles!$K82,"")</f>
        <v>3.1906521160419716E-3</v>
      </c>
      <c r="I80" s="698">
        <f>Sludge!K82</f>
        <v>0</v>
      </c>
      <c r="J80" s="698" t="str">
        <f>IF(Select2=2,MSW!$K82,"")</f>
        <v/>
      </c>
      <c r="K80" s="698">
        <f>Industry!$K82</f>
        <v>0</v>
      </c>
      <c r="L80" s="699">
        <f t="shared" si="3"/>
        <v>1.7643674216888131E-2</v>
      </c>
      <c r="M80" s="700">
        <f>Recovery_OX!C75</f>
        <v>0</v>
      </c>
      <c r="N80" s="650"/>
      <c r="O80" s="701">
        <f>(L80-M80)*(1-Recovery_OX!F75)</f>
        <v>1.7643674216888131E-2</v>
      </c>
      <c r="P80" s="641"/>
      <c r="Q80" s="652"/>
      <c r="S80" s="695">
        <f t="shared" si="2"/>
        <v>2063</v>
      </c>
      <c r="T80" s="696">
        <f>IF(Select2=1,Food!$W82,"")</f>
        <v>1.3383886809481816E-6</v>
      </c>
      <c r="U80" s="697">
        <f>IF(Select2=1,Paper!$W82,"")</f>
        <v>2.7843336578346985E-2</v>
      </c>
      <c r="V80" s="687">
        <f>IF(Select2=1,Nappies!$W82,"")</f>
        <v>0</v>
      </c>
      <c r="W80" s="697">
        <f>IF(Select2=1,Garden!$W82,"")</f>
        <v>0</v>
      </c>
      <c r="X80" s="687">
        <f>IF(Select2=1,Wood!$W82,"")</f>
        <v>4.863620549060594E-2</v>
      </c>
      <c r="Y80" s="697">
        <f>IF(Select2=1,Textiles!$W82,"")</f>
        <v>3.496605058676135E-3</v>
      </c>
      <c r="Z80" s="689">
        <f>Sludge!W82</f>
        <v>0</v>
      </c>
      <c r="AA80" s="689" t="str">
        <f>IF(Select2=2,MSW!$W82,"")</f>
        <v/>
      </c>
      <c r="AB80" s="698">
        <f>Industry!$W82</f>
        <v>0</v>
      </c>
      <c r="AC80" s="699">
        <f t="shared" si="4"/>
        <v>7.997748551631001E-2</v>
      </c>
      <c r="AD80" s="700">
        <f>Recovery_OX!R75</f>
        <v>0</v>
      </c>
      <c r="AE80" s="650"/>
      <c r="AF80" s="702">
        <f>(AC80-AD80)*(1-Recovery_OX!U75)</f>
        <v>7.997748551631001E-2</v>
      </c>
    </row>
    <row r="81" spans="2:32">
      <c r="B81" s="695">
        <f t="shared" si="1"/>
        <v>2064</v>
      </c>
      <c r="C81" s="696">
        <f>IF(Select2=1,Food!$K83,"")</f>
        <v>1.3409383499416021E-6</v>
      </c>
      <c r="D81" s="697">
        <f>IF(Select2=1,Paper!$K83,"")</f>
        <v>1.2565102196386596E-2</v>
      </c>
      <c r="E81" s="687">
        <f>IF(Select2=1,Nappies!$K83,"")</f>
        <v>8.2244390621689315E-4</v>
      </c>
      <c r="F81" s="697">
        <f>IF(Select2=1,Garden!$K83,"")</f>
        <v>0</v>
      </c>
      <c r="G81" s="687">
        <f>IF(Select2=1,Wood!$K83,"")</f>
        <v>0</v>
      </c>
      <c r="H81" s="697">
        <f>IF(Select2=1,Textiles!$K83,"")</f>
        <v>2.9749443144673707E-3</v>
      </c>
      <c r="I81" s="698">
        <f>Sludge!K83</f>
        <v>0</v>
      </c>
      <c r="J81" s="698" t="str">
        <f>IF(Select2=2,MSW!$K83,"")</f>
        <v/>
      </c>
      <c r="K81" s="698">
        <f>Industry!$K83</f>
        <v>0</v>
      </c>
      <c r="L81" s="699">
        <f t="shared" si="3"/>
        <v>1.6363831355420799E-2</v>
      </c>
      <c r="M81" s="700">
        <f>Recovery_OX!C76</f>
        <v>0</v>
      </c>
      <c r="N81" s="650"/>
      <c r="O81" s="701">
        <f>(L81-M81)*(1-Recovery_OX!F76)</f>
        <v>1.6363831355420799E-2</v>
      </c>
      <c r="P81" s="641"/>
      <c r="Q81" s="652"/>
      <c r="S81" s="695">
        <f t="shared" si="2"/>
        <v>2064</v>
      </c>
      <c r="T81" s="696">
        <f>IF(Select2=1,Food!$W83,"")</f>
        <v>8.9714876222676376E-7</v>
      </c>
      <c r="U81" s="697">
        <f>IF(Select2=1,Paper!$W83,"")</f>
        <v>2.5960954951211965E-2</v>
      </c>
      <c r="V81" s="687">
        <f>IF(Select2=1,Nappies!$W83,"")</f>
        <v>0</v>
      </c>
      <c r="W81" s="697">
        <f>IF(Select2=1,Garden!$W83,"")</f>
        <v>0</v>
      </c>
      <c r="X81" s="687">
        <f>IF(Select2=1,Wood!$W83,"")</f>
        <v>4.6963383447945081E-2</v>
      </c>
      <c r="Y81" s="697">
        <f>IF(Select2=1,Textiles!$W83,"")</f>
        <v>3.2602129473615041E-3</v>
      </c>
      <c r="Z81" s="689">
        <f>Sludge!W83</f>
        <v>0</v>
      </c>
      <c r="AA81" s="689" t="str">
        <f>IF(Select2=2,MSW!$W83,"")</f>
        <v/>
      </c>
      <c r="AB81" s="698">
        <f>Industry!$W83</f>
        <v>0</v>
      </c>
      <c r="AC81" s="699">
        <f t="shared" ref="AC81:AC97" si="5">SUM(T81:AA81)</f>
        <v>7.6185448495280778E-2</v>
      </c>
      <c r="AD81" s="700">
        <f>Recovery_OX!R76</f>
        <v>0</v>
      </c>
      <c r="AE81" s="650"/>
      <c r="AF81" s="702">
        <f>(AC81-AD81)*(1-Recovery_OX!U76)</f>
        <v>7.6185448495280778E-2</v>
      </c>
    </row>
    <row r="82" spans="2:32">
      <c r="B82" s="695">
        <f t="shared" ref="B82:B97" si="6">B81+1</f>
        <v>2065</v>
      </c>
      <c r="C82" s="696">
        <f>IF(Select2=1,Food!$K84,"")</f>
        <v>8.9885785646380898E-7</v>
      </c>
      <c r="D82" s="697">
        <f>IF(Select2=1,Paper!$K84,"")</f>
        <v>1.1715623634397517E-2</v>
      </c>
      <c r="E82" s="687">
        <f>IF(Select2=1,Nappies!$K84,"")</f>
        <v>6.9386698729928845E-4</v>
      </c>
      <c r="F82" s="697">
        <f>IF(Select2=1,Garden!$K84,"")</f>
        <v>0</v>
      </c>
      <c r="G82" s="687">
        <f>IF(Select2=1,Wood!$K84,"")</f>
        <v>0</v>
      </c>
      <c r="H82" s="697">
        <f>IF(Select2=1,Textiles!$K84,"")</f>
        <v>2.7738196933737146E-3</v>
      </c>
      <c r="I82" s="698">
        <f>Sludge!K84</f>
        <v>0</v>
      </c>
      <c r="J82" s="698" t="str">
        <f>IF(Select2=2,MSW!$K84,"")</f>
        <v/>
      </c>
      <c r="K82" s="698">
        <f>Industry!$K84</f>
        <v>0</v>
      </c>
      <c r="L82" s="699">
        <f t="shared" si="3"/>
        <v>1.5184209172926984E-2</v>
      </c>
      <c r="M82" s="700">
        <f>Recovery_OX!C77</f>
        <v>0</v>
      </c>
      <c r="N82" s="650"/>
      <c r="O82" s="701">
        <f>(L82-M82)*(1-Recovery_OX!F77)</f>
        <v>1.5184209172926984E-2</v>
      </c>
      <c r="P82" s="641"/>
      <c r="Q82" s="652"/>
      <c r="S82" s="695">
        <f t="shared" ref="S82:S97" si="7">S81+1</f>
        <v>2065</v>
      </c>
      <c r="T82" s="696">
        <f>IF(Select2=1,Food!$W84,"")</f>
        <v>6.0137679959666111E-7</v>
      </c>
      <c r="U82" s="697">
        <f>IF(Select2=1,Paper!$W84,"")</f>
        <v>2.4205833955366761E-2</v>
      </c>
      <c r="V82" s="687">
        <f>IF(Select2=1,Nappies!$W84,"")</f>
        <v>0</v>
      </c>
      <c r="W82" s="697">
        <f>IF(Select2=1,Garden!$W84,"")</f>
        <v>0</v>
      </c>
      <c r="X82" s="687">
        <f>IF(Select2=1,Wood!$W84,"")</f>
        <v>4.5348097423116719E-2</v>
      </c>
      <c r="Y82" s="697">
        <f>IF(Select2=1,Textiles!$W84,"")</f>
        <v>3.0398024036972227E-3</v>
      </c>
      <c r="Z82" s="689">
        <f>Sludge!W84</f>
        <v>0</v>
      </c>
      <c r="AA82" s="689" t="str">
        <f>IF(Select2=2,MSW!$W84,"")</f>
        <v/>
      </c>
      <c r="AB82" s="698">
        <f>Industry!$W84</f>
        <v>0</v>
      </c>
      <c r="AC82" s="699">
        <f t="shared" si="5"/>
        <v>7.2594335158980297E-2</v>
      </c>
      <c r="AD82" s="700">
        <f>Recovery_OX!R77</f>
        <v>0</v>
      </c>
      <c r="AE82" s="650"/>
      <c r="AF82" s="702">
        <f>(AC82-AD82)*(1-Recovery_OX!U77)</f>
        <v>7.2594335158980297E-2</v>
      </c>
    </row>
    <row r="83" spans="2:32">
      <c r="B83" s="695">
        <f t="shared" si="6"/>
        <v>2066</v>
      </c>
      <c r="C83" s="696">
        <f>IF(Select2=1,Food!$K85,"")</f>
        <v>6.0252243972431643E-7</v>
      </c>
      <c r="D83" s="697">
        <f>IF(Select2=1,Paper!$K85,"")</f>
        <v>1.0923575073056311E-2</v>
      </c>
      <c r="E83" s="687">
        <f>IF(Select2=1,Nappies!$K85,"")</f>
        <v>5.8539116458213958E-4</v>
      </c>
      <c r="F83" s="697">
        <f>IF(Select2=1,Garden!$K85,"")</f>
        <v>0</v>
      </c>
      <c r="G83" s="687">
        <f>IF(Select2=1,Wood!$K85,"")</f>
        <v>0</v>
      </c>
      <c r="H83" s="697">
        <f>IF(Select2=1,Textiles!$K85,"")</f>
        <v>2.5862923396350636E-3</v>
      </c>
      <c r="I83" s="698">
        <f>Sludge!K85</f>
        <v>0</v>
      </c>
      <c r="J83" s="698" t="str">
        <f>IF(Select2=2,MSW!$K85,"")</f>
        <v/>
      </c>
      <c r="K83" s="698">
        <f>Industry!$K85</f>
        <v>0</v>
      </c>
      <c r="L83" s="699">
        <f t="shared" ref="L83:L97" si="8">SUM(C83:K83)</f>
        <v>1.4095861099713237E-2</v>
      </c>
      <c r="M83" s="700">
        <f>Recovery_OX!C78</f>
        <v>0</v>
      </c>
      <c r="N83" s="650"/>
      <c r="O83" s="701">
        <f>(L83-M83)*(1-Recovery_OX!F78)</f>
        <v>1.4095861099713237E-2</v>
      </c>
      <c r="P83" s="641"/>
      <c r="Q83" s="652"/>
      <c r="S83" s="695">
        <f t="shared" si="7"/>
        <v>2066</v>
      </c>
      <c r="T83" s="696">
        <f>IF(Select2=1,Food!$W85,"")</f>
        <v>4.0311492399039929E-7</v>
      </c>
      <c r="U83" s="697">
        <f>IF(Select2=1,Paper!$W85,"")</f>
        <v>2.2569369985653523E-2</v>
      </c>
      <c r="V83" s="687">
        <f>IF(Select2=1,Nappies!$W85,"")</f>
        <v>0</v>
      </c>
      <c r="W83" s="697">
        <f>IF(Select2=1,Garden!$W85,"")</f>
        <v>0</v>
      </c>
      <c r="X83" s="687">
        <f>IF(Select2=1,Wood!$W85,"")</f>
        <v>4.3788368488737302E-2</v>
      </c>
      <c r="Y83" s="697">
        <f>IF(Select2=1,Textiles!$W85,"")</f>
        <v>2.8342929749425368E-3</v>
      </c>
      <c r="Z83" s="689">
        <f>Sludge!W85</f>
        <v>0</v>
      </c>
      <c r="AA83" s="689" t="str">
        <f>IF(Select2=2,MSW!$W85,"")</f>
        <v/>
      </c>
      <c r="AB83" s="698">
        <f>Industry!$W85</f>
        <v>0</v>
      </c>
      <c r="AC83" s="699">
        <f t="shared" si="5"/>
        <v>6.9192434564257346E-2</v>
      </c>
      <c r="AD83" s="700">
        <f>Recovery_OX!R78</f>
        <v>0</v>
      </c>
      <c r="AE83" s="650"/>
      <c r="AF83" s="702">
        <f>(AC83-AD83)*(1-Recovery_OX!U78)</f>
        <v>6.9192434564257346E-2</v>
      </c>
    </row>
    <row r="84" spans="2:32">
      <c r="B84" s="695">
        <f t="shared" si="6"/>
        <v>2067</v>
      </c>
      <c r="C84" s="696">
        <f>IF(Select2=1,Food!$K86,"")</f>
        <v>4.0388286953350954E-7</v>
      </c>
      <c r="D84" s="697">
        <f>IF(Select2=1,Paper!$K86,"")</f>
        <v>1.0185073889396372E-2</v>
      </c>
      <c r="E84" s="687">
        <f>IF(Select2=1,Nappies!$K86,"")</f>
        <v>4.9387392950433421E-4</v>
      </c>
      <c r="F84" s="697">
        <f>IF(Select2=1,Garden!$K86,"")</f>
        <v>0</v>
      </c>
      <c r="G84" s="687">
        <f>IF(Select2=1,Wood!$K86,"")</f>
        <v>0</v>
      </c>
      <c r="H84" s="697">
        <f>IF(Select2=1,Textiles!$K86,"")</f>
        <v>2.411442993945829E-3</v>
      </c>
      <c r="I84" s="698">
        <f>Sludge!K86</f>
        <v>0</v>
      </c>
      <c r="J84" s="698" t="str">
        <f>IF(Select2=2,MSW!$K86,"")</f>
        <v/>
      </c>
      <c r="K84" s="698">
        <f>Industry!$K86</f>
        <v>0</v>
      </c>
      <c r="L84" s="699">
        <f t="shared" si="8"/>
        <v>1.3090794695716067E-2</v>
      </c>
      <c r="M84" s="700">
        <f>Recovery_OX!C79</f>
        <v>0</v>
      </c>
      <c r="N84" s="650"/>
      <c r="O84" s="701">
        <f>(L84-M84)*(1-Recovery_OX!F79)</f>
        <v>1.3090794695716067E-2</v>
      </c>
      <c r="P84" s="641"/>
      <c r="Q84" s="652"/>
      <c r="S84" s="695">
        <f t="shared" si="7"/>
        <v>2067</v>
      </c>
      <c r="T84" s="696">
        <f>IF(Select2=1,Food!$W86,"")</f>
        <v>2.7021601440689773E-7</v>
      </c>
      <c r="U84" s="697">
        <f>IF(Select2=1,Paper!$W86,"")</f>
        <v>2.1043541093794145E-2</v>
      </c>
      <c r="V84" s="687">
        <f>IF(Select2=1,Nappies!$W86,"")</f>
        <v>0</v>
      </c>
      <c r="W84" s="697">
        <f>IF(Select2=1,Garden!$W86,"")</f>
        <v>0</v>
      </c>
      <c r="X84" s="687">
        <f>IF(Select2=1,Wood!$W86,"")</f>
        <v>4.2282285781806886E-2</v>
      </c>
      <c r="Y84" s="697">
        <f>IF(Select2=1,Textiles!$W86,"")</f>
        <v>2.6426772536392662E-3</v>
      </c>
      <c r="Z84" s="689">
        <f>Sludge!W86</f>
        <v>0</v>
      </c>
      <c r="AA84" s="689" t="str">
        <f>IF(Select2=2,MSW!$W86,"")</f>
        <v/>
      </c>
      <c r="AB84" s="698">
        <f>Industry!$W86</f>
        <v>0</v>
      </c>
      <c r="AC84" s="699">
        <f t="shared" si="5"/>
        <v>6.5968774345254708E-2</v>
      </c>
      <c r="AD84" s="700">
        <f>Recovery_OX!R79</f>
        <v>0</v>
      </c>
      <c r="AE84" s="650"/>
      <c r="AF84" s="702">
        <f>(AC84-AD84)*(1-Recovery_OX!U79)</f>
        <v>6.5968774345254708E-2</v>
      </c>
    </row>
    <row r="85" spans="2:32">
      <c r="B85" s="695">
        <f t="shared" si="6"/>
        <v>2068</v>
      </c>
      <c r="C85" s="696">
        <f>IF(Select2=1,Food!$K87,"")</f>
        <v>2.7073078369870824E-7</v>
      </c>
      <c r="D85" s="697">
        <f>IF(Select2=1,Paper!$K87,"")</f>
        <v>9.4964999497586158E-3</v>
      </c>
      <c r="E85" s="687">
        <f>IF(Select2=1,Nappies!$K87,"")</f>
        <v>4.1666405815700945E-4</v>
      </c>
      <c r="F85" s="697">
        <f>IF(Select2=1,Garden!$K87,"")</f>
        <v>0</v>
      </c>
      <c r="G85" s="687">
        <f>IF(Select2=1,Wood!$K87,"")</f>
        <v>0</v>
      </c>
      <c r="H85" s="697">
        <f>IF(Select2=1,Textiles!$K87,"")</f>
        <v>2.2484145446105882E-3</v>
      </c>
      <c r="I85" s="698">
        <f>Sludge!K87</f>
        <v>0</v>
      </c>
      <c r="J85" s="698" t="str">
        <f>IF(Select2=2,MSW!$K87,"")</f>
        <v/>
      </c>
      <c r="K85" s="698">
        <f>Industry!$K87</f>
        <v>0</v>
      </c>
      <c r="L85" s="699">
        <f t="shared" si="8"/>
        <v>1.2161849283309913E-2</v>
      </c>
      <c r="M85" s="700">
        <f>Recovery_OX!C80</f>
        <v>0</v>
      </c>
      <c r="N85" s="650"/>
      <c r="O85" s="701">
        <f>(L85-M85)*(1-Recovery_OX!F80)</f>
        <v>1.2161849283309913E-2</v>
      </c>
      <c r="P85" s="641"/>
      <c r="Q85" s="652"/>
      <c r="S85" s="695">
        <f t="shared" si="7"/>
        <v>2068</v>
      </c>
      <c r="T85" s="696">
        <f>IF(Select2=1,Food!$W87,"")</f>
        <v>1.8113121121679865E-7</v>
      </c>
      <c r="U85" s="697">
        <f>IF(Select2=1,Paper!$W87,"")</f>
        <v>1.9620867664790521E-2</v>
      </c>
      <c r="V85" s="687">
        <f>IF(Select2=1,Nappies!$W87,"")</f>
        <v>0</v>
      </c>
      <c r="W85" s="697">
        <f>IF(Select2=1,Garden!$W87,"")</f>
        <v>0</v>
      </c>
      <c r="X85" s="687">
        <f>IF(Select2=1,Wood!$W87,"")</f>
        <v>4.0828004162663023E-2</v>
      </c>
      <c r="Y85" s="697">
        <f>IF(Select2=1,Textiles!$W87,"")</f>
        <v>2.4640159392992759E-3</v>
      </c>
      <c r="Z85" s="689">
        <f>Sludge!W87</f>
        <v>0</v>
      </c>
      <c r="AA85" s="689" t="str">
        <f>IF(Select2=2,MSW!$W87,"")</f>
        <v/>
      </c>
      <c r="AB85" s="698">
        <f>Industry!$W87</f>
        <v>0</v>
      </c>
      <c r="AC85" s="699">
        <f t="shared" si="5"/>
        <v>6.2913068897964039E-2</v>
      </c>
      <c r="AD85" s="700">
        <f>Recovery_OX!R80</f>
        <v>0</v>
      </c>
      <c r="AE85" s="650"/>
      <c r="AF85" s="702">
        <f>(AC85-AD85)*(1-Recovery_OX!U80)</f>
        <v>6.2913068897964039E-2</v>
      </c>
    </row>
    <row r="86" spans="2:32">
      <c r="B86" s="695">
        <f t="shared" si="6"/>
        <v>2069</v>
      </c>
      <c r="C86" s="696">
        <f>IF(Select2=1,Food!$K88,"")</f>
        <v>1.8147627139218283E-7</v>
      </c>
      <c r="D86" s="697">
        <f>IF(Select2=1,Paper!$K88,"")</f>
        <v>8.8544778638920824E-3</v>
      </c>
      <c r="E86" s="687">
        <f>IF(Select2=1,Nappies!$K88,"")</f>
        <v>3.5152480620733833E-4</v>
      </c>
      <c r="F86" s="697">
        <f>IF(Select2=1,Garden!$K88,"")</f>
        <v>0</v>
      </c>
      <c r="G86" s="687">
        <f>IF(Select2=1,Wood!$K88,"")</f>
        <v>0</v>
      </c>
      <c r="H86" s="697">
        <f>IF(Select2=1,Textiles!$K88,"")</f>
        <v>2.0964078259815594E-3</v>
      </c>
      <c r="I86" s="698">
        <f>Sludge!K88</f>
        <v>0</v>
      </c>
      <c r="J86" s="698" t="str">
        <f>IF(Select2=2,MSW!$K88,"")</f>
        <v/>
      </c>
      <c r="K86" s="698">
        <f>Industry!$K88</f>
        <v>0</v>
      </c>
      <c r="L86" s="699">
        <f t="shared" si="8"/>
        <v>1.1302591972352371E-2</v>
      </c>
      <c r="M86" s="700">
        <f>Recovery_OX!C81</f>
        <v>0</v>
      </c>
      <c r="N86" s="650"/>
      <c r="O86" s="701">
        <f>(L86-M86)*(1-Recovery_OX!F81)</f>
        <v>1.1302591972352371E-2</v>
      </c>
      <c r="P86" s="641"/>
      <c r="Q86" s="652"/>
      <c r="S86" s="695">
        <f t="shared" si="7"/>
        <v>2069</v>
      </c>
      <c r="T86" s="696">
        <f>IF(Select2=1,Food!$W88,"")</f>
        <v>1.2141588184133556E-7</v>
      </c>
      <c r="U86" s="697">
        <f>IF(Select2=1,Paper!$W88,"")</f>
        <v>1.8294375751843138E-2</v>
      </c>
      <c r="V86" s="687">
        <f>IF(Select2=1,Nappies!$W88,"")</f>
        <v>0</v>
      </c>
      <c r="W86" s="697">
        <f>IF(Select2=1,Garden!$W88,"")</f>
        <v>0</v>
      </c>
      <c r="X86" s="687">
        <f>IF(Select2=1,Wood!$W88,"")</f>
        <v>3.9423741954453889E-2</v>
      </c>
      <c r="Y86" s="697">
        <f>IF(Select2=1,Textiles!$W88,"")</f>
        <v>2.297433233952395E-3</v>
      </c>
      <c r="Z86" s="689">
        <f>Sludge!W88</f>
        <v>0</v>
      </c>
      <c r="AA86" s="689" t="str">
        <f>IF(Select2=2,MSW!$W88,"")</f>
        <v/>
      </c>
      <c r="AB86" s="698">
        <f>Industry!$W88</f>
        <v>0</v>
      </c>
      <c r="AC86" s="699">
        <f t="shared" si="5"/>
        <v>6.0015672356131262E-2</v>
      </c>
      <c r="AD86" s="700">
        <f>Recovery_OX!R81</f>
        <v>0</v>
      </c>
      <c r="AE86" s="650"/>
      <c r="AF86" s="702">
        <f>(AC86-AD86)*(1-Recovery_OX!U81)</f>
        <v>6.0015672356131262E-2</v>
      </c>
    </row>
    <row r="87" spans="2:32">
      <c r="B87" s="695">
        <f t="shared" si="6"/>
        <v>2070</v>
      </c>
      <c r="C87" s="696">
        <f>IF(Select2=1,Food!$K89,"")</f>
        <v>1.2164718259398416E-7</v>
      </c>
      <c r="D87" s="697">
        <f>IF(Select2=1,Paper!$K89,"")</f>
        <v>8.2558604387870001E-3</v>
      </c>
      <c r="E87" s="687">
        <f>IF(Select2=1,Nappies!$K89,"")</f>
        <v>2.965691111579934E-4</v>
      </c>
      <c r="F87" s="697">
        <f>IF(Select2=1,Garden!$K89,"")</f>
        <v>0</v>
      </c>
      <c r="G87" s="687">
        <f>IF(Select2=1,Wood!$K89,"")</f>
        <v>0</v>
      </c>
      <c r="H87" s="697">
        <f>IF(Select2=1,Textiles!$K89,"")</f>
        <v>1.9546777009476707E-3</v>
      </c>
      <c r="I87" s="698">
        <f>Sludge!K89</f>
        <v>0</v>
      </c>
      <c r="J87" s="698" t="str">
        <f>IF(Select2=2,MSW!$K89,"")</f>
        <v/>
      </c>
      <c r="K87" s="698">
        <f>Industry!$K89</f>
        <v>0</v>
      </c>
      <c r="L87" s="699">
        <f t="shared" si="8"/>
        <v>1.0507228898075257E-2</v>
      </c>
      <c r="M87" s="700">
        <f>Recovery_OX!C82</f>
        <v>0</v>
      </c>
      <c r="N87" s="650"/>
      <c r="O87" s="701">
        <f>(L87-M87)*(1-Recovery_OX!F82)</f>
        <v>1.0507228898075257E-2</v>
      </c>
      <c r="P87" s="641"/>
      <c r="Q87" s="652"/>
      <c r="S87" s="695">
        <f t="shared" si="7"/>
        <v>2070</v>
      </c>
      <c r="T87" s="696">
        <f>IF(Select2=1,Food!$W89,"")</f>
        <v>8.1387499505341812E-8</v>
      </c>
      <c r="U87" s="697">
        <f>IF(Select2=1,Paper!$W89,"")</f>
        <v>1.7057562890055777E-2</v>
      </c>
      <c r="V87" s="687">
        <f>IF(Select2=1,Nappies!$W89,"")</f>
        <v>0</v>
      </c>
      <c r="W87" s="697">
        <f>IF(Select2=1,Garden!$W89,"")</f>
        <v>0</v>
      </c>
      <c r="X87" s="687">
        <f>IF(Select2=1,Wood!$W89,"")</f>
        <v>3.8067778760361333E-2</v>
      </c>
      <c r="Y87" s="697">
        <f>IF(Select2=1,Textiles!$W89,"")</f>
        <v>2.1421125489837494E-3</v>
      </c>
      <c r="Z87" s="689">
        <f>Sludge!W89</f>
        <v>0</v>
      </c>
      <c r="AA87" s="689" t="str">
        <f>IF(Select2=2,MSW!$W89,"")</f>
        <v/>
      </c>
      <c r="AB87" s="698">
        <f>Industry!$W89</f>
        <v>0</v>
      </c>
      <c r="AC87" s="699">
        <f t="shared" si="5"/>
        <v>5.7267535586900363E-2</v>
      </c>
      <c r="AD87" s="700">
        <f>Recovery_OX!R82</f>
        <v>0</v>
      </c>
      <c r="AE87" s="650"/>
      <c r="AF87" s="702">
        <f>(AC87-AD87)*(1-Recovery_OX!U82)</f>
        <v>5.7267535586900363E-2</v>
      </c>
    </row>
    <row r="88" spans="2:32">
      <c r="B88" s="695">
        <f t="shared" si="6"/>
        <v>2071</v>
      </c>
      <c r="C88" s="696">
        <f>IF(Select2=1,Food!$K90,"")</f>
        <v>8.1542545036505275E-8</v>
      </c>
      <c r="D88" s="697">
        <f>IF(Select2=1,Paper!$K90,"")</f>
        <v>7.6977132511310102E-3</v>
      </c>
      <c r="E88" s="687">
        <f>IF(Select2=1,Nappies!$K90,"")</f>
        <v>2.5020492477326103E-4</v>
      </c>
      <c r="F88" s="697">
        <f>IF(Select2=1,Garden!$K90,"")</f>
        <v>0</v>
      </c>
      <c r="G88" s="687">
        <f>IF(Select2=1,Wood!$K90,"")</f>
        <v>0</v>
      </c>
      <c r="H88" s="697">
        <f>IF(Select2=1,Textiles!$K90,"")</f>
        <v>1.8225294082715754E-3</v>
      </c>
      <c r="I88" s="698">
        <f>Sludge!K90</f>
        <v>0</v>
      </c>
      <c r="J88" s="698" t="str">
        <f>IF(Select2=2,MSW!$K90,"")</f>
        <v/>
      </c>
      <c r="K88" s="698">
        <f>Industry!$K90</f>
        <v>0</v>
      </c>
      <c r="L88" s="699">
        <f t="shared" si="8"/>
        <v>9.7705291267208838E-3</v>
      </c>
      <c r="M88" s="700">
        <f>Recovery_OX!C83</f>
        <v>0</v>
      </c>
      <c r="N88" s="650"/>
      <c r="O88" s="701">
        <f>(L88-M88)*(1-Recovery_OX!F83)</f>
        <v>9.7705291267208838E-3</v>
      </c>
      <c r="P88" s="641"/>
      <c r="Q88" s="652"/>
      <c r="S88" s="695">
        <f t="shared" si="7"/>
        <v>2071</v>
      </c>
      <c r="T88" s="696">
        <f>IF(Select2=1,Food!$W90,"")</f>
        <v>5.4555672415146296E-8</v>
      </c>
      <c r="U88" s="697">
        <f>IF(Select2=1,Paper!$W90,"")</f>
        <v>1.5904366221345053E-2</v>
      </c>
      <c r="V88" s="687">
        <f>IF(Select2=1,Nappies!$W90,"")</f>
        <v>0</v>
      </c>
      <c r="W88" s="697">
        <f>IF(Select2=1,Garden!$W90,"")</f>
        <v>0</v>
      </c>
      <c r="X88" s="687">
        <f>IF(Select2=1,Wood!$W90,"")</f>
        <v>3.6758453355899653E-2</v>
      </c>
      <c r="Y88" s="697">
        <f>IF(Select2=1,Textiles!$W90,"")</f>
        <v>1.9972925022154258E-3</v>
      </c>
      <c r="Z88" s="689">
        <f>Sludge!W90</f>
        <v>0</v>
      </c>
      <c r="AA88" s="689" t="str">
        <f>IF(Select2=2,MSW!$W90,"")</f>
        <v/>
      </c>
      <c r="AB88" s="698">
        <f>Industry!$W90</f>
        <v>0</v>
      </c>
      <c r="AC88" s="699">
        <f t="shared" si="5"/>
        <v>5.4660166635132547E-2</v>
      </c>
      <c r="AD88" s="700">
        <f>Recovery_OX!R83</f>
        <v>0</v>
      </c>
      <c r="AE88" s="650"/>
      <c r="AF88" s="702">
        <f>(AC88-AD88)*(1-Recovery_OX!U83)</f>
        <v>5.4660166635132547E-2</v>
      </c>
    </row>
    <row r="89" spans="2:32">
      <c r="B89" s="695">
        <f t="shared" si="6"/>
        <v>2072</v>
      </c>
      <c r="C89" s="696">
        <f>IF(Select2=1,Food!$K91,"")</f>
        <v>5.465960254273341E-8</v>
      </c>
      <c r="D89" s="697">
        <f>IF(Select2=1,Paper!$K91,"")</f>
        <v>7.1773002627626781E-3</v>
      </c>
      <c r="E89" s="687">
        <f>IF(Select2=1,Nappies!$K91,"")</f>
        <v>2.1108909197034526E-4</v>
      </c>
      <c r="F89" s="697">
        <f>IF(Select2=1,Garden!$K91,"")</f>
        <v>0</v>
      </c>
      <c r="G89" s="687">
        <f>IF(Select2=1,Wood!$K91,"")</f>
        <v>0</v>
      </c>
      <c r="H89" s="697">
        <f>IF(Select2=1,Textiles!$K91,"")</f>
        <v>1.6993151568692616E-3</v>
      </c>
      <c r="I89" s="698">
        <f>Sludge!K91</f>
        <v>0</v>
      </c>
      <c r="J89" s="698" t="str">
        <f>IF(Select2=2,MSW!$K91,"")</f>
        <v/>
      </c>
      <c r="K89" s="698">
        <f>Industry!$K91</f>
        <v>0</v>
      </c>
      <c r="L89" s="699">
        <f t="shared" si="8"/>
        <v>9.0877591712048289E-3</v>
      </c>
      <c r="M89" s="700">
        <f>Recovery_OX!C84</f>
        <v>0</v>
      </c>
      <c r="N89" s="650"/>
      <c r="O89" s="701">
        <f>(L89-M89)*(1-Recovery_OX!F84)</f>
        <v>9.0877591712048289E-3</v>
      </c>
      <c r="P89" s="641"/>
      <c r="Q89" s="652"/>
      <c r="S89" s="695">
        <f t="shared" si="7"/>
        <v>2072</v>
      </c>
      <c r="T89" s="696">
        <f>IF(Select2=1,Food!$W91,"")</f>
        <v>3.6569760844826127E-8</v>
      </c>
      <c r="U89" s="697">
        <f>IF(Select2=1,Paper!$W91,"")</f>
        <v>1.4829132774303047E-2</v>
      </c>
      <c r="V89" s="687">
        <f>IF(Select2=1,Nappies!$W91,"")</f>
        <v>0</v>
      </c>
      <c r="W89" s="697">
        <f>IF(Select2=1,Garden!$W91,"")</f>
        <v>0</v>
      </c>
      <c r="X89" s="687">
        <f>IF(Select2=1,Wood!$W91,"")</f>
        <v>3.549416165370782E-2</v>
      </c>
      <c r="Y89" s="697">
        <f>IF(Select2=1,Textiles!$W91,"")</f>
        <v>1.8622631856101508E-3</v>
      </c>
      <c r="Z89" s="689">
        <f>Sludge!W91</f>
        <v>0</v>
      </c>
      <c r="AA89" s="689" t="str">
        <f>IF(Select2=2,MSW!$W91,"")</f>
        <v/>
      </c>
      <c r="AB89" s="698">
        <f>Industry!$W91</f>
        <v>0</v>
      </c>
      <c r="AC89" s="699">
        <f t="shared" si="5"/>
        <v>5.218559418338186E-2</v>
      </c>
      <c r="AD89" s="700">
        <f>Recovery_OX!R84</f>
        <v>0</v>
      </c>
      <c r="AE89" s="650"/>
      <c r="AF89" s="702">
        <f>(AC89-AD89)*(1-Recovery_OX!U84)</f>
        <v>5.218559418338186E-2</v>
      </c>
    </row>
    <row r="90" spans="2:32">
      <c r="B90" s="695">
        <f t="shared" si="6"/>
        <v>2073</v>
      </c>
      <c r="C90" s="696">
        <f>IF(Select2=1,Food!$K92,"")</f>
        <v>3.6639427292734813E-8</v>
      </c>
      <c r="D90" s="697">
        <f>IF(Select2=1,Paper!$K92,"")</f>
        <v>6.6920704086092589E-3</v>
      </c>
      <c r="E90" s="687">
        <f>IF(Select2=1,Nappies!$K92,"")</f>
        <v>1.7808844006265853E-4</v>
      </c>
      <c r="F90" s="697">
        <f>IF(Select2=1,Garden!$K92,"")</f>
        <v>0</v>
      </c>
      <c r="G90" s="687">
        <f>IF(Select2=1,Wood!$K92,"")</f>
        <v>0</v>
      </c>
      <c r="H90" s="697">
        <f>IF(Select2=1,Textiles!$K92,"")</f>
        <v>1.5844309503374066E-3</v>
      </c>
      <c r="I90" s="698">
        <f>Sludge!K92</f>
        <v>0</v>
      </c>
      <c r="J90" s="698" t="str">
        <f>IF(Select2=2,MSW!$K92,"")</f>
        <v/>
      </c>
      <c r="K90" s="698">
        <f>Industry!$K92</f>
        <v>0</v>
      </c>
      <c r="L90" s="699">
        <f t="shared" si="8"/>
        <v>8.4546264384366167E-3</v>
      </c>
      <c r="M90" s="700">
        <f>Recovery_OX!C85</f>
        <v>0</v>
      </c>
      <c r="N90" s="650"/>
      <c r="O90" s="701">
        <f>(L90-M90)*(1-Recovery_OX!F85)</f>
        <v>8.4546264384366167E-3</v>
      </c>
      <c r="P90" s="641"/>
      <c r="Q90" s="652"/>
      <c r="S90" s="695">
        <f t="shared" si="7"/>
        <v>2073</v>
      </c>
      <c r="T90" s="696">
        <f>IF(Select2=1,Food!$W92,"")</f>
        <v>2.4513443773016166E-8</v>
      </c>
      <c r="U90" s="697">
        <f>IF(Select2=1,Paper!$W92,"")</f>
        <v>1.382659175332491E-2</v>
      </c>
      <c r="V90" s="687">
        <f>IF(Select2=1,Nappies!$W92,"")</f>
        <v>0</v>
      </c>
      <c r="W90" s="697">
        <f>IF(Select2=1,Garden!$W92,"")</f>
        <v>0</v>
      </c>
      <c r="X90" s="687">
        <f>IF(Select2=1,Wood!$W92,"")</f>
        <v>3.4273354738341893E-2</v>
      </c>
      <c r="Y90" s="697">
        <f>IF(Select2=1,Textiles!$W92,"")</f>
        <v>1.7363626853012684E-3</v>
      </c>
      <c r="Z90" s="689">
        <f>Sludge!W92</f>
        <v>0</v>
      </c>
      <c r="AA90" s="689" t="str">
        <f>IF(Select2=2,MSW!$W92,"")</f>
        <v/>
      </c>
      <c r="AB90" s="698">
        <f>Industry!$W92</f>
        <v>0</v>
      </c>
      <c r="AC90" s="699">
        <f t="shared" si="5"/>
        <v>4.9836333690411842E-2</v>
      </c>
      <c r="AD90" s="700">
        <f>Recovery_OX!R85</f>
        <v>0</v>
      </c>
      <c r="AE90" s="650"/>
      <c r="AF90" s="702">
        <f>(AC90-AD90)*(1-Recovery_OX!U85)</f>
        <v>4.9836333690411842E-2</v>
      </c>
    </row>
    <row r="91" spans="2:32">
      <c r="B91" s="695">
        <f t="shared" si="6"/>
        <v>2074</v>
      </c>
      <c r="C91" s="696">
        <f>IF(Select2=1,Food!$K93,"")</f>
        <v>2.4560142589585457E-8</v>
      </c>
      <c r="D91" s="697">
        <f>IF(Select2=1,Paper!$K93,"")</f>
        <v>6.2396450913627475E-3</v>
      </c>
      <c r="E91" s="687">
        <f>IF(Select2=1,Nappies!$K93,"")</f>
        <v>1.5024695112339888E-4</v>
      </c>
      <c r="F91" s="697">
        <f>IF(Select2=1,Garden!$K93,"")</f>
        <v>0</v>
      </c>
      <c r="G91" s="687">
        <f>IF(Select2=1,Wood!$K93,"")</f>
        <v>0</v>
      </c>
      <c r="H91" s="697">
        <f>IF(Select2=1,Textiles!$K93,"")</f>
        <v>1.4773136261623063E-3</v>
      </c>
      <c r="I91" s="698">
        <f>Sludge!K93</f>
        <v>0</v>
      </c>
      <c r="J91" s="698" t="str">
        <f>IF(Select2=2,MSW!$K93,"")</f>
        <v/>
      </c>
      <c r="K91" s="698">
        <f>Industry!$K93</f>
        <v>0</v>
      </c>
      <c r="L91" s="699">
        <f t="shared" si="8"/>
        <v>7.8672302287910428E-3</v>
      </c>
      <c r="M91" s="700">
        <f>Recovery_OX!C86</f>
        <v>0</v>
      </c>
      <c r="N91" s="650"/>
      <c r="O91" s="701">
        <f>(L91-M91)*(1-Recovery_OX!F86)</f>
        <v>7.8672302287910428E-3</v>
      </c>
      <c r="P91" s="641"/>
      <c r="Q91" s="652"/>
      <c r="S91" s="695">
        <f t="shared" si="7"/>
        <v>2074</v>
      </c>
      <c r="T91" s="696">
        <f>IF(Select2=1,Food!$W93,"")</f>
        <v>1.6431852758420255E-8</v>
      </c>
      <c r="U91" s="697">
        <f>IF(Select2=1,Paper!$W93,"")</f>
        <v>1.2891828701162695E-2</v>
      </c>
      <c r="V91" s="687">
        <f>IF(Select2=1,Nappies!$W93,"")</f>
        <v>0</v>
      </c>
      <c r="W91" s="697">
        <f>IF(Select2=1,Garden!$W93,"")</f>
        <v>0</v>
      </c>
      <c r="X91" s="687">
        <f>IF(Select2=1,Wood!$W93,"")</f>
        <v>3.3094536968659868E-2</v>
      </c>
      <c r="Y91" s="697">
        <f>IF(Select2=1,Textiles!$W93,"")</f>
        <v>1.6189738368901996E-3</v>
      </c>
      <c r="Z91" s="689">
        <f>Sludge!W93</f>
        <v>0</v>
      </c>
      <c r="AA91" s="689" t="str">
        <f>IF(Select2=2,MSW!$W93,"")</f>
        <v/>
      </c>
      <c r="AB91" s="698">
        <f>Industry!$W93</f>
        <v>0</v>
      </c>
      <c r="AC91" s="699">
        <f t="shared" si="5"/>
        <v>4.7605355938565519E-2</v>
      </c>
      <c r="AD91" s="700">
        <f>Recovery_OX!R86</f>
        <v>0</v>
      </c>
      <c r="AE91" s="650"/>
      <c r="AF91" s="702">
        <f>(AC91-AD91)*(1-Recovery_OX!U86)</f>
        <v>4.7605355938565519E-2</v>
      </c>
    </row>
    <row r="92" spans="2:32">
      <c r="B92" s="695">
        <f t="shared" si="6"/>
        <v>2075</v>
      </c>
      <c r="C92" s="696">
        <f>IF(Select2=1,Food!$K94,"")</f>
        <v>1.646315591129279E-8</v>
      </c>
      <c r="D92" s="697">
        <f>IF(Select2=1,Paper!$K94,"")</f>
        <v>5.8178065215931116E-3</v>
      </c>
      <c r="E92" s="687">
        <f>IF(Select2=1,Nappies!$K94,"")</f>
        <v>1.2675806646368813E-4</v>
      </c>
      <c r="F92" s="697">
        <f>IF(Select2=1,Garden!$K94,"")</f>
        <v>0</v>
      </c>
      <c r="G92" s="687">
        <f>IF(Select2=1,Wood!$K94,"")</f>
        <v>0</v>
      </c>
      <c r="H92" s="697">
        <f>IF(Select2=1,Textiles!$K94,"")</f>
        <v>1.3774380950965809E-3</v>
      </c>
      <c r="I92" s="698">
        <f>Sludge!K94</f>
        <v>0</v>
      </c>
      <c r="J92" s="698" t="str">
        <f>IF(Select2=2,MSW!$K94,"")</f>
        <v/>
      </c>
      <c r="K92" s="698">
        <f>Industry!$K94</f>
        <v>0</v>
      </c>
      <c r="L92" s="699">
        <f t="shared" si="8"/>
        <v>7.3220191463092919E-3</v>
      </c>
      <c r="M92" s="700">
        <f>Recovery_OX!C87</f>
        <v>0</v>
      </c>
      <c r="N92" s="650"/>
      <c r="O92" s="701">
        <f>(L92-M92)*(1-Recovery_OX!F87)</f>
        <v>7.3220191463092919E-3</v>
      </c>
      <c r="P92" s="641"/>
      <c r="Q92" s="652"/>
      <c r="S92" s="695">
        <f t="shared" si="7"/>
        <v>2075</v>
      </c>
      <c r="T92" s="696">
        <f>IF(Select2=1,Food!$W94,"")</f>
        <v>1.101460029747511E-8</v>
      </c>
      <c r="U92" s="697">
        <f>IF(Select2=1,Paper!$W94,"")</f>
        <v>1.2020261408250224E-2</v>
      </c>
      <c r="V92" s="687">
        <f>IF(Select2=1,Nappies!$W94,"")</f>
        <v>0</v>
      </c>
      <c r="W92" s="697">
        <f>IF(Select2=1,Garden!$W94,"")</f>
        <v>0</v>
      </c>
      <c r="X92" s="687">
        <f>IF(Select2=1,Wood!$W94,"")</f>
        <v>3.1956264145474228E-2</v>
      </c>
      <c r="Y92" s="697">
        <f>IF(Select2=1,Textiles!$W94,"")</f>
        <v>1.5095212001058427E-3</v>
      </c>
      <c r="Z92" s="689">
        <f>Sludge!W94</f>
        <v>0</v>
      </c>
      <c r="AA92" s="689" t="str">
        <f>IF(Select2=2,MSW!$W94,"")</f>
        <v/>
      </c>
      <c r="AB92" s="698">
        <f>Industry!$W94</f>
        <v>0</v>
      </c>
      <c r="AC92" s="699">
        <f t="shared" si="5"/>
        <v>4.5486057768430593E-2</v>
      </c>
      <c r="AD92" s="700">
        <f>Recovery_OX!R87</f>
        <v>0</v>
      </c>
      <c r="AE92" s="650"/>
      <c r="AF92" s="702">
        <f>(AC92-AD92)*(1-Recovery_OX!U87)</f>
        <v>4.5486057768430593E-2</v>
      </c>
    </row>
    <row r="93" spans="2:32">
      <c r="B93" s="695">
        <f t="shared" si="6"/>
        <v>2076</v>
      </c>
      <c r="C93" s="696">
        <f>IF(Select2=1,Food!$K95,"")</f>
        <v>1.103558342834969E-8</v>
      </c>
      <c r="D93" s="697">
        <f>IF(Select2=1,Paper!$K95,"")</f>
        <v>5.4244868461419387E-3</v>
      </c>
      <c r="E93" s="687">
        <f>IF(Select2=1,Nappies!$K95,"")</f>
        <v>1.0694132089519969E-4</v>
      </c>
      <c r="F93" s="697">
        <f>IF(Select2=1,Garden!$K95,"")</f>
        <v>0</v>
      </c>
      <c r="G93" s="687">
        <f>IF(Select2=1,Wood!$K95,"")</f>
        <v>0</v>
      </c>
      <c r="H93" s="697">
        <f>IF(Select2=1,Textiles!$K95,"")</f>
        <v>1.2843147671710738E-3</v>
      </c>
      <c r="I93" s="698">
        <f>Sludge!K95</f>
        <v>0</v>
      </c>
      <c r="J93" s="698" t="str">
        <f>IF(Select2=2,MSW!$K95,"")</f>
        <v/>
      </c>
      <c r="K93" s="698">
        <f>Industry!$K95</f>
        <v>0</v>
      </c>
      <c r="L93" s="699">
        <f t="shared" si="8"/>
        <v>6.8157539697916401E-3</v>
      </c>
      <c r="M93" s="700">
        <f>Recovery_OX!C88</f>
        <v>0</v>
      </c>
      <c r="N93" s="650"/>
      <c r="O93" s="701">
        <f>(L93-M93)*(1-Recovery_OX!F88)</f>
        <v>6.8157539697916401E-3</v>
      </c>
      <c r="P93" s="641"/>
      <c r="Q93" s="652"/>
      <c r="S93" s="695">
        <f t="shared" si="7"/>
        <v>2076</v>
      </c>
      <c r="T93" s="696">
        <f>IF(Select2=1,Food!$W95,"")</f>
        <v>7.3833073784676824E-9</v>
      </c>
      <c r="U93" s="697">
        <f>IF(Select2=1,Paper!$W95,"")</f>
        <v>1.1207617450706479E-2</v>
      </c>
      <c r="V93" s="687">
        <f>IF(Select2=1,Nappies!$W95,"")</f>
        <v>0</v>
      </c>
      <c r="W93" s="697">
        <f>IF(Select2=1,Garden!$W95,"")</f>
        <v>0</v>
      </c>
      <c r="X93" s="687">
        <f>IF(Select2=1,Wood!$W95,"")</f>
        <v>3.0857141742227388E-2</v>
      </c>
      <c r="Y93" s="697">
        <f>IF(Select2=1,Textiles!$W95,"")</f>
        <v>1.4074682379956981E-3</v>
      </c>
      <c r="Z93" s="689">
        <f>Sludge!W95</f>
        <v>0</v>
      </c>
      <c r="AA93" s="689" t="str">
        <f>IF(Select2=2,MSW!$W95,"")</f>
        <v/>
      </c>
      <c r="AB93" s="698">
        <f>Industry!$W95</f>
        <v>0</v>
      </c>
      <c r="AC93" s="699">
        <f t="shared" si="5"/>
        <v>4.347223481423694E-2</v>
      </c>
      <c r="AD93" s="700">
        <f>Recovery_OX!R88</f>
        <v>0</v>
      </c>
      <c r="AE93" s="650"/>
      <c r="AF93" s="702">
        <f>(AC93-AD93)*(1-Recovery_OX!U88)</f>
        <v>4.347223481423694E-2</v>
      </c>
    </row>
    <row r="94" spans="2:32">
      <c r="B94" s="695">
        <f t="shared" si="6"/>
        <v>2077</v>
      </c>
      <c r="C94" s="696">
        <f>IF(Select2=1,Food!$K96,"")</f>
        <v>7.3973727917215042E-9</v>
      </c>
      <c r="D94" s="697">
        <f>IF(Select2=1,Paper!$K96,"")</f>
        <v>5.0577580115038524E-3</v>
      </c>
      <c r="E94" s="687">
        <f>IF(Select2=1,Nappies!$K96,"")</f>
        <v>9.0222629879623656E-5</v>
      </c>
      <c r="F94" s="697">
        <f>IF(Select2=1,Garden!$K96,"")</f>
        <v>0</v>
      </c>
      <c r="G94" s="687">
        <f>IF(Select2=1,Wood!$K96,"")</f>
        <v>0</v>
      </c>
      <c r="H94" s="697">
        <f>IF(Select2=1,Textiles!$K96,"")</f>
        <v>1.1974871517242561E-3</v>
      </c>
      <c r="I94" s="698">
        <f>Sludge!K96</f>
        <v>0</v>
      </c>
      <c r="J94" s="698" t="str">
        <f>IF(Select2=2,MSW!$K96,"")</f>
        <v/>
      </c>
      <c r="K94" s="698">
        <f>Industry!$K96</f>
        <v>0</v>
      </c>
      <c r="L94" s="699">
        <f t="shared" si="8"/>
        <v>6.3454751904805234E-3</v>
      </c>
      <c r="M94" s="700">
        <f>Recovery_OX!C89</f>
        <v>0</v>
      </c>
      <c r="N94" s="650"/>
      <c r="O94" s="701">
        <f>(L94-M94)*(1-Recovery_OX!F89)</f>
        <v>6.3454751904805234E-3</v>
      </c>
      <c r="P94" s="641"/>
      <c r="Q94" s="652"/>
      <c r="S94" s="695">
        <f t="shared" si="7"/>
        <v>2077</v>
      </c>
      <c r="T94" s="696">
        <f>IF(Select2=1,Food!$W96,"")</f>
        <v>4.9491789418297321E-9</v>
      </c>
      <c r="U94" s="697">
        <f>IF(Select2=1,Paper!$W96,"")</f>
        <v>1.044991324690878E-2</v>
      </c>
      <c r="V94" s="687">
        <f>IF(Select2=1,Nappies!$W96,"")</f>
        <v>0</v>
      </c>
      <c r="W94" s="697">
        <f>IF(Select2=1,Garden!$W96,"")</f>
        <v>0</v>
      </c>
      <c r="X94" s="687">
        <f>IF(Select2=1,Wood!$W96,"")</f>
        <v>2.9795823196522207E-2</v>
      </c>
      <c r="Y94" s="697">
        <f>IF(Select2=1,Textiles!$W96,"")</f>
        <v>1.3123146868211032E-3</v>
      </c>
      <c r="Z94" s="689">
        <f>Sludge!W96</f>
        <v>0</v>
      </c>
      <c r="AA94" s="689" t="str">
        <f>IF(Select2=2,MSW!$W96,"")</f>
        <v/>
      </c>
      <c r="AB94" s="698">
        <f>Industry!$W96</f>
        <v>0</v>
      </c>
      <c r="AC94" s="699">
        <f t="shared" si="5"/>
        <v>4.1558056079431034E-2</v>
      </c>
      <c r="AD94" s="700">
        <f>Recovery_OX!R89</f>
        <v>0</v>
      </c>
      <c r="AE94" s="650"/>
      <c r="AF94" s="702">
        <f>(AC94-AD94)*(1-Recovery_OX!U89)</f>
        <v>4.1558056079431034E-2</v>
      </c>
    </row>
    <row r="95" spans="2:32">
      <c r="B95" s="695">
        <f t="shared" si="6"/>
        <v>2078</v>
      </c>
      <c r="C95" s="696">
        <f>IF(Select2=1,Food!$K97,"")</f>
        <v>4.958607270289544E-9</v>
      </c>
      <c r="D95" s="697">
        <f>IF(Select2=1,Paper!$K97,"")</f>
        <v>4.7158223125059904E-3</v>
      </c>
      <c r="E95" s="687">
        <f>IF(Select2=1,Nappies!$K97,"")</f>
        <v>7.6117658490236097E-5</v>
      </c>
      <c r="F95" s="697">
        <f>IF(Select2=1,Garden!$K97,"")</f>
        <v>0</v>
      </c>
      <c r="G95" s="687">
        <f>IF(Select2=1,Wood!$K97,"")</f>
        <v>0</v>
      </c>
      <c r="H95" s="697">
        <f>IF(Select2=1,Textiles!$K97,"")</f>
        <v>1.1165296196844732E-3</v>
      </c>
      <c r="I95" s="698">
        <f>Sludge!K97</f>
        <v>0</v>
      </c>
      <c r="J95" s="698" t="str">
        <f>IF(Select2=2,MSW!$K97,"")</f>
        <v/>
      </c>
      <c r="K95" s="698">
        <f>Industry!$K97</f>
        <v>0</v>
      </c>
      <c r="L95" s="699">
        <f t="shared" si="8"/>
        <v>5.9084745492879696E-3</v>
      </c>
      <c r="M95" s="700">
        <f>Recovery_OX!C90</f>
        <v>0</v>
      </c>
      <c r="N95" s="650"/>
      <c r="O95" s="701">
        <f>(L95-M95)*(1-Recovery_OX!F90)</f>
        <v>5.9084745492879696E-3</v>
      </c>
      <c r="P95" s="641"/>
      <c r="Q95" s="652"/>
      <c r="S95" s="695">
        <f t="shared" si="7"/>
        <v>2078</v>
      </c>
      <c r="T95" s="696">
        <f>IF(Select2=1,Food!$W97,"")</f>
        <v>3.3175338561259228E-9</v>
      </c>
      <c r="U95" s="697">
        <f>IF(Select2=1,Paper!$W97,"")</f>
        <v>9.7434345299710484E-3</v>
      </c>
      <c r="V95" s="687">
        <f>IF(Select2=1,Nappies!$W97,"")</f>
        <v>0</v>
      </c>
      <c r="W95" s="697">
        <f>IF(Select2=1,Garden!$W97,"")</f>
        <v>0</v>
      </c>
      <c r="X95" s="687">
        <f>IF(Select2=1,Wood!$W97,"")</f>
        <v>2.877100826041468E-2</v>
      </c>
      <c r="Y95" s="697">
        <f>IF(Select2=1,Textiles!$W97,"")</f>
        <v>1.2235941037638065E-3</v>
      </c>
      <c r="Z95" s="689">
        <f>Sludge!W97</f>
        <v>0</v>
      </c>
      <c r="AA95" s="689" t="str">
        <f>IF(Select2=2,MSW!$W97,"")</f>
        <v/>
      </c>
      <c r="AB95" s="698">
        <f>Industry!$W97</f>
        <v>0</v>
      </c>
      <c r="AC95" s="699">
        <f t="shared" si="5"/>
        <v>3.9738040211683388E-2</v>
      </c>
      <c r="AD95" s="700">
        <f>Recovery_OX!R90</f>
        <v>0</v>
      </c>
      <c r="AE95" s="650"/>
      <c r="AF95" s="702">
        <f>(AC95-AD95)*(1-Recovery_OX!U90)</f>
        <v>3.9738040211683388E-2</v>
      </c>
    </row>
    <row r="96" spans="2:32">
      <c r="B96" s="695">
        <f t="shared" si="6"/>
        <v>2079</v>
      </c>
      <c r="C96" s="696">
        <f>IF(Select2=1,Food!$K98,"")</f>
        <v>3.3238538536931433E-9</v>
      </c>
      <c r="D96" s="697">
        <f>IF(Select2=1,Paper!$K98,"")</f>
        <v>4.3970035799551629E-3</v>
      </c>
      <c r="E96" s="687">
        <f>IF(Select2=1,Nappies!$K98,"")</f>
        <v>6.4217790389911193E-5</v>
      </c>
      <c r="F96" s="697">
        <f>IF(Select2=1,Garden!$K98,"")</f>
        <v>0</v>
      </c>
      <c r="G96" s="687">
        <f>IF(Select2=1,Wood!$K98,"")</f>
        <v>0</v>
      </c>
      <c r="H96" s="697">
        <f>IF(Select2=1,Textiles!$K98,"")</f>
        <v>1.0410453171357415E-3</v>
      </c>
      <c r="I96" s="698">
        <f>Sludge!K98</f>
        <v>0</v>
      </c>
      <c r="J96" s="698" t="str">
        <f>IF(Select2=2,MSW!$K98,"")</f>
        <v/>
      </c>
      <c r="K96" s="698">
        <f>Industry!$K98</f>
        <v>0</v>
      </c>
      <c r="L96" s="699">
        <f t="shared" si="8"/>
        <v>5.5022700113346694E-3</v>
      </c>
      <c r="M96" s="700">
        <f>Recovery_OX!C91</f>
        <v>0</v>
      </c>
      <c r="N96" s="650"/>
      <c r="O96" s="701">
        <f>(L96-M96)*(1-Recovery_OX!F91)</f>
        <v>5.5022700113346694E-3</v>
      </c>
      <c r="P96" s="639"/>
      <c r="S96" s="695">
        <f t="shared" si="7"/>
        <v>2079</v>
      </c>
      <c r="T96" s="696">
        <f>IF(Select2=1,Food!$W98,"")</f>
        <v>2.2238094471631206E-9</v>
      </c>
      <c r="U96" s="697">
        <f>IF(Select2=1,Paper!$W98,"")</f>
        <v>9.0847181404032241E-3</v>
      </c>
      <c r="V96" s="687">
        <f>IF(Select2=1,Nappies!$W98,"")</f>
        <v>0</v>
      </c>
      <c r="W96" s="697">
        <f>IF(Select2=1,Garden!$W98,"")</f>
        <v>0</v>
      </c>
      <c r="X96" s="687">
        <f>IF(Select2=1,Wood!$W98,"")</f>
        <v>2.7781441407447597E-2</v>
      </c>
      <c r="Y96" s="697">
        <f>IF(Select2=1,Textiles!$W98,"")</f>
        <v>1.1408715804227308E-3</v>
      </c>
      <c r="Z96" s="689">
        <f>Sludge!W98</f>
        <v>0</v>
      </c>
      <c r="AA96" s="689" t="str">
        <f>IF(Select2=2,MSW!$W98,"")</f>
        <v/>
      </c>
      <c r="AB96" s="698">
        <f>Industry!$W98</f>
        <v>0</v>
      </c>
      <c r="AC96" s="699">
        <f t="shared" si="5"/>
        <v>3.8007033352083004E-2</v>
      </c>
      <c r="AD96" s="700">
        <f>Recovery_OX!R91</f>
        <v>0</v>
      </c>
      <c r="AE96" s="650"/>
      <c r="AF96" s="702">
        <f>(AC96-AD96)*(1-Recovery_OX!U91)</f>
        <v>3.8007033352083004E-2</v>
      </c>
    </row>
    <row r="97" spans="2:32" ht="13.5" thickBot="1">
      <c r="B97" s="703">
        <f t="shared" si="6"/>
        <v>2080</v>
      </c>
      <c r="C97" s="704">
        <f>IF(Select2=1,Food!$K99,"")</f>
        <v>2.2280458682233248E-9</v>
      </c>
      <c r="D97" s="705">
        <f>IF(Select2=1,Paper!$K99,"")</f>
        <v>4.0997389640545241E-3</v>
      </c>
      <c r="E97" s="705">
        <f>IF(Select2=1,Nappies!$K99,"")</f>
        <v>5.4178290351529449E-5</v>
      </c>
      <c r="F97" s="705">
        <f>IF(Select2=1,Garden!$K99,"")</f>
        <v>0</v>
      </c>
      <c r="G97" s="705">
        <f>IF(Select2=1,Wood!$K99,"")</f>
        <v>0</v>
      </c>
      <c r="H97" s="705">
        <f>IF(Select2=1,Textiles!$K99,"")</f>
        <v>9.7066421993939351E-4</v>
      </c>
      <c r="I97" s="706">
        <f>Sludge!K99</f>
        <v>0</v>
      </c>
      <c r="J97" s="706" t="str">
        <f>IF(Select2=2,MSW!$K99,"")</f>
        <v/>
      </c>
      <c r="K97" s="698">
        <f>Industry!$K99</f>
        <v>0</v>
      </c>
      <c r="L97" s="699">
        <f t="shared" si="8"/>
        <v>5.1245837023913155E-3</v>
      </c>
      <c r="M97" s="707">
        <f>Recovery_OX!C92</f>
        <v>0</v>
      </c>
      <c r="N97" s="650"/>
      <c r="O97" s="708">
        <f>(L97-M97)*(1-Recovery_OX!F92)</f>
        <v>5.1245837023913155E-3</v>
      </c>
      <c r="S97" s="703">
        <f t="shared" si="7"/>
        <v>2080</v>
      </c>
      <c r="T97" s="704">
        <f>IF(Select2=1,Food!$W99,"")</f>
        <v>1.4906640509968725E-9</v>
      </c>
      <c r="U97" s="705">
        <f>IF(Select2=1,Paper!$W99,"")</f>
        <v>8.4705350496994264E-3</v>
      </c>
      <c r="V97" s="705">
        <f>IF(Select2=1,Nappies!$W99,"")</f>
        <v>0</v>
      </c>
      <c r="W97" s="705">
        <f>IF(Select2=1,Garden!$W99,"")</f>
        <v>0</v>
      </c>
      <c r="X97" s="705">
        <f>IF(Select2=1,Wood!$W99,"")</f>
        <v>2.6825910294473634E-2</v>
      </c>
      <c r="Y97" s="705">
        <f>IF(Select2=1,Textiles!$W99,"")</f>
        <v>1.0637416108924863E-3</v>
      </c>
      <c r="Z97" s="706">
        <f>Sludge!W99</f>
        <v>0</v>
      </c>
      <c r="AA97" s="706" t="str">
        <f>IF(Select2=2,MSW!$W99,"")</f>
        <v/>
      </c>
      <c r="AB97" s="698">
        <f>Industry!$W99</f>
        <v>0</v>
      </c>
      <c r="AC97" s="709">
        <f t="shared" si="5"/>
        <v>3.6360188445729601E-2</v>
      </c>
      <c r="AD97" s="707">
        <f>Recovery_OX!R92</f>
        <v>0</v>
      </c>
      <c r="AE97" s="650"/>
      <c r="AF97" s="710">
        <f>(AC97-AD97)*(1-Recovery_OX!U92)</f>
        <v>3.6360188445729601E-2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0.16543185557170803</v>
      </c>
      <c r="E12" s="464">
        <f>Stored_C!G18+Stored_C!M18</f>
        <v>0.13648128084665909</v>
      </c>
      <c r="F12" s="465">
        <f>F11+HWP!C12</f>
        <v>0</v>
      </c>
      <c r="G12" s="463">
        <f>G11+HWP!D12</f>
        <v>0.16543185557170803</v>
      </c>
      <c r="H12" s="464">
        <f>H11+HWP!E12</f>
        <v>0.13648128084665909</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0.174609212336724</v>
      </c>
      <c r="E13" s="473">
        <f>Stored_C!G19+Stored_C!M19</f>
        <v>0.14405260017779731</v>
      </c>
      <c r="F13" s="474">
        <f>F12+HWP!C13</f>
        <v>0</v>
      </c>
      <c r="G13" s="472">
        <f>G12+HWP!D13</f>
        <v>0.34004106790843203</v>
      </c>
      <c r="H13" s="473">
        <f>H12+HWP!E13</f>
        <v>0.28053388102445642</v>
      </c>
      <c r="I13" s="456"/>
      <c r="J13" s="475">
        <f>Garden!J20</f>
        <v>0</v>
      </c>
      <c r="K13" s="476">
        <f>Paper!J20</f>
        <v>6.8957458056048901E-3</v>
      </c>
      <c r="L13" s="477">
        <f>Wood!J20</f>
        <v>0</v>
      </c>
      <c r="M13" s="478">
        <f>J13*(1-Recovery_OX!E13)*(1-Recovery_OX!F13)</f>
        <v>0</v>
      </c>
      <c r="N13" s="476">
        <f>K13*(1-Recovery_OX!E13)*(1-Recovery_OX!F13)</f>
        <v>6.8957458056048901E-3</v>
      </c>
      <c r="O13" s="477">
        <f>L13*(1-Recovery_OX!E13)*(1-Recovery_OX!F13)</f>
        <v>0</v>
      </c>
    </row>
    <row r="14" spans="2:15">
      <c r="B14" s="470">
        <f t="shared" ref="B14:B77" si="0">B13+1</f>
        <v>1952</v>
      </c>
      <c r="C14" s="471">
        <f>Stored_C!E20</f>
        <v>0</v>
      </c>
      <c r="D14" s="472">
        <f>Stored_C!F20+Stored_C!L20</f>
        <v>0.184487969296488</v>
      </c>
      <c r="E14" s="473">
        <f>Stored_C!G20+Stored_C!M20</f>
        <v>0.1522025746696026</v>
      </c>
      <c r="F14" s="474">
        <f>F13+HWP!C14</f>
        <v>0</v>
      </c>
      <c r="G14" s="472">
        <f>G13+HWP!D14</f>
        <v>0.52452903720492006</v>
      </c>
      <c r="H14" s="473">
        <f>H13+HWP!E14</f>
        <v>0.43273645569405905</v>
      </c>
      <c r="I14" s="456"/>
      <c r="J14" s="475">
        <f>Garden!J21</f>
        <v>0</v>
      </c>
      <c r="K14" s="476">
        <f>Paper!J21</f>
        <v>1.3707839101416985E-2</v>
      </c>
      <c r="L14" s="477">
        <f>Wood!J21</f>
        <v>0</v>
      </c>
      <c r="M14" s="478">
        <f>J14*(1-Recovery_OX!E14)*(1-Recovery_OX!F14)</f>
        <v>0</v>
      </c>
      <c r="N14" s="476">
        <f>K14*(1-Recovery_OX!E14)*(1-Recovery_OX!F14)</f>
        <v>1.3707839101416985E-2</v>
      </c>
      <c r="O14" s="477">
        <f>L14*(1-Recovery_OX!E14)*(1-Recovery_OX!F14)</f>
        <v>0</v>
      </c>
    </row>
    <row r="15" spans="2:15">
      <c r="B15" s="470">
        <f t="shared" si="0"/>
        <v>1953</v>
      </c>
      <c r="C15" s="471">
        <f>Stored_C!E21</f>
        <v>0</v>
      </c>
      <c r="D15" s="472">
        <f>Stored_C!F21+Stored_C!L21</f>
        <v>0.18786539433063604</v>
      </c>
      <c r="E15" s="473">
        <f>Stored_C!G21+Stored_C!M21</f>
        <v>0.15498895032277474</v>
      </c>
      <c r="F15" s="474">
        <f>F14+HWP!C15</f>
        <v>0</v>
      </c>
      <c r="G15" s="472">
        <f>G14+HWP!D15</f>
        <v>0.71239443153555615</v>
      </c>
      <c r="H15" s="473">
        <f>H14+HWP!E15</f>
        <v>0.58772540601683376</v>
      </c>
      <c r="I15" s="456"/>
      <c r="J15" s="475">
        <f>Garden!J22</f>
        <v>0</v>
      </c>
      <c r="K15" s="476">
        <f>Paper!J22</f>
        <v>2.0471171989411042E-2</v>
      </c>
      <c r="L15" s="477">
        <f>Wood!J22</f>
        <v>0</v>
      </c>
      <c r="M15" s="478">
        <f>J15*(1-Recovery_OX!E15)*(1-Recovery_OX!F15)</f>
        <v>0</v>
      </c>
      <c r="N15" s="476">
        <f>K15*(1-Recovery_OX!E15)*(1-Recovery_OX!F15)</f>
        <v>2.0471171989411042E-2</v>
      </c>
      <c r="O15" s="477">
        <f>L15*(1-Recovery_OX!E15)*(1-Recovery_OX!F15)</f>
        <v>0</v>
      </c>
    </row>
    <row r="16" spans="2:15">
      <c r="B16" s="470">
        <f t="shared" si="0"/>
        <v>1954</v>
      </c>
      <c r="C16" s="471">
        <f>Stored_C!E22</f>
        <v>0</v>
      </c>
      <c r="D16" s="472">
        <f>Stored_C!F22+Stored_C!L22</f>
        <v>0.19821034298610601</v>
      </c>
      <c r="E16" s="473">
        <f>Stored_C!G22+Stored_C!M22</f>
        <v>0.16352353296353744</v>
      </c>
      <c r="F16" s="474">
        <f>F15+HWP!C16</f>
        <v>0</v>
      </c>
      <c r="G16" s="472">
        <f>G15+HWP!D16</f>
        <v>0.91060477452166211</v>
      </c>
      <c r="H16" s="473">
        <f>H15+HWP!E16</f>
        <v>0.75124893898037115</v>
      </c>
      <c r="I16" s="456"/>
      <c r="J16" s="475">
        <f>Garden!J23</f>
        <v>0</v>
      </c>
      <c r="K16" s="476">
        <f>Paper!J23</f>
        <v>2.6918043999932622E-2</v>
      </c>
      <c r="L16" s="477">
        <f>Wood!J23</f>
        <v>0</v>
      </c>
      <c r="M16" s="478">
        <f>J16*(1-Recovery_OX!E16)*(1-Recovery_OX!F16)</f>
        <v>0</v>
      </c>
      <c r="N16" s="476">
        <f>K16*(1-Recovery_OX!E16)*(1-Recovery_OX!F16)</f>
        <v>2.6918043999932622E-2</v>
      </c>
      <c r="O16" s="477">
        <f>L16*(1-Recovery_OX!E16)*(1-Recovery_OX!F16)</f>
        <v>0</v>
      </c>
    </row>
    <row r="17" spans="2:15">
      <c r="B17" s="470">
        <f t="shared" si="0"/>
        <v>1955</v>
      </c>
      <c r="C17" s="471">
        <f>Stored_C!E23</f>
        <v>0</v>
      </c>
      <c r="D17" s="472">
        <f>Stored_C!F23+Stored_C!L23</f>
        <v>0.21246510477535202</v>
      </c>
      <c r="E17" s="473">
        <f>Stored_C!G23+Stored_C!M23</f>
        <v>0.1752837114396654</v>
      </c>
      <c r="F17" s="474">
        <f>F16+HWP!C17</f>
        <v>0</v>
      </c>
      <c r="G17" s="472">
        <f>G16+HWP!D17</f>
        <v>1.1230698792970142</v>
      </c>
      <c r="H17" s="473">
        <f>H16+HWP!E17</f>
        <v>0.92653265042003652</v>
      </c>
      <c r="I17" s="456"/>
      <c r="J17" s="475">
        <f>Garden!J24</f>
        <v>0</v>
      </c>
      <c r="K17" s="476">
        <f>Paper!J24</f>
        <v>3.3360279227328551E-2</v>
      </c>
      <c r="L17" s="477">
        <f>Wood!J24</f>
        <v>0</v>
      </c>
      <c r="M17" s="478">
        <f>J17*(1-Recovery_OX!E17)*(1-Recovery_OX!F17)</f>
        <v>0</v>
      </c>
      <c r="N17" s="476">
        <f>K17*(1-Recovery_OX!E17)*(1-Recovery_OX!F17)</f>
        <v>3.3360279227328551E-2</v>
      </c>
      <c r="O17" s="477">
        <f>L17*(1-Recovery_OX!E17)*(1-Recovery_OX!F17)</f>
        <v>0</v>
      </c>
    </row>
    <row r="18" spans="2:15">
      <c r="B18" s="470">
        <f t="shared" si="0"/>
        <v>1956</v>
      </c>
      <c r="C18" s="471">
        <f>Stored_C!E24</f>
        <v>0</v>
      </c>
      <c r="D18" s="472">
        <f>Stored_C!F24+Stored_C!L24</f>
        <v>0.22111148187486601</v>
      </c>
      <c r="E18" s="473">
        <f>Stored_C!G24+Stored_C!M24</f>
        <v>0.18241697254676445</v>
      </c>
      <c r="F18" s="474">
        <f>F17+HWP!C18</f>
        <v>0</v>
      </c>
      <c r="G18" s="472">
        <f>G17+HWP!D18</f>
        <v>1.3441813611718803</v>
      </c>
      <c r="H18" s="473">
        <f>H17+HWP!E18</f>
        <v>1.108949622966801</v>
      </c>
      <c r="I18" s="456"/>
      <c r="J18" s="475">
        <f>Garden!J25</f>
        <v>0</v>
      </c>
      <c r="K18" s="476">
        <f>Paper!J25</f>
        <v>3.996116506390774E-2</v>
      </c>
      <c r="L18" s="477">
        <f>Wood!J25</f>
        <v>0</v>
      </c>
      <c r="M18" s="478">
        <f>J18*(1-Recovery_OX!E18)*(1-Recovery_OX!F18)</f>
        <v>0</v>
      </c>
      <c r="N18" s="476">
        <f>K18*(1-Recovery_OX!E18)*(1-Recovery_OX!F18)</f>
        <v>3.996116506390774E-2</v>
      </c>
      <c r="O18" s="477">
        <f>L18*(1-Recovery_OX!E18)*(1-Recovery_OX!F18)</f>
        <v>0</v>
      </c>
    </row>
    <row r="19" spans="2:15">
      <c r="B19" s="470">
        <f t="shared" si="0"/>
        <v>1957</v>
      </c>
      <c r="C19" s="471">
        <f>Stored_C!E25</f>
        <v>0</v>
      </c>
      <c r="D19" s="472">
        <f>Stored_C!F25+Stored_C!L25</f>
        <v>0.23000996868293408</v>
      </c>
      <c r="E19" s="473">
        <f>Stored_C!G25+Stored_C!M25</f>
        <v>0.18975822416342059</v>
      </c>
      <c r="F19" s="474">
        <f>F18+HWP!C19</f>
        <v>0</v>
      </c>
      <c r="G19" s="472">
        <f>G18+HWP!D19</f>
        <v>1.5741913298548142</v>
      </c>
      <c r="H19" s="473">
        <f>H18+HWP!E19</f>
        <v>1.2987078471302216</v>
      </c>
      <c r="I19" s="456"/>
      <c r="J19" s="475">
        <f>Garden!J26</f>
        <v>0</v>
      </c>
      <c r="K19" s="476">
        <f>Paper!J26</f>
        <v>4.6476199761721425E-2</v>
      </c>
      <c r="L19" s="477">
        <f>Wood!J26</f>
        <v>0</v>
      </c>
      <c r="M19" s="478">
        <f>J19*(1-Recovery_OX!E19)*(1-Recovery_OX!F19)</f>
        <v>0</v>
      </c>
      <c r="N19" s="476">
        <f>K19*(1-Recovery_OX!E19)*(1-Recovery_OX!F19)</f>
        <v>4.6476199761721425E-2</v>
      </c>
      <c r="O19" s="477">
        <f>L19*(1-Recovery_OX!E19)*(1-Recovery_OX!F19)</f>
        <v>0</v>
      </c>
    </row>
    <row r="20" spans="2:15">
      <c r="B20" s="470">
        <f t="shared" si="0"/>
        <v>1958</v>
      </c>
      <c r="C20" s="471">
        <f>Stored_C!E26</f>
        <v>0</v>
      </c>
      <c r="D20" s="472">
        <f>Stored_C!F26+Stored_C!L26</f>
        <v>0.239142255555918</v>
      </c>
      <c r="E20" s="473">
        <f>Stored_C!G26+Stored_C!M26</f>
        <v>0.19729236083363233</v>
      </c>
      <c r="F20" s="474">
        <f>F19+HWP!C20</f>
        <v>0</v>
      </c>
      <c r="G20" s="472">
        <f>G19+HWP!D20</f>
        <v>1.8133335854107322</v>
      </c>
      <c r="H20" s="473">
        <f>H19+HWP!E20</f>
        <v>1.4960002079638539</v>
      </c>
      <c r="I20" s="456"/>
      <c r="J20" s="475">
        <f>Garden!J27</f>
        <v>0</v>
      </c>
      <c r="K20" s="476">
        <f>Paper!J27</f>
        <v>5.2921696153146576E-2</v>
      </c>
      <c r="L20" s="477">
        <f>Wood!J27</f>
        <v>0</v>
      </c>
      <c r="M20" s="478">
        <f>J20*(1-Recovery_OX!E20)*(1-Recovery_OX!F20)</f>
        <v>0</v>
      </c>
      <c r="N20" s="476">
        <f>K20*(1-Recovery_OX!E20)*(1-Recovery_OX!F20)</f>
        <v>5.2921696153146576E-2</v>
      </c>
      <c r="O20" s="477">
        <f>L20*(1-Recovery_OX!E20)*(1-Recovery_OX!F20)</f>
        <v>0</v>
      </c>
    </row>
    <row r="21" spans="2:15">
      <c r="B21" s="470">
        <f t="shared" si="0"/>
        <v>1959</v>
      </c>
      <c r="C21" s="471">
        <f>Stored_C!E27</f>
        <v>0</v>
      </c>
      <c r="D21" s="472">
        <f>Stored_C!F27+Stored_C!L27</f>
        <v>0.24847876537717206</v>
      </c>
      <c r="E21" s="473">
        <f>Stored_C!G27+Stored_C!M27</f>
        <v>0.20499498143616687</v>
      </c>
      <c r="F21" s="474">
        <f>F20+HWP!C21</f>
        <v>0</v>
      </c>
      <c r="G21" s="472">
        <f>G20+HWP!D21</f>
        <v>2.0618123507879043</v>
      </c>
      <c r="H21" s="473">
        <f>H20+HWP!E21</f>
        <v>1.7009951894000208</v>
      </c>
      <c r="I21" s="456"/>
      <c r="J21" s="475">
        <f>Garden!J28</f>
        <v>0</v>
      </c>
      <c r="K21" s="476">
        <f>Paper!J28</f>
        <v>5.9312101015892467E-2</v>
      </c>
      <c r="L21" s="477">
        <f>Wood!J28</f>
        <v>0</v>
      </c>
      <c r="M21" s="478">
        <f>J21*(1-Recovery_OX!E21)*(1-Recovery_OX!F21)</f>
        <v>0</v>
      </c>
      <c r="N21" s="476">
        <f>K21*(1-Recovery_OX!E21)*(1-Recovery_OX!F21)</f>
        <v>5.9312101015892467E-2</v>
      </c>
      <c r="O21" s="477">
        <f>L21*(1-Recovery_OX!E21)*(1-Recovery_OX!F21)</f>
        <v>0</v>
      </c>
    </row>
    <row r="22" spans="2:15">
      <c r="B22" s="470">
        <f t="shared" si="0"/>
        <v>1960</v>
      </c>
      <c r="C22" s="471">
        <f>Stored_C!E28</f>
        <v>0</v>
      </c>
      <c r="D22" s="472">
        <f>Stored_C!F28+Stored_C!L28</f>
        <v>0.25222097484995404</v>
      </c>
      <c r="E22" s="473">
        <f>Stored_C!G28+Stored_C!M28</f>
        <v>0.20808230425121207</v>
      </c>
      <c r="F22" s="474">
        <f>F21+HWP!C22</f>
        <v>0</v>
      </c>
      <c r="G22" s="472">
        <f>G21+HWP!D22</f>
        <v>2.3140333256378582</v>
      </c>
      <c r="H22" s="473">
        <f>H21+HWP!E22</f>
        <v>1.9090774936512329</v>
      </c>
      <c r="I22" s="456"/>
      <c r="J22" s="475">
        <f>Garden!J29</f>
        <v>0</v>
      </c>
      <c r="K22" s="476">
        <f>Paper!J29</f>
        <v>6.5659651564361404E-2</v>
      </c>
      <c r="L22" s="477">
        <f>Wood!J29</f>
        <v>0</v>
      </c>
      <c r="M22" s="478">
        <f>J22*(1-Recovery_OX!E22)*(1-Recovery_OX!F22)</f>
        <v>0</v>
      </c>
      <c r="N22" s="476">
        <f>K22*(1-Recovery_OX!E22)*(1-Recovery_OX!F22)</f>
        <v>6.5659651564361404E-2</v>
      </c>
      <c r="O22" s="477">
        <f>L22*(1-Recovery_OX!E22)*(1-Recovery_OX!F22)</f>
        <v>0</v>
      </c>
    </row>
    <row r="23" spans="2:15">
      <c r="B23" s="470">
        <f t="shared" si="0"/>
        <v>1961</v>
      </c>
      <c r="C23" s="471">
        <f>Stored_C!E29</f>
        <v>0</v>
      </c>
      <c r="D23" s="472">
        <f>Stored_C!F29+Stored_C!L29</f>
        <v>0.23813548123476</v>
      </c>
      <c r="E23" s="473">
        <f>Stored_C!G29+Stored_C!M29</f>
        <v>0.19646177201867701</v>
      </c>
      <c r="F23" s="474">
        <f>F22+HWP!C23</f>
        <v>0</v>
      </c>
      <c r="G23" s="472">
        <f>G22+HWP!D23</f>
        <v>2.552168806872618</v>
      </c>
      <c r="H23" s="473">
        <f>H22+HWP!E23</f>
        <v>2.1055392656699099</v>
      </c>
      <c r="I23" s="456"/>
      <c r="J23" s="475">
        <f>Garden!J30</f>
        <v>0</v>
      </c>
      <c r="K23" s="476">
        <f>Paper!J30</f>
        <v>7.1734056110583894E-2</v>
      </c>
      <c r="L23" s="477">
        <f>Wood!J30</f>
        <v>0</v>
      </c>
      <c r="M23" s="478">
        <f>J23*(1-Recovery_OX!E23)*(1-Recovery_OX!F23)</f>
        <v>0</v>
      </c>
      <c r="N23" s="476">
        <f>K23*(1-Recovery_OX!E23)*(1-Recovery_OX!F23)</f>
        <v>7.1734056110583894E-2</v>
      </c>
      <c r="O23" s="477">
        <f>L23*(1-Recovery_OX!E23)*(1-Recovery_OX!F23)</f>
        <v>0</v>
      </c>
    </row>
    <row r="24" spans="2:15">
      <c r="B24" s="470">
        <f t="shared" si="0"/>
        <v>1962</v>
      </c>
      <c r="C24" s="471">
        <f>Stored_C!E30</f>
        <v>0</v>
      </c>
      <c r="D24" s="472">
        <f>Stored_C!F30+Stored_C!L30</f>
        <v>0.24529288738416011</v>
      </c>
      <c r="E24" s="473">
        <f>Stored_C!G30+Stored_C!M30</f>
        <v>0.20236663209193204</v>
      </c>
      <c r="F24" s="474">
        <f>F23+HWP!C24</f>
        <v>0</v>
      </c>
      <c r="G24" s="472">
        <f>G23+HWP!D24</f>
        <v>2.797461694256778</v>
      </c>
      <c r="H24" s="473">
        <f>H23+HWP!E24</f>
        <v>2.3079058977618421</v>
      </c>
      <c r="I24" s="456"/>
      <c r="J24" s="475">
        <f>Garden!J31</f>
        <v>0</v>
      </c>
      <c r="K24" s="476">
        <f>Paper!J31</f>
        <v>7.6810663501138493E-2</v>
      </c>
      <c r="L24" s="477">
        <f>Wood!J31</f>
        <v>0</v>
      </c>
      <c r="M24" s="478">
        <f>J24*(1-Recovery_OX!E24)*(1-Recovery_OX!F24)</f>
        <v>0</v>
      </c>
      <c r="N24" s="476">
        <f>K24*(1-Recovery_OX!E24)*(1-Recovery_OX!F24)</f>
        <v>7.6810663501138493E-2</v>
      </c>
      <c r="O24" s="477">
        <f>L24*(1-Recovery_OX!E24)*(1-Recovery_OX!F24)</f>
        <v>0</v>
      </c>
    </row>
    <row r="25" spans="2:15">
      <c r="B25" s="470">
        <f t="shared" si="0"/>
        <v>1963</v>
      </c>
      <c r="C25" s="471">
        <f>Stored_C!E31</f>
        <v>0</v>
      </c>
      <c r="D25" s="472">
        <f>Stored_C!F31+Stored_C!L31</f>
        <v>0.25273454114808008</v>
      </c>
      <c r="E25" s="473">
        <f>Stored_C!G31+Stored_C!M31</f>
        <v>0.20850599644716608</v>
      </c>
      <c r="F25" s="474">
        <f>F24+HWP!C25</f>
        <v>0</v>
      </c>
      <c r="G25" s="472">
        <f>G24+HWP!D25</f>
        <v>3.050196235404858</v>
      </c>
      <c r="H25" s="473">
        <f>H24+HWP!E25</f>
        <v>2.5164118942090083</v>
      </c>
      <c r="I25" s="456"/>
      <c r="J25" s="475">
        <f>Garden!J32</f>
        <v>0</v>
      </c>
      <c r="K25" s="476">
        <f>Paper!J32</f>
        <v>8.1842405171995772E-2</v>
      </c>
      <c r="L25" s="477">
        <f>Wood!J32</f>
        <v>0</v>
      </c>
      <c r="M25" s="478">
        <f>J25*(1-Recovery_OX!E25)*(1-Recovery_OX!F25)</f>
        <v>0</v>
      </c>
      <c r="N25" s="476">
        <f>K25*(1-Recovery_OX!E25)*(1-Recovery_OX!F25)</f>
        <v>8.1842405171995772E-2</v>
      </c>
      <c r="O25" s="477">
        <f>L25*(1-Recovery_OX!E25)*(1-Recovery_OX!F25)</f>
        <v>0</v>
      </c>
    </row>
    <row r="26" spans="2:15">
      <c r="B26" s="470">
        <f t="shared" si="0"/>
        <v>1964</v>
      </c>
      <c r="C26" s="471">
        <f>Stored_C!E32</f>
        <v>0</v>
      </c>
      <c r="D26" s="472">
        <f>Stored_C!F32+Stored_C!L32</f>
        <v>0.26020564398918</v>
      </c>
      <c r="E26" s="473">
        <f>Stored_C!G32+Stored_C!M32</f>
        <v>0.21466965629107354</v>
      </c>
      <c r="F26" s="474">
        <f>F25+HWP!C26</f>
        <v>0</v>
      </c>
      <c r="G26" s="472">
        <f>G25+HWP!D26</f>
        <v>3.3104018793940382</v>
      </c>
      <c r="H26" s="473">
        <f>H25+HWP!E26</f>
        <v>2.7310815505000821</v>
      </c>
      <c r="I26" s="456"/>
      <c r="J26" s="475">
        <f>Garden!J33</f>
        <v>0</v>
      </c>
      <c r="K26" s="476">
        <f>Paper!J33</f>
        <v>8.6844162701912961E-2</v>
      </c>
      <c r="L26" s="477">
        <f>Wood!J33</f>
        <v>0</v>
      </c>
      <c r="M26" s="478">
        <f>J26*(1-Recovery_OX!E26)*(1-Recovery_OX!F26)</f>
        <v>0</v>
      </c>
      <c r="N26" s="476">
        <f>K26*(1-Recovery_OX!E26)*(1-Recovery_OX!F26)</f>
        <v>8.6844162701912961E-2</v>
      </c>
      <c r="O26" s="477">
        <f>L26*(1-Recovery_OX!E26)*(1-Recovery_OX!F26)</f>
        <v>0</v>
      </c>
    </row>
    <row r="27" spans="2:15">
      <c r="B27" s="470">
        <f t="shared" si="0"/>
        <v>1965</v>
      </c>
      <c r="C27" s="471">
        <f>Stored_C!E33</f>
        <v>0</v>
      </c>
      <c r="D27" s="472">
        <f>Stored_C!F33+Stored_C!L33</f>
        <v>0.26746548171138007</v>
      </c>
      <c r="E27" s="473">
        <f>Stored_C!G33+Stored_C!M33</f>
        <v>0.22065902241188853</v>
      </c>
      <c r="F27" s="474">
        <f>F26+HWP!C27</f>
        <v>0</v>
      </c>
      <c r="G27" s="472">
        <f>G26+HWP!D27</f>
        <v>3.5778673611054184</v>
      </c>
      <c r="H27" s="473">
        <f>H26+HWP!E27</f>
        <v>2.9517405729119708</v>
      </c>
      <c r="I27" s="456"/>
      <c r="J27" s="475">
        <f>Garden!J34</f>
        <v>0</v>
      </c>
      <c r="K27" s="476">
        <f>Paper!J34</f>
        <v>9.1819190738866185E-2</v>
      </c>
      <c r="L27" s="477">
        <f>Wood!J34</f>
        <v>0</v>
      </c>
      <c r="M27" s="478">
        <f>J27*(1-Recovery_OX!E27)*(1-Recovery_OX!F27)</f>
        <v>0</v>
      </c>
      <c r="N27" s="476">
        <f>K27*(1-Recovery_OX!E27)*(1-Recovery_OX!F27)</f>
        <v>9.1819190738866185E-2</v>
      </c>
      <c r="O27" s="477">
        <f>L27*(1-Recovery_OX!E27)*(1-Recovery_OX!F27)</f>
        <v>0</v>
      </c>
    </row>
    <row r="28" spans="2:15">
      <c r="B28" s="470">
        <f t="shared" si="0"/>
        <v>1966</v>
      </c>
      <c r="C28" s="471">
        <f>Stored_C!E34</f>
        <v>0</v>
      </c>
      <c r="D28" s="472">
        <f>Stored_C!F34+Stored_C!L34</f>
        <v>0.27506462401848014</v>
      </c>
      <c r="E28" s="473">
        <f>Stored_C!G34+Stored_C!M34</f>
        <v>0.22692831481524606</v>
      </c>
      <c r="F28" s="474">
        <f>F27+HWP!C28</f>
        <v>0</v>
      </c>
      <c r="G28" s="472">
        <f>G27+HWP!D28</f>
        <v>3.8529319851238983</v>
      </c>
      <c r="H28" s="473">
        <f>H27+HWP!E28</f>
        <v>3.1786688877272167</v>
      </c>
      <c r="I28" s="456"/>
      <c r="J28" s="475">
        <f>Garden!J35</f>
        <v>0</v>
      </c>
      <c r="K28" s="476">
        <f>Paper!J35</f>
        <v>9.6760490134260857E-2</v>
      </c>
      <c r="L28" s="477">
        <f>Wood!J35</f>
        <v>0</v>
      </c>
      <c r="M28" s="478">
        <f>J28*(1-Recovery_OX!E28)*(1-Recovery_OX!F28)</f>
        <v>0</v>
      </c>
      <c r="N28" s="476">
        <f>K28*(1-Recovery_OX!E28)*(1-Recovery_OX!F28)</f>
        <v>9.6760490134260857E-2</v>
      </c>
      <c r="O28" s="477">
        <f>L28*(1-Recovery_OX!E28)*(1-Recovery_OX!F28)</f>
        <v>0</v>
      </c>
    </row>
    <row r="29" spans="2:15">
      <c r="B29" s="470">
        <f t="shared" si="0"/>
        <v>1967</v>
      </c>
      <c r="C29" s="471">
        <f>Stored_C!E35</f>
        <v>0</v>
      </c>
      <c r="D29" s="472">
        <f>Stored_C!F35+Stored_C!L35</f>
        <v>0.29188879167163001</v>
      </c>
      <c r="E29" s="473">
        <f>Stored_C!G35+Stored_C!M35</f>
        <v>0.24080825312909476</v>
      </c>
      <c r="F29" s="474">
        <f>F28+HWP!C29</f>
        <v>0</v>
      </c>
      <c r="G29" s="472">
        <f>G28+HWP!D29</f>
        <v>4.1448207767955285</v>
      </c>
      <c r="H29" s="473">
        <f>H28+HWP!E29</f>
        <v>3.4194771408563116</v>
      </c>
      <c r="I29" s="456"/>
      <c r="J29" s="475">
        <f>Garden!J36</f>
        <v>0</v>
      </c>
      <c r="K29" s="476">
        <f>Paper!J36</f>
        <v>0.1016844844878039</v>
      </c>
      <c r="L29" s="477">
        <f>Wood!J36</f>
        <v>0</v>
      </c>
      <c r="M29" s="478">
        <f>J29*(1-Recovery_OX!E29)*(1-Recovery_OX!F29)</f>
        <v>0</v>
      </c>
      <c r="N29" s="476">
        <f>K29*(1-Recovery_OX!E29)*(1-Recovery_OX!F29)</f>
        <v>0.1016844844878039</v>
      </c>
      <c r="O29" s="477">
        <f>L29*(1-Recovery_OX!E29)*(1-Recovery_OX!F29)</f>
        <v>0</v>
      </c>
    </row>
    <row r="30" spans="2:15">
      <c r="B30" s="470">
        <f t="shared" si="0"/>
        <v>1968</v>
      </c>
      <c r="C30" s="471">
        <f>Stored_C!E36</f>
        <v>0</v>
      </c>
      <c r="D30" s="472">
        <f>Stored_C!F36+Stored_C!L36</f>
        <v>0.30755102423813202</v>
      </c>
      <c r="E30" s="473">
        <f>Stored_C!G36+Stored_C!M36</f>
        <v>0.25372959499645892</v>
      </c>
      <c r="F30" s="474">
        <f>F29+HWP!C30</f>
        <v>0</v>
      </c>
      <c r="G30" s="472">
        <f>G29+HWP!D30</f>
        <v>4.4523718010336601</v>
      </c>
      <c r="H30" s="473">
        <f>H29+HWP!E30</f>
        <v>3.6732067358527707</v>
      </c>
      <c r="I30" s="456"/>
      <c r="J30" s="475">
        <f>Garden!J37</f>
        <v>0</v>
      </c>
      <c r="K30" s="476">
        <f>Paper!J37</f>
        <v>0.10622620272114829</v>
      </c>
      <c r="L30" s="477">
        <f>Wood!J37</f>
        <v>0</v>
      </c>
      <c r="M30" s="478">
        <f>J30*(1-Recovery_OX!E30)*(1-Recovery_OX!F30)</f>
        <v>0</v>
      </c>
      <c r="N30" s="476">
        <f>K30*(1-Recovery_OX!E30)*(1-Recovery_OX!F30)</f>
        <v>0.10622620272114829</v>
      </c>
      <c r="O30" s="477">
        <f>L30*(1-Recovery_OX!E30)*(1-Recovery_OX!F30)</f>
        <v>0</v>
      </c>
    </row>
    <row r="31" spans="2:15">
      <c r="B31" s="470">
        <f t="shared" si="0"/>
        <v>1969</v>
      </c>
      <c r="C31" s="471">
        <f>Stored_C!E37</f>
        <v>0</v>
      </c>
      <c r="D31" s="472">
        <f>Stored_C!F37+Stored_C!L37</f>
        <v>0.32382222997874116</v>
      </c>
      <c r="E31" s="473">
        <f>Stored_C!G37+Stored_C!M37</f>
        <v>0.26715333973246147</v>
      </c>
      <c r="F31" s="474">
        <f>F30+HWP!C31</f>
        <v>0</v>
      </c>
      <c r="G31" s="472">
        <f>G30+HWP!D31</f>
        <v>4.7761940310124009</v>
      </c>
      <c r="H31" s="473">
        <f>H30+HWP!E31</f>
        <v>3.9403600755852324</v>
      </c>
      <c r="I31" s="456"/>
      <c r="J31" s="475">
        <f>Garden!J38</f>
        <v>0</v>
      </c>
      <c r="K31" s="476">
        <f>Paper!J38</f>
        <v>0.1110368107267623</v>
      </c>
      <c r="L31" s="477">
        <f>Wood!J38</f>
        <v>0</v>
      </c>
      <c r="M31" s="478">
        <f>J31*(1-Recovery_OX!E31)*(1-Recovery_OX!F31)</f>
        <v>0</v>
      </c>
      <c r="N31" s="476">
        <f>K31*(1-Recovery_OX!E31)*(1-Recovery_OX!F31)</f>
        <v>0.1110368107267623</v>
      </c>
      <c r="O31" s="477">
        <f>L31*(1-Recovery_OX!E31)*(1-Recovery_OX!F31)</f>
        <v>0</v>
      </c>
    </row>
    <row r="32" spans="2:15">
      <c r="B32" s="470">
        <f t="shared" si="0"/>
        <v>1970</v>
      </c>
      <c r="C32" s="471">
        <f>Stored_C!E38</f>
        <v>0</v>
      </c>
      <c r="D32" s="472">
        <f>Stored_C!F38+Stored_C!L38</f>
        <v>0.3407232821586107</v>
      </c>
      <c r="E32" s="473">
        <f>Stored_C!G38+Stored_C!M38</f>
        <v>0.28109670778085383</v>
      </c>
      <c r="F32" s="474">
        <f>F31+HWP!C32</f>
        <v>0</v>
      </c>
      <c r="G32" s="472">
        <f>G31+HWP!D32</f>
        <v>5.1169173131710117</v>
      </c>
      <c r="H32" s="473">
        <f>H31+HWP!E32</f>
        <v>4.2214567833660865</v>
      </c>
      <c r="I32" s="456"/>
      <c r="J32" s="475">
        <f>Garden!J39</f>
        <v>0</v>
      </c>
      <c r="K32" s="476">
        <f>Paper!J39</f>
        <v>0.11611628455786102</v>
      </c>
      <c r="L32" s="477">
        <f>Wood!J39</f>
        <v>0</v>
      </c>
      <c r="M32" s="478">
        <f>J32*(1-Recovery_OX!E32)*(1-Recovery_OX!F32)</f>
        <v>0</v>
      </c>
      <c r="N32" s="476">
        <f>K32*(1-Recovery_OX!E32)*(1-Recovery_OX!F32)</f>
        <v>0.11611628455786102</v>
      </c>
      <c r="O32" s="477">
        <f>L32*(1-Recovery_OX!E32)*(1-Recovery_OX!F32)</f>
        <v>0</v>
      </c>
    </row>
    <row r="33" spans="2:15">
      <c r="B33" s="470">
        <f t="shared" si="0"/>
        <v>1971</v>
      </c>
      <c r="C33" s="471">
        <f>Stored_C!E39</f>
        <v>0</v>
      </c>
      <c r="D33" s="472">
        <f>Stored_C!F39+Stored_C!L39</f>
        <v>0.35827572259460971</v>
      </c>
      <c r="E33" s="473">
        <f>Stored_C!G39+Stored_C!M39</f>
        <v>0.29557747114055305</v>
      </c>
      <c r="F33" s="474">
        <f>F32+HWP!C33</f>
        <v>0</v>
      </c>
      <c r="G33" s="472">
        <f>G32+HWP!D33</f>
        <v>5.4751930357656216</v>
      </c>
      <c r="H33" s="473">
        <f>H32+HWP!E33</f>
        <v>4.5170342545066395</v>
      </c>
      <c r="I33" s="456"/>
      <c r="J33" s="475">
        <f>Garden!J40</f>
        <v>0</v>
      </c>
      <c r="K33" s="476">
        <f>Paper!J40</f>
        <v>0.12146482635134247</v>
      </c>
      <c r="L33" s="477">
        <f>Wood!J40</f>
        <v>0</v>
      </c>
      <c r="M33" s="478">
        <f>J33*(1-Recovery_OX!E33)*(1-Recovery_OX!F33)</f>
        <v>0</v>
      </c>
      <c r="N33" s="476">
        <f>K33*(1-Recovery_OX!E33)*(1-Recovery_OX!F33)</f>
        <v>0.12146482635134247</v>
      </c>
      <c r="O33" s="477">
        <f>L33*(1-Recovery_OX!E33)*(1-Recovery_OX!F33)</f>
        <v>0</v>
      </c>
    </row>
    <row r="34" spans="2:15">
      <c r="B34" s="470">
        <f t="shared" si="0"/>
        <v>1972</v>
      </c>
      <c r="C34" s="471">
        <f>Stored_C!E40</f>
        <v>0</v>
      </c>
      <c r="D34" s="472">
        <f>Stored_C!F40+Stored_C!L40</f>
        <v>0.37650178217862112</v>
      </c>
      <c r="E34" s="473">
        <f>Stored_C!G40+Stored_C!M40</f>
        <v>0.31061397029736243</v>
      </c>
      <c r="F34" s="474">
        <f>F33+HWP!C34</f>
        <v>0</v>
      </c>
      <c r="G34" s="472">
        <f>G33+HWP!D34</f>
        <v>5.8516948179442423</v>
      </c>
      <c r="H34" s="473">
        <f>H33+HWP!E34</f>
        <v>4.827648224804002</v>
      </c>
      <c r="I34" s="456"/>
      <c r="J34" s="475">
        <f>Garden!J41</f>
        <v>0</v>
      </c>
      <c r="K34" s="476">
        <f>Paper!J41</f>
        <v>0.12708282117790229</v>
      </c>
      <c r="L34" s="477">
        <f>Wood!J41</f>
        <v>0</v>
      </c>
      <c r="M34" s="478">
        <f>J34*(1-Recovery_OX!E34)*(1-Recovery_OX!F34)</f>
        <v>0</v>
      </c>
      <c r="N34" s="476">
        <f>K34*(1-Recovery_OX!E34)*(1-Recovery_OX!F34)</f>
        <v>0.12708282117790229</v>
      </c>
      <c r="O34" s="477">
        <f>L34*(1-Recovery_OX!E34)*(1-Recovery_OX!F34)</f>
        <v>0</v>
      </c>
    </row>
    <row r="35" spans="2:15">
      <c r="B35" s="470">
        <f t="shared" si="0"/>
        <v>1973</v>
      </c>
      <c r="C35" s="471">
        <f>Stored_C!E41</f>
        <v>0</v>
      </c>
      <c r="D35" s="472">
        <f>Stored_C!F41+Stored_C!L41</f>
        <v>0.39542440201279988</v>
      </c>
      <c r="E35" s="473">
        <f>Stored_C!G41+Stored_C!M41</f>
        <v>0.32622513166055989</v>
      </c>
      <c r="F35" s="474">
        <f>F34+HWP!C35</f>
        <v>0</v>
      </c>
      <c r="G35" s="472">
        <f>G34+HWP!D35</f>
        <v>6.2471192199570424</v>
      </c>
      <c r="H35" s="473">
        <f>H34+HWP!E35</f>
        <v>5.1538733564645618</v>
      </c>
      <c r="I35" s="456"/>
      <c r="J35" s="475">
        <f>Garden!J42</f>
        <v>0</v>
      </c>
      <c r="K35" s="476">
        <f>Paper!J42</f>
        <v>0.132970792968268</v>
      </c>
      <c r="L35" s="477">
        <f>Wood!J42</f>
        <v>0</v>
      </c>
      <c r="M35" s="478">
        <f>J35*(1-Recovery_OX!E35)*(1-Recovery_OX!F35)</f>
        <v>0</v>
      </c>
      <c r="N35" s="476">
        <f>K35*(1-Recovery_OX!E35)*(1-Recovery_OX!F35)</f>
        <v>0.132970792968268</v>
      </c>
      <c r="O35" s="477">
        <f>L35*(1-Recovery_OX!E35)*(1-Recovery_OX!F35)</f>
        <v>0</v>
      </c>
    </row>
    <row r="36" spans="2:15">
      <c r="B36" s="470">
        <f t="shared" si="0"/>
        <v>1974</v>
      </c>
      <c r="C36" s="471">
        <f>Stored_C!E42</f>
        <v>0</v>
      </c>
      <c r="D36" s="472">
        <f>Stored_C!F42+Stored_C!L42</f>
        <v>0.41506725517466031</v>
      </c>
      <c r="E36" s="473">
        <f>Stored_C!G42+Stored_C!M42</f>
        <v>0.34243048551909472</v>
      </c>
      <c r="F36" s="474">
        <f>F35+HWP!C36</f>
        <v>0</v>
      </c>
      <c r="G36" s="472">
        <f>G35+HWP!D36</f>
        <v>6.662186475131703</v>
      </c>
      <c r="H36" s="473">
        <f>H35+HWP!E36</f>
        <v>5.4963038419836563</v>
      </c>
      <c r="I36" s="456"/>
      <c r="J36" s="475">
        <f>Garden!J43</f>
        <v>0</v>
      </c>
      <c r="K36" s="476">
        <f>Paper!J43</f>
        <v>0.13912935921482336</v>
      </c>
      <c r="L36" s="477">
        <f>Wood!J43</f>
        <v>0</v>
      </c>
      <c r="M36" s="478">
        <f>J36*(1-Recovery_OX!E36)*(1-Recovery_OX!F36)</f>
        <v>0</v>
      </c>
      <c r="N36" s="476">
        <f>K36*(1-Recovery_OX!E36)*(1-Recovery_OX!F36)</f>
        <v>0.13912935921482336</v>
      </c>
      <c r="O36" s="477">
        <f>L36*(1-Recovery_OX!E36)*(1-Recovery_OX!F36)</f>
        <v>0</v>
      </c>
    </row>
    <row r="37" spans="2:15">
      <c r="B37" s="470">
        <f t="shared" si="0"/>
        <v>1975</v>
      </c>
      <c r="C37" s="471">
        <f>Stored_C!E43</f>
        <v>0</v>
      </c>
      <c r="D37" s="472">
        <f>Stored_C!F43+Stored_C!L43</f>
        <v>0.43545476913036674</v>
      </c>
      <c r="E37" s="473">
        <f>Stored_C!G43+Stored_C!M43</f>
        <v>0.35925018453255247</v>
      </c>
      <c r="F37" s="474">
        <f>F36+HWP!C37</f>
        <v>0</v>
      </c>
      <c r="G37" s="472">
        <f>G36+HWP!D37</f>
        <v>7.0976412442620695</v>
      </c>
      <c r="H37" s="473">
        <f>H36+HWP!E37</f>
        <v>5.8555540265162085</v>
      </c>
      <c r="I37" s="456"/>
      <c r="J37" s="475">
        <f>Garden!J44</f>
        <v>0</v>
      </c>
      <c r="K37" s="476">
        <f>Paper!J44</f>
        <v>0.14555918413724775</v>
      </c>
      <c r="L37" s="477">
        <f>Wood!J44</f>
        <v>0</v>
      </c>
      <c r="M37" s="478">
        <f>J37*(1-Recovery_OX!E37)*(1-Recovery_OX!F37)</f>
        <v>0</v>
      </c>
      <c r="N37" s="476">
        <f>K37*(1-Recovery_OX!E37)*(1-Recovery_OX!F37)</f>
        <v>0.14555918413724775</v>
      </c>
      <c r="O37" s="477">
        <f>L37*(1-Recovery_OX!E37)*(1-Recovery_OX!F37)</f>
        <v>0</v>
      </c>
    </row>
    <row r="38" spans="2:15">
      <c r="B38" s="470">
        <f t="shared" si="0"/>
        <v>1976</v>
      </c>
      <c r="C38" s="471">
        <f>Stored_C!E44</f>
        <v>0</v>
      </c>
      <c r="D38" s="472">
        <f>Stored_C!F44+Stored_C!L44</f>
        <v>0.45661214881513662</v>
      </c>
      <c r="E38" s="473">
        <f>Stored_C!G44+Stored_C!M44</f>
        <v>0.37670502277248774</v>
      </c>
      <c r="F38" s="474">
        <f>F37+HWP!C38</f>
        <v>0</v>
      </c>
      <c r="G38" s="472">
        <f>G37+HWP!D38</f>
        <v>7.5542533930772064</v>
      </c>
      <c r="H38" s="473">
        <f>H37+HWP!E38</f>
        <v>6.2322590492886967</v>
      </c>
      <c r="I38" s="456"/>
      <c r="J38" s="475">
        <f>Garden!J45</f>
        <v>0</v>
      </c>
      <c r="K38" s="476">
        <f>Paper!J45</f>
        <v>0.15226092998832919</v>
      </c>
      <c r="L38" s="477">
        <f>Wood!J45</f>
        <v>0</v>
      </c>
      <c r="M38" s="478">
        <f>J38*(1-Recovery_OX!E38)*(1-Recovery_OX!F38)</f>
        <v>0</v>
      </c>
      <c r="N38" s="476">
        <f>K38*(1-Recovery_OX!E38)*(1-Recovery_OX!F38)</f>
        <v>0.15226092998832919</v>
      </c>
      <c r="O38" s="477">
        <f>L38*(1-Recovery_OX!E38)*(1-Recovery_OX!F38)</f>
        <v>0</v>
      </c>
    </row>
    <row r="39" spans="2:15">
      <c r="B39" s="470">
        <f t="shared" si="0"/>
        <v>1977</v>
      </c>
      <c r="C39" s="471">
        <f>Stored_C!E45</f>
        <v>0</v>
      </c>
      <c r="D39" s="472">
        <f>Stored_C!F45+Stored_C!L45</f>
        <v>0.47856540040020301</v>
      </c>
      <c r="E39" s="473">
        <f>Stored_C!G45+Stored_C!M45</f>
        <v>0.3948164553301674</v>
      </c>
      <c r="F39" s="474">
        <f>F38+HWP!C39</f>
        <v>0</v>
      </c>
      <c r="G39" s="472">
        <f>G38+HWP!D39</f>
        <v>8.0328187934774089</v>
      </c>
      <c r="H39" s="473">
        <f>H38+HWP!E39</f>
        <v>6.6270755046188636</v>
      </c>
      <c r="I39" s="456"/>
      <c r="J39" s="475">
        <f>Garden!J46</f>
        <v>0</v>
      </c>
      <c r="K39" s="476">
        <f>Paper!J46</f>
        <v>0.15923520616174622</v>
      </c>
      <c r="L39" s="477">
        <f>Wood!J46</f>
        <v>0</v>
      </c>
      <c r="M39" s="478">
        <f>J39*(1-Recovery_OX!E39)*(1-Recovery_OX!F39)</f>
        <v>0</v>
      </c>
      <c r="N39" s="476">
        <f>K39*(1-Recovery_OX!E39)*(1-Recovery_OX!F39)</f>
        <v>0.15923520616174622</v>
      </c>
      <c r="O39" s="477">
        <f>L39*(1-Recovery_OX!E39)*(1-Recovery_OX!F39)</f>
        <v>0</v>
      </c>
    </row>
    <row r="40" spans="2:15">
      <c r="B40" s="470">
        <f t="shared" si="0"/>
        <v>1978</v>
      </c>
      <c r="C40" s="471">
        <f>Stored_C!E46</f>
        <v>0</v>
      </c>
      <c r="D40" s="472">
        <f>Stored_C!F46+Stored_C!L46</f>
        <v>0.50134135576634076</v>
      </c>
      <c r="E40" s="473">
        <f>Stored_C!G46+Stored_C!M46</f>
        <v>0.41360661850723107</v>
      </c>
      <c r="F40" s="474">
        <f>F39+HWP!C40</f>
        <v>0</v>
      </c>
      <c r="G40" s="472">
        <f>G39+HWP!D40</f>
        <v>8.5341601492437498</v>
      </c>
      <c r="H40" s="473">
        <f>H39+HWP!E40</f>
        <v>7.0406821231260945</v>
      </c>
      <c r="I40" s="456"/>
      <c r="J40" s="475">
        <f>Garden!J47</f>
        <v>0</v>
      </c>
      <c r="K40" s="476">
        <f>Paper!J47</f>
        <v>0.16648251574725545</v>
      </c>
      <c r="L40" s="477">
        <f>Wood!J47</f>
        <v>0</v>
      </c>
      <c r="M40" s="478">
        <f>J40*(1-Recovery_OX!E40)*(1-Recovery_OX!F40)</f>
        <v>0</v>
      </c>
      <c r="N40" s="476">
        <f>K40*(1-Recovery_OX!E40)*(1-Recovery_OX!F40)</f>
        <v>0.16648251574725545</v>
      </c>
      <c r="O40" s="477">
        <f>L40*(1-Recovery_OX!E40)*(1-Recovery_OX!F40)</f>
        <v>0</v>
      </c>
    </row>
    <row r="41" spans="2:15">
      <c r="B41" s="470">
        <f t="shared" si="0"/>
        <v>1979</v>
      </c>
      <c r="C41" s="471">
        <f>Stored_C!E47</f>
        <v>0</v>
      </c>
      <c r="D41" s="472">
        <f>Stored_C!F47+Stored_C!L47</f>
        <v>0.52496769770454121</v>
      </c>
      <c r="E41" s="473">
        <f>Stored_C!G47+Stored_C!M47</f>
        <v>0.43309835060624646</v>
      </c>
      <c r="F41" s="474">
        <f>F40+HWP!C41</f>
        <v>0</v>
      </c>
      <c r="G41" s="472">
        <f>G40+HWP!D41</f>
        <v>9.0591278469482912</v>
      </c>
      <c r="H41" s="473">
        <f>H40+HWP!E41</f>
        <v>7.473780473732341</v>
      </c>
      <c r="I41" s="456"/>
      <c r="J41" s="475">
        <f>Garden!J48</f>
        <v>0</v>
      </c>
      <c r="K41" s="476">
        <f>Paper!J48</f>
        <v>0.17400319916027007</v>
      </c>
      <c r="L41" s="477">
        <f>Wood!J48</f>
        <v>0</v>
      </c>
      <c r="M41" s="478">
        <f>J41*(1-Recovery_OX!E41)*(1-Recovery_OX!F41)</f>
        <v>0</v>
      </c>
      <c r="N41" s="476">
        <f>K41*(1-Recovery_OX!E41)*(1-Recovery_OX!F41)</f>
        <v>0.17400319916027007</v>
      </c>
      <c r="O41" s="477">
        <f>L41*(1-Recovery_OX!E41)*(1-Recovery_OX!F41)</f>
        <v>0</v>
      </c>
    </row>
    <row r="42" spans="2:15">
      <c r="B42" s="470">
        <f t="shared" si="0"/>
        <v>1980</v>
      </c>
      <c r="C42" s="471">
        <f>Stored_C!E48</f>
        <v>0</v>
      </c>
      <c r="D42" s="472">
        <f>Stored_C!F48+Stored_C!L48</f>
        <v>0.54983838822300024</v>
      </c>
      <c r="E42" s="473">
        <f>Stored_C!G48+Stored_C!M48</f>
        <v>0.45361667028397512</v>
      </c>
      <c r="F42" s="474">
        <f>F41+HWP!C42</f>
        <v>0</v>
      </c>
      <c r="G42" s="472">
        <f>G41+HWP!D42</f>
        <v>9.608966235171291</v>
      </c>
      <c r="H42" s="473">
        <f>H41+HWP!E42</f>
        <v>7.9273971440163162</v>
      </c>
      <c r="I42" s="456"/>
      <c r="J42" s="475">
        <f>Garden!J49</f>
        <v>0</v>
      </c>
      <c r="K42" s="476">
        <f>Paper!J49</f>
        <v>0.1817973744521526</v>
      </c>
      <c r="L42" s="477">
        <f>Wood!J49</f>
        <v>0</v>
      </c>
      <c r="M42" s="478">
        <f>J42*(1-Recovery_OX!E42)*(1-Recovery_OX!F42)</f>
        <v>0</v>
      </c>
      <c r="N42" s="476">
        <f>K42*(1-Recovery_OX!E42)*(1-Recovery_OX!F42)</f>
        <v>0.1817973744521526</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9.608966235171291</v>
      </c>
      <c r="H43" s="473">
        <f>H42+HWP!E43</f>
        <v>7.9273971440163162</v>
      </c>
      <c r="I43" s="456"/>
      <c r="J43" s="475">
        <f>Garden!J50</f>
        <v>0</v>
      </c>
      <c r="K43" s="476">
        <f>Paper!J50</f>
        <v>0.18987926304006342</v>
      </c>
      <c r="L43" s="477">
        <f>Wood!J50</f>
        <v>0</v>
      </c>
      <c r="M43" s="478">
        <f>J43*(1-Recovery_OX!E43)*(1-Recovery_OX!F43)</f>
        <v>0</v>
      </c>
      <c r="N43" s="476">
        <f>K43*(1-Recovery_OX!E43)*(1-Recovery_OX!F43)</f>
        <v>0.18987926304006342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9.608966235171291</v>
      </c>
      <c r="H44" s="473">
        <f>H43+HWP!E44</f>
        <v>7.9273971440163162</v>
      </c>
      <c r="I44" s="456"/>
      <c r="J44" s="475">
        <f>Garden!J51</f>
        <v>0</v>
      </c>
      <c r="K44" s="476">
        <f>Paper!J51</f>
        <v>0.17704225138685106</v>
      </c>
      <c r="L44" s="477">
        <f>Wood!J51</f>
        <v>0</v>
      </c>
      <c r="M44" s="478">
        <f>J44*(1-Recovery_OX!E44)*(1-Recovery_OX!F44)</f>
        <v>0</v>
      </c>
      <c r="N44" s="476">
        <f>K44*(1-Recovery_OX!E44)*(1-Recovery_OX!F44)</f>
        <v>0.17704225138685106</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9.608966235171291</v>
      </c>
      <c r="H45" s="473">
        <f>H44+HWP!E45</f>
        <v>7.9273971440163162</v>
      </c>
      <c r="I45" s="456"/>
      <c r="J45" s="475">
        <f>Garden!J52</f>
        <v>0</v>
      </c>
      <c r="K45" s="476">
        <f>Paper!J52</f>
        <v>0.16507310105533524</v>
      </c>
      <c r="L45" s="477">
        <f>Wood!J52</f>
        <v>0</v>
      </c>
      <c r="M45" s="478">
        <f>J45*(1-Recovery_OX!E45)*(1-Recovery_OX!F45)</f>
        <v>0</v>
      </c>
      <c r="N45" s="476">
        <f>K45*(1-Recovery_OX!E45)*(1-Recovery_OX!F45)</f>
        <v>0.16507310105533524</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9.608966235171291</v>
      </c>
      <c r="H46" s="473">
        <f>H45+HWP!E46</f>
        <v>7.9273971440163162</v>
      </c>
      <c r="I46" s="456"/>
      <c r="J46" s="475">
        <f>Garden!J53</f>
        <v>0</v>
      </c>
      <c r="K46" s="476">
        <f>Paper!J53</f>
        <v>0.15391313925670463</v>
      </c>
      <c r="L46" s="477">
        <f>Wood!J53</f>
        <v>0</v>
      </c>
      <c r="M46" s="478">
        <f>J46*(1-Recovery_OX!E46)*(1-Recovery_OX!F46)</f>
        <v>0</v>
      </c>
      <c r="N46" s="476">
        <f>K46*(1-Recovery_OX!E46)*(1-Recovery_OX!F46)</f>
        <v>0.15391313925670463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9.608966235171291</v>
      </c>
      <c r="H47" s="473">
        <f>H46+HWP!E47</f>
        <v>7.9273971440163162</v>
      </c>
      <c r="I47" s="456"/>
      <c r="J47" s="475">
        <f>Garden!J54</f>
        <v>0</v>
      </c>
      <c r="K47" s="476">
        <f>Paper!J54</f>
        <v>0.143507659845275</v>
      </c>
      <c r="L47" s="477">
        <f>Wood!J54</f>
        <v>0</v>
      </c>
      <c r="M47" s="478">
        <f>J47*(1-Recovery_OX!E47)*(1-Recovery_OX!F47)</f>
        <v>0</v>
      </c>
      <c r="N47" s="476">
        <f>K47*(1-Recovery_OX!E47)*(1-Recovery_OX!F47)</f>
        <v>0.143507659845275</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9.608966235171291</v>
      </c>
      <c r="H48" s="473">
        <f>H47+HWP!E48</f>
        <v>7.9273971440163162</v>
      </c>
      <c r="I48" s="456"/>
      <c r="J48" s="475">
        <f>Garden!J55</f>
        <v>0</v>
      </c>
      <c r="K48" s="476">
        <f>Paper!J55</f>
        <v>0.13380565514889942</v>
      </c>
      <c r="L48" s="477">
        <f>Wood!J55</f>
        <v>0</v>
      </c>
      <c r="M48" s="478">
        <f>J48*(1-Recovery_OX!E48)*(1-Recovery_OX!F48)</f>
        <v>0</v>
      </c>
      <c r="N48" s="476">
        <f>K48*(1-Recovery_OX!E48)*(1-Recovery_OX!F48)</f>
        <v>0.13380565514889942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9.608966235171291</v>
      </c>
      <c r="H49" s="473">
        <f>H48+HWP!E49</f>
        <v>7.9273971440163162</v>
      </c>
      <c r="I49" s="456"/>
      <c r="J49" s="475">
        <f>Garden!J56</f>
        <v>0</v>
      </c>
      <c r="K49" s="476">
        <f>Paper!J56</f>
        <v>0.12475956592930035</v>
      </c>
      <c r="L49" s="477">
        <f>Wood!J56</f>
        <v>0</v>
      </c>
      <c r="M49" s="478">
        <f>J49*(1-Recovery_OX!E49)*(1-Recovery_OX!F49)</f>
        <v>0</v>
      </c>
      <c r="N49" s="476">
        <f>K49*(1-Recovery_OX!E49)*(1-Recovery_OX!F49)</f>
        <v>0.12475956592930035</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9.608966235171291</v>
      </c>
      <c r="H50" s="473">
        <f>H49+HWP!E50</f>
        <v>7.9273971440163162</v>
      </c>
      <c r="I50" s="456"/>
      <c r="J50" s="475">
        <f>Garden!J57</f>
        <v>0</v>
      </c>
      <c r="K50" s="476">
        <f>Paper!J57</f>
        <v>0.11632504824662834</v>
      </c>
      <c r="L50" s="477">
        <f>Wood!J57</f>
        <v>0</v>
      </c>
      <c r="M50" s="478">
        <f>J50*(1-Recovery_OX!E50)*(1-Recovery_OX!F50)</f>
        <v>0</v>
      </c>
      <c r="N50" s="476">
        <f>K50*(1-Recovery_OX!E50)*(1-Recovery_OX!F50)</f>
        <v>0.11632504824662834</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9.608966235171291</v>
      </c>
      <c r="H51" s="473">
        <f>H50+HWP!E51</f>
        <v>7.9273971440163162</v>
      </c>
      <c r="I51" s="456"/>
      <c r="J51" s="475">
        <f>Garden!J58</f>
        <v>0</v>
      </c>
      <c r="K51" s="476">
        <f>Paper!J58</f>
        <v>0.10846075608541754</v>
      </c>
      <c r="L51" s="477">
        <f>Wood!J58</f>
        <v>0</v>
      </c>
      <c r="M51" s="478">
        <f>J51*(1-Recovery_OX!E51)*(1-Recovery_OX!F51)</f>
        <v>0</v>
      </c>
      <c r="N51" s="476">
        <f>K51*(1-Recovery_OX!E51)*(1-Recovery_OX!F51)</f>
        <v>0.10846075608541754</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9.608966235171291</v>
      </c>
      <c r="H52" s="473">
        <f>H51+HWP!E52</f>
        <v>7.9273971440163162</v>
      </c>
      <c r="I52" s="456"/>
      <c r="J52" s="475">
        <f>Garden!J59</f>
        <v>0</v>
      </c>
      <c r="K52" s="476">
        <f>Paper!J59</f>
        <v>0.10112813867636979</v>
      </c>
      <c r="L52" s="477">
        <f>Wood!J59</f>
        <v>0</v>
      </c>
      <c r="M52" s="478">
        <f>J52*(1-Recovery_OX!E52)*(1-Recovery_OX!F52)</f>
        <v>0</v>
      </c>
      <c r="N52" s="476">
        <f>K52*(1-Recovery_OX!E52)*(1-Recovery_OX!F52)</f>
        <v>0.10112813867636979</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9.608966235171291</v>
      </c>
      <c r="H53" s="473">
        <f>H52+HWP!E53</f>
        <v>7.9273971440163162</v>
      </c>
      <c r="I53" s="456"/>
      <c r="J53" s="475">
        <f>Garden!J60</f>
        <v>0</v>
      </c>
      <c r="K53" s="476">
        <f>Paper!J60</f>
        <v>9.4291251520438879E-2</v>
      </c>
      <c r="L53" s="477">
        <f>Wood!J60</f>
        <v>0</v>
      </c>
      <c r="M53" s="478">
        <f>J53*(1-Recovery_OX!E53)*(1-Recovery_OX!F53)</f>
        <v>0</v>
      </c>
      <c r="N53" s="476">
        <f>K53*(1-Recovery_OX!E53)*(1-Recovery_OX!F53)</f>
        <v>9.4291251520438879E-2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9.608966235171291</v>
      </c>
      <c r="H54" s="473">
        <f>H53+HWP!E54</f>
        <v>7.9273971440163162</v>
      </c>
      <c r="I54" s="456"/>
      <c r="J54" s="475">
        <f>Garden!J61</f>
        <v>0</v>
      </c>
      <c r="K54" s="476">
        <f>Paper!J61</f>
        <v>8.7916580188854565E-2</v>
      </c>
      <c r="L54" s="477">
        <f>Wood!J61</f>
        <v>0</v>
      </c>
      <c r="M54" s="478">
        <f>J54*(1-Recovery_OX!E54)*(1-Recovery_OX!F54)</f>
        <v>0</v>
      </c>
      <c r="N54" s="476">
        <f>K54*(1-Recovery_OX!E54)*(1-Recovery_OX!F54)</f>
        <v>8.7916580188854565E-2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9.608966235171291</v>
      </c>
      <c r="H55" s="473">
        <f>H54+HWP!E55</f>
        <v>7.9273971440163162</v>
      </c>
      <c r="I55" s="456"/>
      <c r="J55" s="475">
        <f>Garden!J62</f>
        <v>0</v>
      </c>
      <c r="K55" s="476">
        <f>Paper!J62</f>
        <v>8.197287603535372E-2</v>
      </c>
      <c r="L55" s="477">
        <f>Wood!J62</f>
        <v>0</v>
      </c>
      <c r="M55" s="478">
        <f>J55*(1-Recovery_OX!E55)*(1-Recovery_OX!F55)</f>
        <v>0</v>
      </c>
      <c r="N55" s="476">
        <f>K55*(1-Recovery_OX!E55)*(1-Recovery_OX!F55)</f>
        <v>8.197287603535372E-2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9.608966235171291</v>
      </c>
      <c r="H56" s="473">
        <f>H55+HWP!E56</f>
        <v>7.9273971440163162</v>
      </c>
      <c r="I56" s="456"/>
      <c r="J56" s="475">
        <f>Garden!J63</f>
        <v>0</v>
      </c>
      <c r="K56" s="476">
        <f>Paper!J63</f>
        <v>7.6431003015280219E-2</v>
      </c>
      <c r="L56" s="477">
        <f>Wood!J63</f>
        <v>0</v>
      </c>
      <c r="M56" s="478">
        <f>J56*(1-Recovery_OX!E56)*(1-Recovery_OX!F56)</f>
        <v>0</v>
      </c>
      <c r="N56" s="476">
        <f>K56*(1-Recovery_OX!E56)*(1-Recovery_OX!F56)</f>
        <v>7.6431003015280219E-2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9.608966235171291</v>
      </c>
      <c r="H57" s="473">
        <f>H56+HWP!E57</f>
        <v>7.9273971440163162</v>
      </c>
      <c r="I57" s="456"/>
      <c r="J57" s="475">
        <f>Garden!J64</f>
        <v>0</v>
      </c>
      <c r="K57" s="476">
        <f>Paper!J64</f>
        <v>7.1263794860660187E-2</v>
      </c>
      <c r="L57" s="477">
        <f>Wood!J64</f>
        <v>0</v>
      </c>
      <c r="M57" s="478">
        <f>J57*(1-Recovery_OX!E57)*(1-Recovery_OX!F57)</f>
        <v>0</v>
      </c>
      <c r="N57" s="476">
        <f>K57*(1-Recovery_OX!E57)*(1-Recovery_OX!F57)</f>
        <v>7.1263794860660187E-2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9.608966235171291</v>
      </c>
      <c r="H58" s="473">
        <f>H57+HWP!E58</f>
        <v>7.9273971440163162</v>
      </c>
      <c r="I58" s="456"/>
      <c r="J58" s="475">
        <f>Garden!J65</f>
        <v>0</v>
      </c>
      <c r="K58" s="476">
        <f>Paper!J65</f>
        <v>6.6445921911124833E-2</v>
      </c>
      <c r="L58" s="477">
        <f>Wood!J65</f>
        <v>0</v>
      </c>
      <c r="M58" s="478">
        <f>J58*(1-Recovery_OX!E58)*(1-Recovery_OX!F58)</f>
        <v>0</v>
      </c>
      <c r="N58" s="476">
        <f>K58*(1-Recovery_OX!E58)*(1-Recovery_OX!F58)</f>
        <v>6.6445921911124833E-2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9.608966235171291</v>
      </c>
      <c r="H59" s="473">
        <f>H58+HWP!E59</f>
        <v>7.9273971440163162</v>
      </c>
      <c r="I59" s="456"/>
      <c r="J59" s="475">
        <f>Garden!J66</f>
        <v>0</v>
      </c>
      <c r="K59" s="476">
        <f>Paper!J66</f>
        <v>6.1953766947886027E-2</v>
      </c>
      <c r="L59" s="477">
        <f>Wood!J66</f>
        <v>0</v>
      </c>
      <c r="M59" s="478">
        <f>J59*(1-Recovery_OX!E59)*(1-Recovery_OX!F59)</f>
        <v>0</v>
      </c>
      <c r="N59" s="476">
        <f>K59*(1-Recovery_OX!E59)*(1-Recovery_OX!F59)</f>
        <v>6.1953766947886027E-2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9.608966235171291</v>
      </c>
      <c r="H60" s="473">
        <f>H59+HWP!E60</f>
        <v>7.9273971440163162</v>
      </c>
      <c r="I60" s="456"/>
      <c r="J60" s="475">
        <f>Garden!J67</f>
        <v>0</v>
      </c>
      <c r="K60" s="476">
        <f>Paper!J67</f>
        <v>5.776530942210234E-2</v>
      </c>
      <c r="L60" s="477">
        <f>Wood!J67</f>
        <v>0</v>
      </c>
      <c r="M60" s="478">
        <f>J60*(1-Recovery_OX!E60)*(1-Recovery_OX!F60)</f>
        <v>0</v>
      </c>
      <c r="N60" s="476">
        <f>K60*(1-Recovery_OX!E60)*(1-Recovery_OX!F60)</f>
        <v>5.776530942210234E-2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9.608966235171291</v>
      </c>
      <c r="H61" s="473">
        <f>H60+HWP!E61</f>
        <v>7.9273971440163162</v>
      </c>
      <c r="I61" s="456"/>
      <c r="J61" s="475">
        <f>Garden!J68</f>
        <v>0</v>
      </c>
      <c r="K61" s="476">
        <f>Paper!J68</f>
        <v>5.3860017510123065E-2</v>
      </c>
      <c r="L61" s="477">
        <f>Wood!J68</f>
        <v>0</v>
      </c>
      <c r="M61" s="478">
        <f>J61*(1-Recovery_OX!E61)*(1-Recovery_OX!F61)</f>
        <v>0</v>
      </c>
      <c r="N61" s="476">
        <f>K61*(1-Recovery_OX!E61)*(1-Recovery_OX!F61)</f>
        <v>5.3860017510123065E-2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9.608966235171291</v>
      </c>
      <c r="H62" s="473">
        <f>H61+HWP!E62</f>
        <v>7.9273971440163162</v>
      </c>
      <c r="I62" s="456"/>
      <c r="J62" s="475">
        <f>Garden!J69</f>
        <v>0</v>
      </c>
      <c r="K62" s="476">
        <f>Paper!J69</f>
        <v>5.0218747466464903E-2</v>
      </c>
      <c r="L62" s="477">
        <f>Wood!J69</f>
        <v>0</v>
      </c>
      <c r="M62" s="478">
        <f>J62*(1-Recovery_OX!E62)*(1-Recovery_OX!F62)</f>
        <v>0</v>
      </c>
      <c r="N62" s="476">
        <f>K62*(1-Recovery_OX!E62)*(1-Recovery_OX!F62)</f>
        <v>5.0218747466464903E-2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9.608966235171291</v>
      </c>
      <c r="H63" s="473">
        <f>H62+HWP!E63</f>
        <v>7.9273971440163162</v>
      </c>
      <c r="I63" s="456"/>
      <c r="J63" s="475">
        <f>Garden!J70</f>
        <v>0</v>
      </c>
      <c r="K63" s="476">
        <f>Paper!J70</f>
        <v>4.6823649781149376E-2</v>
      </c>
      <c r="L63" s="477">
        <f>Wood!J70</f>
        <v>0</v>
      </c>
      <c r="M63" s="478">
        <f>J63*(1-Recovery_OX!E63)*(1-Recovery_OX!F63)</f>
        <v>0</v>
      </c>
      <c r="N63" s="476">
        <f>K63*(1-Recovery_OX!E63)*(1-Recovery_OX!F63)</f>
        <v>4.6823649781149376E-2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9.608966235171291</v>
      </c>
      <c r="H64" s="473">
        <f>H63+HWP!E64</f>
        <v>7.9273971440163162</v>
      </c>
      <c r="I64" s="456"/>
      <c r="J64" s="475">
        <f>Garden!J71</f>
        <v>0</v>
      </c>
      <c r="K64" s="476">
        <f>Paper!J71</f>
        <v>4.365808168138418E-2</v>
      </c>
      <c r="L64" s="477">
        <f>Wood!J71</f>
        <v>0</v>
      </c>
      <c r="M64" s="478">
        <f>J64*(1-Recovery_OX!E64)*(1-Recovery_OX!F64)</f>
        <v>0</v>
      </c>
      <c r="N64" s="476">
        <f>K64*(1-Recovery_OX!E64)*(1-Recovery_OX!F64)</f>
        <v>4.365808168138418E-2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9.608966235171291</v>
      </c>
      <c r="H65" s="473">
        <f>H64+HWP!E65</f>
        <v>7.9273971440163162</v>
      </c>
      <c r="I65" s="456"/>
      <c r="J65" s="475">
        <f>Garden!J72</f>
        <v>0</v>
      </c>
      <c r="K65" s="476">
        <f>Paper!J72</f>
        <v>4.0706525548671699E-2</v>
      </c>
      <c r="L65" s="477">
        <f>Wood!J72</f>
        <v>0</v>
      </c>
      <c r="M65" s="478">
        <f>J65*(1-Recovery_OX!E65)*(1-Recovery_OX!F65)</f>
        <v>0</v>
      </c>
      <c r="N65" s="476">
        <f>K65*(1-Recovery_OX!E65)*(1-Recovery_OX!F65)</f>
        <v>4.0706525548671699E-2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9.608966235171291</v>
      </c>
      <c r="H66" s="473">
        <f>H65+HWP!E66</f>
        <v>7.9273971440163162</v>
      </c>
      <c r="I66" s="456"/>
      <c r="J66" s="475">
        <f>Garden!J73</f>
        <v>0</v>
      </c>
      <c r="K66" s="476">
        <f>Paper!J73</f>
        <v>3.7954512851425086E-2</v>
      </c>
      <c r="L66" s="477">
        <f>Wood!J73</f>
        <v>0</v>
      </c>
      <c r="M66" s="478">
        <f>J66*(1-Recovery_OX!E66)*(1-Recovery_OX!F66)</f>
        <v>0</v>
      </c>
      <c r="N66" s="476">
        <f>K66*(1-Recovery_OX!E66)*(1-Recovery_OX!F66)</f>
        <v>3.7954512851425086E-2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9.608966235171291</v>
      </c>
      <c r="H67" s="473">
        <f>H66+HWP!E67</f>
        <v>7.9273971440163162</v>
      </c>
      <c r="I67" s="456"/>
      <c r="J67" s="475">
        <f>Garden!J74</f>
        <v>0</v>
      </c>
      <c r="K67" s="476">
        <f>Paper!J74</f>
        <v>3.5388553220209645E-2</v>
      </c>
      <c r="L67" s="477">
        <f>Wood!J74</f>
        <v>0</v>
      </c>
      <c r="M67" s="478">
        <f>J67*(1-Recovery_OX!E67)*(1-Recovery_OX!F67)</f>
        <v>0</v>
      </c>
      <c r="N67" s="476">
        <f>K67*(1-Recovery_OX!E67)*(1-Recovery_OX!F67)</f>
        <v>3.5388553220209645E-2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9.608966235171291</v>
      </c>
      <c r="H68" s="473">
        <f>H67+HWP!E68</f>
        <v>7.9273971440163162</v>
      </c>
      <c r="I68" s="456"/>
      <c r="J68" s="475">
        <f>Garden!J75</f>
        <v>0</v>
      </c>
      <c r="K68" s="476">
        <f>Paper!J75</f>
        <v>3.2996068317936215E-2</v>
      </c>
      <c r="L68" s="477">
        <f>Wood!J75</f>
        <v>0</v>
      </c>
      <c r="M68" s="478">
        <f>J68*(1-Recovery_OX!E68)*(1-Recovery_OX!F68)</f>
        <v>0</v>
      </c>
      <c r="N68" s="476">
        <f>K68*(1-Recovery_OX!E68)*(1-Recovery_OX!F68)</f>
        <v>3.2996068317936215E-2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9.608966235171291</v>
      </c>
      <c r="H69" s="473">
        <f>H68+HWP!E69</f>
        <v>7.9273971440163162</v>
      </c>
      <c r="I69" s="456"/>
      <c r="J69" s="475">
        <f>Garden!J76</f>
        <v>0</v>
      </c>
      <c r="K69" s="476">
        <f>Paper!J76</f>
        <v>3.0765330180838185E-2</v>
      </c>
      <c r="L69" s="477">
        <f>Wood!J76</f>
        <v>0</v>
      </c>
      <c r="M69" s="478">
        <f>J69*(1-Recovery_OX!E69)*(1-Recovery_OX!F69)</f>
        <v>0</v>
      </c>
      <c r="N69" s="476">
        <f>K69*(1-Recovery_OX!E69)*(1-Recovery_OX!F69)</f>
        <v>3.0765330180838185E-2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9.608966235171291</v>
      </c>
      <c r="H70" s="473">
        <f>H69+HWP!E70</f>
        <v>7.9273971440163162</v>
      </c>
      <c r="I70" s="456"/>
      <c r="J70" s="475">
        <f>Garden!J77</f>
        <v>0</v>
      </c>
      <c r="K70" s="476">
        <f>Paper!J77</f>
        <v>2.8685403727979474E-2</v>
      </c>
      <c r="L70" s="477">
        <f>Wood!J77</f>
        <v>0</v>
      </c>
      <c r="M70" s="478">
        <f>J70*(1-Recovery_OX!E70)*(1-Recovery_OX!F70)</f>
        <v>0</v>
      </c>
      <c r="N70" s="476">
        <f>K70*(1-Recovery_OX!E70)*(1-Recovery_OX!F70)</f>
        <v>2.8685403727979474E-2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9.608966235171291</v>
      </c>
      <c r="H71" s="473">
        <f>H70+HWP!E71</f>
        <v>7.9273971440163162</v>
      </c>
      <c r="I71" s="456"/>
      <c r="J71" s="475">
        <f>Garden!J78</f>
        <v>0</v>
      </c>
      <c r="K71" s="476">
        <f>Paper!J78</f>
        <v>2.6746093157475111E-2</v>
      </c>
      <c r="L71" s="477">
        <f>Wood!J78</f>
        <v>0</v>
      </c>
      <c r="M71" s="478">
        <f>J71*(1-Recovery_OX!E71)*(1-Recovery_OX!F71)</f>
        <v>0</v>
      </c>
      <c r="N71" s="476">
        <f>K71*(1-Recovery_OX!E71)*(1-Recovery_OX!F71)</f>
        <v>2.6746093157475111E-2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9.608966235171291</v>
      </c>
      <c r="H72" s="473">
        <f>H71+HWP!E72</f>
        <v>7.9273971440163162</v>
      </c>
      <c r="I72" s="456"/>
      <c r="J72" s="475">
        <f>Garden!J79</f>
        <v>0</v>
      </c>
      <c r="K72" s="476">
        <f>Paper!J79</f>
        <v>2.4937891966658566E-2</v>
      </c>
      <c r="L72" s="477">
        <f>Wood!J79</f>
        <v>0</v>
      </c>
      <c r="M72" s="478">
        <f>J72*(1-Recovery_OX!E72)*(1-Recovery_OX!F72)</f>
        <v>0</v>
      </c>
      <c r="N72" s="476">
        <f>K72*(1-Recovery_OX!E72)*(1-Recovery_OX!F72)</f>
        <v>2.4937891966658566E-2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9.608966235171291</v>
      </c>
      <c r="H73" s="473">
        <f>H72+HWP!E73</f>
        <v>7.9273971440163162</v>
      </c>
      <c r="I73" s="456"/>
      <c r="J73" s="475">
        <f>Garden!J80</f>
        <v>0</v>
      </c>
      <c r="K73" s="476">
        <f>Paper!J80</f>
        <v>2.325193635119464E-2</v>
      </c>
      <c r="L73" s="477">
        <f>Wood!J80</f>
        <v>0</v>
      </c>
      <c r="M73" s="478">
        <f>J73*(1-Recovery_OX!E73)*(1-Recovery_OX!F73)</f>
        <v>0</v>
      </c>
      <c r="N73" s="476">
        <f>K73*(1-Recovery_OX!E73)*(1-Recovery_OX!F73)</f>
        <v>2.325193635119464E-2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9.608966235171291</v>
      </c>
      <c r="H74" s="473">
        <f>H73+HWP!E74</f>
        <v>7.9273971440163162</v>
      </c>
      <c r="I74" s="456"/>
      <c r="J74" s="475">
        <f>Garden!J81</f>
        <v>0</v>
      </c>
      <c r="K74" s="476">
        <f>Paper!J81</f>
        <v>2.1679961754700345E-2</v>
      </c>
      <c r="L74" s="477">
        <f>Wood!J81</f>
        <v>0</v>
      </c>
      <c r="M74" s="478">
        <f>J74*(1-Recovery_OX!E74)*(1-Recovery_OX!F74)</f>
        <v>0</v>
      </c>
      <c r="N74" s="476">
        <f>K74*(1-Recovery_OX!E74)*(1-Recovery_OX!F74)</f>
        <v>2.1679961754700345E-2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9.608966235171291</v>
      </c>
      <c r="H75" s="473">
        <f>H74+HWP!E75</f>
        <v>7.9273971440163162</v>
      </c>
      <c r="I75" s="456"/>
      <c r="J75" s="475">
        <f>Garden!J82</f>
        <v>0</v>
      </c>
      <c r="K75" s="476">
        <f>Paper!J82</f>
        <v>2.0214262355879919E-2</v>
      </c>
      <c r="L75" s="477">
        <f>Wood!J82</f>
        <v>0</v>
      </c>
      <c r="M75" s="478">
        <f>J75*(1-Recovery_OX!E75)*(1-Recovery_OX!F75)</f>
        <v>0</v>
      </c>
      <c r="N75" s="476">
        <f>K75*(1-Recovery_OX!E75)*(1-Recovery_OX!F75)</f>
        <v>2.0214262355879919E-2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9.608966235171291</v>
      </c>
      <c r="H76" s="473">
        <f>H75+HWP!E76</f>
        <v>7.9273971440163162</v>
      </c>
      <c r="I76" s="456"/>
      <c r="J76" s="475">
        <f>Garden!J83</f>
        <v>0</v>
      </c>
      <c r="K76" s="476">
        <f>Paper!J83</f>
        <v>1.8847653294579894E-2</v>
      </c>
      <c r="L76" s="477">
        <f>Wood!J83</f>
        <v>0</v>
      </c>
      <c r="M76" s="478">
        <f>J76*(1-Recovery_OX!E76)*(1-Recovery_OX!F76)</f>
        <v>0</v>
      </c>
      <c r="N76" s="476">
        <f>K76*(1-Recovery_OX!E76)*(1-Recovery_OX!F76)</f>
        <v>1.8847653294579894E-2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9.608966235171291</v>
      </c>
      <c r="H77" s="473">
        <f>H76+HWP!E77</f>
        <v>7.9273971440163162</v>
      </c>
      <c r="I77" s="456"/>
      <c r="J77" s="475">
        <f>Garden!J84</f>
        <v>0</v>
      </c>
      <c r="K77" s="476">
        <f>Paper!J84</f>
        <v>1.7573435451596276E-2</v>
      </c>
      <c r="L77" s="477">
        <f>Wood!J84</f>
        <v>0</v>
      </c>
      <c r="M77" s="478">
        <f>J77*(1-Recovery_OX!E77)*(1-Recovery_OX!F77)</f>
        <v>0</v>
      </c>
      <c r="N77" s="476">
        <f>K77*(1-Recovery_OX!E77)*(1-Recovery_OX!F77)</f>
        <v>1.7573435451596276E-2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9.608966235171291</v>
      </c>
      <c r="H78" s="473">
        <f>H77+HWP!E78</f>
        <v>7.9273971440163162</v>
      </c>
      <c r="I78" s="456"/>
      <c r="J78" s="475">
        <f>Garden!J85</f>
        <v>0</v>
      </c>
      <c r="K78" s="476">
        <f>Paper!J85</f>
        <v>1.6385362609584467E-2</v>
      </c>
      <c r="L78" s="477">
        <f>Wood!J85</f>
        <v>0</v>
      </c>
      <c r="M78" s="478">
        <f>J78*(1-Recovery_OX!E78)*(1-Recovery_OX!F78)</f>
        <v>0</v>
      </c>
      <c r="N78" s="476">
        <f>K78*(1-Recovery_OX!E78)*(1-Recovery_OX!F78)</f>
        <v>1.6385362609584467E-2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9.608966235171291</v>
      </c>
      <c r="H79" s="473">
        <f>H78+HWP!E79</f>
        <v>7.9273971440163162</v>
      </c>
      <c r="I79" s="456"/>
      <c r="J79" s="475">
        <f>Garden!J86</f>
        <v>0</v>
      </c>
      <c r="K79" s="476">
        <f>Paper!J86</f>
        <v>1.5277610834094558E-2</v>
      </c>
      <c r="L79" s="477">
        <f>Wood!J86</f>
        <v>0</v>
      </c>
      <c r="M79" s="478">
        <f>J79*(1-Recovery_OX!E79)*(1-Recovery_OX!F79)</f>
        <v>0</v>
      </c>
      <c r="N79" s="476">
        <f>K79*(1-Recovery_OX!E79)*(1-Recovery_OX!F79)</f>
        <v>1.5277610834094558E-2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9.608966235171291</v>
      </c>
      <c r="H80" s="473">
        <f>H79+HWP!E80</f>
        <v>7.9273971440163162</v>
      </c>
      <c r="I80" s="456"/>
      <c r="J80" s="475">
        <f>Garden!J87</f>
        <v>0</v>
      </c>
      <c r="K80" s="476">
        <f>Paper!J87</f>
        <v>1.4244749924637925E-2</v>
      </c>
      <c r="L80" s="477">
        <f>Wood!J87</f>
        <v>0</v>
      </c>
      <c r="M80" s="478">
        <f>J80*(1-Recovery_OX!E80)*(1-Recovery_OX!F80)</f>
        <v>0</v>
      </c>
      <c r="N80" s="476">
        <f>K80*(1-Recovery_OX!E80)*(1-Recovery_OX!F80)</f>
        <v>1.4244749924637925E-2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9.608966235171291</v>
      </c>
      <c r="H81" s="473">
        <f>H80+HWP!E81</f>
        <v>7.9273971440163162</v>
      </c>
      <c r="I81" s="456"/>
      <c r="J81" s="475">
        <f>Garden!J88</f>
        <v>0</v>
      </c>
      <c r="K81" s="476">
        <f>Paper!J88</f>
        <v>1.3281716795838124E-2</v>
      </c>
      <c r="L81" s="477">
        <f>Wood!J88</f>
        <v>0</v>
      </c>
      <c r="M81" s="478">
        <f>J81*(1-Recovery_OX!E81)*(1-Recovery_OX!F81)</f>
        <v>0</v>
      </c>
      <c r="N81" s="476">
        <f>K81*(1-Recovery_OX!E81)*(1-Recovery_OX!F81)</f>
        <v>1.3281716795838124E-2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9.608966235171291</v>
      </c>
      <c r="H82" s="473">
        <f>H81+HWP!E82</f>
        <v>7.9273971440163162</v>
      </c>
      <c r="I82" s="456"/>
      <c r="J82" s="475">
        <f>Garden!J89</f>
        <v>0</v>
      </c>
      <c r="K82" s="476">
        <f>Paper!J89</f>
        <v>1.23837906581805E-2</v>
      </c>
      <c r="L82" s="477">
        <f>Wood!J89</f>
        <v>0</v>
      </c>
      <c r="M82" s="478">
        <f>J82*(1-Recovery_OX!E82)*(1-Recovery_OX!F82)</f>
        <v>0</v>
      </c>
      <c r="N82" s="476">
        <f>K82*(1-Recovery_OX!E82)*(1-Recovery_OX!F82)</f>
        <v>1.23837906581805E-2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9.608966235171291</v>
      </c>
      <c r="H83" s="473">
        <f>H82+HWP!E83</f>
        <v>7.9273971440163162</v>
      </c>
      <c r="I83" s="456"/>
      <c r="J83" s="475">
        <f>Garden!J90</f>
        <v>0</v>
      </c>
      <c r="K83" s="476">
        <f>Paper!J90</f>
        <v>1.1546569876696515E-2</v>
      </c>
      <c r="L83" s="477">
        <f>Wood!J90</f>
        <v>0</v>
      </c>
      <c r="M83" s="478">
        <f>J83*(1-Recovery_OX!E83)*(1-Recovery_OX!F83)</f>
        <v>0</v>
      </c>
      <c r="N83" s="476">
        <f>K83*(1-Recovery_OX!E83)*(1-Recovery_OX!F83)</f>
        <v>1.1546569876696515E-2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9.608966235171291</v>
      </c>
      <c r="H84" s="473">
        <f>H83+HWP!E84</f>
        <v>7.9273971440163162</v>
      </c>
      <c r="I84" s="456"/>
      <c r="J84" s="475">
        <f>Garden!J91</f>
        <v>0</v>
      </c>
      <c r="K84" s="476">
        <f>Paper!J91</f>
        <v>1.0765950394144018E-2</v>
      </c>
      <c r="L84" s="477">
        <f>Wood!J91</f>
        <v>0</v>
      </c>
      <c r="M84" s="478">
        <f>J84*(1-Recovery_OX!E84)*(1-Recovery_OX!F84)</f>
        <v>0</v>
      </c>
      <c r="N84" s="476">
        <f>K84*(1-Recovery_OX!E84)*(1-Recovery_OX!F84)</f>
        <v>1.0765950394144018E-2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9.608966235171291</v>
      </c>
      <c r="H85" s="473">
        <f>H84+HWP!E85</f>
        <v>7.9273971440163162</v>
      </c>
      <c r="I85" s="456"/>
      <c r="J85" s="475">
        <f>Garden!J92</f>
        <v>0</v>
      </c>
      <c r="K85" s="476">
        <f>Paper!J92</f>
        <v>1.0038105612913888E-2</v>
      </c>
      <c r="L85" s="477">
        <f>Wood!J92</f>
        <v>0</v>
      </c>
      <c r="M85" s="478">
        <f>J85*(1-Recovery_OX!E85)*(1-Recovery_OX!F85)</f>
        <v>0</v>
      </c>
      <c r="N85" s="476">
        <f>K85*(1-Recovery_OX!E85)*(1-Recovery_OX!F85)</f>
        <v>1.0038105612913888E-2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9.608966235171291</v>
      </c>
      <c r="H86" s="473">
        <f>H85+HWP!E86</f>
        <v>7.9273971440163162</v>
      </c>
      <c r="I86" s="456"/>
      <c r="J86" s="475">
        <f>Garden!J93</f>
        <v>0</v>
      </c>
      <c r="K86" s="476">
        <f>Paper!J93</f>
        <v>9.3594676370441221E-3</v>
      </c>
      <c r="L86" s="477">
        <f>Wood!J93</f>
        <v>0</v>
      </c>
      <c r="M86" s="478">
        <f>J86*(1-Recovery_OX!E86)*(1-Recovery_OX!F86)</f>
        <v>0</v>
      </c>
      <c r="N86" s="476">
        <f>K86*(1-Recovery_OX!E86)*(1-Recovery_OX!F86)</f>
        <v>9.3594676370441221E-3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9.608966235171291</v>
      </c>
      <c r="H87" s="473">
        <f>H86+HWP!E87</f>
        <v>7.9273971440163162</v>
      </c>
      <c r="I87" s="456"/>
      <c r="J87" s="475">
        <f>Garden!J94</f>
        <v>0</v>
      </c>
      <c r="K87" s="476">
        <f>Paper!J94</f>
        <v>8.7267097823896678E-3</v>
      </c>
      <c r="L87" s="477">
        <f>Wood!J94</f>
        <v>0</v>
      </c>
      <c r="M87" s="478">
        <f>J87*(1-Recovery_OX!E87)*(1-Recovery_OX!F87)</f>
        <v>0</v>
      </c>
      <c r="N87" s="476">
        <f>K87*(1-Recovery_OX!E87)*(1-Recovery_OX!F87)</f>
        <v>8.7267097823896678E-3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9.608966235171291</v>
      </c>
      <c r="H88" s="473">
        <f>H87+HWP!E88</f>
        <v>7.9273971440163162</v>
      </c>
      <c r="I88" s="456"/>
      <c r="J88" s="475">
        <f>Garden!J95</f>
        <v>0</v>
      </c>
      <c r="K88" s="476">
        <f>Paper!J95</f>
        <v>8.1367302692129089E-3</v>
      </c>
      <c r="L88" s="477">
        <f>Wood!J95</f>
        <v>0</v>
      </c>
      <c r="M88" s="478">
        <f>J88*(1-Recovery_OX!E88)*(1-Recovery_OX!F88)</f>
        <v>0</v>
      </c>
      <c r="N88" s="476">
        <f>K88*(1-Recovery_OX!E88)*(1-Recovery_OX!F88)</f>
        <v>8.1367302692129089E-3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9.608966235171291</v>
      </c>
      <c r="H89" s="473">
        <f>H88+HWP!E89</f>
        <v>7.9273971440163162</v>
      </c>
      <c r="I89" s="456"/>
      <c r="J89" s="475">
        <f>Garden!J96</f>
        <v>0</v>
      </c>
      <c r="K89" s="476">
        <f>Paper!J96</f>
        <v>7.5866370172557795E-3</v>
      </c>
      <c r="L89" s="477">
        <f>Wood!J96</f>
        <v>0</v>
      </c>
      <c r="M89" s="478">
        <f>J89*(1-Recovery_OX!E89)*(1-Recovery_OX!F89)</f>
        <v>0</v>
      </c>
      <c r="N89" s="476">
        <f>K89*(1-Recovery_OX!E89)*(1-Recovery_OX!F89)</f>
        <v>7.5866370172557795E-3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9.608966235171291</v>
      </c>
      <c r="H90" s="473">
        <f>H89+HWP!E90</f>
        <v>7.9273971440163162</v>
      </c>
      <c r="I90" s="456"/>
      <c r="J90" s="475">
        <f>Garden!J97</f>
        <v>0</v>
      </c>
      <c r="K90" s="476">
        <f>Paper!J97</f>
        <v>7.0737334687589861E-3</v>
      </c>
      <c r="L90" s="477">
        <f>Wood!J97</f>
        <v>0</v>
      </c>
      <c r="M90" s="478">
        <f>J90*(1-Recovery_OX!E90)*(1-Recovery_OX!F90)</f>
        <v>0</v>
      </c>
      <c r="N90" s="476">
        <f>K90*(1-Recovery_OX!E90)*(1-Recovery_OX!F90)</f>
        <v>7.0737334687589861E-3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9.608966235171291</v>
      </c>
      <c r="H91" s="473">
        <f>H90+HWP!E91</f>
        <v>7.9273971440163162</v>
      </c>
      <c r="I91" s="456"/>
      <c r="J91" s="475">
        <f>Garden!J98</f>
        <v>0</v>
      </c>
      <c r="K91" s="476">
        <f>Paper!J98</f>
        <v>6.5955053699327448E-3</v>
      </c>
      <c r="L91" s="477">
        <f>Wood!J98</f>
        <v>0</v>
      </c>
      <c r="M91" s="478">
        <f>J91*(1-Recovery_OX!E91)*(1-Recovery_OX!F91)</f>
        <v>0</v>
      </c>
      <c r="N91" s="476">
        <f>K91*(1-Recovery_OX!E91)*(1-Recovery_OX!F91)</f>
        <v>6.5955053699327448E-3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9.608966235171291</v>
      </c>
      <c r="H92" s="482">
        <f>H91+HWP!E92</f>
        <v>7.9273971440163162</v>
      </c>
      <c r="I92" s="456"/>
      <c r="J92" s="484">
        <f>Garden!J99</f>
        <v>0</v>
      </c>
      <c r="K92" s="485">
        <f>Paper!J99</f>
        <v>6.1496084460817869E-3</v>
      </c>
      <c r="L92" s="486">
        <f>Wood!J99</f>
        <v>0</v>
      </c>
      <c r="M92" s="487">
        <f>J92*(1-Recovery_OX!E92)*(1-Recovery_OX!F92)</f>
        <v>0</v>
      </c>
      <c r="N92" s="485">
        <f>K92*(1-Recovery_OX!E92)*(1-Recovery_OX!F92)</f>
        <v>6.1496084460817869E-3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2017-09-14T08:32:24Z</dcterms:modified>
</cp:coreProperties>
</file>