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erau\"/>
    </mc:Choice>
  </mc:AlternateContent>
  <bookViews>
    <workbookView xWindow="0" yWindow="0" windowWidth="20490" windowHeight="7755" tabRatio="820" activeTab="6"/>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F77" i="6"/>
  <c r="L52" i="6"/>
  <c r="L57" i="6"/>
  <c r="L70" i="6"/>
  <c r="L72" i="6"/>
  <c r="K25" i="6"/>
  <c r="K72" i="6"/>
  <c r="E72" i="6"/>
  <c r="F72" i="6"/>
  <c r="D73" i="7" s="1"/>
  <c r="C78" i="35" s="1"/>
  <c r="H72" i="6"/>
  <c r="J72" i="6"/>
  <c r="H73" i="7" s="1"/>
  <c r="C78" i="33" s="1"/>
  <c r="K46" i="6"/>
  <c r="F53" i="6"/>
  <c r="L86" i="6"/>
  <c r="K92" i="6"/>
  <c r="F59" i="6"/>
  <c r="K48" i="6"/>
  <c r="I49" i="7" s="1"/>
  <c r="L46" i="6"/>
  <c r="O68" i="7"/>
  <c r="K63"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L17" i="7"/>
  <c r="J48" i="7"/>
  <c r="O24" i="7"/>
  <c r="P29" i="37" s="1"/>
  <c r="D24" i="7"/>
  <c r="O52" i="7"/>
  <c r="C57" i="37" s="1"/>
  <c r="G22" i="7"/>
  <c r="P27" i="34" s="1"/>
  <c r="O26" i="7"/>
  <c r="C31" i="37" s="1"/>
  <c r="L93" i="7"/>
  <c r="L77" i="7"/>
  <c r="H50" i="7"/>
  <c r="K89" i="7"/>
  <c r="O89" i="7"/>
  <c r="P94" i="37" s="1"/>
  <c r="D79" i="7"/>
  <c r="C84" i="31" s="1"/>
  <c r="O79" i="7"/>
  <c r="C84" i="37" s="1"/>
  <c r="L37" i="7"/>
  <c r="J16" i="7"/>
  <c r="O46" i="7"/>
  <c r="C51" i="37" s="1"/>
  <c r="O21" i="7"/>
  <c r="C26" i="37" s="1"/>
  <c r="F57" i="7"/>
  <c r="C62" i="32" s="1"/>
  <c r="G30" i="7"/>
  <c r="P35" i="34" s="1"/>
  <c r="H35" i="7"/>
  <c r="P40" i="33" s="1"/>
  <c r="G28" i="7"/>
  <c r="P33" i="34" s="1"/>
  <c r="O28" i="7"/>
  <c r="P33" i="37" s="1"/>
  <c r="F28" i="7"/>
  <c r="F65" i="7"/>
  <c r="P70" i="32" s="1"/>
  <c r="O74" i="7"/>
  <c r="O45" i="7"/>
  <c r="G92" i="7"/>
  <c r="P97" i="34" s="1"/>
  <c r="J92" i="7"/>
  <c r="K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C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C83" i="34"/>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44" i="33"/>
  <c r="C86" i="35"/>
  <c r="C97" i="18"/>
  <c r="C38" i="18"/>
  <c r="C33" i="31"/>
  <c r="C93" i="34"/>
  <c r="C68" i="18"/>
  <c r="P31" i="31"/>
  <c r="P90" i="32"/>
  <c r="C94" i="31"/>
  <c r="P78" i="31"/>
  <c r="P94" i="31"/>
  <c r="C90" i="34"/>
  <c r="P41" i="31"/>
  <c r="C41" i="35"/>
  <c r="C63" i="32"/>
  <c r="C59" i="33" l="1"/>
  <c r="P23" i="6"/>
  <c r="P83" i="31"/>
  <c r="C82" i="35"/>
  <c r="C82" i="31"/>
  <c r="C76" i="18"/>
  <c r="F76" i="18" s="1"/>
  <c r="M69" i="7"/>
  <c r="C50" i="33"/>
  <c r="C64" i="33"/>
  <c r="P82" i="18"/>
  <c r="P51" i="33"/>
  <c r="C80" i="34"/>
  <c r="P76" i="33"/>
  <c r="R76" i="33" s="1"/>
  <c r="T76" i="33" s="1"/>
  <c r="C55" i="31"/>
  <c r="C88" i="18"/>
  <c r="P79" i="32"/>
  <c r="C79" i="33"/>
  <c r="C63" i="33"/>
  <c r="P88" i="33"/>
  <c r="P80" i="32"/>
  <c r="M76" i="7"/>
  <c r="P55" i="31"/>
  <c r="C79" i="32"/>
  <c r="M37" i="7"/>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F52" i="34" s="1"/>
  <c r="H52" i="34" s="1"/>
  <c r="C52" i="37"/>
  <c r="P52" i="37"/>
  <c r="R52" i="37" s="1"/>
  <c r="C69" i="18"/>
  <c r="C68" i="31"/>
  <c r="P44" i="31"/>
  <c r="P96" i="32"/>
  <c r="P34" i="31"/>
  <c r="C61" i="34"/>
  <c r="C43" i="32"/>
  <c r="C61" i="31"/>
  <c r="C92" i="33"/>
  <c r="C56" i="34"/>
  <c r="C90" i="37"/>
  <c r="C56" i="32"/>
  <c r="P52" i="33"/>
  <c r="R52" i="33" s="1"/>
  <c r="T52" i="33" s="1"/>
  <c r="P42" i="33"/>
  <c r="C68" i="34"/>
  <c r="F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Q61" i="18"/>
  <c r="Q61" i="34"/>
  <c r="Q61" i="37"/>
  <c r="R61" i="37" s="1"/>
  <c r="S61" i="37" s="1"/>
  <c r="E52" i="40"/>
  <c r="F52" i="40" s="1"/>
  <c r="Q32" i="32"/>
  <c r="E61" i="35"/>
  <c r="E32" i="18"/>
  <c r="E61" i="34"/>
  <c r="F61" i="34" s="1"/>
  <c r="G61" i="34" s="1"/>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R19" i="35"/>
  <c r="S19" i="35" s="1"/>
  <c r="U19" i="35" s="1"/>
  <c r="Q19" i="36"/>
  <c r="R19" i="36" s="1"/>
  <c r="Q66" i="35"/>
  <c r="R66" i="35" s="1"/>
  <c r="E66" i="37"/>
  <c r="E98" i="34"/>
  <c r="Q98" i="18"/>
  <c r="E27" i="33"/>
  <c r="Q27" i="40"/>
  <c r="R27" i="40" s="1"/>
  <c r="E27" i="32"/>
  <c r="E27" i="40"/>
  <c r="F27" i="40" s="1"/>
  <c r="Q27" i="31"/>
  <c r="Q27" i="35"/>
  <c r="R27" i="35" s="1"/>
  <c r="R80" i="3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H88" i="31"/>
  <c r="T99" i="35"/>
  <c r="R76" i="34"/>
  <c r="R58" i="34"/>
  <c r="R98" i="34"/>
  <c r="R32" i="34"/>
  <c r="R52" i="34"/>
  <c r="R38" i="34"/>
  <c r="R36" i="34"/>
  <c r="R26" i="34"/>
  <c r="R96" i="34"/>
  <c r="R82" i="34"/>
  <c r="R35" i="34"/>
  <c r="R34" i="34"/>
  <c r="R61" i="34"/>
  <c r="R83" i="34"/>
  <c r="R92" i="34"/>
  <c r="T52" i="31"/>
  <c r="S41" i="36"/>
  <c r="R21" i="37" l="1"/>
  <c r="S21" i="37" s="1"/>
  <c r="G82" i="34"/>
  <c r="R42" i="31"/>
  <c r="T42" i="31" s="1"/>
  <c r="R38" i="31"/>
  <c r="T38" i="31" s="1"/>
  <c r="R94" i="33"/>
  <c r="S94" i="33" s="1"/>
  <c r="R83" i="31"/>
  <c r="R93" i="33"/>
  <c r="R59" i="31"/>
  <c r="T59" i="31" s="1"/>
  <c r="F98" i="34"/>
  <c r="H98" i="34" s="1"/>
  <c r="F75" i="31"/>
  <c r="G75" i="31" s="1"/>
  <c r="F57" i="35"/>
  <c r="R42" i="18"/>
  <c r="S42" i="18" s="1"/>
  <c r="R88" i="33"/>
  <c r="S88" i="33" s="1"/>
  <c r="R91" i="18"/>
  <c r="S91" i="18" s="1"/>
  <c r="R55" i="31"/>
  <c r="S55" i="31" s="1"/>
  <c r="R80" i="18"/>
  <c r="S80" i="18" s="1"/>
  <c r="F43" i="32"/>
  <c r="R48" i="18"/>
  <c r="T48" i="18" s="1"/>
  <c r="F42" i="31"/>
  <c r="H42" i="31" s="1"/>
  <c r="R22" i="37"/>
  <c r="S22" i="37" s="1"/>
  <c r="F39" i="32"/>
  <c r="F48" i="35"/>
  <c r="H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T51" i="18" s="1"/>
  <c r="R41" i="33"/>
  <c r="S41" i="33" s="1"/>
  <c r="R47" i="37"/>
  <c r="S47" i="37" s="1"/>
  <c r="G52" i="34"/>
  <c r="F50" i="34"/>
  <c r="H50" i="34" s="1"/>
  <c r="R55" i="18"/>
  <c r="T55" i="18" s="1"/>
  <c r="R54" i="18"/>
  <c r="T54" i="18" s="1"/>
  <c r="R32" i="37"/>
  <c r="T32" i="37" s="1"/>
  <c r="R63" i="31"/>
  <c r="T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F80" i="31"/>
  <c r="H80" i="31" s="1"/>
  <c r="R69" i="31"/>
  <c r="S69" i="31" s="1"/>
  <c r="H35" i="34"/>
  <c r="G35" i="34"/>
  <c r="G68" i="34"/>
  <c r="H68" i="34"/>
  <c r="T77" i="18"/>
  <c r="H76" i="18"/>
  <c r="T86" i="31"/>
  <c r="R90" i="31"/>
  <c r="T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S61" i="18" s="1"/>
  <c r="T22" i="18"/>
  <c r="R81" i="3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T88" i="33"/>
  <c r="D33" i="38"/>
  <c r="G34" i="34"/>
  <c r="F61" i="18"/>
  <c r="H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G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S81" i="31"/>
  <c r="T81" i="31"/>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H87" i="36"/>
  <c r="G87" i="36"/>
  <c r="H37" i="36"/>
  <c r="H51" i="36"/>
  <c r="G35" i="36"/>
  <c r="H35" i="36"/>
  <c r="G58" i="36"/>
  <c r="H58" i="36"/>
  <c r="G61" i="36"/>
  <c r="H61" i="36"/>
  <c r="S23" i="35"/>
  <c r="T23" i="35"/>
  <c r="T96" i="35"/>
  <c r="S96" i="35"/>
  <c r="T42" i="35"/>
  <c r="S42" i="35"/>
  <c r="S90" i="35"/>
  <c r="T90" i="35"/>
  <c r="K10" i="32"/>
  <c r="K9" i="32"/>
  <c r="K12" i="32"/>
  <c r="H35" i="18"/>
  <c r="G35" i="18"/>
  <c r="T55" i="31"/>
  <c r="S29" i="31"/>
  <c r="T29" i="31"/>
  <c r="T76" i="31"/>
  <c r="S76" i="31"/>
  <c r="S59" i="18"/>
  <c r="T89" i="18"/>
  <c r="T59" i="18"/>
  <c r="S86" i="18"/>
  <c r="T86" i="18"/>
  <c r="S97" i="18"/>
  <c r="G48" i="36"/>
  <c r="G59" i="36"/>
  <c r="G86" i="36"/>
  <c r="H86" i="36"/>
  <c r="H19" i="36"/>
  <c r="J19" i="36" s="1"/>
  <c r="K19" i="36" s="1"/>
  <c r="I17" i="17" s="1"/>
  <c r="S43" i="35"/>
  <c r="T43" i="35"/>
  <c r="T97" i="35"/>
  <c r="S97" i="35"/>
  <c r="T40" i="35"/>
  <c r="S40" i="35"/>
  <c r="G52" i="18"/>
  <c r="H52" i="18"/>
  <c r="G83" i="18"/>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H63" i="18"/>
  <c r="G82" i="18"/>
  <c r="H82" i="18"/>
  <c r="G34" i="37"/>
  <c r="H34" i="37"/>
  <c r="S91" i="35"/>
  <c r="S76" i="35"/>
  <c r="T73" i="35"/>
  <c r="S59" i="35"/>
  <c r="D40" i="38"/>
  <c r="H82" i="37"/>
  <c r="S79" i="18"/>
  <c r="T67" i="18"/>
  <c r="T73" i="18"/>
  <c r="T87" i="18"/>
  <c r="S76" i="18"/>
  <c r="T25" i="35"/>
  <c r="T96" i="18"/>
  <c r="T81" i="18"/>
  <c r="S82" i="18"/>
  <c r="G64" i="37"/>
  <c r="T52" i="18"/>
  <c r="S35" i="18"/>
  <c r="T56" i="35"/>
  <c r="T88" i="18"/>
  <c r="G36" i="18"/>
  <c r="S84" i="18"/>
  <c r="S29" i="18"/>
  <c r="T68" i="18"/>
  <c r="S72" i="18"/>
  <c r="G54" i="31"/>
  <c r="G76" i="31"/>
  <c r="E90" i="38"/>
  <c r="E45" i="38"/>
  <c r="T49" i="35"/>
  <c r="S50" i="35"/>
  <c r="S36" i="18"/>
  <c r="T61" i="18"/>
  <c r="S56" i="36"/>
  <c r="T78" i="36"/>
  <c r="T64" i="36"/>
  <c r="T34" i="36"/>
  <c r="T74" i="36"/>
  <c r="T33" i="36"/>
  <c r="D20" i="38"/>
  <c r="D25" i="38"/>
  <c r="D28" i="38"/>
  <c r="D13" i="38"/>
  <c r="D30" i="38"/>
  <c r="D70" i="38"/>
  <c r="S38" i="36"/>
  <c r="S50" i="36"/>
  <c r="T89" i="36"/>
  <c r="T74" i="35"/>
  <c r="S74" i="35"/>
  <c r="T35" i="31"/>
  <c r="S35" i="31"/>
  <c r="T21" i="31"/>
  <c r="S21" i="31"/>
  <c r="G96" i="36"/>
  <c r="H96"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34" i="36"/>
  <c r="G84" i="36"/>
  <c r="T31" i="35"/>
  <c r="S31" i="35"/>
  <c r="S26" i="35"/>
  <c r="T26" i="35"/>
  <c r="S55" i="35"/>
  <c r="T55" i="35"/>
  <c r="G60" i="37"/>
  <c r="S98" i="40"/>
  <c r="S93" i="40"/>
  <c r="T95" i="40"/>
  <c r="T99" i="40"/>
  <c r="G70" i="18"/>
  <c r="T86" i="35"/>
  <c r="S86" i="35"/>
  <c r="S34" i="35"/>
  <c r="T34" i="35"/>
  <c r="S70" i="31"/>
  <c r="T70" i="31"/>
  <c r="S48" i="31"/>
  <c r="T48" i="31"/>
  <c r="T39" i="31"/>
  <c r="S39" i="31"/>
  <c r="S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G72" i="31"/>
  <c r="D87" i="38"/>
  <c r="S89" i="18"/>
  <c r="T79" i="18"/>
  <c r="S67" i="18"/>
  <c r="S73" i="18"/>
  <c r="S87" i="18"/>
  <c r="T76" i="18"/>
  <c r="S53" i="18"/>
  <c r="S52" i="18"/>
  <c r="T35" i="18"/>
  <c r="S77" i="18"/>
  <c r="T31" i="18"/>
  <c r="E71" i="38"/>
  <c r="T36"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42" i="18" l="1"/>
  <c r="G96" i="33"/>
  <c r="H75" i="31"/>
  <c r="H44" i="36"/>
  <c r="G83" i="36"/>
  <c r="G22" i="36"/>
  <c r="H94" i="36"/>
  <c r="H24" i="36"/>
  <c r="G55" i="18"/>
  <c r="S48" i="18"/>
  <c r="G42" i="31"/>
  <c r="S51" i="18"/>
  <c r="H52" i="31"/>
  <c r="S98" i="18"/>
  <c r="S63" i="31"/>
  <c r="H67" i="31"/>
  <c r="T79" i="31"/>
  <c r="S59" i="31"/>
  <c r="H65" i="18"/>
  <c r="G64" i="35"/>
  <c r="T80" i="18"/>
  <c r="S90" i="31"/>
  <c r="H99" i="34"/>
  <c r="S54" i="18"/>
  <c r="S68" i="31"/>
  <c r="T60" i="18"/>
  <c r="G58" i="18"/>
  <c r="H73" i="34"/>
  <c r="T49" i="33"/>
  <c r="S55" i="18"/>
  <c r="H81" i="34"/>
  <c r="T69" i="31"/>
  <c r="G86" i="18"/>
  <c r="G80" i="31"/>
  <c r="G60" i="18"/>
  <c r="H83" i="34"/>
  <c r="S26" i="18"/>
  <c r="T22" i="37"/>
  <c r="T28" i="18"/>
  <c r="G43" i="34"/>
  <c r="G48" i="35"/>
  <c r="T34" i="31"/>
  <c r="G45" i="34"/>
  <c r="H21" i="34"/>
  <c r="G48" i="31"/>
  <c r="T44" i="31"/>
  <c r="T33" i="33"/>
  <c r="T44" i="37"/>
  <c r="S46" i="31"/>
  <c r="S40" i="37"/>
  <c r="T45" i="18"/>
  <c r="G31" i="34"/>
  <c r="T47" i="33"/>
  <c r="T41" i="33"/>
  <c r="T47" i="37"/>
  <c r="T34" i="18"/>
  <c r="S42" i="33"/>
  <c r="G44" i="35"/>
  <c r="J20" i="31"/>
  <c r="K13" i="38"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20" i="31" l="1"/>
  <c r="D18" i="17" s="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K22" i="34"/>
  <c r="G20" i="17"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1" i="34" l="1"/>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I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J31" i="34" l="1"/>
  <c r="L24" i="38"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K31" i="34" l="1"/>
  <c r="G29" i="17" s="1"/>
  <c r="B32" i="40"/>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<sst xmlns="http://schemas.openxmlformats.org/spreadsheetml/2006/main" count="1446" uniqueCount="343">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</sst>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7.2405809520000002</v>
          </cell>
        </row>
        <row r="31">
          <cell r="C31">
            <v>7.6422532559999992</v>
          </cell>
        </row>
        <row r="32">
          <cell r="C32">
            <v>8.0746242720000012</v>
          </cell>
        </row>
        <row r="33">
          <cell r="C33">
            <v>8.2224465840000001</v>
          </cell>
        </row>
        <row r="34">
          <cell r="C34">
            <v>8.6752217639999998</v>
          </cell>
        </row>
        <row r="35">
          <cell r="C35">
            <v>9.2991206880000004</v>
          </cell>
        </row>
        <row r="36">
          <cell r="C36">
            <v>9.6775532039999987</v>
          </cell>
        </row>
        <row r="37">
          <cell r="C37">
            <v>10.067019996000001</v>
          </cell>
        </row>
        <row r="38">
          <cell r="C38">
            <v>10.466719692</v>
          </cell>
        </row>
        <row r="39">
          <cell r="C39">
            <v>10.875357768000001</v>
          </cell>
        </row>
        <row r="40">
          <cell r="C40">
            <v>11.039145875999999</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10.422655440000002</v>
          </cell>
        </row>
        <row r="30">
          <cell r="C30">
            <v>10.735919040000001</v>
          </cell>
        </row>
        <row r="31">
          <cell r="C31">
            <v>11.061623520000001</v>
          </cell>
        </row>
        <row r="32">
          <cell r="C32">
            <v>11.38861692</v>
          </cell>
        </row>
        <row r="33">
          <cell r="C33">
            <v>11.706363720000001</v>
          </cell>
        </row>
        <row r="34">
          <cell r="C34">
            <v>12.038961120000003</v>
          </cell>
        </row>
        <row r="35">
          <cell r="C35">
            <v>12.161155165401603</v>
          </cell>
        </row>
        <row r="36">
          <cell r="C36">
            <v>12.197693808713661</v>
          </cell>
        </row>
        <row r="37">
          <cell r="C37">
            <v>12.225604647872181</v>
          </cell>
        </row>
        <row r="38">
          <cell r="C38">
            <v>12.245277669405745</v>
          </cell>
        </row>
        <row r="39">
          <cell r="C39">
            <v>12.25708918361757</v>
          </cell>
        </row>
        <row r="40">
          <cell r="C40">
            <v>12.261402254669854</v>
          </cell>
        </row>
        <row r="41">
          <cell r="C41">
            <v>12.258567117942881</v>
          </cell>
        </row>
        <row r="42">
          <cell r="C42">
            <v>12.248921585030981</v>
          </cell>
        </row>
        <row r="43">
          <cell r="C43">
            <v>12.232791436727398</v>
          </cell>
        </row>
        <row r="44">
          <cell r="C44">
            <v>12.210490804340438</v>
          </cell>
        </row>
        <row r="45">
          <cell r="C45">
            <v>12.182322539673676</v>
          </cell>
        </row>
        <row r="46">
          <cell r="C46">
            <v>12.148578573993843</v>
          </cell>
        </row>
        <row r="47">
          <cell r="C47">
            <v>12.109540266300998</v>
          </cell>
        </row>
        <row r="48">
          <cell r="C48">
            <v>12.065996000000004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4" t="s">
        <v>212</v>
      </c>
      <c r="C7" s="764"/>
      <c r="D7" s="764"/>
      <c r="E7" s="764"/>
      <c r="F7" s="764"/>
      <c r="G7" s="764"/>
      <c r="H7" s="764"/>
      <c r="I7" s="764"/>
      <c r="J7" s="360"/>
      <c r="K7" s="360"/>
    </row>
    <row r="8" spans="2:11" s="9" customFormat="1">
      <c r="B8" s="10"/>
      <c r="C8" s="10"/>
      <c r="D8" s="10"/>
      <c r="E8" s="10"/>
      <c r="F8" s="10"/>
      <c r="G8" s="10"/>
      <c r="H8" s="10"/>
      <c r="I8" s="10"/>
      <c r="J8" s="10"/>
      <c r="K8" s="10"/>
    </row>
    <row r="9" spans="2:11" ht="44.1" customHeight="1">
      <c r="B9" s="765" t="s">
        <v>227</v>
      </c>
      <c r="C9" s="765"/>
      <c r="D9" s="765"/>
      <c r="E9" s="765"/>
      <c r="F9" s="765"/>
      <c r="G9" s="765"/>
      <c r="H9" s="765"/>
      <c r="I9" s="765"/>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28" t="str">
        <f>city</f>
        <v>Berau</v>
      </c>
      <c r="E2" s="829"/>
      <c r="F2" s="830"/>
    </row>
    <row r="3" spans="2:15" ht="13.5" thickBot="1">
      <c r="C3" s="490" t="s">
        <v>276</v>
      </c>
      <c r="D3" s="828" t="str">
        <f>province</f>
        <v>Kalimantan Timur</v>
      </c>
      <c r="E3" s="829"/>
      <c r="F3" s="830"/>
    </row>
    <row r="4" spans="2:15" ht="13.5" thickBot="1">
      <c r="B4" s="489"/>
      <c r="C4" s="490" t="s">
        <v>30</v>
      </c>
      <c r="D4" s="828">
        <v>0</v>
      </c>
      <c r="E4" s="829"/>
      <c r="F4" s="830"/>
      <c r="H4" s="831"/>
      <c r="I4" s="831"/>
      <c r="J4" s="831"/>
      <c r="K4" s="831"/>
    </row>
    <row r="5" spans="2:15">
      <c r="B5" s="489"/>
      <c r="H5" s="832"/>
      <c r="I5" s="832"/>
      <c r="J5" s="832"/>
      <c r="K5" s="832"/>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2.6977753440000002E-2</v>
      </c>
      <c r="E18" s="535">
        <v>0</v>
      </c>
      <c r="F18" s="535">
        <v>2.1334131456000004E-2</v>
      </c>
      <c r="G18" s="535">
        <v>1.7600658451199999E-2</v>
      </c>
      <c r="H18" s="535">
        <v>2.6791699968000005E-3</v>
      </c>
      <c r="I18" s="536">
        <v>0</v>
      </c>
      <c r="J18" s="537">
        <v>0</v>
      </c>
      <c r="K18" s="538">
        <v>0</v>
      </c>
      <c r="L18" s="535">
        <v>0</v>
      </c>
      <c r="M18" s="536">
        <v>0</v>
      </c>
      <c r="N18" s="471">
        <v>6.8591713344000008E-2</v>
      </c>
      <c r="O18" s="473">
        <f t="shared" ref="O18:O81" si="0">O17+N18</f>
        <v>6.8591713344000008E-2</v>
      </c>
    </row>
    <row r="19" spans="2:15">
      <c r="B19" s="470">
        <f>B18+1</f>
        <v>1951</v>
      </c>
      <c r="C19" s="533">
        <v>0</v>
      </c>
      <c r="D19" s="534">
        <v>2.8474348319999999E-2</v>
      </c>
      <c r="E19" s="535">
        <v>0</v>
      </c>
      <c r="F19" s="535">
        <v>2.2517645568000001E-2</v>
      </c>
      <c r="G19" s="535">
        <v>1.8577057593600003E-2</v>
      </c>
      <c r="H19" s="535">
        <v>2.8277973504000002E-3</v>
      </c>
      <c r="I19" s="536">
        <v>0</v>
      </c>
      <c r="J19" s="537">
        <v>0</v>
      </c>
      <c r="K19" s="538">
        <v>0</v>
      </c>
      <c r="L19" s="535">
        <v>0</v>
      </c>
      <c r="M19" s="536">
        <v>0</v>
      </c>
      <c r="N19" s="471">
        <v>7.2396848831999996E-2</v>
      </c>
      <c r="O19" s="473">
        <f t="shared" si="0"/>
        <v>0.140988562176</v>
      </c>
    </row>
    <row r="20" spans="2:15">
      <c r="B20" s="470">
        <f t="shared" ref="B20:B83" si="1">B19+1</f>
        <v>1952</v>
      </c>
      <c r="C20" s="533">
        <v>0</v>
      </c>
      <c r="D20" s="534">
        <v>3.0085323840000001E-2</v>
      </c>
      <c r="E20" s="535">
        <v>0</v>
      </c>
      <c r="F20" s="535">
        <v>2.3791612416000005E-2</v>
      </c>
      <c r="G20" s="535">
        <v>1.9628080243200004E-2</v>
      </c>
      <c r="H20" s="535">
        <v>2.9877838848000001E-3</v>
      </c>
      <c r="I20" s="536">
        <v>0</v>
      </c>
      <c r="J20" s="537">
        <v>0</v>
      </c>
      <c r="K20" s="538">
        <v>0</v>
      </c>
      <c r="L20" s="535">
        <v>0</v>
      </c>
      <c r="M20" s="536">
        <v>0</v>
      </c>
      <c r="N20" s="471">
        <v>7.6492800384000012E-2</v>
      </c>
      <c r="O20" s="473">
        <f t="shared" si="0"/>
        <v>0.21748136256</v>
      </c>
    </row>
    <row r="21" spans="2:15">
      <c r="B21" s="470">
        <f t="shared" si="1"/>
        <v>1953</v>
      </c>
      <c r="C21" s="533">
        <v>0</v>
      </c>
      <c r="D21" s="534">
        <v>3.063609648E-2</v>
      </c>
      <c r="E21" s="535">
        <v>0</v>
      </c>
      <c r="F21" s="535">
        <v>2.4227165952000005E-2</v>
      </c>
      <c r="G21" s="535">
        <v>1.9987411910400002E-2</v>
      </c>
      <c r="H21" s="535">
        <v>3.0424813055999998E-3</v>
      </c>
      <c r="I21" s="536">
        <v>0</v>
      </c>
      <c r="J21" s="537">
        <v>0</v>
      </c>
      <c r="K21" s="538">
        <v>0</v>
      </c>
      <c r="L21" s="535">
        <v>0</v>
      </c>
      <c r="M21" s="536">
        <v>0</v>
      </c>
      <c r="N21" s="471">
        <v>7.7893155648000006E-2</v>
      </c>
      <c r="O21" s="473">
        <f t="shared" si="0"/>
        <v>0.29537451820799998</v>
      </c>
    </row>
    <row r="22" spans="2:15">
      <c r="B22" s="470">
        <f t="shared" si="1"/>
        <v>1954</v>
      </c>
      <c r="C22" s="533">
        <v>0</v>
      </c>
      <c r="D22" s="534">
        <v>3.2323096079999995E-2</v>
      </c>
      <c r="E22" s="535">
        <v>0</v>
      </c>
      <c r="F22" s="535">
        <v>2.5561252992000003E-2</v>
      </c>
      <c r="G22" s="535">
        <v>2.1088033718400002E-2</v>
      </c>
      <c r="H22" s="535">
        <v>3.2100178176000002E-3</v>
      </c>
      <c r="I22" s="536">
        <v>0</v>
      </c>
      <c r="J22" s="537">
        <v>0</v>
      </c>
      <c r="K22" s="538">
        <v>0</v>
      </c>
      <c r="L22" s="535">
        <v>0</v>
      </c>
      <c r="M22" s="536">
        <v>0</v>
      </c>
      <c r="N22" s="471">
        <v>8.2182400608E-2</v>
      </c>
      <c r="O22" s="473">
        <f t="shared" si="0"/>
        <v>0.37755691881599995</v>
      </c>
    </row>
    <row r="23" spans="2:15">
      <c r="B23" s="470">
        <f t="shared" si="1"/>
        <v>1955</v>
      </c>
      <c r="C23" s="533">
        <v>0</v>
      </c>
      <c r="D23" s="534">
        <v>3.4647687359999998E-2</v>
      </c>
      <c r="E23" s="535">
        <v>0</v>
      </c>
      <c r="F23" s="535">
        <v>2.7399550464E-2</v>
      </c>
      <c r="G23" s="535">
        <v>2.2604629132800005E-2</v>
      </c>
      <c r="H23" s="535">
        <v>3.4408737792000002E-3</v>
      </c>
      <c r="I23" s="536">
        <v>0</v>
      </c>
      <c r="J23" s="537">
        <v>0</v>
      </c>
      <c r="K23" s="538">
        <v>0</v>
      </c>
      <c r="L23" s="535">
        <v>0</v>
      </c>
      <c r="M23" s="536">
        <v>0</v>
      </c>
      <c r="N23" s="471">
        <v>8.8092740736000014E-2</v>
      </c>
      <c r="O23" s="473">
        <f t="shared" si="0"/>
        <v>0.46564965955199999</v>
      </c>
    </row>
    <row r="24" spans="2:15">
      <c r="B24" s="470">
        <f t="shared" si="1"/>
        <v>1956</v>
      </c>
      <c r="C24" s="533">
        <v>0</v>
      </c>
      <c r="D24" s="534">
        <v>3.6057692879999992E-2</v>
      </c>
      <c r="E24" s="535">
        <v>0</v>
      </c>
      <c r="F24" s="535">
        <v>2.8514589312000002E-2</v>
      </c>
      <c r="G24" s="535">
        <v>2.35245361824E-2</v>
      </c>
      <c r="H24" s="535">
        <v>3.5809019135999995E-3</v>
      </c>
      <c r="I24" s="536">
        <v>0</v>
      </c>
      <c r="J24" s="537">
        <v>0</v>
      </c>
      <c r="K24" s="538">
        <v>0</v>
      </c>
      <c r="L24" s="535">
        <v>0</v>
      </c>
      <c r="M24" s="536">
        <v>0</v>
      </c>
      <c r="N24" s="471">
        <v>9.1677720287999989E-2</v>
      </c>
      <c r="O24" s="473">
        <f t="shared" si="0"/>
        <v>0.55732737984000003</v>
      </c>
    </row>
    <row r="25" spans="2:15">
      <c r="B25" s="470">
        <f t="shared" si="1"/>
        <v>1957</v>
      </c>
      <c r="C25" s="533">
        <v>0</v>
      </c>
      <c r="D25" s="534">
        <v>3.7508811120000006E-2</v>
      </c>
      <c r="E25" s="535">
        <v>0</v>
      </c>
      <c r="F25" s="535">
        <v>2.9662140288000006E-2</v>
      </c>
      <c r="G25" s="535">
        <v>2.4471265737600004E-2</v>
      </c>
      <c r="H25" s="535">
        <v>3.7250129664000002E-3</v>
      </c>
      <c r="I25" s="536">
        <v>0</v>
      </c>
      <c r="J25" s="537">
        <v>0</v>
      </c>
      <c r="K25" s="538">
        <v>0</v>
      </c>
      <c r="L25" s="535">
        <v>0</v>
      </c>
      <c r="M25" s="536">
        <v>0</v>
      </c>
      <c r="N25" s="471">
        <v>9.5367230112000018E-2</v>
      </c>
      <c r="O25" s="473">
        <f t="shared" si="0"/>
        <v>0.65269460995200002</v>
      </c>
    </row>
    <row r="26" spans="2:15">
      <c r="B26" s="470">
        <f t="shared" si="1"/>
        <v>1958</v>
      </c>
      <c r="C26" s="533">
        <v>0</v>
      </c>
      <c r="D26" s="534">
        <v>3.8998056239999995E-2</v>
      </c>
      <c r="E26" s="535">
        <v>0</v>
      </c>
      <c r="F26" s="535">
        <v>3.0839842175999999E-2</v>
      </c>
      <c r="G26" s="535">
        <v>2.5442869795199996E-2</v>
      </c>
      <c r="H26" s="535">
        <v>3.8729104127999993E-3</v>
      </c>
      <c r="I26" s="536">
        <v>0</v>
      </c>
      <c r="J26" s="537">
        <v>0</v>
      </c>
      <c r="K26" s="538">
        <v>0</v>
      </c>
      <c r="L26" s="535">
        <v>0</v>
      </c>
      <c r="M26" s="536">
        <v>0</v>
      </c>
      <c r="N26" s="471">
        <v>9.9153678623999986E-2</v>
      </c>
      <c r="O26" s="473">
        <f t="shared" si="0"/>
        <v>0.75184828857600006</v>
      </c>
    </row>
    <row r="27" spans="2:15">
      <c r="B27" s="470">
        <f t="shared" si="1"/>
        <v>1959</v>
      </c>
      <c r="C27" s="533">
        <v>0</v>
      </c>
      <c r="D27" s="534">
        <v>4.0520604960000005E-2</v>
      </c>
      <c r="E27" s="535">
        <v>0</v>
      </c>
      <c r="F27" s="535">
        <v>3.2043880704000008E-2</v>
      </c>
      <c r="G27" s="535">
        <v>2.6436201580800008E-2</v>
      </c>
      <c r="H27" s="535">
        <v>4.0241152512000009E-3</v>
      </c>
      <c r="I27" s="536">
        <v>0</v>
      </c>
      <c r="J27" s="537">
        <v>0</v>
      </c>
      <c r="K27" s="538">
        <v>0</v>
      </c>
      <c r="L27" s="535">
        <v>0</v>
      </c>
      <c r="M27" s="536">
        <v>0</v>
      </c>
      <c r="N27" s="471">
        <v>0.10302480249600002</v>
      </c>
      <c r="O27" s="473">
        <f t="shared" si="0"/>
        <v>0.85487309107200005</v>
      </c>
    </row>
    <row r="28" spans="2:15">
      <c r="B28" s="470">
        <f t="shared" si="1"/>
        <v>1960</v>
      </c>
      <c r="C28" s="533">
        <v>0</v>
      </c>
      <c r="D28" s="534">
        <v>4.113086472E-2</v>
      </c>
      <c r="E28" s="535">
        <v>0</v>
      </c>
      <c r="F28" s="535">
        <v>3.2526476928000002E-2</v>
      </c>
      <c r="G28" s="535">
        <v>2.6834343465600003E-2</v>
      </c>
      <c r="H28" s="535">
        <v>4.0847203583999998E-3</v>
      </c>
      <c r="I28" s="536">
        <v>0</v>
      </c>
      <c r="J28" s="537">
        <v>0</v>
      </c>
      <c r="K28" s="538">
        <v>0</v>
      </c>
      <c r="L28" s="535">
        <v>0</v>
      </c>
      <c r="M28" s="536">
        <v>0</v>
      </c>
      <c r="N28" s="471">
        <v>0.10457640547200001</v>
      </c>
      <c r="O28" s="473">
        <f t="shared" si="0"/>
        <v>0.95944949654400002</v>
      </c>
    </row>
    <row r="29" spans="2:15">
      <c r="B29" s="470">
        <f t="shared" si="1"/>
        <v>1961</v>
      </c>
      <c r="C29" s="533">
        <v>0</v>
      </c>
      <c r="D29" s="534">
        <v>3.8833876800000007E-2</v>
      </c>
      <c r="E29" s="535">
        <v>0</v>
      </c>
      <c r="F29" s="535">
        <v>3.0710008320000006E-2</v>
      </c>
      <c r="G29" s="535">
        <v>2.5335756864000004E-2</v>
      </c>
      <c r="H29" s="535">
        <v>3.8566056959999997E-3</v>
      </c>
      <c r="I29" s="536">
        <v>0</v>
      </c>
      <c r="J29" s="537">
        <v>0</v>
      </c>
      <c r="K29" s="538">
        <v>0</v>
      </c>
      <c r="L29" s="535">
        <v>0</v>
      </c>
      <c r="M29" s="536">
        <v>0</v>
      </c>
      <c r="N29" s="471">
        <v>9.873624768E-2</v>
      </c>
      <c r="O29" s="473">
        <f t="shared" si="0"/>
        <v>1.0581857442240001</v>
      </c>
    </row>
    <row r="30" spans="2:15">
      <c r="B30" s="470">
        <f t="shared" si="1"/>
        <v>1962</v>
      </c>
      <c r="C30" s="533">
        <v>0</v>
      </c>
      <c r="D30" s="534">
        <v>4.0001068800000011E-2</v>
      </c>
      <c r="E30" s="535">
        <v>0</v>
      </c>
      <c r="F30" s="535">
        <v>3.163302912000001E-2</v>
      </c>
      <c r="G30" s="535">
        <v>2.609724902400001E-2</v>
      </c>
      <c r="H30" s="535">
        <v>3.9725199360000005E-3</v>
      </c>
      <c r="I30" s="536">
        <v>0</v>
      </c>
      <c r="J30" s="537">
        <v>0</v>
      </c>
      <c r="K30" s="538">
        <v>0</v>
      </c>
      <c r="L30" s="535">
        <v>0</v>
      </c>
      <c r="M30" s="536">
        <v>0</v>
      </c>
      <c r="N30" s="471">
        <v>0.10170386688000005</v>
      </c>
      <c r="O30" s="473">
        <f t="shared" si="0"/>
        <v>1.1598896111040002</v>
      </c>
    </row>
    <row r="31" spans="2:15">
      <c r="B31" s="470">
        <f t="shared" si="1"/>
        <v>1963</v>
      </c>
      <c r="C31" s="533">
        <v>0</v>
      </c>
      <c r="D31" s="534">
        <v>4.1214614400000002E-2</v>
      </c>
      <c r="E31" s="535">
        <v>0</v>
      </c>
      <c r="F31" s="535">
        <v>3.2592706560000011E-2</v>
      </c>
      <c r="G31" s="535">
        <v>2.6888982912000006E-2</v>
      </c>
      <c r="H31" s="535">
        <v>4.0930375680000011E-3</v>
      </c>
      <c r="I31" s="536">
        <v>0</v>
      </c>
      <c r="J31" s="537">
        <v>0</v>
      </c>
      <c r="K31" s="538">
        <v>0</v>
      </c>
      <c r="L31" s="535">
        <v>0</v>
      </c>
      <c r="M31" s="536">
        <v>0</v>
      </c>
      <c r="N31" s="471">
        <v>0.10478934144000002</v>
      </c>
      <c r="O31" s="473">
        <f t="shared" si="0"/>
        <v>1.2646789525440003</v>
      </c>
    </row>
    <row r="32" spans="2:15">
      <c r="B32" s="470">
        <f t="shared" si="1"/>
        <v>1964</v>
      </c>
      <c r="C32" s="533">
        <v>0</v>
      </c>
      <c r="D32" s="534">
        <v>4.2432962400000003E-2</v>
      </c>
      <c r="E32" s="535">
        <v>0</v>
      </c>
      <c r="F32" s="535">
        <v>3.3556181760000005E-2</v>
      </c>
      <c r="G32" s="535">
        <v>2.7683849952000007E-2</v>
      </c>
      <c r="H32" s="535">
        <v>4.2140321279999999E-3</v>
      </c>
      <c r="I32" s="536">
        <v>0</v>
      </c>
      <c r="J32" s="537">
        <v>0</v>
      </c>
      <c r="K32" s="538">
        <v>0</v>
      </c>
      <c r="L32" s="535">
        <v>0</v>
      </c>
      <c r="M32" s="536">
        <v>0</v>
      </c>
      <c r="N32" s="471">
        <v>0.10788702624000002</v>
      </c>
      <c r="O32" s="473">
        <f t="shared" si="0"/>
        <v>1.3725659787840003</v>
      </c>
    </row>
    <row r="33" spans="2:15">
      <c r="B33" s="470">
        <f t="shared" si="1"/>
        <v>1965</v>
      </c>
      <c r="C33" s="533">
        <v>0</v>
      </c>
      <c r="D33" s="534">
        <v>4.3616858400000014E-2</v>
      </c>
      <c r="E33" s="535">
        <v>0</v>
      </c>
      <c r="F33" s="535">
        <v>3.4492412160000006E-2</v>
      </c>
      <c r="G33" s="535">
        <v>2.8456240032000008E-2</v>
      </c>
      <c r="H33" s="535">
        <v>4.3316052480000004E-3</v>
      </c>
      <c r="I33" s="536">
        <v>0</v>
      </c>
      <c r="J33" s="537">
        <v>0</v>
      </c>
      <c r="K33" s="538">
        <v>0</v>
      </c>
      <c r="L33" s="535">
        <v>0</v>
      </c>
      <c r="M33" s="536">
        <v>0</v>
      </c>
      <c r="N33" s="471">
        <v>0.11089711584000003</v>
      </c>
      <c r="O33" s="473">
        <f t="shared" si="0"/>
        <v>1.4834630946240004</v>
      </c>
    </row>
    <row r="34" spans="2:15">
      <c r="B34" s="470">
        <f t="shared" si="1"/>
        <v>1966</v>
      </c>
      <c r="C34" s="533">
        <v>0</v>
      </c>
      <c r="D34" s="534">
        <v>4.4856086400000016E-2</v>
      </c>
      <c r="E34" s="535">
        <v>0</v>
      </c>
      <c r="F34" s="535">
        <v>3.5472399360000011E-2</v>
      </c>
      <c r="G34" s="535">
        <v>2.9264729472000008E-2</v>
      </c>
      <c r="H34" s="535">
        <v>4.4546734080000011E-3</v>
      </c>
      <c r="I34" s="536">
        <v>0</v>
      </c>
      <c r="J34" s="537">
        <v>0</v>
      </c>
      <c r="K34" s="538">
        <v>0</v>
      </c>
      <c r="L34" s="535">
        <v>0</v>
      </c>
      <c r="M34" s="536">
        <v>0</v>
      </c>
      <c r="N34" s="471">
        <v>0.11404788864000004</v>
      </c>
      <c r="O34" s="473">
        <f t="shared" si="0"/>
        <v>1.5975109832640004</v>
      </c>
    </row>
    <row r="35" spans="2:15">
      <c r="B35" s="470">
        <f t="shared" si="1"/>
        <v>1967</v>
      </c>
      <c r="C35" s="533">
        <v>0</v>
      </c>
      <c r="D35" s="534">
        <v>4.5975120266880005E-2</v>
      </c>
      <c r="E35" s="535">
        <v>0</v>
      </c>
      <c r="F35" s="535">
        <v>3.6357336486912015E-2</v>
      </c>
      <c r="G35" s="535">
        <v>2.9994802601702411E-2</v>
      </c>
      <c r="H35" s="535">
        <v>4.5658050471936015E-3</v>
      </c>
      <c r="I35" s="536">
        <v>0</v>
      </c>
      <c r="J35" s="537">
        <v>0</v>
      </c>
      <c r="K35" s="538">
        <v>0</v>
      </c>
      <c r="L35" s="535">
        <v>0</v>
      </c>
      <c r="M35" s="536">
        <v>0</v>
      </c>
      <c r="N35" s="471">
        <v>0.11689306440268804</v>
      </c>
      <c r="O35" s="473">
        <f t="shared" si="0"/>
        <v>1.7144040476666884</v>
      </c>
    </row>
    <row r="36" spans="2:15">
      <c r="B36" s="470">
        <f t="shared" si="1"/>
        <v>1968</v>
      </c>
      <c r="C36" s="533">
        <v>0</v>
      </c>
      <c r="D36" s="534">
        <v>4.6788750575377028E-2</v>
      </c>
      <c r="E36" s="535">
        <v>0</v>
      </c>
      <c r="F36" s="535">
        <v>3.7000759075700461E-2</v>
      </c>
      <c r="G36" s="535">
        <v>3.0525626237452877E-2</v>
      </c>
      <c r="H36" s="535">
        <v>4.6466069536926146E-3</v>
      </c>
      <c r="I36" s="536">
        <v>0</v>
      </c>
      <c r="J36" s="537">
        <v>0</v>
      </c>
      <c r="K36" s="538">
        <v>0</v>
      </c>
      <c r="L36" s="535">
        <v>0</v>
      </c>
      <c r="M36" s="536">
        <v>0</v>
      </c>
      <c r="N36" s="471">
        <v>0.11896174284222297</v>
      </c>
      <c r="O36" s="473">
        <f t="shared" si="0"/>
        <v>1.8333657905089114</v>
      </c>
    </row>
    <row r="37" spans="2:15">
      <c r="B37" s="470">
        <f t="shared" si="1"/>
        <v>1969</v>
      </c>
      <c r="C37" s="533">
        <v>0</v>
      </c>
      <c r="D37" s="534">
        <v>4.7582772653408531E-2</v>
      </c>
      <c r="E37" s="535">
        <v>0</v>
      </c>
      <c r="F37" s="535">
        <v>3.7628675385683992E-2</v>
      </c>
      <c r="G37" s="535">
        <v>3.104365719318929E-2</v>
      </c>
      <c r="H37" s="535">
        <v>4.7254615600626397E-3</v>
      </c>
      <c r="I37" s="536">
        <v>0</v>
      </c>
      <c r="J37" s="537">
        <v>0</v>
      </c>
      <c r="K37" s="538">
        <v>0</v>
      </c>
      <c r="L37" s="535">
        <v>0</v>
      </c>
      <c r="M37" s="536">
        <v>0</v>
      </c>
      <c r="N37" s="471">
        <v>0.12098056679234445</v>
      </c>
      <c r="O37" s="473">
        <f t="shared" si="0"/>
        <v>1.9543463573012558</v>
      </c>
    </row>
    <row r="38" spans="2:15">
      <c r="B38" s="470">
        <f t="shared" si="1"/>
        <v>1970</v>
      </c>
      <c r="C38" s="533">
        <v>0</v>
      </c>
      <c r="D38" s="534">
        <v>4.8357485627217991E-2</v>
      </c>
      <c r="E38" s="535">
        <v>0</v>
      </c>
      <c r="F38" s="535">
        <v>3.8241321967271237E-2</v>
      </c>
      <c r="G38" s="535">
        <v>3.1549090622998772E-2</v>
      </c>
      <c r="H38" s="535">
        <v>4.802398572634062E-3</v>
      </c>
      <c r="I38" s="536">
        <v>0</v>
      </c>
      <c r="J38" s="537">
        <v>0</v>
      </c>
      <c r="K38" s="538">
        <v>0</v>
      </c>
      <c r="L38" s="535">
        <v>0</v>
      </c>
      <c r="M38" s="536">
        <v>0</v>
      </c>
      <c r="N38" s="471">
        <v>0.12295029679012207</v>
      </c>
      <c r="O38" s="473">
        <f t="shared" si="0"/>
        <v>2.077296654091378</v>
      </c>
    </row>
    <row r="39" spans="2:15">
      <c r="B39" s="470">
        <f t="shared" si="1"/>
        <v>1971</v>
      </c>
      <c r="C39" s="533">
        <v>0</v>
      </c>
      <c r="D39" s="534">
        <v>4.9113184709293101E-2</v>
      </c>
      <c r="E39" s="535">
        <v>0</v>
      </c>
      <c r="F39" s="535">
        <v>3.8838932275854776E-2</v>
      </c>
      <c r="G39" s="535">
        <v>3.2042119127580197E-2</v>
      </c>
      <c r="H39" s="535">
        <v>4.8774473090608325E-3</v>
      </c>
      <c r="I39" s="536">
        <v>0</v>
      </c>
      <c r="J39" s="537">
        <v>0</v>
      </c>
      <c r="K39" s="538">
        <v>0</v>
      </c>
      <c r="L39" s="535">
        <v>0</v>
      </c>
      <c r="M39" s="536">
        <v>0</v>
      </c>
      <c r="N39" s="471">
        <v>0.12487168342178892</v>
      </c>
      <c r="O39" s="473">
        <f t="shared" si="0"/>
        <v>2.2021683375131671</v>
      </c>
    </row>
    <row r="40" spans="2:15">
      <c r="B40" s="470">
        <f t="shared" si="1"/>
        <v>1972</v>
      </c>
      <c r="C40" s="533">
        <v>0</v>
      </c>
      <c r="D40" s="534">
        <v>4.9850161245730933E-2</v>
      </c>
      <c r="E40" s="535">
        <v>0</v>
      </c>
      <c r="F40" s="535">
        <v>3.9421736709267685E-2</v>
      </c>
      <c r="G40" s="535">
        <v>3.2522932785145835E-2</v>
      </c>
      <c r="H40" s="535">
        <v>4.9506367030243137E-3</v>
      </c>
      <c r="I40" s="536">
        <v>0</v>
      </c>
      <c r="J40" s="537">
        <v>0</v>
      </c>
      <c r="K40" s="538">
        <v>0</v>
      </c>
      <c r="L40" s="535">
        <v>0</v>
      </c>
      <c r="M40" s="536">
        <v>0</v>
      </c>
      <c r="N40" s="471">
        <v>0.12674546744316878</v>
      </c>
      <c r="O40" s="473">
        <f t="shared" si="0"/>
        <v>2.3289138049563358</v>
      </c>
    </row>
    <row r="41" spans="2:15">
      <c r="B41" s="470">
        <f t="shared" si="1"/>
        <v>1973</v>
      </c>
      <c r="C41" s="533">
        <v>0</v>
      </c>
      <c r="D41" s="534">
        <v>5.0568702763056431E-2</v>
      </c>
      <c r="E41" s="535">
        <v>0</v>
      </c>
      <c r="F41" s="535">
        <v>3.9989962644807857E-2</v>
      </c>
      <c r="G41" s="535">
        <v>3.2991719181966479E-2</v>
      </c>
      <c r="H41" s="535">
        <v>5.021995308882846E-3</v>
      </c>
      <c r="I41" s="536">
        <v>0</v>
      </c>
      <c r="J41" s="537">
        <v>0</v>
      </c>
      <c r="K41" s="538">
        <v>0</v>
      </c>
      <c r="L41" s="535">
        <v>0</v>
      </c>
      <c r="M41" s="536">
        <v>0</v>
      </c>
      <c r="N41" s="471">
        <v>0.12857237989871359</v>
      </c>
      <c r="O41" s="473">
        <f t="shared" si="0"/>
        <v>2.4574861848550493</v>
      </c>
    </row>
    <row r="42" spans="2:15">
      <c r="B42" s="470">
        <f t="shared" si="1"/>
        <v>1974</v>
      </c>
      <c r="C42" s="533">
        <v>0</v>
      </c>
      <c r="D42" s="534">
        <v>5.1269093014500347E-2</v>
      </c>
      <c r="E42" s="535">
        <v>0</v>
      </c>
      <c r="F42" s="535">
        <v>4.0543834475834761E-2</v>
      </c>
      <c r="G42" s="535">
        <v>3.344866344256367E-2</v>
      </c>
      <c r="H42" s="535">
        <v>5.0915513062676204E-3</v>
      </c>
      <c r="I42" s="536">
        <v>0</v>
      </c>
      <c r="J42" s="537">
        <v>0</v>
      </c>
      <c r="K42" s="538">
        <v>0</v>
      </c>
      <c r="L42" s="535">
        <v>0</v>
      </c>
      <c r="M42" s="536">
        <v>0</v>
      </c>
      <c r="N42" s="471">
        <v>0.13035314223916641</v>
      </c>
      <c r="O42" s="473">
        <f t="shared" si="0"/>
        <v>2.5878393270942159</v>
      </c>
    </row>
    <row r="43" spans="2:15">
      <c r="B43" s="470">
        <f t="shared" si="1"/>
        <v>1975</v>
      </c>
      <c r="C43" s="533">
        <v>0</v>
      </c>
      <c r="D43" s="534">
        <v>5.1951612025742423E-2</v>
      </c>
      <c r="E43" s="535">
        <v>0</v>
      </c>
      <c r="F43" s="535">
        <v>4.108357364794344E-2</v>
      </c>
      <c r="G43" s="535">
        <v>3.3893948259553337E-2</v>
      </c>
      <c r="H43" s="535">
        <v>5.1593325046254551E-3</v>
      </c>
      <c r="I43" s="536">
        <v>0</v>
      </c>
      <c r="J43" s="537">
        <v>0</v>
      </c>
      <c r="K43" s="538">
        <v>0</v>
      </c>
      <c r="L43" s="535">
        <v>0</v>
      </c>
      <c r="M43" s="536">
        <v>0</v>
      </c>
      <c r="N43" s="471">
        <v>0.13208846643786465</v>
      </c>
      <c r="O43" s="473">
        <f t="shared" si="0"/>
        <v>2.7199277935320807</v>
      </c>
    </row>
    <row r="44" spans="2:15">
      <c r="B44" s="470">
        <f t="shared" si="1"/>
        <v>1976</v>
      </c>
      <c r="C44" s="533">
        <v>0</v>
      </c>
      <c r="D44" s="534">
        <v>5.261653614012636E-2</v>
      </c>
      <c r="E44" s="535">
        <v>0</v>
      </c>
      <c r="F44" s="535">
        <v>4.160939869472062E-2</v>
      </c>
      <c r="G44" s="535">
        <v>3.4327753923144508E-2</v>
      </c>
      <c r="H44" s="535">
        <v>5.2253663477090997E-3</v>
      </c>
      <c r="I44" s="536">
        <v>0</v>
      </c>
      <c r="J44" s="537">
        <v>0</v>
      </c>
      <c r="K44" s="538">
        <v>0</v>
      </c>
      <c r="L44" s="535">
        <v>0</v>
      </c>
      <c r="M44" s="536">
        <v>0</v>
      </c>
      <c r="N44" s="471">
        <v>0.13377905510570059</v>
      </c>
      <c r="O44" s="473">
        <f t="shared" si="0"/>
        <v>2.8537068486377812</v>
      </c>
    </row>
    <row r="45" spans="2:15">
      <c r="B45" s="470">
        <f t="shared" si="1"/>
        <v>1977</v>
      </c>
      <c r="C45" s="533">
        <v>0</v>
      </c>
      <c r="D45" s="534">
        <v>5.3264138063351653E-2</v>
      </c>
      <c r="E45" s="535">
        <v>0</v>
      </c>
      <c r="F45" s="535">
        <v>4.2121525273087296E-2</v>
      </c>
      <c r="G45" s="535">
        <v>3.4750258350297013E-2</v>
      </c>
      <c r="H45" s="535">
        <v>5.2896799180156134E-3</v>
      </c>
      <c r="I45" s="536">
        <v>0</v>
      </c>
      <c r="J45" s="537">
        <v>0</v>
      </c>
      <c r="K45" s="538">
        <v>0</v>
      </c>
      <c r="L45" s="535">
        <v>0</v>
      </c>
      <c r="M45" s="536">
        <v>0</v>
      </c>
      <c r="N45" s="471">
        <v>0.13542560160475159</v>
      </c>
      <c r="O45" s="473">
        <f t="shared" si="0"/>
        <v>2.9891324502425327</v>
      </c>
    </row>
    <row r="46" spans="2:15">
      <c r="B46" s="470">
        <f t="shared" si="1"/>
        <v>1978</v>
      </c>
      <c r="C46" s="533">
        <v>0</v>
      </c>
      <c r="D46" s="534">
        <v>5.389468690764905E-2</v>
      </c>
      <c r="E46" s="535">
        <v>0</v>
      </c>
      <c r="F46" s="535">
        <v>4.262016619823282E-2</v>
      </c>
      <c r="G46" s="535">
        <v>3.5161637113542074E-2</v>
      </c>
      <c r="H46" s="535">
        <v>5.3522999411734235E-3</v>
      </c>
      <c r="I46" s="536">
        <v>0</v>
      </c>
      <c r="J46" s="537">
        <v>0</v>
      </c>
      <c r="K46" s="538">
        <v>0</v>
      </c>
      <c r="L46" s="535">
        <v>0</v>
      </c>
      <c r="M46" s="536">
        <v>0</v>
      </c>
      <c r="N46" s="471">
        <v>0.13702879016059738</v>
      </c>
      <c r="O46" s="473">
        <f t="shared" si="0"/>
        <v>3.12616124040313</v>
      </c>
    </row>
    <row r="47" spans="2:15">
      <c r="B47" s="470">
        <f t="shared" si="1"/>
        <v>1979</v>
      </c>
      <c r="C47" s="533">
        <v>0</v>
      </c>
      <c r="D47" s="534">
        <v>5.4508448235444575E-2</v>
      </c>
      <c r="E47" s="535">
        <v>0</v>
      </c>
      <c r="F47" s="535">
        <v>4.3105531478144686E-2</v>
      </c>
      <c r="G47" s="535">
        <v>3.5562063469469357E-2</v>
      </c>
      <c r="H47" s="535">
        <v>5.4132527902786345E-3</v>
      </c>
      <c r="I47" s="536">
        <v>0</v>
      </c>
      <c r="J47" s="537">
        <v>0</v>
      </c>
      <c r="K47" s="538">
        <v>0</v>
      </c>
      <c r="L47" s="535">
        <v>0</v>
      </c>
      <c r="M47" s="536">
        <v>0</v>
      </c>
      <c r="N47" s="471">
        <v>0.13858929597333725</v>
      </c>
      <c r="O47" s="473">
        <f t="shared" si="0"/>
        <v>3.2647505363764671</v>
      </c>
    </row>
    <row r="48" spans="2:15">
      <c r="B48" s="470">
        <f t="shared" si="1"/>
        <v>1980</v>
      </c>
      <c r="C48" s="533">
        <v>0</v>
      </c>
      <c r="D48" s="534">
        <v>5.5111436730000019E-2</v>
      </c>
      <c r="E48" s="535">
        <v>0</v>
      </c>
      <c r="F48" s="535">
        <v>4.3582377552000014E-2</v>
      </c>
      <c r="G48" s="535">
        <v>3.5955461480400012E-2</v>
      </c>
      <c r="H48" s="535">
        <v>5.4731357856000014E-3</v>
      </c>
      <c r="I48" s="536">
        <v>0</v>
      </c>
      <c r="J48" s="537">
        <v>0</v>
      </c>
      <c r="K48" s="538">
        <v>0</v>
      </c>
      <c r="L48" s="535">
        <v>0</v>
      </c>
      <c r="M48" s="536">
        <v>0</v>
      </c>
      <c r="N48" s="471">
        <v>0.14012241154800004</v>
      </c>
      <c r="O48" s="473">
        <f t="shared" si="0"/>
        <v>3.404872947924467</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3.404872947924467</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3.404872947924467</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3.404872947924467</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3.404872947924467</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3.404872947924467</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3.404872947924467</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3.404872947924467</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3.404872947924467</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3.404872947924467</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3.404872947924467</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3.404872947924467</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3.404872947924467</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3.404872947924467</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3.404872947924467</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3.404872947924467</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3.404872947924467</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3.404872947924467</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3.404872947924467</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3.404872947924467</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3.404872947924467</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3.404872947924467</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3.404872947924467</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3.404872947924467</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3.404872947924467</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3.404872947924467</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3.404872947924467</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3.404872947924467</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3.404872947924467</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3.404872947924467</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3.404872947924467</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3.404872947924467</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3.404872947924467</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3.404872947924467</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3.404872947924467</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3.404872947924467</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3.404872947924467</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3.404872947924467</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3.404872947924467</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3.404872947924467</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3.404872947924467</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3.404872947924467</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3.404872947924467</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3.404872947924467</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3.404872947924467</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3.404872947924467</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3.404872947924467</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3.404872947924467</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3.404872947924467</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3.404872947924467</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3.404872947924467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42" t="s">
        <v>52</v>
      </c>
      <c r="C2" s="842"/>
      <c r="D2" s="842"/>
      <c r="E2" s="842"/>
      <c r="F2" s="842"/>
      <c r="G2" s="842"/>
      <c r="H2" s="842"/>
    </row>
    <row r="3" spans="1:35" ht="13.5" thickBot="1">
      <c r="B3" s="842"/>
      <c r="C3" s="842"/>
      <c r="D3" s="842"/>
      <c r="E3" s="842"/>
      <c r="F3" s="842"/>
      <c r="G3" s="842"/>
      <c r="H3" s="842"/>
    </row>
    <row r="4" spans="1:35" ht="13.5" thickBot="1">
      <c r="P4" s="846" t="s">
        <v>242</v>
      </c>
      <c r="Q4" s="847"/>
      <c r="R4" s="848" t="s">
        <v>243</v>
      </c>
      <c r="S4" s="849"/>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43" t="s">
        <v>47</v>
      </c>
      <c r="E5" s="844"/>
      <c r="F5" s="844"/>
      <c r="G5" s="845"/>
      <c r="H5" s="844" t="s">
        <v>57</v>
      </c>
      <c r="I5" s="844"/>
      <c r="J5" s="844"/>
      <c r="K5" s="845"/>
      <c r="L5" s="135"/>
      <c r="M5" s="135"/>
      <c r="N5" s="135"/>
      <c r="O5" s="163"/>
      <c r="P5" s="207" t="s">
        <v>116</v>
      </c>
      <c r="Q5" s="208" t="s">
        <v>113</v>
      </c>
      <c r="R5" s="207" t="s">
        <v>116</v>
      </c>
      <c r="S5" s="208" t="s">
        <v>113</v>
      </c>
      <c r="V5" s="305" t="s">
        <v>118</v>
      </c>
      <c r="W5" s="306">
        <v>3</v>
      </c>
      <c r="AF5" s="833" t="s">
        <v>126</v>
      </c>
      <c r="AG5" s="833" t="s">
        <v>129</v>
      </c>
      <c r="AH5" s="833" t="s">
        <v>154</v>
      </c>
      <c r="AI5"/>
    </row>
    <row r="6" spans="1:35" ht="13.5" thickBot="1">
      <c r="B6" s="166"/>
      <c r="C6" s="152"/>
      <c r="D6" s="838" t="s">
        <v>45</v>
      </c>
      <c r="E6" s="838"/>
      <c r="F6" s="838" t="s">
        <v>46</v>
      </c>
      <c r="G6" s="838"/>
      <c r="H6" s="838" t="s">
        <v>45</v>
      </c>
      <c r="I6" s="838"/>
      <c r="J6" s="838" t="s">
        <v>99</v>
      </c>
      <c r="K6" s="838"/>
      <c r="L6" s="135"/>
      <c r="M6" s="135"/>
      <c r="N6" s="135"/>
      <c r="O6" s="203" t="s">
        <v>6</v>
      </c>
      <c r="P6" s="162">
        <v>0.38</v>
      </c>
      <c r="Q6" s="164" t="s">
        <v>234</v>
      </c>
      <c r="R6" s="162">
        <v>0.15</v>
      </c>
      <c r="S6" s="164" t="s">
        <v>244</v>
      </c>
      <c r="W6" s="839" t="s">
        <v>125</v>
      </c>
      <c r="X6" s="841"/>
      <c r="Y6" s="841"/>
      <c r="Z6" s="841"/>
      <c r="AA6" s="841"/>
      <c r="AB6" s="841"/>
      <c r="AC6" s="841"/>
      <c r="AD6" s="841"/>
      <c r="AE6" s="841"/>
      <c r="AF6" s="834"/>
      <c r="AG6" s="834"/>
      <c r="AH6" s="834"/>
      <c r="AI6"/>
    </row>
    <row r="7" spans="1:35" ht="26.25" thickBot="1">
      <c r="B7" s="839" t="s">
        <v>133</v>
      </c>
      <c r="C7" s="840"/>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35"/>
      <c r="AG7" s="835"/>
      <c r="AH7" s="835"/>
      <c r="AI7"/>
    </row>
    <row r="8" spans="1:35" ht="25.5" customHeight="1">
      <c r="B8" s="83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3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2" t="s">
        <v>70</v>
      </c>
      <c r="C26" s="852"/>
      <c r="D26" s="852"/>
      <c r="E26" s="852"/>
      <c r="F26" s="852"/>
      <c r="G26" s="852"/>
      <c r="H26" s="852"/>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3"/>
      <c r="C27" s="853"/>
      <c r="D27" s="853"/>
      <c r="E27" s="853"/>
      <c r="F27" s="853"/>
      <c r="G27" s="853"/>
      <c r="H27" s="853"/>
      <c r="O27" s="84"/>
      <c r="P27" s="402"/>
      <c r="Q27" s="84"/>
      <c r="R27" s="84"/>
      <c r="S27" s="84"/>
      <c r="U27" s="171"/>
      <c r="V27" s="173"/>
    </row>
    <row r="28" spans="1:35">
      <c r="B28" s="853"/>
      <c r="C28" s="853"/>
      <c r="D28" s="853"/>
      <c r="E28" s="853"/>
      <c r="F28" s="853"/>
      <c r="G28" s="853"/>
      <c r="H28" s="853"/>
      <c r="O28" s="84"/>
      <c r="P28" s="402"/>
      <c r="Q28" s="84"/>
      <c r="R28" s="84"/>
      <c r="S28" s="84"/>
      <c r="V28" s="173"/>
    </row>
    <row r="29" spans="1:35">
      <c r="B29" s="853"/>
      <c r="C29" s="853"/>
      <c r="D29" s="853"/>
      <c r="E29" s="853"/>
      <c r="F29" s="853"/>
      <c r="G29" s="853"/>
      <c r="H29" s="853"/>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3"/>
      <c r="C30" s="853"/>
      <c r="D30" s="853"/>
      <c r="E30" s="853"/>
      <c r="F30" s="853"/>
      <c r="G30" s="853"/>
      <c r="H30" s="853"/>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4" t="s">
        <v>75</v>
      </c>
      <c r="D38" s="845"/>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50">
        <f>LN(2)/B41</f>
        <v>13.862943611198904</v>
      </c>
      <c r="D41" s="851"/>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3.1496527141200001</v>
      </c>
      <c r="D19" s="416">
        <f>Dry_Matter_Content!C6</f>
        <v>0.59</v>
      </c>
      <c r="E19" s="283">
        <f>MCF!R18</f>
        <v>0.8</v>
      </c>
      <c r="F19" s="130">
        <f>C19*D19*$K$6*DOCF*E19</f>
        <v>0.28246085540228161</v>
      </c>
      <c r="G19" s="65">
        <f t="shared" ref="G19:G50" si="0">F19*$K$12</f>
        <v>0.28246085540228161</v>
      </c>
      <c r="H19" s="65">
        <f t="shared" ref="H19:H50" si="1">F19*(1-$K$12)</f>
        <v>0</v>
      </c>
      <c r="I19" s="65">
        <f t="shared" ref="I19:I50" si="2">G19+I18*$K$10</f>
        <v>0.28246085540228161</v>
      </c>
      <c r="J19" s="65">
        <f t="shared" ref="J19:J50" si="3">I18*(1-$K$10)+H19</f>
        <v>0</v>
      </c>
      <c r="K19" s="66">
        <f>J19*CH4_fraction*conv</f>
        <v>0</v>
      </c>
      <c r="O19" s="95">
        <f>Amnt_Deposited!B14</f>
        <v>2000</v>
      </c>
      <c r="P19" s="98">
        <f>Amnt_Deposited!C14</f>
        <v>3.1496527141200001</v>
      </c>
      <c r="Q19" s="283">
        <f>MCF!R18</f>
        <v>0.8</v>
      </c>
      <c r="R19" s="130">
        <f t="shared" ref="R19:R50" si="4">P19*$W$6*DOCF*Q19</f>
        <v>0.18897916284720001</v>
      </c>
      <c r="S19" s="65">
        <f>R19*$W$12</f>
        <v>0.18897916284720001</v>
      </c>
      <c r="T19" s="65">
        <f>R19*(1-$W$12)</f>
        <v>0</v>
      </c>
      <c r="U19" s="65">
        <f>S19+U18*$W$10</f>
        <v>0.18897916284720001</v>
      </c>
      <c r="V19" s="65">
        <f>U18*(1-$W$10)+T19</f>
        <v>0</v>
      </c>
      <c r="W19" s="66">
        <f>V19*CH4_fraction*conv</f>
        <v>0</v>
      </c>
    </row>
    <row r="20" spans="2:23">
      <c r="B20" s="96">
        <f>Amnt_Deposited!B15</f>
        <v>2001</v>
      </c>
      <c r="C20" s="99">
        <f>Amnt_Deposited!C15</f>
        <v>3.3243801663599997</v>
      </c>
      <c r="D20" s="418">
        <f>Dry_Matter_Content!C7</f>
        <v>0.59</v>
      </c>
      <c r="E20" s="284">
        <f>MCF!R19</f>
        <v>0.8</v>
      </c>
      <c r="F20" s="67">
        <f t="shared" ref="F20:F50" si="5">C20*D20*$K$6*DOCF*E20</f>
        <v>0.29813041331916479</v>
      </c>
      <c r="G20" s="67">
        <f t="shared" si="0"/>
        <v>0.29813041331916479</v>
      </c>
      <c r="H20" s="67">
        <f t="shared" si="1"/>
        <v>0</v>
      </c>
      <c r="I20" s="67">
        <f t="shared" si="2"/>
        <v>0.48746958691568826</v>
      </c>
      <c r="J20" s="67">
        <f t="shared" si="3"/>
        <v>9.3121681805758139E-2</v>
      </c>
      <c r="K20" s="100">
        <f>J20*CH4_fraction*conv</f>
        <v>6.2081121203838754E-2</v>
      </c>
      <c r="M20" s="393"/>
      <c r="O20" s="96">
        <f>Amnt_Deposited!B15</f>
        <v>2001</v>
      </c>
      <c r="P20" s="99">
        <f>Amnt_Deposited!C15</f>
        <v>3.3243801663599997</v>
      </c>
      <c r="Q20" s="284">
        <f>MCF!R19</f>
        <v>0.8</v>
      </c>
      <c r="R20" s="67">
        <f t="shared" si="4"/>
        <v>0.19946280998159999</v>
      </c>
      <c r="S20" s="67">
        <f>R20*$W$12</f>
        <v>0.19946280998159999</v>
      </c>
      <c r="T20" s="67">
        <f>R20*(1-$W$12)</f>
        <v>0</v>
      </c>
      <c r="U20" s="67">
        <f>S20+U19*$W$10</f>
        <v>0.32613933112111171</v>
      </c>
      <c r="V20" s="67">
        <f>U19*(1-$W$10)+T20</f>
        <v>6.2302641707688317E-2</v>
      </c>
      <c r="W20" s="100">
        <f>V20*CH4_fraction*conv</f>
        <v>4.1535094471792211E-2</v>
      </c>
    </row>
    <row r="21" spans="2:23">
      <c r="B21" s="96">
        <f>Amnt_Deposited!B16</f>
        <v>2002</v>
      </c>
      <c r="C21" s="99">
        <f>Amnt_Deposited!C16</f>
        <v>3.5124615583200005</v>
      </c>
      <c r="D21" s="418">
        <f>Dry_Matter_Content!C8</f>
        <v>0.59</v>
      </c>
      <c r="E21" s="284">
        <f>MCF!R20</f>
        <v>0.8</v>
      </c>
      <c r="F21" s="67">
        <f t="shared" si="5"/>
        <v>0.31499755255013767</v>
      </c>
      <c r="G21" s="67">
        <f t="shared" si="0"/>
        <v>0.31499755255013767</v>
      </c>
      <c r="H21" s="67">
        <f t="shared" si="1"/>
        <v>0</v>
      </c>
      <c r="I21" s="67">
        <f t="shared" si="2"/>
        <v>0.64175818849243593</v>
      </c>
      <c r="J21" s="67">
        <f t="shared" si="3"/>
        <v>0.16070895097339002</v>
      </c>
      <c r="K21" s="100">
        <f t="shared" ref="K21:K84" si="6">J21*CH4_fraction*conv</f>
        <v>0.10713930064892668</v>
      </c>
      <c r="O21" s="96">
        <f>Amnt_Deposited!B16</f>
        <v>2002</v>
      </c>
      <c r="P21" s="99">
        <f>Amnt_Deposited!C16</f>
        <v>3.5124615583200005</v>
      </c>
      <c r="Q21" s="284">
        <f>MCF!R20</f>
        <v>0.8</v>
      </c>
      <c r="R21" s="67">
        <f t="shared" si="4"/>
        <v>0.21074769349920006</v>
      </c>
      <c r="S21" s="67">
        <f t="shared" ref="S21:S84" si="7">R21*$W$12</f>
        <v>0.21074769349920006</v>
      </c>
      <c r="T21" s="67">
        <f t="shared" ref="T21:T84" si="8">R21*(1-$W$12)</f>
        <v>0</v>
      </c>
      <c r="U21" s="67">
        <f t="shared" ref="U21:U84" si="9">S21+U20*$W$10</f>
        <v>0.42936542495033625</v>
      </c>
      <c r="V21" s="67">
        <f t="shared" ref="V21:V84" si="10">U20*(1-$W$10)+T21</f>
        <v>0.10752159966997549</v>
      </c>
      <c r="W21" s="100">
        <f t="shared" ref="W21:W84" si="11">V21*CH4_fraction*conv</f>
        <v>7.1681066446650316E-2</v>
      </c>
    </row>
    <row r="22" spans="2:23">
      <c r="B22" s="96">
        <f>Amnt_Deposited!B17</f>
        <v>2003</v>
      </c>
      <c r="C22" s="99">
        <f>Amnt_Deposited!C17</f>
        <v>3.5767642640399999</v>
      </c>
      <c r="D22" s="418">
        <f>Dry_Matter_Content!C9</f>
        <v>0.59</v>
      </c>
      <c r="E22" s="284">
        <f>MCF!R21</f>
        <v>0.8</v>
      </c>
      <c r="F22" s="67">
        <f t="shared" si="5"/>
        <v>0.32076421919910714</v>
      </c>
      <c r="G22" s="67">
        <f t="shared" si="0"/>
        <v>0.32076421919910714</v>
      </c>
      <c r="H22" s="67">
        <f t="shared" si="1"/>
        <v>0</v>
      </c>
      <c r="I22" s="67">
        <f t="shared" si="2"/>
        <v>0.75094759765310526</v>
      </c>
      <c r="J22" s="67">
        <f t="shared" si="3"/>
        <v>0.21157481003843778</v>
      </c>
      <c r="K22" s="100">
        <f t="shared" si="6"/>
        <v>0.14104987335895852</v>
      </c>
      <c r="N22" s="258"/>
      <c r="O22" s="96">
        <f>Amnt_Deposited!B17</f>
        <v>2003</v>
      </c>
      <c r="P22" s="99">
        <f>Amnt_Deposited!C17</f>
        <v>3.5767642640399999</v>
      </c>
      <c r="Q22" s="284">
        <f>MCF!R21</f>
        <v>0.8</v>
      </c>
      <c r="R22" s="67">
        <f t="shared" si="4"/>
        <v>0.2146058558424</v>
      </c>
      <c r="S22" s="67">
        <f t="shared" si="7"/>
        <v>0.2146058558424</v>
      </c>
      <c r="T22" s="67">
        <f t="shared" si="8"/>
        <v>0</v>
      </c>
      <c r="U22" s="67">
        <f t="shared" si="9"/>
        <v>0.50241810726122127</v>
      </c>
      <c r="V22" s="67">
        <f t="shared" si="10"/>
        <v>0.141553173531515</v>
      </c>
      <c r="W22" s="100">
        <f t="shared" si="11"/>
        <v>9.4368782354343331E-2</v>
      </c>
    </row>
    <row r="23" spans="2:23">
      <c r="B23" s="96">
        <f>Amnt_Deposited!B18</f>
        <v>2004</v>
      </c>
      <c r="C23" s="99">
        <f>Amnt_Deposited!C18</f>
        <v>3.7737214673399997</v>
      </c>
      <c r="D23" s="418">
        <f>Dry_Matter_Content!C10</f>
        <v>0.59</v>
      </c>
      <c r="E23" s="284">
        <f>MCF!R22</f>
        <v>0.8</v>
      </c>
      <c r="F23" s="67">
        <f t="shared" si="5"/>
        <v>0.33842734119105122</v>
      </c>
      <c r="G23" s="67">
        <f t="shared" si="0"/>
        <v>0.33842734119105122</v>
      </c>
      <c r="H23" s="67">
        <f t="shared" si="1"/>
        <v>0</v>
      </c>
      <c r="I23" s="67">
        <f t="shared" si="2"/>
        <v>0.84180256942023346</v>
      </c>
      <c r="J23" s="67">
        <f t="shared" si="3"/>
        <v>0.24757236942392299</v>
      </c>
      <c r="K23" s="100">
        <f t="shared" si="6"/>
        <v>0.16504824628261533</v>
      </c>
      <c r="N23" s="258"/>
      <c r="O23" s="96">
        <f>Amnt_Deposited!B18</f>
        <v>2004</v>
      </c>
      <c r="P23" s="99">
        <f>Amnt_Deposited!C18</f>
        <v>3.7737214673399997</v>
      </c>
      <c r="Q23" s="284">
        <f>MCF!R22</f>
        <v>0.8</v>
      </c>
      <c r="R23" s="67">
        <f t="shared" si="4"/>
        <v>0.22642328804039999</v>
      </c>
      <c r="S23" s="67">
        <f t="shared" si="7"/>
        <v>0.22642328804039999</v>
      </c>
      <c r="T23" s="67">
        <f t="shared" si="8"/>
        <v>0</v>
      </c>
      <c r="U23" s="67">
        <f t="shared" si="9"/>
        <v>0.56320421682888056</v>
      </c>
      <c r="V23" s="67">
        <f t="shared" si="10"/>
        <v>0.16563717847274065</v>
      </c>
      <c r="W23" s="100">
        <f t="shared" si="11"/>
        <v>0.11042478564849376</v>
      </c>
    </row>
    <row r="24" spans="2:23">
      <c r="B24" s="96">
        <f>Amnt_Deposited!B19</f>
        <v>2005</v>
      </c>
      <c r="C24" s="99">
        <f>Amnt_Deposited!C19</f>
        <v>4.0451174992799999</v>
      </c>
      <c r="D24" s="418">
        <f>Dry_Matter_Content!C11</f>
        <v>0.59</v>
      </c>
      <c r="E24" s="284">
        <f>MCF!R23</f>
        <v>0.8</v>
      </c>
      <c r="F24" s="67">
        <f t="shared" si="5"/>
        <v>0.36276613733543039</v>
      </c>
      <c r="G24" s="67">
        <f t="shared" si="0"/>
        <v>0.36276613733543039</v>
      </c>
      <c r="H24" s="67">
        <f t="shared" si="1"/>
        <v>0</v>
      </c>
      <c r="I24" s="67">
        <f t="shared" si="2"/>
        <v>0.92704327442212076</v>
      </c>
      <c r="J24" s="67">
        <f t="shared" si="3"/>
        <v>0.2775254323335431</v>
      </c>
      <c r="K24" s="100">
        <f t="shared" si="6"/>
        <v>0.18501695488902872</v>
      </c>
      <c r="N24" s="258"/>
      <c r="O24" s="96">
        <f>Amnt_Deposited!B19</f>
        <v>2005</v>
      </c>
      <c r="P24" s="99">
        <f>Amnt_Deposited!C19</f>
        <v>4.0451174992799999</v>
      </c>
      <c r="Q24" s="284">
        <f>MCF!R23</f>
        <v>0.8</v>
      </c>
      <c r="R24" s="67">
        <f t="shared" si="4"/>
        <v>0.24270704995680001</v>
      </c>
      <c r="S24" s="67">
        <f t="shared" si="7"/>
        <v>0.24270704995680001</v>
      </c>
      <c r="T24" s="67">
        <f t="shared" si="8"/>
        <v>0</v>
      </c>
      <c r="U24" s="67">
        <f t="shared" si="9"/>
        <v>0.62023412650900145</v>
      </c>
      <c r="V24" s="67">
        <f t="shared" si="10"/>
        <v>0.18567714027667914</v>
      </c>
      <c r="W24" s="100">
        <f t="shared" si="11"/>
        <v>0.12378476018445275</v>
      </c>
    </row>
    <row r="25" spans="2:23">
      <c r="B25" s="96">
        <f>Amnt_Deposited!B20</f>
        <v>2006</v>
      </c>
      <c r="C25" s="99">
        <f>Amnt_Deposited!C20</f>
        <v>4.2097356437399993</v>
      </c>
      <c r="D25" s="418">
        <f>Dry_Matter_Content!C12</f>
        <v>0.59</v>
      </c>
      <c r="E25" s="284">
        <f>MCF!R24</f>
        <v>0.8</v>
      </c>
      <c r="F25" s="67">
        <f t="shared" si="5"/>
        <v>0.37752909253060318</v>
      </c>
      <c r="G25" s="67">
        <f t="shared" si="0"/>
        <v>0.37752909253060318</v>
      </c>
      <c r="H25" s="67">
        <f t="shared" si="1"/>
        <v>0</v>
      </c>
      <c r="I25" s="67">
        <f t="shared" si="2"/>
        <v>0.99894478291826894</v>
      </c>
      <c r="J25" s="67">
        <f t="shared" si="3"/>
        <v>0.30562758403445495</v>
      </c>
      <c r="K25" s="100">
        <f t="shared" si="6"/>
        <v>0.20375172268963662</v>
      </c>
      <c r="N25" s="258"/>
      <c r="O25" s="96">
        <f>Amnt_Deposited!B20</f>
        <v>2006</v>
      </c>
      <c r="P25" s="99">
        <f>Amnt_Deposited!C20</f>
        <v>4.2097356437399993</v>
      </c>
      <c r="Q25" s="284">
        <f>MCF!R24</f>
        <v>0.8</v>
      </c>
      <c r="R25" s="67">
        <f t="shared" si="4"/>
        <v>0.25258413862439999</v>
      </c>
      <c r="S25" s="67">
        <f t="shared" si="7"/>
        <v>0.25258413862439999</v>
      </c>
      <c r="T25" s="67">
        <f t="shared" si="8"/>
        <v>0</v>
      </c>
      <c r="U25" s="67">
        <f t="shared" si="9"/>
        <v>0.6683395068587884</v>
      </c>
      <c r="V25" s="67">
        <f t="shared" si="10"/>
        <v>0.20447875827461304</v>
      </c>
      <c r="W25" s="100">
        <f t="shared" si="11"/>
        <v>0.13631917218307535</v>
      </c>
    </row>
    <row r="26" spans="2:23">
      <c r="B26" s="96">
        <f>Amnt_Deposited!B21</f>
        <v>2007</v>
      </c>
      <c r="C26" s="99">
        <f>Amnt_Deposited!C21</f>
        <v>4.3791536982600006</v>
      </c>
      <c r="D26" s="418">
        <f>Dry_Matter_Content!C13</f>
        <v>0.59</v>
      </c>
      <c r="E26" s="284">
        <f>MCF!R25</f>
        <v>0.8</v>
      </c>
      <c r="F26" s="67">
        <f t="shared" si="5"/>
        <v>0.39272250365995687</v>
      </c>
      <c r="G26" s="67">
        <f t="shared" si="0"/>
        <v>0.39272250365995687</v>
      </c>
      <c r="H26" s="67">
        <f t="shared" si="1"/>
        <v>0</v>
      </c>
      <c r="I26" s="67">
        <f t="shared" si="2"/>
        <v>1.0623352165327926</v>
      </c>
      <c r="J26" s="67">
        <f t="shared" si="3"/>
        <v>0.32933207004543319</v>
      </c>
      <c r="K26" s="100">
        <f t="shared" si="6"/>
        <v>0.21955471336362212</v>
      </c>
      <c r="N26" s="258"/>
      <c r="O26" s="96">
        <f>Amnt_Deposited!B21</f>
        <v>2007</v>
      </c>
      <c r="P26" s="99">
        <f>Amnt_Deposited!C21</f>
        <v>4.3791536982600006</v>
      </c>
      <c r="Q26" s="284">
        <f>MCF!R25</f>
        <v>0.8</v>
      </c>
      <c r="R26" s="67">
        <f t="shared" si="4"/>
        <v>0.26274922189560002</v>
      </c>
      <c r="S26" s="67">
        <f t="shared" si="7"/>
        <v>0.26274922189560002</v>
      </c>
      <c r="T26" s="67">
        <f t="shared" si="8"/>
        <v>0</v>
      </c>
      <c r="U26" s="67">
        <f t="shared" si="9"/>
        <v>0.71075059090061954</v>
      </c>
      <c r="V26" s="67">
        <f t="shared" si="10"/>
        <v>0.22033813785376888</v>
      </c>
      <c r="W26" s="100">
        <f t="shared" si="11"/>
        <v>0.14689209190251257</v>
      </c>
    </row>
    <row r="27" spans="2:23">
      <c r="B27" s="96">
        <f>Amnt_Deposited!B22</f>
        <v>2008</v>
      </c>
      <c r="C27" s="99">
        <f>Amnt_Deposited!C22</f>
        <v>4.5530230660199997</v>
      </c>
      <c r="D27" s="418">
        <f>Dry_Matter_Content!C14</f>
        <v>0.59</v>
      </c>
      <c r="E27" s="284">
        <f>MCF!R26</f>
        <v>0.8</v>
      </c>
      <c r="F27" s="67">
        <f t="shared" si="5"/>
        <v>0.4083151085606736</v>
      </c>
      <c r="G27" s="67">
        <f t="shared" si="0"/>
        <v>0.4083151085606736</v>
      </c>
      <c r="H27" s="67">
        <f t="shared" si="1"/>
        <v>0</v>
      </c>
      <c r="I27" s="67">
        <f t="shared" si="2"/>
        <v>1.120419699812216</v>
      </c>
      <c r="J27" s="67">
        <f t="shared" si="3"/>
        <v>0.35023062528125021</v>
      </c>
      <c r="K27" s="100">
        <f t="shared" si="6"/>
        <v>0.23348708352083347</v>
      </c>
      <c r="N27" s="258"/>
      <c r="O27" s="96">
        <f>Amnt_Deposited!B22</f>
        <v>2008</v>
      </c>
      <c r="P27" s="99">
        <f>Amnt_Deposited!C22</f>
        <v>4.5530230660199997</v>
      </c>
      <c r="Q27" s="284">
        <f>MCF!R26</f>
        <v>0.8</v>
      </c>
      <c r="R27" s="67">
        <f t="shared" si="4"/>
        <v>0.27318138396120001</v>
      </c>
      <c r="S27" s="67">
        <f t="shared" si="7"/>
        <v>0.27318138396120001</v>
      </c>
      <c r="T27" s="67">
        <f t="shared" si="8"/>
        <v>0</v>
      </c>
      <c r="U27" s="67">
        <f t="shared" si="9"/>
        <v>0.74961175277356118</v>
      </c>
      <c r="V27" s="67">
        <f t="shared" si="10"/>
        <v>0.2343202220882584</v>
      </c>
      <c r="W27" s="100">
        <f t="shared" si="11"/>
        <v>0.15621348139217225</v>
      </c>
    </row>
    <row r="28" spans="2:23">
      <c r="B28" s="96">
        <f>Amnt_Deposited!B23</f>
        <v>2009</v>
      </c>
      <c r="C28" s="99">
        <f>Amnt_Deposited!C23</f>
        <v>4.7307806290799999</v>
      </c>
      <c r="D28" s="418">
        <f>Dry_Matter_Content!C15</f>
        <v>0.59</v>
      </c>
      <c r="E28" s="284">
        <f>MCF!R27</f>
        <v>0.8</v>
      </c>
      <c r="F28" s="67">
        <f t="shared" si="5"/>
        <v>0.42425640681589444</v>
      </c>
      <c r="G28" s="67">
        <f t="shared" si="0"/>
        <v>0.42425640681589444</v>
      </c>
      <c r="H28" s="67">
        <f t="shared" si="1"/>
        <v>0</v>
      </c>
      <c r="I28" s="67">
        <f t="shared" si="2"/>
        <v>1.1752961915732563</v>
      </c>
      <c r="J28" s="67">
        <f t="shared" si="3"/>
        <v>0.36937991505485418</v>
      </c>
      <c r="K28" s="100">
        <f t="shared" si="6"/>
        <v>0.2462532767032361</v>
      </c>
      <c r="N28" s="258"/>
      <c r="O28" s="96">
        <f>Amnt_Deposited!B23</f>
        <v>2009</v>
      </c>
      <c r="P28" s="99">
        <f>Amnt_Deposited!C23</f>
        <v>4.7307806290799999</v>
      </c>
      <c r="Q28" s="284">
        <f>MCF!R27</f>
        <v>0.8</v>
      </c>
      <c r="R28" s="67">
        <f t="shared" si="4"/>
        <v>0.28384683774479996</v>
      </c>
      <c r="S28" s="67">
        <f t="shared" si="7"/>
        <v>0.28384683774479996</v>
      </c>
      <c r="T28" s="67">
        <f t="shared" si="8"/>
        <v>0</v>
      </c>
      <c r="U28" s="67">
        <f t="shared" si="9"/>
        <v>0.7863266223728298</v>
      </c>
      <c r="V28" s="67">
        <f t="shared" si="10"/>
        <v>0.24713196814553137</v>
      </c>
      <c r="W28" s="100">
        <f t="shared" si="11"/>
        <v>0.16475464543035423</v>
      </c>
    </row>
    <row r="29" spans="2:23">
      <c r="B29" s="96">
        <f>Amnt_Deposited!B24</f>
        <v>2010</v>
      </c>
      <c r="C29" s="99">
        <f>Amnt_Deposited!C24</f>
        <v>4.8020284560599995</v>
      </c>
      <c r="D29" s="418">
        <f>Dry_Matter_Content!C16</f>
        <v>0.59</v>
      </c>
      <c r="E29" s="284">
        <f>MCF!R28</f>
        <v>0.8</v>
      </c>
      <c r="F29" s="67">
        <f t="shared" si="5"/>
        <v>0.43064591193946078</v>
      </c>
      <c r="G29" s="67">
        <f t="shared" si="0"/>
        <v>0.43064591193946078</v>
      </c>
      <c r="H29" s="67">
        <f t="shared" si="1"/>
        <v>0</v>
      </c>
      <c r="I29" s="67">
        <f t="shared" si="2"/>
        <v>1.2184705091803574</v>
      </c>
      <c r="J29" s="67">
        <f t="shared" si="3"/>
        <v>0.38747159433235956</v>
      </c>
      <c r="K29" s="100">
        <f t="shared" si="6"/>
        <v>0.25831439622157304</v>
      </c>
      <c r="O29" s="96">
        <f>Amnt_Deposited!B24</f>
        <v>2010</v>
      </c>
      <c r="P29" s="99">
        <f>Amnt_Deposited!C24</f>
        <v>4.8020284560599995</v>
      </c>
      <c r="Q29" s="284">
        <f>MCF!R28</f>
        <v>0.8</v>
      </c>
      <c r="R29" s="67">
        <f t="shared" si="4"/>
        <v>0.28812170736359993</v>
      </c>
      <c r="S29" s="67">
        <f t="shared" si="7"/>
        <v>0.28812170736359993</v>
      </c>
      <c r="T29" s="67">
        <f t="shared" si="8"/>
        <v>0</v>
      </c>
      <c r="U29" s="67">
        <f t="shared" si="9"/>
        <v>0.81521220507160397</v>
      </c>
      <c r="V29" s="67">
        <f t="shared" si="10"/>
        <v>0.25923612466482576</v>
      </c>
      <c r="W29" s="100">
        <f t="shared" si="11"/>
        <v>0.17282408310988384</v>
      </c>
    </row>
    <row r="30" spans="2:23">
      <c r="B30" s="96">
        <f>Amnt_Deposited!B25</f>
        <v>2011</v>
      </c>
      <c r="C30" s="99">
        <f>Amnt_Deposited!C25</f>
        <v>4.5338551164000007</v>
      </c>
      <c r="D30" s="418">
        <f>Dry_Matter_Content!C17</f>
        <v>0.59</v>
      </c>
      <c r="E30" s="284">
        <f>MCF!R29</f>
        <v>0.8</v>
      </c>
      <c r="F30" s="67">
        <f t="shared" si="5"/>
        <v>0.40659612683875201</v>
      </c>
      <c r="G30" s="67">
        <f t="shared" si="0"/>
        <v>0.40659612683875201</v>
      </c>
      <c r="H30" s="67">
        <f t="shared" si="1"/>
        <v>0</v>
      </c>
      <c r="I30" s="67">
        <f t="shared" si="2"/>
        <v>1.223361334645598</v>
      </c>
      <c r="J30" s="67">
        <f t="shared" si="3"/>
        <v>0.40170530137351135</v>
      </c>
      <c r="K30" s="100">
        <f t="shared" si="6"/>
        <v>0.26780353424900755</v>
      </c>
      <c r="O30" s="96">
        <f>Amnt_Deposited!B25</f>
        <v>2011</v>
      </c>
      <c r="P30" s="99">
        <f>Amnt_Deposited!C25</f>
        <v>4.5338551164000007</v>
      </c>
      <c r="Q30" s="284">
        <f>MCF!R29</f>
        <v>0.8</v>
      </c>
      <c r="R30" s="67">
        <f t="shared" si="4"/>
        <v>0.27203130698400008</v>
      </c>
      <c r="S30" s="67">
        <f t="shared" si="7"/>
        <v>0.27203130698400008</v>
      </c>
      <c r="T30" s="67">
        <f t="shared" si="8"/>
        <v>0</v>
      </c>
      <c r="U30" s="67">
        <f t="shared" si="9"/>
        <v>0.81848438981641269</v>
      </c>
      <c r="V30" s="67">
        <f t="shared" si="10"/>
        <v>0.26875912223919135</v>
      </c>
      <c r="W30" s="100">
        <f t="shared" si="11"/>
        <v>0.17917274815946088</v>
      </c>
    </row>
    <row r="31" spans="2:23">
      <c r="B31" s="96">
        <f>Amnt_Deposited!B26</f>
        <v>2012</v>
      </c>
      <c r="C31" s="99">
        <f>Amnt_Deposited!C26</f>
        <v>4.6701247824000003</v>
      </c>
      <c r="D31" s="418">
        <f>Dry_Matter_Content!C18</f>
        <v>0.59</v>
      </c>
      <c r="E31" s="284">
        <f>MCF!R30</f>
        <v>0.8</v>
      </c>
      <c r="F31" s="67">
        <f t="shared" si="5"/>
        <v>0.41881679048563208</v>
      </c>
      <c r="G31" s="67">
        <f t="shared" si="0"/>
        <v>0.41881679048563208</v>
      </c>
      <c r="H31" s="67">
        <f t="shared" si="1"/>
        <v>0</v>
      </c>
      <c r="I31" s="67">
        <f t="shared" si="2"/>
        <v>1.2388604166434904</v>
      </c>
      <c r="J31" s="67">
        <f t="shared" si="3"/>
        <v>0.40331770848773957</v>
      </c>
      <c r="K31" s="100">
        <f t="shared" si="6"/>
        <v>0.26887847232515971</v>
      </c>
      <c r="O31" s="96">
        <f>Amnt_Deposited!B26</f>
        <v>2012</v>
      </c>
      <c r="P31" s="99">
        <f>Amnt_Deposited!C26</f>
        <v>4.6701247824000003</v>
      </c>
      <c r="Q31" s="284">
        <f>MCF!R30</f>
        <v>0.8</v>
      </c>
      <c r="R31" s="67">
        <f t="shared" si="4"/>
        <v>0.28020748694400005</v>
      </c>
      <c r="S31" s="67">
        <f t="shared" si="7"/>
        <v>0.28020748694400005</v>
      </c>
      <c r="T31" s="67">
        <f t="shared" si="8"/>
        <v>0</v>
      </c>
      <c r="U31" s="67">
        <f t="shared" si="9"/>
        <v>0.82885398080519002</v>
      </c>
      <c r="V31" s="67">
        <f t="shared" si="10"/>
        <v>0.26983789595522278</v>
      </c>
      <c r="W31" s="100">
        <f t="shared" si="11"/>
        <v>0.17989193063681519</v>
      </c>
    </row>
    <row r="32" spans="2:23">
      <c r="B32" s="96">
        <f>Amnt_Deposited!B27</f>
        <v>2013</v>
      </c>
      <c r="C32" s="99">
        <f>Amnt_Deposited!C27</f>
        <v>4.8118062312000003</v>
      </c>
      <c r="D32" s="418">
        <f>Dry_Matter_Content!C19</f>
        <v>0.59</v>
      </c>
      <c r="E32" s="284">
        <f>MCF!R31</f>
        <v>0.8</v>
      </c>
      <c r="F32" s="67">
        <f t="shared" si="5"/>
        <v>0.43152278281401601</v>
      </c>
      <c r="G32" s="67">
        <f t="shared" si="0"/>
        <v>0.43152278281401601</v>
      </c>
      <c r="H32" s="67">
        <f t="shared" si="1"/>
        <v>0</v>
      </c>
      <c r="I32" s="67">
        <f t="shared" si="2"/>
        <v>1.261955754330212</v>
      </c>
      <c r="J32" s="67">
        <f t="shared" si="3"/>
        <v>0.40842744512729462</v>
      </c>
      <c r="K32" s="100">
        <f t="shared" si="6"/>
        <v>0.27228496341819641</v>
      </c>
      <c r="O32" s="96">
        <f>Amnt_Deposited!B27</f>
        <v>2013</v>
      </c>
      <c r="P32" s="99">
        <f>Amnt_Deposited!C27</f>
        <v>4.8118062312000003</v>
      </c>
      <c r="Q32" s="284">
        <f>MCF!R31</f>
        <v>0.8</v>
      </c>
      <c r="R32" s="67">
        <f t="shared" si="4"/>
        <v>0.28870837387199999</v>
      </c>
      <c r="S32" s="67">
        <f t="shared" si="7"/>
        <v>0.28870837387199999</v>
      </c>
      <c r="T32" s="67">
        <f t="shared" si="8"/>
        <v>0</v>
      </c>
      <c r="U32" s="67">
        <f t="shared" si="9"/>
        <v>0.84430581244215785</v>
      </c>
      <c r="V32" s="67">
        <f t="shared" si="10"/>
        <v>0.27325654223503215</v>
      </c>
      <c r="W32" s="100">
        <f t="shared" si="11"/>
        <v>0.18217102815668809</v>
      </c>
    </row>
    <row r="33" spans="2:23">
      <c r="B33" s="96">
        <f>Amnt_Deposited!B28</f>
        <v>2014</v>
      </c>
      <c r="C33" s="99">
        <f>Amnt_Deposited!C28</f>
        <v>4.9540483601999998</v>
      </c>
      <c r="D33" s="418">
        <f>Dry_Matter_Content!C20</f>
        <v>0.59</v>
      </c>
      <c r="E33" s="284">
        <f>MCF!R32</f>
        <v>0.8</v>
      </c>
      <c r="F33" s="67">
        <f t="shared" si="5"/>
        <v>0.44427905694273601</v>
      </c>
      <c r="G33" s="67">
        <f t="shared" si="0"/>
        <v>0.44427905694273601</v>
      </c>
      <c r="H33" s="67">
        <f t="shared" si="1"/>
        <v>0</v>
      </c>
      <c r="I33" s="67">
        <f t="shared" si="2"/>
        <v>1.2901932962803038</v>
      </c>
      <c r="J33" s="67">
        <f t="shared" si="3"/>
        <v>0.41604151499264436</v>
      </c>
      <c r="K33" s="100">
        <f t="shared" si="6"/>
        <v>0.27736100999509622</v>
      </c>
      <c r="O33" s="96">
        <f>Amnt_Deposited!B28</f>
        <v>2014</v>
      </c>
      <c r="P33" s="99">
        <f>Amnt_Deposited!C28</f>
        <v>4.9540483601999998</v>
      </c>
      <c r="Q33" s="284">
        <f>MCF!R32</f>
        <v>0.8</v>
      </c>
      <c r="R33" s="67">
        <f t="shared" si="4"/>
        <v>0.29724290161200001</v>
      </c>
      <c r="S33" s="67">
        <f t="shared" si="7"/>
        <v>0.29724290161200001</v>
      </c>
      <c r="T33" s="67">
        <f t="shared" si="8"/>
        <v>0</v>
      </c>
      <c r="U33" s="67">
        <f t="shared" si="9"/>
        <v>0.86319801267638518</v>
      </c>
      <c r="V33" s="67">
        <f t="shared" si="10"/>
        <v>0.27835070137777274</v>
      </c>
      <c r="W33" s="100">
        <f t="shared" si="11"/>
        <v>0.18556713425184848</v>
      </c>
    </row>
    <row r="34" spans="2:23">
      <c r="B34" s="96">
        <f>Amnt_Deposited!B29</f>
        <v>2015</v>
      </c>
      <c r="C34" s="99">
        <f>Amnt_Deposited!C29</f>
        <v>5.0922682182000001</v>
      </c>
      <c r="D34" s="418">
        <f>Dry_Matter_Content!C21</f>
        <v>0.59</v>
      </c>
      <c r="E34" s="284">
        <f>MCF!R33</f>
        <v>0.8</v>
      </c>
      <c r="F34" s="67">
        <f t="shared" si="5"/>
        <v>0.45667461380817598</v>
      </c>
      <c r="G34" s="67">
        <f t="shared" si="0"/>
        <v>0.45667461380817598</v>
      </c>
      <c r="H34" s="67">
        <f t="shared" si="1"/>
        <v>0</v>
      </c>
      <c r="I34" s="67">
        <f t="shared" si="2"/>
        <v>1.3215170435656625</v>
      </c>
      <c r="J34" s="67">
        <f t="shared" si="3"/>
        <v>0.42535086652281728</v>
      </c>
      <c r="K34" s="100">
        <f t="shared" si="6"/>
        <v>0.28356724434854486</v>
      </c>
      <c r="O34" s="96">
        <f>Amnt_Deposited!B29</f>
        <v>2015</v>
      </c>
      <c r="P34" s="99">
        <f>Amnt_Deposited!C29</f>
        <v>5.0922682182000001</v>
      </c>
      <c r="Q34" s="284">
        <f>MCF!R33</f>
        <v>0.8</v>
      </c>
      <c r="R34" s="67">
        <f t="shared" si="4"/>
        <v>0.30553609309200003</v>
      </c>
      <c r="S34" s="67">
        <f t="shared" si="7"/>
        <v>0.30553609309200003</v>
      </c>
      <c r="T34" s="67">
        <f t="shared" si="8"/>
        <v>0</v>
      </c>
      <c r="U34" s="67">
        <f t="shared" si="9"/>
        <v>0.88415502468710694</v>
      </c>
      <c r="V34" s="67">
        <f t="shared" si="10"/>
        <v>0.28457908108127827</v>
      </c>
      <c r="W34" s="100">
        <f t="shared" si="11"/>
        <v>0.18971938738751884</v>
      </c>
    </row>
    <row r="35" spans="2:23">
      <c r="B35" s="96">
        <f>Amnt_Deposited!B30</f>
        <v>2016</v>
      </c>
      <c r="C35" s="99">
        <f>Amnt_Deposited!C30</f>
        <v>5.2369480872000018</v>
      </c>
      <c r="D35" s="418">
        <f>Dry_Matter_Content!C22</f>
        <v>0.59</v>
      </c>
      <c r="E35" s="284">
        <f>MCF!R34</f>
        <v>0.8</v>
      </c>
      <c r="F35" s="67">
        <f t="shared" si="5"/>
        <v>0.46964950446009618</v>
      </c>
      <c r="G35" s="67">
        <f t="shared" si="0"/>
        <v>0.46964950446009618</v>
      </c>
      <c r="H35" s="67">
        <f t="shared" si="1"/>
        <v>0</v>
      </c>
      <c r="I35" s="67">
        <f t="shared" si="2"/>
        <v>1.355488869939913</v>
      </c>
      <c r="J35" s="67">
        <f t="shared" si="3"/>
        <v>0.43567767808584562</v>
      </c>
      <c r="K35" s="100">
        <f t="shared" si="6"/>
        <v>0.29045178539056371</v>
      </c>
      <c r="O35" s="96">
        <f>Amnt_Deposited!B30</f>
        <v>2016</v>
      </c>
      <c r="P35" s="99">
        <f>Amnt_Deposited!C30</f>
        <v>5.2369480872000018</v>
      </c>
      <c r="Q35" s="284">
        <f>MCF!R34</f>
        <v>0.8</v>
      </c>
      <c r="R35" s="67">
        <f t="shared" si="4"/>
        <v>0.31421688523200014</v>
      </c>
      <c r="S35" s="67">
        <f t="shared" si="7"/>
        <v>0.31421688523200014</v>
      </c>
      <c r="T35" s="67">
        <f t="shared" si="8"/>
        <v>0</v>
      </c>
      <c r="U35" s="67">
        <f t="shared" si="9"/>
        <v>0.90688372208290358</v>
      </c>
      <c r="V35" s="67">
        <f t="shared" si="10"/>
        <v>0.29148818783620362</v>
      </c>
      <c r="W35" s="100">
        <f t="shared" si="11"/>
        <v>0.19432545855746908</v>
      </c>
    </row>
    <row r="36" spans="2:23">
      <c r="B36" s="96">
        <f>Amnt_Deposited!B31</f>
        <v>2017</v>
      </c>
      <c r="C36" s="99">
        <f>Amnt_Deposited!C31</f>
        <v>5.2901024969496975</v>
      </c>
      <c r="D36" s="418">
        <f>Dry_Matter_Content!C23</f>
        <v>0.59</v>
      </c>
      <c r="E36" s="284">
        <f>MCF!R35</f>
        <v>0.8</v>
      </c>
      <c r="F36" s="67">
        <f t="shared" si="5"/>
        <v>0.47441639192644891</v>
      </c>
      <c r="G36" s="67">
        <f t="shared" si="0"/>
        <v>0.47441639192644891</v>
      </c>
      <c r="H36" s="67">
        <f t="shared" si="1"/>
        <v>0</v>
      </c>
      <c r="I36" s="67">
        <f t="shared" si="2"/>
        <v>1.3830277536253681</v>
      </c>
      <c r="J36" s="67">
        <f t="shared" si="3"/>
        <v>0.44687750824099381</v>
      </c>
      <c r="K36" s="100">
        <f t="shared" si="6"/>
        <v>0.29791833882732921</v>
      </c>
      <c r="O36" s="96">
        <f>Amnt_Deposited!B31</f>
        <v>2017</v>
      </c>
      <c r="P36" s="99">
        <f>Amnt_Deposited!C31</f>
        <v>5.2901024969496975</v>
      </c>
      <c r="Q36" s="284">
        <f>MCF!R35</f>
        <v>0.8</v>
      </c>
      <c r="R36" s="67">
        <f t="shared" si="4"/>
        <v>0.31740614981698184</v>
      </c>
      <c r="S36" s="67">
        <f t="shared" si="7"/>
        <v>0.31740614981698184</v>
      </c>
      <c r="T36" s="67">
        <f t="shared" si="8"/>
        <v>0</v>
      </c>
      <c r="U36" s="67">
        <f t="shared" si="9"/>
        <v>0.92530848815256572</v>
      </c>
      <c r="V36" s="67">
        <f t="shared" si="10"/>
        <v>0.2989813837473197</v>
      </c>
      <c r="W36" s="100">
        <f t="shared" si="11"/>
        <v>0.19932092249821312</v>
      </c>
    </row>
    <row r="37" spans="2:23">
      <c r="B37" s="96">
        <f>Amnt_Deposited!B32</f>
        <v>2018</v>
      </c>
      <c r="C37" s="99">
        <f>Amnt_Deposited!C32</f>
        <v>5.3059968067904419</v>
      </c>
      <c r="D37" s="418">
        <f>Dry_Matter_Content!C24</f>
        <v>0.59</v>
      </c>
      <c r="E37" s="284">
        <f>MCF!R36</f>
        <v>0.8</v>
      </c>
      <c r="F37" s="67">
        <f t="shared" si="5"/>
        <v>0.4758417936329668</v>
      </c>
      <c r="G37" s="67">
        <f t="shared" si="0"/>
        <v>0.4758417936329668</v>
      </c>
      <c r="H37" s="67">
        <f t="shared" si="1"/>
        <v>0</v>
      </c>
      <c r="I37" s="67">
        <f t="shared" si="2"/>
        <v>1.4029130211116905</v>
      </c>
      <c r="J37" s="67">
        <f t="shared" si="3"/>
        <v>0.4559565261466445</v>
      </c>
      <c r="K37" s="100">
        <f t="shared" si="6"/>
        <v>0.30397101743109634</v>
      </c>
      <c r="O37" s="96">
        <f>Amnt_Deposited!B32</f>
        <v>2018</v>
      </c>
      <c r="P37" s="99">
        <f>Amnt_Deposited!C32</f>
        <v>5.3059968067904419</v>
      </c>
      <c r="Q37" s="284">
        <f>MCF!R36</f>
        <v>0.8</v>
      </c>
      <c r="R37" s="67">
        <f t="shared" si="4"/>
        <v>0.31835980840742656</v>
      </c>
      <c r="S37" s="67">
        <f t="shared" si="7"/>
        <v>0.31835980840742656</v>
      </c>
      <c r="T37" s="67">
        <f t="shared" si="8"/>
        <v>0</v>
      </c>
      <c r="U37" s="67">
        <f t="shared" si="9"/>
        <v>0.93861263678302231</v>
      </c>
      <c r="V37" s="67">
        <f t="shared" si="10"/>
        <v>0.30505565977697002</v>
      </c>
      <c r="W37" s="100">
        <f t="shared" si="11"/>
        <v>0.20337043985131334</v>
      </c>
    </row>
    <row r="38" spans="2:23">
      <c r="B38" s="96">
        <f>Amnt_Deposited!B33</f>
        <v>2019</v>
      </c>
      <c r="C38" s="99">
        <f>Amnt_Deposited!C33</f>
        <v>5.3181380218243985</v>
      </c>
      <c r="D38" s="418">
        <f>Dry_Matter_Content!C25</f>
        <v>0.59</v>
      </c>
      <c r="E38" s="284">
        <f>MCF!R37</f>
        <v>0.8</v>
      </c>
      <c r="F38" s="67">
        <f t="shared" si="5"/>
        <v>0.47693061779721213</v>
      </c>
      <c r="G38" s="67">
        <f t="shared" si="0"/>
        <v>0.47693061779721213</v>
      </c>
      <c r="H38" s="67">
        <f t="shared" si="1"/>
        <v>0</v>
      </c>
      <c r="I38" s="67">
        <f t="shared" si="2"/>
        <v>1.4173313386927984</v>
      </c>
      <c r="J38" s="67">
        <f t="shared" si="3"/>
        <v>0.46251230021610429</v>
      </c>
      <c r="K38" s="100">
        <f t="shared" si="6"/>
        <v>0.30834153347740284</v>
      </c>
      <c r="O38" s="96">
        <f>Amnt_Deposited!B33</f>
        <v>2019</v>
      </c>
      <c r="P38" s="99">
        <f>Amnt_Deposited!C33</f>
        <v>5.3181380218243985</v>
      </c>
      <c r="Q38" s="284">
        <f>MCF!R37</f>
        <v>0.8</v>
      </c>
      <c r="R38" s="67">
        <f t="shared" si="4"/>
        <v>0.31908828130946393</v>
      </c>
      <c r="S38" s="67">
        <f t="shared" si="7"/>
        <v>0.31908828130946393</v>
      </c>
      <c r="T38" s="67">
        <f t="shared" si="8"/>
        <v>0</v>
      </c>
      <c r="U38" s="67">
        <f t="shared" si="9"/>
        <v>0.94825914720749216</v>
      </c>
      <c r="V38" s="67">
        <f t="shared" si="10"/>
        <v>0.30944177088499397</v>
      </c>
      <c r="W38" s="100">
        <f t="shared" si="11"/>
        <v>0.20629451392332931</v>
      </c>
    </row>
    <row r="39" spans="2:23">
      <c r="B39" s="96">
        <f>Amnt_Deposited!B34</f>
        <v>2020</v>
      </c>
      <c r="C39" s="99">
        <f>Amnt_Deposited!C34</f>
        <v>5.3266957861914985</v>
      </c>
      <c r="D39" s="418">
        <f>Dry_Matter_Content!C26</f>
        <v>0.59</v>
      </c>
      <c r="E39" s="284">
        <f>MCF!R38</f>
        <v>0.8</v>
      </c>
      <c r="F39" s="67">
        <f t="shared" si="5"/>
        <v>0.47769807810565362</v>
      </c>
      <c r="G39" s="67">
        <f t="shared" si="0"/>
        <v>0.47769807810565362</v>
      </c>
      <c r="H39" s="67">
        <f t="shared" si="1"/>
        <v>0</v>
      </c>
      <c r="I39" s="67">
        <f t="shared" si="2"/>
        <v>1.4277636863059646</v>
      </c>
      <c r="J39" s="67">
        <f t="shared" si="3"/>
        <v>0.46726573049248743</v>
      </c>
      <c r="K39" s="100">
        <f t="shared" si="6"/>
        <v>0.31151048699499162</v>
      </c>
      <c r="O39" s="96">
        <f>Amnt_Deposited!B34</f>
        <v>2020</v>
      </c>
      <c r="P39" s="99">
        <f>Amnt_Deposited!C34</f>
        <v>5.3266957861914985</v>
      </c>
      <c r="Q39" s="284">
        <f>MCF!R38</f>
        <v>0.8</v>
      </c>
      <c r="R39" s="67">
        <f t="shared" si="4"/>
        <v>0.31960174717148992</v>
      </c>
      <c r="S39" s="67">
        <f t="shared" si="7"/>
        <v>0.31960174717148992</v>
      </c>
      <c r="T39" s="67">
        <f t="shared" si="8"/>
        <v>0</v>
      </c>
      <c r="U39" s="67">
        <f t="shared" si="9"/>
        <v>0.95523886238133215</v>
      </c>
      <c r="V39" s="67">
        <f t="shared" si="10"/>
        <v>0.31262203199764993</v>
      </c>
      <c r="W39" s="100">
        <f t="shared" si="11"/>
        <v>0.20841468799843327</v>
      </c>
    </row>
    <row r="40" spans="2:23">
      <c r="B40" s="96">
        <f>Amnt_Deposited!B35</f>
        <v>2021</v>
      </c>
      <c r="C40" s="99">
        <f>Amnt_Deposited!C35</f>
        <v>5.331833794873643</v>
      </c>
      <c r="D40" s="418">
        <f>Dry_Matter_Content!C27</f>
        <v>0.59</v>
      </c>
      <c r="E40" s="284">
        <f>MCF!R39</f>
        <v>0.8</v>
      </c>
      <c r="F40" s="67">
        <f t="shared" si="5"/>
        <v>0.47815885472426833</v>
      </c>
      <c r="G40" s="67">
        <f t="shared" si="0"/>
        <v>0.47815885472426833</v>
      </c>
      <c r="H40" s="67">
        <f t="shared" si="1"/>
        <v>0</v>
      </c>
      <c r="I40" s="67">
        <f t="shared" si="2"/>
        <v>1.4352174746568966</v>
      </c>
      <c r="J40" s="67">
        <f t="shared" si="3"/>
        <v>0.47070506637333631</v>
      </c>
      <c r="K40" s="100">
        <f t="shared" si="6"/>
        <v>0.31380337758222421</v>
      </c>
      <c r="O40" s="96">
        <f>Amnt_Deposited!B35</f>
        <v>2021</v>
      </c>
      <c r="P40" s="99">
        <f>Amnt_Deposited!C35</f>
        <v>5.331833794873643</v>
      </c>
      <c r="Q40" s="284">
        <f>MCF!R39</f>
        <v>0.8</v>
      </c>
      <c r="R40" s="67">
        <f t="shared" si="4"/>
        <v>0.31991002769241861</v>
      </c>
      <c r="S40" s="67">
        <f t="shared" si="7"/>
        <v>0.31991002769241861</v>
      </c>
      <c r="T40" s="67">
        <f t="shared" si="8"/>
        <v>0</v>
      </c>
      <c r="U40" s="67">
        <f t="shared" si="9"/>
        <v>0.96022578589890495</v>
      </c>
      <c r="V40" s="67">
        <f t="shared" si="10"/>
        <v>0.31492310417484587</v>
      </c>
      <c r="W40" s="100">
        <f t="shared" si="11"/>
        <v>0.20994873611656389</v>
      </c>
    </row>
    <row r="41" spans="2:23">
      <c r="B41" s="96">
        <f>Amnt_Deposited!B36</f>
        <v>2022</v>
      </c>
      <c r="C41" s="99">
        <f>Amnt_Deposited!C36</f>
        <v>5.3337099807813866</v>
      </c>
      <c r="D41" s="418">
        <f>Dry_Matter_Content!C28</f>
        <v>0.59</v>
      </c>
      <c r="E41" s="284">
        <f>MCF!R40</f>
        <v>0.8</v>
      </c>
      <c r="F41" s="67">
        <f t="shared" si="5"/>
        <v>0.47832711107647469</v>
      </c>
      <c r="G41" s="67">
        <f t="shared" si="0"/>
        <v>0.47832711107647469</v>
      </c>
      <c r="H41" s="67">
        <f t="shared" si="1"/>
        <v>0</v>
      </c>
      <c r="I41" s="67">
        <f t="shared" si="2"/>
        <v>1.4403821547596396</v>
      </c>
      <c r="J41" s="67">
        <f t="shared" si="3"/>
        <v>0.47316243097373167</v>
      </c>
      <c r="K41" s="100">
        <f t="shared" si="6"/>
        <v>0.31544162064915443</v>
      </c>
      <c r="O41" s="96">
        <f>Amnt_Deposited!B36</f>
        <v>2022</v>
      </c>
      <c r="P41" s="99">
        <f>Amnt_Deposited!C36</f>
        <v>5.3337099807813866</v>
      </c>
      <c r="Q41" s="284">
        <f>MCF!R40</f>
        <v>0.8</v>
      </c>
      <c r="R41" s="67">
        <f t="shared" si="4"/>
        <v>0.32002259884688322</v>
      </c>
      <c r="S41" s="67">
        <f t="shared" si="7"/>
        <v>0.32002259884688322</v>
      </c>
      <c r="T41" s="67">
        <f t="shared" si="8"/>
        <v>0</v>
      </c>
      <c r="U41" s="67">
        <f t="shared" si="9"/>
        <v>0.96368119185524515</v>
      </c>
      <c r="V41" s="67">
        <f t="shared" si="10"/>
        <v>0.31656719289054303</v>
      </c>
      <c r="W41" s="100">
        <f t="shared" si="11"/>
        <v>0.21104479526036202</v>
      </c>
    </row>
    <row r="42" spans="2:23">
      <c r="B42" s="96">
        <f>Amnt_Deposited!B37</f>
        <v>2023</v>
      </c>
      <c r="C42" s="99">
        <f>Amnt_Deposited!C37</f>
        <v>5.3324766963051538</v>
      </c>
      <c r="D42" s="418">
        <f>Dry_Matter_Content!C29</f>
        <v>0.59</v>
      </c>
      <c r="E42" s="284">
        <f>MCF!R41</f>
        <v>0.8</v>
      </c>
      <c r="F42" s="67">
        <f t="shared" si="5"/>
        <v>0.47821651012464622</v>
      </c>
      <c r="G42" s="67">
        <f t="shared" si="0"/>
        <v>0.47821651012464622</v>
      </c>
      <c r="H42" s="67">
        <f t="shared" si="1"/>
        <v>0</v>
      </c>
      <c r="I42" s="67">
        <f t="shared" si="2"/>
        <v>1.4437335424120412</v>
      </c>
      <c r="J42" s="67">
        <f t="shared" si="3"/>
        <v>0.47486512247224461</v>
      </c>
      <c r="K42" s="100">
        <f t="shared" si="6"/>
        <v>0.31657674831482974</v>
      </c>
      <c r="O42" s="96">
        <f>Amnt_Deposited!B37</f>
        <v>2023</v>
      </c>
      <c r="P42" s="99">
        <f>Amnt_Deposited!C37</f>
        <v>5.3324766963051538</v>
      </c>
      <c r="Q42" s="284">
        <f>MCF!R41</f>
        <v>0.8</v>
      </c>
      <c r="R42" s="67">
        <f t="shared" si="4"/>
        <v>0.31994860177830925</v>
      </c>
      <c r="S42" s="67">
        <f t="shared" si="7"/>
        <v>0.31994860177830925</v>
      </c>
      <c r="T42" s="67">
        <f t="shared" si="8"/>
        <v>0</v>
      </c>
      <c r="U42" s="67">
        <f t="shared" si="9"/>
        <v>0.96592342266639686</v>
      </c>
      <c r="V42" s="67">
        <f t="shared" si="10"/>
        <v>0.31770637096715743</v>
      </c>
      <c r="W42" s="100">
        <f t="shared" si="11"/>
        <v>0.21180424731143827</v>
      </c>
    </row>
    <row r="43" spans="2:23">
      <c r="B43" s="96">
        <f>Amnt_Deposited!B38</f>
        <v>2024</v>
      </c>
      <c r="C43" s="99">
        <f>Amnt_Deposited!C38</f>
        <v>5.328280889488477</v>
      </c>
      <c r="D43" s="418">
        <f>Dry_Matter_Content!C30</f>
        <v>0.59</v>
      </c>
      <c r="E43" s="284">
        <f>MCF!R42</f>
        <v>0.8</v>
      </c>
      <c r="F43" s="67">
        <f t="shared" si="5"/>
        <v>0.47784023016932659</v>
      </c>
      <c r="G43" s="67">
        <f t="shared" si="0"/>
        <v>0.47784023016932659</v>
      </c>
      <c r="H43" s="67">
        <f t="shared" si="1"/>
        <v>0</v>
      </c>
      <c r="I43" s="67">
        <f t="shared" si="2"/>
        <v>1.4456037647821627</v>
      </c>
      <c r="J43" s="67">
        <f t="shared" si="3"/>
        <v>0.47597000779920512</v>
      </c>
      <c r="K43" s="100">
        <f t="shared" si="6"/>
        <v>0.31731333853280341</v>
      </c>
      <c r="O43" s="96">
        <f>Amnt_Deposited!B38</f>
        <v>2024</v>
      </c>
      <c r="P43" s="99">
        <f>Amnt_Deposited!C38</f>
        <v>5.328280889488477</v>
      </c>
      <c r="Q43" s="284">
        <f>MCF!R42</f>
        <v>0.8</v>
      </c>
      <c r="R43" s="67">
        <f t="shared" si="4"/>
        <v>0.31969685336930864</v>
      </c>
      <c r="S43" s="67">
        <f t="shared" si="7"/>
        <v>0.31969685336930864</v>
      </c>
      <c r="T43" s="67">
        <f t="shared" si="8"/>
        <v>0</v>
      </c>
      <c r="U43" s="67">
        <f t="shared" si="9"/>
        <v>0.96717468651795013</v>
      </c>
      <c r="V43" s="67">
        <f t="shared" si="10"/>
        <v>0.31844558951775542</v>
      </c>
      <c r="W43" s="100">
        <f t="shared" si="11"/>
        <v>0.2122970596785036</v>
      </c>
    </row>
    <row r="44" spans="2:23">
      <c r="B44" s="96">
        <f>Amnt_Deposited!B39</f>
        <v>2025</v>
      </c>
      <c r="C44" s="99">
        <f>Amnt_Deposited!C39</f>
        <v>5.3212642749764179</v>
      </c>
      <c r="D44" s="418">
        <f>Dry_Matter_Content!C31</f>
        <v>0.59</v>
      </c>
      <c r="E44" s="284">
        <f>MCF!R43</f>
        <v>0.8</v>
      </c>
      <c r="F44" s="67">
        <f t="shared" si="5"/>
        <v>0.47721098017988511</v>
      </c>
      <c r="G44" s="67">
        <f t="shared" si="0"/>
        <v>0.47721098017988511</v>
      </c>
      <c r="H44" s="67">
        <f t="shared" si="1"/>
        <v>0</v>
      </c>
      <c r="I44" s="67">
        <f t="shared" si="2"/>
        <v>1.446228162337958</v>
      </c>
      <c r="J44" s="67">
        <f t="shared" si="3"/>
        <v>0.47658658262408987</v>
      </c>
      <c r="K44" s="100">
        <f t="shared" si="6"/>
        <v>0.31772438841605988</v>
      </c>
      <c r="O44" s="96">
        <f>Amnt_Deposited!B39</f>
        <v>2025</v>
      </c>
      <c r="P44" s="99">
        <f>Amnt_Deposited!C39</f>
        <v>5.3212642749764179</v>
      </c>
      <c r="Q44" s="284">
        <f>MCF!R43</f>
        <v>0.8</v>
      </c>
      <c r="R44" s="67">
        <f t="shared" si="4"/>
        <v>0.31927585649858509</v>
      </c>
      <c r="S44" s="67">
        <f t="shared" si="7"/>
        <v>0.31927585649858509</v>
      </c>
      <c r="T44" s="67">
        <f t="shared" si="8"/>
        <v>0</v>
      </c>
      <c r="U44" s="67">
        <f t="shared" si="9"/>
        <v>0.96759243688980257</v>
      </c>
      <c r="V44" s="67">
        <f t="shared" si="10"/>
        <v>0.31885810612673277</v>
      </c>
      <c r="W44" s="100">
        <f t="shared" si="11"/>
        <v>0.21257207075115517</v>
      </c>
    </row>
    <row r="45" spans="2:23">
      <c r="B45" s="96">
        <f>Amnt_Deposited!B40</f>
        <v>2026</v>
      </c>
      <c r="C45" s="99">
        <f>Amnt_Deposited!C40</f>
        <v>5.3115634998880905</v>
      </c>
      <c r="D45" s="418">
        <f>Dry_Matter_Content!C32</f>
        <v>0.59</v>
      </c>
      <c r="E45" s="284">
        <f>MCF!R44</f>
        <v>0.8</v>
      </c>
      <c r="F45" s="67">
        <f t="shared" si="5"/>
        <v>0.47634101466996398</v>
      </c>
      <c r="G45" s="67">
        <f t="shared" si="0"/>
        <v>0.47634101466996398</v>
      </c>
      <c r="H45" s="67">
        <f t="shared" si="1"/>
        <v>0</v>
      </c>
      <c r="I45" s="67">
        <f t="shared" si="2"/>
        <v>1.4457767430263821</v>
      </c>
      <c r="J45" s="67">
        <f t="shared" si="3"/>
        <v>0.47679243398153992</v>
      </c>
      <c r="K45" s="100">
        <f t="shared" si="6"/>
        <v>0.31786162265435991</v>
      </c>
      <c r="O45" s="96">
        <f>Amnt_Deposited!B40</f>
        <v>2026</v>
      </c>
      <c r="P45" s="99">
        <f>Amnt_Deposited!C40</f>
        <v>5.3115634998880905</v>
      </c>
      <c r="Q45" s="284">
        <f>MCF!R44</f>
        <v>0.8</v>
      </c>
      <c r="R45" s="67">
        <f t="shared" si="4"/>
        <v>0.31869380999328545</v>
      </c>
      <c r="S45" s="67">
        <f t="shared" si="7"/>
        <v>0.31869380999328545</v>
      </c>
      <c r="T45" s="67">
        <f t="shared" si="8"/>
        <v>0</v>
      </c>
      <c r="U45" s="67">
        <f t="shared" si="9"/>
        <v>0.96729041683299433</v>
      </c>
      <c r="V45" s="67">
        <f t="shared" si="10"/>
        <v>0.31899583005009369</v>
      </c>
      <c r="W45" s="100">
        <f t="shared" si="11"/>
        <v>0.21266388670006245</v>
      </c>
    </row>
    <row r="46" spans="2:23">
      <c r="B46" s="96">
        <f>Amnt_Deposited!B41</f>
        <v>2027</v>
      </c>
      <c r="C46" s="99">
        <f>Amnt_Deposited!C41</f>
        <v>5.2993103047580492</v>
      </c>
      <c r="D46" s="418">
        <f>Dry_Matter_Content!C33</f>
        <v>0.59</v>
      </c>
      <c r="E46" s="284">
        <f>MCF!R45</f>
        <v>0.8</v>
      </c>
      <c r="F46" s="67">
        <f t="shared" si="5"/>
        <v>0.47524214813070187</v>
      </c>
      <c r="G46" s="67">
        <f t="shared" si="0"/>
        <v>0.47524214813070187</v>
      </c>
      <c r="H46" s="67">
        <f t="shared" si="1"/>
        <v>0</v>
      </c>
      <c r="I46" s="67">
        <f t="shared" si="2"/>
        <v>1.4443752810734032</v>
      </c>
      <c r="J46" s="67">
        <f t="shared" si="3"/>
        <v>0.476643610083681</v>
      </c>
      <c r="K46" s="100">
        <f t="shared" si="6"/>
        <v>0.31776240672245398</v>
      </c>
      <c r="O46" s="96">
        <f>Amnt_Deposited!B41</f>
        <v>2027</v>
      </c>
      <c r="P46" s="99">
        <f>Amnt_Deposited!C41</f>
        <v>5.2993103047580492</v>
      </c>
      <c r="Q46" s="284">
        <f>MCF!R45</f>
        <v>0.8</v>
      </c>
      <c r="R46" s="67">
        <f t="shared" si="4"/>
        <v>0.317958618285483</v>
      </c>
      <c r="S46" s="67">
        <f t="shared" si="7"/>
        <v>0.317958618285483</v>
      </c>
      <c r="T46" s="67">
        <f t="shared" si="8"/>
        <v>0</v>
      </c>
      <c r="U46" s="67">
        <f t="shared" si="9"/>
        <v>0.9663527750268085</v>
      </c>
      <c r="V46" s="67">
        <f t="shared" si="10"/>
        <v>0.31889626009166883</v>
      </c>
      <c r="W46" s="100">
        <f t="shared" si="11"/>
        <v>0.21259750672777922</v>
      </c>
    </row>
    <row r="47" spans="2:23">
      <c r="B47" s="96">
        <f>Amnt_Deposited!B42</f>
        <v>2028</v>
      </c>
      <c r="C47" s="99">
        <f>Amnt_Deposited!C42</f>
        <v>5.2846316796873216</v>
      </c>
      <c r="D47" s="418">
        <f>Dry_Matter_Content!C34</f>
        <v>0.59</v>
      </c>
      <c r="E47" s="284">
        <f>MCF!R46</f>
        <v>0.8</v>
      </c>
      <c r="F47" s="67">
        <f t="shared" si="5"/>
        <v>0.47392576903435901</v>
      </c>
      <c r="G47" s="67">
        <f t="shared" si="0"/>
        <v>0.47392576903435901</v>
      </c>
      <c r="H47" s="67">
        <f t="shared" si="1"/>
        <v>0</v>
      </c>
      <c r="I47" s="67">
        <f t="shared" si="2"/>
        <v>1.4421194739362222</v>
      </c>
      <c r="J47" s="67">
        <f t="shared" si="3"/>
        <v>0.47618157617154006</v>
      </c>
      <c r="K47" s="100">
        <f t="shared" si="6"/>
        <v>0.31745438411436</v>
      </c>
      <c r="O47" s="96">
        <f>Amnt_Deposited!B42</f>
        <v>2028</v>
      </c>
      <c r="P47" s="99">
        <f>Amnt_Deposited!C42</f>
        <v>5.2846316796873216</v>
      </c>
      <c r="Q47" s="284">
        <f>MCF!R46</f>
        <v>0.8</v>
      </c>
      <c r="R47" s="67">
        <f t="shared" si="4"/>
        <v>0.31707790078123932</v>
      </c>
      <c r="S47" s="67">
        <f t="shared" si="7"/>
        <v>0.31707790078123932</v>
      </c>
      <c r="T47" s="67">
        <f t="shared" si="8"/>
        <v>0</v>
      </c>
      <c r="U47" s="67">
        <f t="shared" si="9"/>
        <v>0.96484353742387741</v>
      </c>
      <c r="V47" s="67">
        <f t="shared" si="10"/>
        <v>0.31858713838417041</v>
      </c>
      <c r="W47" s="100">
        <f t="shared" si="11"/>
        <v>0.21239142558944693</v>
      </c>
    </row>
    <row r="48" spans="2:23">
      <c r="B48" s="96">
        <f>Amnt_Deposited!B43</f>
        <v>2029</v>
      </c>
      <c r="C48" s="99">
        <f>Amnt_Deposited!C43</f>
        <v>5.2676500158409345</v>
      </c>
      <c r="D48" s="418">
        <f>Dry_Matter_Content!C35</f>
        <v>0.59</v>
      </c>
      <c r="E48" s="284">
        <f>MCF!R47</f>
        <v>0.8</v>
      </c>
      <c r="F48" s="67">
        <f t="shared" si="5"/>
        <v>0.47240285342061505</v>
      </c>
      <c r="G48" s="67">
        <f t="shared" si="0"/>
        <v>0.47240285342061505</v>
      </c>
      <c r="H48" s="67">
        <f t="shared" si="1"/>
        <v>0</v>
      </c>
      <c r="I48" s="67">
        <f t="shared" si="2"/>
        <v>1.4390844455784355</v>
      </c>
      <c r="J48" s="67">
        <f t="shared" si="3"/>
        <v>0.47543788177840174</v>
      </c>
      <c r="K48" s="100">
        <f t="shared" si="6"/>
        <v>0.31695858785226783</v>
      </c>
      <c r="O48" s="96">
        <f>Amnt_Deposited!B43</f>
        <v>2029</v>
      </c>
      <c r="P48" s="99">
        <f>Amnt_Deposited!C43</f>
        <v>5.2676500158409345</v>
      </c>
      <c r="Q48" s="284">
        <f>MCF!R47</f>
        <v>0.8</v>
      </c>
      <c r="R48" s="67">
        <f t="shared" si="4"/>
        <v>0.31605900095045608</v>
      </c>
      <c r="S48" s="67">
        <f t="shared" si="7"/>
        <v>0.31605900095045608</v>
      </c>
      <c r="T48" s="67">
        <f t="shared" si="8"/>
        <v>0</v>
      </c>
      <c r="U48" s="67">
        <f t="shared" si="9"/>
        <v>0.9628129653736186</v>
      </c>
      <c r="V48" s="67">
        <f t="shared" si="10"/>
        <v>0.31808957300071483</v>
      </c>
      <c r="W48" s="100">
        <f t="shared" si="11"/>
        <v>0.21205971533380988</v>
      </c>
    </row>
    <row r="49" spans="2:23">
      <c r="B49" s="96">
        <f>Amnt_Deposited!B44</f>
        <v>2030</v>
      </c>
      <c r="C49" s="99">
        <f>Amnt_Deposited!C44</f>
        <v>5.2487082600000017</v>
      </c>
      <c r="D49" s="418">
        <f>Dry_Matter_Content!C36</f>
        <v>0.59</v>
      </c>
      <c r="E49" s="284">
        <f>MCF!R48</f>
        <v>0.8</v>
      </c>
      <c r="F49" s="67">
        <f t="shared" si="5"/>
        <v>0.47070415675680022</v>
      </c>
      <c r="G49" s="67">
        <f t="shared" si="0"/>
        <v>0.47070415675680022</v>
      </c>
      <c r="H49" s="67">
        <f t="shared" si="1"/>
        <v>0</v>
      </c>
      <c r="I49" s="67">
        <f t="shared" si="2"/>
        <v>1.4353513085661096</v>
      </c>
      <c r="J49" s="67">
        <f t="shared" si="3"/>
        <v>0.47443729376912613</v>
      </c>
      <c r="K49" s="100">
        <f t="shared" si="6"/>
        <v>0.31629152917941739</v>
      </c>
      <c r="O49" s="96">
        <f>Amnt_Deposited!B44</f>
        <v>2030</v>
      </c>
      <c r="P49" s="99">
        <f>Amnt_Deposited!C44</f>
        <v>5.2487082600000017</v>
      </c>
      <c r="Q49" s="284">
        <f>MCF!R48</f>
        <v>0.8</v>
      </c>
      <c r="R49" s="67">
        <f t="shared" si="4"/>
        <v>0.31492249560000007</v>
      </c>
      <c r="S49" s="67">
        <f t="shared" si="7"/>
        <v>0.31492249560000007</v>
      </c>
      <c r="T49" s="67">
        <f t="shared" si="8"/>
        <v>0</v>
      </c>
      <c r="U49" s="67">
        <f t="shared" si="9"/>
        <v>0.96031532687295451</v>
      </c>
      <c r="V49" s="67">
        <f t="shared" si="10"/>
        <v>0.31742013410066416</v>
      </c>
      <c r="W49" s="100">
        <f t="shared" si="11"/>
        <v>0.21161342273377609</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0.9621447552353497</v>
      </c>
      <c r="J50" s="67">
        <f t="shared" si="3"/>
        <v>0.47320655333075984</v>
      </c>
      <c r="K50" s="100">
        <f t="shared" si="6"/>
        <v>0.31547103555383987</v>
      </c>
      <c r="O50" s="96">
        <f>Amnt_Deposited!B45</f>
        <v>2031</v>
      </c>
      <c r="P50" s="99">
        <f>Amnt_Deposited!C45</f>
        <v>0</v>
      </c>
      <c r="Q50" s="284">
        <f>MCF!R49</f>
        <v>0.8</v>
      </c>
      <c r="R50" s="67">
        <f t="shared" si="4"/>
        <v>0</v>
      </c>
      <c r="S50" s="67">
        <f t="shared" si="7"/>
        <v>0</v>
      </c>
      <c r="T50" s="67">
        <f t="shared" si="8"/>
        <v>0</v>
      </c>
      <c r="U50" s="67">
        <f t="shared" si="9"/>
        <v>0.64371861411820885</v>
      </c>
      <c r="V50" s="67">
        <f t="shared" si="10"/>
        <v>0.3165967127547456</v>
      </c>
      <c r="W50" s="100">
        <f t="shared" si="11"/>
        <v>0.2110644751698304</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0.64494491662230857</v>
      </c>
      <c r="J51" s="67">
        <f t="shared" ref="J51:J82" si="16">I50*(1-$K$10)+H51</f>
        <v>0.31719983861304113</v>
      </c>
      <c r="K51" s="100">
        <f t="shared" si="6"/>
        <v>0.21146655907536074</v>
      </c>
      <c r="O51" s="96">
        <f>Amnt_Deposited!B46</f>
        <v>2032</v>
      </c>
      <c r="P51" s="99">
        <f>Amnt_Deposited!C46</f>
        <v>0</v>
      </c>
      <c r="Q51" s="284">
        <f>MCF!R50</f>
        <v>0.8</v>
      </c>
      <c r="R51" s="67">
        <f t="shared" ref="R51:R82" si="17">P51*$W$6*DOCF*Q51</f>
        <v>0</v>
      </c>
      <c r="S51" s="67">
        <f t="shared" si="7"/>
        <v>0</v>
      </c>
      <c r="T51" s="67">
        <f t="shared" si="8"/>
        <v>0</v>
      </c>
      <c r="U51" s="67">
        <f t="shared" si="9"/>
        <v>0.43149749104971569</v>
      </c>
      <c r="V51" s="67">
        <f t="shared" si="10"/>
        <v>0.21222112306849314</v>
      </c>
      <c r="W51" s="100">
        <f t="shared" si="11"/>
        <v>0.14148074871232874</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0.43231950620071746</v>
      </c>
      <c r="J52" s="67">
        <f t="shared" si="16"/>
        <v>0.21262541042159111</v>
      </c>
      <c r="K52" s="100">
        <f t="shared" si="6"/>
        <v>0.14175027361439407</v>
      </c>
      <c r="O52" s="96">
        <f>Amnt_Deposited!B47</f>
        <v>2033</v>
      </c>
      <c r="P52" s="99">
        <f>Amnt_Deposited!C47</f>
        <v>0</v>
      </c>
      <c r="Q52" s="284">
        <f>MCF!R51</f>
        <v>0.8</v>
      </c>
      <c r="R52" s="67">
        <f t="shared" si="17"/>
        <v>0</v>
      </c>
      <c r="S52" s="67">
        <f t="shared" si="7"/>
        <v>0</v>
      </c>
      <c r="T52" s="67">
        <f t="shared" si="8"/>
        <v>0</v>
      </c>
      <c r="U52" s="67">
        <f t="shared" si="9"/>
        <v>0.28924141806470827</v>
      </c>
      <c r="V52" s="67">
        <f t="shared" si="10"/>
        <v>0.14225607298500739</v>
      </c>
      <c r="W52" s="100">
        <f t="shared" si="11"/>
        <v>9.4837381990004924E-2</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0.2897924312985698</v>
      </c>
      <c r="J53" s="67">
        <f t="shared" si="16"/>
        <v>0.14252707490214767</v>
      </c>
      <c r="K53" s="100">
        <f t="shared" si="6"/>
        <v>9.5018049934765106E-2</v>
      </c>
      <c r="O53" s="96">
        <f>Amnt_Deposited!B48</f>
        <v>2034</v>
      </c>
      <c r="P53" s="99">
        <f>Amnt_Deposited!C48</f>
        <v>0</v>
      </c>
      <c r="Q53" s="284">
        <f>MCF!R52</f>
        <v>0.8</v>
      </c>
      <c r="R53" s="67">
        <f t="shared" si="17"/>
        <v>0</v>
      </c>
      <c r="S53" s="67">
        <f t="shared" si="7"/>
        <v>0</v>
      </c>
      <c r="T53" s="67">
        <f t="shared" si="8"/>
        <v>0</v>
      </c>
      <c r="U53" s="67">
        <f t="shared" si="9"/>
        <v>0.19388432067254885</v>
      </c>
      <c r="V53" s="67">
        <f t="shared" si="10"/>
        <v>9.5357097392159418E-2</v>
      </c>
      <c r="W53" s="100">
        <f t="shared" si="11"/>
        <v>6.3571398261439607E-2</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0.19425367588883716</v>
      </c>
      <c r="J54" s="67">
        <f t="shared" si="16"/>
        <v>9.553875540973264E-2</v>
      </c>
      <c r="K54" s="100">
        <f t="shared" si="6"/>
        <v>6.3692503606488426E-2</v>
      </c>
      <c r="O54" s="96">
        <f>Amnt_Deposited!B49</f>
        <v>2035</v>
      </c>
      <c r="P54" s="99">
        <f>Amnt_Deposited!C49</f>
        <v>0</v>
      </c>
      <c r="Q54" s="284">
        <f>MCF!R53</f>
        <v>0.8</v>
      </c>
      <c r="R54" s="67">
        <f t="shared" si="17"/>
        <v>0</v>
      </c>
      <c r="S54" s="67">
        <f t="shared" si="7"/>
        <v>0</v>
      </c>
      <c r="T54" s="67">
        <f t="shared" si="8"/>
        <v>0</v>
      </c>
      <c r="U54" s="67">
        <f t="shared" si="9"/>
        <v>0.12996454675881161</v>
      </c>
      <c r="V54" s="67">
        <f t="shared" si="10"/>
        <v>6.3919773913737252E-2</v>
      </c>
      <c r="W54" s="100">
        <f t="shared" si="11"/>
        <v>4.2613182609158168E-2</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0.13021213296439749</v>
      </c>
      <c r="J55" s="67">
        <f t="shared" si="16"/>
        <v>6.4041542924439671E-2</v>
      </c>
      <c r="K55" s="100">
        <f t="shared" si="6"/>
        <v>4.2694361949626447E-2</v>
      </c>
      <c r="O55" s="96">
        <f>Amnt_Deposited!B50</f>
        <v>2036</v>
      </c>
      <c r="P55" s="99">
        <f>Amnt_Deposited!C50</f>
        <v>0</v>
      </c>
      <c r="Q55" s="284">
        <f>MCF!R54</f>
        <v>0.8</v>
      </c>
      <c r="R55" s="67">
        <f t="shared" si="17"/>
        <v>0</v>
      </c>
      <c r="S55" s="67">
        <f t="shared" si="7"/>
        <v>0</v>
      </c>
      <c r="T55" s="67">
        <f t="shared" si="8"/>
        <v>0</v>
      </c>
      <c r="U55" s="67">
        <f t="shared" si="9"/>
        <v>8.7117840966367599E-2</v>
      </c>
      <c r="V55" s="67">
        <f t="shared" si="10"/>
        <v>4.2846705792444012E-2</v>
      </c>
      <c r="W55" s="100">
        <f t="shared" si="11"/>
        <v>2.8564470528296006E-2</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8.728380296309371E-2</v>
      </c>
      <c r="J56" s="67">
        <f t="shared" si="16"/>
        <v>4.2928330001303777E-2</v>
      </c>
      <c r="K56" s="100">
        <f t="shared" si="6"/>
        <v>2.8618886667535849E-2</v>
      </c>
      <c r="O56" s="96">
        <f>Amnt_Deposited!B51</f>
        <v>2037</v>
      </c>
      <c r="P56" s="99">
        <f>Amnt_Deposited!C51</f>
        <v>0</v>
      </c>
      <c r="Q56" s="284">
        <f>MCF!R55</f>
        <v>0.8</v>
      </c>
      <c r="R56" s="67">
        <f t="shared" si="17"/>
        <v>0</v>
      </c>
      <c r="S56" s="67">
        <f t="shared" si="7"/>
        <v>0</v>
      </c>
      <c r="T56" s="67">
        <f t="shared" si="8"/>
        <v>0</v>
      </c>
      <c r="U56" s="67">
        <f t="shared" si="9"/>
        <v>5.8396835167101036E-2</v>
      </c>
      <c r="V56" s="67">
        <f t="shared" si="10"/>
        <v>2.8721005799266563E-2</v>
      </c>
      <c r="W56" s="100">
        <f t="shared" si="11"/>
        <v>1.914733719951104E-2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5.850808282038665E-2</v>
      </c>
      <c r="J57" s="67">
        <f t="shared" si="16"/>
        <v>2.8775720142707063E-2</v>
      </c>
      <c r="K57" s="100">
        <f t="shared" si="6"/>
        <v>1.9183813428471374E-2</v>
      </c>
      <c r="O57" s="96">
        <f>Amnt_Deposited!B52</f>
        <v>2038</v>
      </c>
      <c r="P57" s="99">
        <f>Amnt_Deposited!C52</f>
        <v>0</v>
      </c>
      <c r="Q57" s="284">
        <f>MCF!R56</f>
        <v>0.8</v>
      </c>
      <c r="R57" s="67">
        <f t="shared" si="17"/>
        <v>0</v>
      </c>
      <c r="S57" s="67">
        <f t="shared" si="7"/>
        <v>0</v>
      </c>
      <c r="T57" s="67">
        <f t="shared" si="8"/>
        <v>0</v>
      </c>
      <c r="U57" s="67">
        <f t="shared" si="9"/>
        <v>3.9144569237546806E-2</v>
      </c>
      <c r="V57" s="67">
        <f t="shared" si="10"/>
        <v>1.9252265929554226E-2</v>
      </c>
      <c r="W57" s="100">
        <f t="shared" si="11"/>
        <v>1.283484395303615E-2</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3.9219140769618577E-2</v>
      </c>
      <c r="J58" s="67">
        <f t="shared" si="16"/>
        <v>1.9288942050768074E-2</v>
      </c>
      <c r="K58" s="100">
        <f t="shared" si="6"/>
        <v>1.2859294700512048E-2</v>
      </c>
      <c r="O58" s="96">
        <f>Amnt_Deposited!B53</f>
        <v>2039</v>
      </c>
      <c r="P58" s="99">
        <f>Amnt_Deposited!C53</f>
        <v>0</v>
      </c>
      <c r="Q58" s="284">
        <f>MCF!R57</f>
        <v>0.8</v>
      </c>
      <c r="R58" s="67">
        <f t="shared" si="17"/>
        <v>0</v>
      </c>
      <c r="S58" s="67">
        <f t="shared" si="7"/>
        <v>0</v>
      </c>
      <c r="T58" s="67">
        <f t="shared" si="8"/>
        <v>0</v>
      </c>
      <c r="U58" s="67">
        <f t="shared" si="9"/>
        <v>2.6239389453357645E-2</v>
      </c>
      <c r="V58" s="67">
        <f t="shared" si="10"/>
        <v>1.2905179784189159E-2</v>
      </c>
      <c r="W58" s="100">
        <f t="shared" si="11"/>
        <v>8.6034531894594382E-3</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2.6289376246168943E-2</v>
      </c>
      <c r="J59" s="67">
        <f t="shared" si="16"/>
        <v>1.2929764523449632E-2</v>
      </c>
      <c r="K59" s="100">
        <f t="shared" si="6"/>
        <v>8.6198430156330871E-3</v>
      </c>
      <c r="O59" s="96">
        <f>Amnt_Deposited!B54</f>
        <v>2040</v>
      </c>
      <c r="P59" s="99">
        <f>Amnt_Deposited!C54</f>
        <v>0</v>
      </c>
      <c r="Q59" s="284">
        <f>MCF!R58</f>
        <v>0.8</v>
      </c>
      <c r="R59" s="67">
        <f t="shared" si="17"/>
        <v>0</v>
      </c>
      <c r="S59" s="67">
        <f t="shared" si="7"/>
        <v>0</v>
      </c>
      <c r="T59" s="67">
        <f t="shared" si="8"/>
        <v>0</v>
      </c>
      <c r="U59" s="67">
        <f t="shared" si="9"/>
        <v>1.7588788746321766E-2</v>
      </c>
      <c r="V59" s="67">
        <f t="shared" si="10"/>
        <v>8.6506007070358791E-3</v>
      </c>
      <c r="W59" s="100">
        <f t="shared" si="11"/>
        <v>5.7670671380239194E-3</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1.762229589558021E-2</v>
      </c>
      <c r="J60" s="67">
        <f t="shared" si="16"/>
        <v>8.667080350588734E-3</v>
      </c>
      <c r="K60" s="100">
        <f t="shared" si="6"/>
        <v>5.7780535670591557E-3</v>
      </c>
      <c r="O60" s="96">
        <f>Amnt_Deposited!B55</f>
        <v>2041</v>
      </c>
      <c r="P60" s="99">
        <f>Amnt_Deposited!C55</f>
        <v>0</v>
      </c>
      <c r="Q60" s="284">
        <f>MCF!R59</f>
        <v>0.8</v>
      </c>
      <c r="R60" s="67">
        <f t="shared" si="17"/>
        <v>0</v>
      </c>
      <c r="S60" s="67">
        <f t="shared" si="7"/>
        <v>0</v>
      </c>
      <c r="T60" s="67">
        <f t="shared" si="8"/>
        <v>0</v>
      </c>
      <c r="U60" s="67">
        <f t="shared" si="9"/>
        <v>1.1790117682145541E-2</v>
      </c>
      <c r="V60" s="67">
        <f t="shared" si="10"/>
        <v>5.7986710641762251E-3</v>
      </c>
      <c r="W60" s="100">
        <f t="shared" si="11"/>
        <v>3.8657807094508168E-3</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1.1812578195978984E-2</v>
      </c>
      <c r="J61" s="67">
        <f t="shared" si="16"/>
        <v>5.8097176996012257E-3</v>
      </c>
      <c r="K61" s="100">
        <f t="shared" si="6"/>
        <v>3.8731451330674838E-3</v>
      </c>
      <c r="O61" s="96">
        <f>Amnt_Deposited!B56</f>
        <v>2042</v>
      </c>
      <c r="P61" s="99">
        <f>Amnt_Deposited!C56</f>
        <v>0</v>
      </c>
      <c r="Q61" s="284">
        <f>MCF!R60</f>
        <v>0.8</v>
      </c>
      <c r="R61" s="67">
        <f t="shared" si="17"/>
        <v>0</v>
      </c>
      <c r="S61" s="67">
        <f t="shared" si="7"/>
        <v>0</v>
      </c>
      <c r="T61" s="67">
        <f t="shared" si="8"/>
        <v>0</v>
      </c>
      <c r="U61" s="67">
        <f t="shared" si="9"/>
        <v>7.903152227461404E-3</v>
      </c>
      <c r="V61" s="67">
        <f t="shared" si="10"/>
        <v>3.8869654546841367E-3</v>
      </c>
      <c r="W61" s="100">
        <f t="shared" si="11"/>
        <v>2.5913103031227577E-3</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7.9182079601282217E-3</v>
      </c>
      <c r="J62" s="67">
        <f t="shared" si="16"/>
        <v>3.894370235850762E-3</v>
      </c>
      <c r="K62" s="100">
        <f t="shared" si="6"/>
        <v>2.5962468239005077E-3</v>
      </c>
      <c r="O62" s="96">
        <f>Amnt_Deposited!B57</f>
        <v>2043</v>
      </c>
      <c r="P62" s="99">
        <f>Amnt_Deposited!C57</f>
        <v>0</v>
      </c>
      <c r="Q62" s="284">
        <f>MCF!R61</f>
        <v>0.8</v>
      </c>
      <c r="R62" s="67">
        <f t="shared" si="17"/>
        <v>0</v>
      </c>
      <c r="S62" s="67">
        <f t="shared" si="7"/>
        <v>0</v>
      </c>
      <c r="T62" s="67">
        <f t="shared" si="8"/>
        <v>0</v>
      </c>
      <c r="U62" s="67">
        <f t="shared" si="9"/>
        <v>5.2976413649385937E-3</v>
      </c>
      <c r="V62" s="67">
        <f t="shared" si="10"/>
        <v>2.6055108625228102E-3</v>
      </c>
      <c r="W62" s="100">
        <f t="shared" si="11"/>
        <v>1.7370072416818733E-3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5.3077335243529155E-3</v>
      </c>
      <c r="J63" s="67">
        <f t="shared" si="16"/>
        <v>2.6104744357753062E-3</v>
      </c>
      <c r="K63" s="100">
        <f t="shared" si="6"/>
        <v>1.7403162905168708E-3</v>
      </c>
      <c r="O63" s="96">
        <f>Amnt_Deposited!B58</f>
        <v>2044</v>
      </c>
      <c r="P63" s="99">
        <f>Amnt_Deposited!C58</f>
        <v>0</v>
      </c>
      <c r="Q63" s="284">
        <f>MCF!R62</f>
        <v>0.8</v>
      </c>
      <c r="R63" s="67">
        <f t="shared" si="17"/>
        <v>0</v>
      </c>
      <c r="S63" s="67">
        <f t="shared" si="7"/>
        <v>0</v>
      </c>
      <c r="T63" s="67">
        <f t="shared" si="8"/>
        <v>0</v>
      </c>
      <c r="U63" s="67">
        <f t="shared" si="9"/>
        <v>3.5511152036259452E-3</v>
      </c>
      <c r="V63" s="67">
        <f t="shared" si="10"/>
        <v>1.7465261613126483E-3</v>
      </c>
      <c r="W63" s="100">
        <f t="shared" si="11"/>
        <v>1.1643507742084321E-3</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3.5578801803891526E-3</v>
      </c>
      <c r="J64" s="67">
        <f t="shared" si="16"/>
        <v>1.7498533439637631E-3</v>
      </c>
      <c r="K64" s="100">
        <f t="shared" si="6"/>
        <v>1.1665688959758419E-3</v>
      </c>
      <c r="O64" s="96">
        <f>Amnt_Deposited!B59</f>
        <v>2045</v>
      </c>
      <c r="P64" s="99">
        <f>Amnt_Deposited!C59</f>
        <v>0</v>
      </c>
      <c r="Q64" s="284">
        <f>MCF!R63</f>
        <v>0.8</v>
      </c>
      <c r="R64" s="67">
        <f t="shared" si="17"/>
        <v>0</v>
      </c>
      <c r="S64" s="67">
        <f t="shared" si="7"/>
        <v>0</v>
      </c>
      <c r="T64" s="67">
        <f t="shared" si="8"/>
        <v>0</v>
      </c>
      <c r="U64" s="67">
        <f t="shared" si="9"/>
        <v>2.3803837067724021E-3</v>
      </c>
      <c r="V64" s="67">
        <f t="shared" si="10"/>
        <v>1.1707314968535428E-3</v>
      </c>
      <c r="W64" s="100">
        <f t="shared" si="11"/>
        <v>7.8048766456902856E-4</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2.3849184063077455E-3</v>
      </c>
      <c r="J65" s="67">
        <f t="shared" si="16"/>
        <v>1.1729617740814072E-3</v>
      </c>
      <c r="K65" s="100">
        <f t="shared" si="6"/>
        <v>7.8197451605427142E-4</v>
      </c>
      <c r="O65" s="96">
        <f>Amnt_Deposited!B60</f>
        <v>2046</v>
      </c>
      <c r="P65" s="99">
        <f>Amnt_Deposited!C60</f>
        <v>0</v>
      </c>
      <c r="Q65" s="284">
        <f>MCF!R64</f>
        <v>0.8</v>
      </c>
      <c r="R65" s="67">
        <f t="shared" si="17"/>
        <v>0</v>
      </c>
      <c r="S65" s="67">
        <f t="shared" si="7"/>
        <v>0</v>
      </c>
      <c r="T65" s="67">
        <f t="shared" si="8"/>
        <v>0</v>
      </c>
      <c r="U65" s="67">
        <f t="shared" si="9"/>
        <v>1.5956189159061624E-3</v>
      </c>
      <c r="V65" s="67">
        <f t="shared" si="10"/>
        <v>7.8476479086623976E-4</v>
      </c>
      <c r="W65" s="100">
        <f t="shared" si="11"/>
        <v>5.2317652724415977E-4</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1.5986586159074515E-3</v>
      </c>
      <c r="J66" s="67">
        <f t="shared" si="16"/>
        <v>7.8625979040029392E-4</v>
      </c>
      <c r="K66" s="100">
        <f t="shared" si="6"/>
        <v>5.2417319360019594E-4</v>
      </c>
      <c r="O66" s="96">
        <f>Amnt_Deposited!B61</f>
        <v>2047</v>
      </c>
      <c r="P66" s="99">
        <f>Amnt_Deposited!C61</f>
        <v>0</v>
      </c>
      <c r="Q66" s="284">
        <f>MCF!R65</f>
        <v>0.8</v>
      </c>
      <c r="R66" s="67">
        <f t="shared" si="17"/>
        <v>0</v>
      </c>
      <c r="S66" s="67">
        <f t="shared" si="7"/>
        <v>0</v>
      </c>
      <c r="T66" s="67">
        <f t="shared" si="8"/>
        <v>0</v>
      </c>
      <c r="U66" s="67">
        <f t="shared" si="9"/>
        <v>1.0695753451655558E-3</v>
      </c>
      <c r="V66" s="67">
        <f t="shared" si="10"/>
        <v>5.260435707406067E-4</v>
      </c>
      <c r="W66" s="100">
        <f t="shared" si="11"/>
        <v>3.5069571382707112E-4</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1.0716129170103544E-3</v>
      </c>
      <c r="J67" s="67">
        <f t="shared" si="16"/>
        <v>5.2704569889709717E-4</v>
      </c>
      <c r="K67" s="100">
        <f t="shared" si="6"/>
        <v>3.5136379926473143E-4</v>
      </c>
      <c r="O67" s="96">
        <f>Amnt_Deposited!B62</f>
        <v>2048</v>
      </c>
      <c r="P67" s="99">
        <f>Amnt_Deposited!C62</f>
        <v>0</v>
      </c>
      <c r="Q67" s="284">
        <f>MCF!R66</f>
        <v>0.8</v>
      </c>
      <c r="R67" s="67">
        <f t="shared" si="17"/>
        <v>0</v>
      </c>
      <c r="S67" s="67">
        <f t="shared" si="7"/>
        <v>0</v>
      </c>
      <c r="T67" s="67">
        <f t="shared" si="8"/>
        <v>0</v>
      </c>
      <c r="U67" s="67">
        <f t="shared" si="9"/>
        <v>7.1695779460996013E-4</v>
      </c>
      <c r="V67" s="67">
        <f t="shared" si="10"/>
        <v>3.5261755055559558E-4</v>
      </c>
      <c r="W67" s="100">
        <f t="shared" si="11"/>
        <v>2.3507836703706372E-4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7.1832361986276646E-4</v>
      </c>
      <c r="J68" s="67">
        <f t="shared" si="16"/>
        <v>3.5328929714758791E-4</v>
      </c>
      <c r="K68" s="100">
        <f t="shared" si="6"/>
        <v>2.3552619809839192E-4</v>
      </c>
      <c r="O68" s="96">
        <f>Amnt_Deposited!B63</f>
        <v>2049</v>
      </c>
      <c r="P68" s="99">
        <f>Amnt_Deposited!C63</f>
        <v>0</v>
      </c>
      <c r="Q68" s="284">
        <f>MCF!R67</f>
        <v>0.8</v>
      </c>
      <c r="R68" s="67">
        <f t="shared" si="17"/>
        <v>0</v>
      </c>
      <c r="S68" s="67">
        <f t="shared" si="7"/>
        <v>0</v>
      </c>
      <c r="T68" s="67">
        <f t="shared" si="8"/>
        <v>0</v>
      </c>
      <c r="U68" s="67">
        <f t="shared" si="9"/>
        <v>4.805911818885589E-4</v>
      </c>
      <c r="V68" s="67">
        <f t="shared" si="10"/>
        <v>2.3636661272140121E-4</v>
      </c>
      <c r="W68" s="100">
        <f t="shared" si="11"/>
        <v>1.5757774181426746E-4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4.8150672193489672E-4</v>
      </c>
      <c r="J69" s="67">
        <f t="shared" si="16"/>
        <v>2.3681689792786977E-4</v>
      </c>
      <c r="K69" s="100">
        <f t="shared" si="6"/>
        <v>1.5787793195191316E-4</v>
      </c>
      <c r="O69" s="96">
        <f>Amnt_Deposited!B64</f>
        <v>2050</v>
      </c>
      <c r="P69" s="99">
        <f>Amnt_Deposited!C64</f>
        <v>0</v>
      </c>
      <c r="Q69" s="284">
        <f>MCF!R68</f>
        <v>0.8</v>
      </c>
      <c r="R69" s="67">
        <f t="shared" si="17"/>
        <v>0</v>
      </c>
      <c r="S69" s="67">
        <f t="shared" si="7"/>
        <v>0</v>
      </c>
      <c r="T69" s="67">
        <f t="shared" si="8"/>
        <v>0</v>
      </c>
      <c r="U69" s="67">
        <f t="shared" si="9"/>
        <v>3.2214990316786112E-4</v>
      </c>
      <c r="V69" s="67">
        <f t="shared" si="10"/>
        <v>1.5844127872069778E-4</v>
      </c>
      <c r="W69" s="100">
        <f t="shared" si="11"/>
        <v>1.0562751914713184E-4</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3.2276360801386977E-4</v>
      </c>
      <c r="J70" s="67">
        <f t="shared" si="16"/>
        <v>1.5874311392102697E-4</v>
      </c>
      <c r="K70" s="100">
        <f t="shared" si="6"/>
        <v>1.0582874261401797E-4</v>
      </c>
      <c r="O70" s="96">
        <f>Amnt_Deposited!B65</f>
        <v>2051</v>
      </c>
      <c r="P70" s="99">
        <f>Amnt_Deposited!C65</f>
        <v>0</v>
      </c>
      <c r="Q70" s="284">
        <f>MCF!R69</f>
        <v>0.8</v>
      </c>
      <c r="R70" s="67">
        <f t="shared" si="17"/>
        <v>0</v>
      </c>
      <c r="S70" s="67">
        <f t="shared" si="7"/>
        <v>0</v>
      </c>
      <c r="T70" s="67">
        <f t="shared" si="8"/>
        <v>0</v>
      </c>
      <c r="U70" s="67">
        <f t="shared" si="9"/>
        <v>2.1594353792185741E-4</v>
      </c>
      <c r="V70" s="67">
        <f t="shared" si="10"/>
        <v>1.062063652460037E-4</v>
      </c>
      <c r="W70" s="100">
        <f t="shared" si="11"/>
        <v>7.0804243497335788E-5</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2.1635491658248624E-4</v>
      </c>
      <c r="J71" s="67">
        <f t="shared" si="16"/>
        <v>1.0640869143138354E-4</v>
      </c>
      <c r="K71" s="100">
        <f t="shared" si="6"/>
        <v>7.0939127620922354E-5</v>
      </c>
      <c r="O71" s="96">
        <f>Amnt_Deposited!B66</f>
        <v>2052</v>
      </c>
      <c r="P71" s="99">
        <f>Amnt_Deposited!C66</f>
        <v>0</v>
      </c>
      <c r="Q71" s="284">
        <f>MCF!R70</f>
        <v>0.8</v>
      </c>
      <c r="R71" s="67">
        <f t="shared" si="17"/>
        <v>0</v>
      </c>
      <c r="S71" s="67">
        <f t="shared" si="7"/>
        <v>0</v>
      </c>
      <c r="T71" s="67">
        <f t="shared" si="8"/>
        <v>0</v>
      </c>
      <c r="U71" s="67">
        <f t="shared" si="9"/>
        <v>1.4475128228087829E-4</v>
      </c>
      <c r="V71" s="67">
        <f t="shared" si="10"/>
        <v>7.1192255640979121E-5</v>
      </c>
      <c r="W71" s="100">
        <f t="shared" si="11"/>
        <v>4.7461503760652745E-5</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1.4502703764360909E-4</v>
      </c>
      <c r="J72" s="67">
        <f t="shared" si="16"/>
        <v>7.1327878938877155E-5</v>
      </c>
      <c r="K72" s="100">
        <f t="shared" si="6"/>
        <v>4.755191929258477E-5</v>
      </c>
      <c r="O72" s="96">
        <f>Amnt_Deposited!B67</f>
        <v>2053</v>
      </c>
      <c r="P72" s="99">
        <f>Amnt_Deposited!C67</f>
        <v>0</v>
      </c>
      <c r="Q72" s="284">
        <f>MCF!R71</f>
        <v>0.8</v>
      </c>
      <c r="R72" s="67">
        <f t="shared" si="17"/>
        <v>0</v>
      </c>
      <c r="S72" s="67">
        <f t="shared" si="7"/>
        <v>0</v>
      </c>
      <c r="T72" s="67">
        <f t="shared" si="8"/>
        <v>0</v>
      </c>
      <c r="U72" s="67">
        <f t="shared" si="9"/>
        <v>9.7029686202236155E-5</v>
      </c>
      <c r="V72" s="67">
        <f t="shared" si="10"/>
        <v>4.7721596078642133E-5</v>
      </c>
      <c r="W72" s="100">
        <f t="shared" si="11"/>
        <v>3.181439738576142E-5</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9.7214530549676438E-5</v>
      </c>
      <c r="J73" s="67">
        <f t="shared" si="16"/>
        <v>4.781250709393265E-5</v>
      </c>
      <c r="K73" s="100">
        <f t="shared" si="6"/>
        <v>3.1875004729288429E-5</v>
      </c>
      <c r="O73" s="96">
        <f>Amnt_Deposited!B68</f>
        <v>2054</v>
      </c>
      <c r="P73" s="99">
        <f>Amnt_Deposited!C68</f>
        <v>0</v>
      </c>
      <c r="Q73" s="284">
        <f>MCF!R72</f>
        <v>0.8</v>
      </c>
      <c r="R73" s="67">
        <f t="shared" si="17"/>
        <v>0</v>
      </c>
      <c r="S73" s="67">
        <f t="shared" si="7"/>
        <v>0</v>
      </c>
      <c r="T73" s="67">
        <f t="shared" si="8"/>
        <v>0</v>
      </c>
      <c r="U73" s="67">
        <f t="shared" si="9"/>
        <v>6.5040943721906584E-5</v>
      </c>
      <c r="V73" s="67">
        <f t="shared" si="10"/>
        <v>3.1988742480329578E-5</v>
      </c>
      <c r="W73" s="100">
        <f t="shared" si="11"/>
        <v>2.1325828320219716E-5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6.5164848593392171E-5</v>
      </c>
      <c r="J74" s="67">
        <f t="shared" si="16"/>
        <v>3.204968195628426E-5</v>
      </c>
      <c r="K74" s="100">
        <f t="shared" si="6"/>
        <v>2.1366454637522838E-5</v>
      </c>
      <c r="O74" s="96">
        <f>Amnt_Deposited!B69</f>
        <v>2055</v>
      </c>
      <c r="P74" s="99">
        <f>Amnt_Deposited!C69</f>
        <v>0</v>
      </c>
      <c r="Q74" s="284">
        <f>MCF!R73</f>
        <v>0.8</v>
      </c>
      <c r="R74" s="67">
        <f t="shared" si="17"/>
        <v>0</v>
      </c>
      <c r="S74" s="67">
        <f t="shared" si="7"/>
        <v>0</v>
      </c>
      <c r="T74" s="67">
        <f t="shared" si="8"/>
        <v>0</v>
      </c>
      <c r="U74" s="67">
        <f t="shared" si="9"/>
        <v>4.3598248389869848E-5</v>
      </c>
      <c r="V74" s="67">
        <f t="shared" si="10"/>
        <v>2.1442695332036736E-5</v>
      </c>
      <c r="W74" s="100">
        <f t="shared" si="11"/>
        <v>1.4295130221357824E-5</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4.3681304309028108E-5</v>
      </c>
      <c r="J75" s="67">
        <f t="shared" si="16"/>
        <v>2.1483544284364064E-5</v>
      </c>
      <c r="K75" s="100">
        <f t="shared" si="6"/>
        <v>1.4322362856242709E-5</v>
      </c>
      <c r="O75" s="96">
        <f>Amnt_Deposited!B70</f>
        <v>2056</v>
      </c>
      <c r="P75" s="99">
        <f>Amnt_Deposited!C70</f>
        <v>0</v>
      </c>
      <c r="Q75" s="284">
        <f>MCF!R74</f>
        <v>0.8</v>
      </c>
      <c r="R75" s="67">
        <f t="shared" si="17"/>
        <v>0</v>
      </c>
      <c r="S75" s="67">
        <f t="shared" si="7"/>
        <v>0</v>
      </c>
      <c r="T75" s="67">
        <f t="shared" si="8"/>
        <v>0</v>
      </c>
      <c r="U75" s="67">
        <f t="shared" si="9"/>
        <v>2.9224779867770795E-5</v>
      </c>
      <c r="V75" s="67">
        <f t="shared" si="10"/>
        <v>1.4373468522099053E-5</v>
      </c>
      <c r="W75" s="100">
        <f t="shared" si="11"/>
        <v>9.5823123480660356E-6</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2.9280453915324491E-5</v>
      </c>
      <c r="J76" s="67">
        <f t="shared" si="16"/>
        <v>1.4400850393703615E-5</v>
      </c>
      <c r="K76" s="100">
        <f t="shared" si="6"/>
        <v>9.6005669291357436E-6</v>
      </c>
      <c r="O76" s="96">
        <f>Amnt_Deposited!B71</f>
        <v>2057</v>
      </c>
      <c r="P76" s="99">
        <f>Amnt_Deposited!C71</f>
        <v>0</v>
      </c>
      <c r="Q76" s="284">
        <f>MCF!R75</f>
        <v>0.8</v>
      </c>
      <c r="R76" s="67">
        <f t="shared" si="17"/>
        <v>0</v>
      </c>
      <c r="S76" s="67">
        <f t="shared" si="7"/>
        <v>0</v>
      </c>
      <c r="T76" s="67">
        <f t="shared" si="8"/>
        <v>0</v>
      </c>
      <c r="U76" s="67">
        <f t="shared" si="9"/>
        <v>1.9589955786345545E-5</v>
      </c>
      <c r="V76" s="67">
        <f t="shared" si="10"/>
        <v>9.6348240814252504E-6</v>
      </c>
      <c r="W76" s="100">
        <f t="shared" si="11"/>
        <v>6.4232160542835E-6</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1.9627275216464727E-5</v>
      </c>
      <c r="J77" s="67">
        <f t="shared" si="16"/>
        <v>9.6531786988597619E-6</v>
      </c>
      <c r="K77" s="100">
        <f t="shared" si="6"/>
        <v>6.4354524659065077E-6</v>
      </c>
      <c r="O77" s="96">
        <f>Amnt_Deposited!B72</f>
        <v>2058</v>
      </c>
      <c r="P77" s="99">
        <f>Amnt_Deposited!C72</f>
        <v>0</v>
      </c>
      <c r="Q77" s="284">
        <f>MCF!R76</f>
        <v>0.8</v>
      </c>
      <c r="R77" s="67">
        <f t="shared" si="17"/>
        <v>0</v>
      </c>
      <c r="S77" s="67">
        <f t="shared" si="7"/>
        <v>0</v>
      </c>
      <c r="T77" s="67">
        <f t="shared" si="8"/>
        <v>0</v>
      </c>
      <c r="U77" s="67">
        <f t="shared" si="9"/>
        <v>1.3131540064539285E-5</v>
      </c>
      <c r="V77" s="67">
        <f t="shared" si="10"/>
        <v>6.4584157218062598E-6</v>
      </c>
      <c r="W77" s="100">
        <f t="shared" si="11"/>
        <v>4.3056104812041732E-6</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1.3156556026654799E-5</v>
      </c>
      <c r="J78" s="67">
        <f t="shared" si="16"/>
        <v>6.4707191898099284E-6</v>
      </c>
      <c r="K78" s="100">
        <f t="shared" si="6"/>
        <v>4.3138127932066187E-6</v>
      </c>
      <c r="O78" s="96">
        <f>Amnt_Deposited!B73</f>
        <v>2059</v>
      </c>
      <c r="P78" s="99">
        <f>Amnt_Deposited!C73</f>
        <v>0</v>
      </c>
      <c r="Q78" s="284">
        <f>MCF!R77</f>
        <v>0.8</v>
      </c>
      <c r="R78" s="67">
        <f t="shared" si="17"/>
        <v>0</v>
      </c>
      <c r="S78" s="67">
        <f t="shared" si="7"/>
        <v>0</v>
      </c>
      <c r="T78" s="67">
        <f t="shared" si="8"/>
        <v>0</v>
      </c>
      <c r="U78" s="67">
        <f t="shared" si="9"/>
        <v>8.8023345405808163E-6</v>
      </c>
      <c r="V78" s="67">
        <f t="shared" si="10"/>
        <v>4.3292055239584692E-6</v>
      </c>
      <c r="W78" s="100">
        <f t="shared" si="11"/>
        <v>2.8861370159723128E-6</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8.8191032414577122E-6</v>
      </c>
      <c r="J79" s="67">
        <f t="shared" si="16"/>
        <v>4.3374527851970856E-6</v>
      </c>
      <c r="K79" s="100">
        <f t="shared" si="6"/>
        <v>2.8916351901313904E-6</v>
      </c>
      <c r="O79" s="96">
        <f>Amnt_Deposited!B74</f>
        <v>2060</v>
      </c>
      <c r="P79" s="99">
        <f>Amnt_Deposited!C74</f>
        <v>0</v>
      </c>
      <c r="Q79" s="284">
        <f>MCF!R78</f>
        <v>0.8</v>
      </c>
      <c r="R79" s="67">
        <f t="shared" si="17"/>
        <v>0</v>
      </c>
      <c r="S79" s="67">
        <f t="shared" si="7"/>
        <v>0</v>
      </c>
      <c r="T79" s="67">
        <f t="shared" si="8"/>
        <v>0</v>
      </c>
      <c r="U79" s="67">
        <f t="shared" si="9"/>
        <v>5.9003812944632309E-6</v>
      </c>
      <c r="V79" s="67">
        <f t="shared" si="10"/>
        <v>2.9019532461175855E-6</v>
      </c>
      <c r="W79" s="100">
        <f t="shared" si="11"/>
        <v>1.9346354974117236E-6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5.9116216908069894E-6</v>
      </c>
      <c r="J80" s="67">
        <f t="shared" si="16"/>
        <v>2.9074815506507224E-6</v>
      </c>
      <c r="K80" s="100">
        <f t="shared" si="6"/>
        <v>1.9383210337671481E-6</v>
      </c>
      <c r="O80" s="96">
        <f>Amnt_Deposited!B75</f>
        <v>2061</v>
      </c>
      <c r="P80" s="99">
        <f>Amnt_Deposited!C75</f>
        <v>0</v>
      </c>
      <c r="Q80" s="284">
        <f>MCF!R79</f>
        <v>0.8</v>
      </c>
      <c r="R80" s="67">
        <f t="shared" si="17"/>
        <v>0</v>
      </c>
      <c r="S80" s="67">
        <f t="shared" si="7"/>
        <v>0</v>
      </c>
      <c r="T80" s="67">
        <f t="shared" si="8"/>
        <v>0</v>
      </c>
      <c r="U80" s="67">
        <f t="shared" si="9"/>
        <v>3.955143860932418E-6</v>
      </c>
      <c r="V80" s="67">
        <f t="shared" si="10"/>
        <v>1.9452374335308129E-6</v>
      </c>
      <c r="W80" s="100">
        <f t="shared" si="11"/>
        <v>1.2968249556872084E-6</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3.9626785239270254E-6</v>
      </c>
      <c r="J81" s="67">
        <f t="shared" si="16"/>
        <v>1.9489431668799641E-6</v>
      </c>
      <c r="K81" s="100">
        <f t="shared" si="6"/>
        <v>1.2992954445866427E-6</v>
      </c>
      <c r="O81" s="96">
        <f>Amnt_Deposited!B76</f>
        <v>2062</v>
      </c>
      <c r="P81" s="99">
        <f>Amnt_Deposited!C76</f>
        <v>0</v>
      </c>
      <c r="Q81" s="284">
        <f>MCF!R80</f>
        <v>0.8</v>
      </c>
      <c r="R81" s="67">
        <f t="shared" si="17"/>
        <v>0</v>
      </c>
      <c r="S81" s="67">
        <f t="shared" si="7"/>
        <v>0</v>
      </c>
      <c r="T81" s="67">
        <f t="shared" si="8"/>
        <v>0</v>
      </c>
      <c r="U81" s="67">
        <f t="shared" si="9"/>
        <v>2.6512122149377948E-6</v>
      </c>
      <c r="V81" s="67">
        <f t="shared" si="10"/>
        <v>1.3039316459946234E-6</v>
      </c>
      <c r="W81" s="100">
        <f t="shared" si="11"/>
        <v>8.6928776399641553E-7</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2.6562628505832029E-6</v>
      </c>
      <c r="J82" s="67">
        <f t="shared" si="16"/>
        <v>1.3064156733438224E-6</v>
      </c>
      <c r="K82" s="100">
        <f t="shared" si="6"/>
        <v>8.7094378222921495E-7</v>
      </c>
      <c r="O82" s="96">
        <f>Amnt_Deposited!B77</f>
        <v>2063</v>
      </c>
      <c r="P82" s="99">
        <f>Amnt_Deposited!C77</f>
        <v>0</v>
      </c>
      <c r="Q82" s="284">
        <f>MCF!R81</f>
        <v>0.8</v>
      </c>
      <c r="R82" s="67">
        <f t="shared" si="17"/>
        <v>0</v>
      </c>
      <c r="S82" s="67">
        <f t="shared" si="7"/>
        <v>0</v>
      </c>
      <c r="T82" s="67">
        <f t="shared" si="8"/>
        <v>0</v>
      </c>
      <c r="U82" s="67">
        <f t="shared" si="9"/>
        <v>1.777160693967352E-6</v>
      </c>
      <c r="V82" s="67">
        <f t="shared" si="10"/>
        <v>8.7405152097044292E-7</v>
      </c>
      <c r="W82" s="100">
        <f t="shared" si="11"/>
        <v>5.8270101398029528E-7</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1.7805462362856912E-6</v>
      </c>
      <c r="J83" s="67">
        <f t="shared" ref="J83:J99" si="22">I82*(1-$K$10)+H83</f>
        <v>8.7571661429751181E-7</v>
      </c>
      <c r="K83" s="100">
        <f t="shared" si="6"/>
        <v>5.8381107619834121E-7</v>
      </c>
      <c r="O83" s="96">
        <f>Amnt_Deposited!B78</f>
        <v>2064</v>
      </c>
      <c r="P83" s="99">
        <f>Amnt_Deposited!C78</f>
        <v>0</v>
      </c>
      <c r="Q83" s="284">
        <f>MCF!R82</f>
        <v>0.8</v>
      </c>
      <c r="R83" s="67">
        <f t="shared" ref="R83:R99" si="23">P83*$W$6*DOCF*Q83</f>
        <v>0</v>
      </c>
      <c r="S83" s="67">
        <f t="shared" si="7"/>
        <v>0</v>
      </c>
      <c r="T83" s="67">
        <f t="shared" si="8"/>
        <v>0</v>
      </c>
      <c r="U83" s="67">
        <f t="shared" si="9"/>
        <v>1.1912664381929242E-6</v>
      </c>
      <c r="V83" s="67">
        <f t="shared" si="10"/>
        <v>5.8589425577442792E-7</v>
      </c>
      <c r="W83" s="100">
        <f t="shared" si="11"/>
        <v>3.9059617051628526E-7</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1.1935358350756089E-6</v>
      </c>
      <c r="J84" s="67">
        <f t="shared" si="22"/>
        <v>5.8701040121008237E-7</v>
      </c>
      <c r="K84" s="100">
        <f t="shared" si="6"/>
        <v>3.9134026747338821E-7</v>
      </c>
      <c r="O84" s="96">
        <f>Amnt_Deposited!B79</f>
        <v>2065</v>
      </c>
      <c r="P84" s="99">
        <f>Amnt_Deposited!C79</f>
        <v>0</v>
      </c>
      <c r="Q84" s="284">
        <f>MCF!R83</f>
        <v>0.8</v>
      </c>
      <c r="R84" s="67">
        <f t="shared" si="23"/>
        <v>0</v>
      </c>
      <c r="S84" s="67">
        <f t="shared" si="7"/>
        <v>0</v>
      </c>
      <c r="T84" s="67">
        <f t="shared" si="8"/>
        <v>0</v>
      </c>
      <c r="U84" s="67">
        <f t="shared" si="9"/>
        <v>7.9852977369019301E-7</v>
      </c>
      <c r="V84" s="67">
        <f t="shared" si="10"/>
        <v>3.9273666450273113E-7</v>
      </c>
      <c r="W84" s="100">
        <f t="shared" si="11"/>
        <v>2.6182444300182072E-7</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8.000509959130674E-7</v>
      </c>
      <c r="J85" s="67">
        <f t="shared" si="22"/>
        <v>3.9348483916254152E-7</v>
      </c>
      <c r="K85" s="100">
        <f t="shared" ref="K85:K99" si="24">J85*CH4_fraction*conv</f>
        <v>2.6232322610836102E-7</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5.3527051466083887E-7</v>
      </c>
      <c r="V85" s="67">
        <f t="shared" ref="V85:V98" si="28">U84*(1-$W$10)+T85</f>
        <v>2.6325925902935419E-7</v>
      </c>
      <c r="W85" s="100">
        <f t="shared" ref="W85:W99" si="29">V85*CH4_fraction*conv</f>
        <v>1.7550617268623613E-7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5.3629022041130644E-7</v>
      </c>
      <c r="J86" s="67">
        <f t="shared" si="22"/>
        <v>2.6376077550176096E-7</v>
      </c>
      <c r="K86" s="100">
        <f t="shared" si="24"/>
        <v>1.7584051700117398E-7</v>
      </c>
      <c r="O86" s="96">
        <f>Amnt_Deposited!B81</f>
        <v>2067</v>
      </c>
      <c r="P86" s="99">
        <f>Amnt_Deposited!C81</f>
        <v>0</v>
      </c>
      <c r="Q86" s="284">
        <f>MCF!R85</f>
        <v>0.8</v>
      </c>
      <c r="R86" s="67">
        <f t="shared" si="23"/>
        <v>0</v>
      </c>
      <c r="S86" s="67">
        <f t="shared" si="25"/>
        <v>0</v>
      </c>
      <c r="T86" s="67">
        <f t="shared" si="26"/>
        <v>0</v>
      </c>
      <c r="U86" s="67">
        <f t="shared" si="27"/>
        <v>3.5880255602897384E-7</v>
      </c>
      <c r="V86" s="67">
        <f t="shared" si="28"/>
        <v>1.76467958631865E-7</v>
      </c>
      <c r="W86" s="100">
        <f t="shared" si="29"/>
        <v>1.1764530575457667E-7</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3.5948608523457009E-7</v>
      </c>
      <c r="J87" s="67">
        <f t="shared" si="22"/>
        <v>1.7680413517673635E-7</v>
      </c>
      <c r="K87" s="100">
        <f t="shared" si="24"/>
        <v>1.1786942345115756E-7</v>
      </c>
      <c r="O87" s="96">
        <f>Amnt_Deposited!B82</f>
        <v>2068</v>
      </c>
      <c r="P87" s="99">
        <f>Amnt_Deposited!C82</f>
        <v>0</v>
      </c>
      <c r="Q87" s="284">
        <f>MCF!R86</f>
        <v>0.8</v>
      </c>
      <c r="R87" s="67">
        <f t="shared" si="23"/>
        <v>0</v>
      </c>
      <c r="S87" s="67">
        <f t="shared" si="25"/>
        <v>0</v>
      </c>
      <c r="T87" s="67">
        <f t="shared" si="26"/>
        <v>0</v>
      </c>
      <c r="U87" s="67">
        <f t="shared" si="27"/>
        <v>2.4051254587504681E-7</v>
      </c>
      <c r="V87" s="67">
        <f t="shared" si="28"/>
        <v>1.1829001015392704E-7</v>
      </c>
      <c r="W87" s="100">
        <f t="shared" si="29"/>
        <v>7.8860006769284694E-8</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2.4097072920360879E-7</v>
      </c>
      <c r="J88" s="67">
        <f t="shared" si="22"/>
        <v>1.185153560309613E-7</v>
      </c>
      <c r="K88" s="100">
        <f t="shared" si="24"/>
        <v>7.9010237353974199E-8</v>
      </c>
      <c r="O88" s="96">
        <f>Amnt_Deposited!B83</f>
        <v>2069</v>
      </c>
      <c r="P88" s="99">
        <f>Amnt_Deposited!C83</f>
        <v>0</v>
      </c>
      <c r="Q88" s="284">
        <f>MCF!R87</f>
        <v>0.8</v>
      </c>
      <c r="R88" s="67">
        <f t="shared" si="23"/>
        <v>0</v>
      </c>
      <c r="S88" s="67">
        <f t="shared" si="25"/>
        <v>0</v>
      </c>
      <c r="T88" s="67">
        <f t="shared" si="26"/>
        <v>0</v>
      </c>
      <c r="U88" s="67">
        <f t="shared" si="27"/>
        <v>1.6122038082311018E-7</v>
      </c>
      <c r="V88" s="67">
        <f t="shared" si="28"/>
        <v>7.9292165051936615E-8</v>
      </c>
      <c r="W88" s="100">
        <f t="shared" si="29"/>
        <v>5.2861443367957741E-8</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1.6152751029300462E-7</v>
      </c>
      <c r="J89" s="67">
        <f t="shared" si="22"/>
        <v>7.9443218910604162E-8</v>
      </c>
      <c r="K89" s="100">
        <f t="shared" si="24"/>
        <v>5.296214594040277E-8</v>
      </c>
      <c r="O89" s="96">
        <f>Amnt_Deposited!B84</f>
        <v>2070</v>
      </c>
      <c r="P89" s="99">
        <f>Amnt_Deposited!C84</f>
        <v>0</v>
      </c>
      <c r="Q89" s="284">
        <f>MCF!R88</f>
        <v>0.8</v>
      </c>
      <c r="R89" s="67">
        <f t="shared" si="23"/>
        <v>0</v>
      </c>
      <c r="S89" s="67">
        <f t="shared" si="25"/>
        <v>0</v>
      </c>
      <c r="T89" s="67">
        <f t="shared" si="26"/>
        <v>0</v>
      </c>
      <c r="U89" s="67">
        <f t="shared" si="27"/>
        <v>1.0806925309523052E-7</v>
      </c>
      <c r="V89" s="67">
        <f t="shared" si="28"/>
        <v>5.3151127727879659E-8</v>
      </c>
      <c r="W89" s="100">
        <f t="shared" si="29"/>
        <v>3.5434085151919768E-8</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1.0827512813562906E-7</v>
      </c>
      <c r="J90" s="67">
        <f t="shared" si="22"/>
        <v>5.3252382157375554E-8</v>
      </c>
      <c r="K90" s="100">
        <f t="shared" si="24"/>
        <v>3.5501588104917031E-8</v>
      </c>
      <c r="O90" s="96">
        <f>Amnt_Deposited!B85</f>
        <v>2071</v>
      </c>
      <c r="P90" s="99">
        <f>Amnt_Deposited!C85</f>
        <v>0</v>
      </c>
      <c r="Q90" s="284">
        <f>MCF!R89</f>
        <v>0.8</v>
      </c>
      <c r="R90" s="67">
        <f t="shared" si="23"/>
        <v>0</v>
      </c>
      <c r="S90" s="67">
        <f t="shared" si="25"/>
        <v>0</v>
      </c>
      <c r="T90" s="67">
        <f t="shared" si="26"/>
        <v>0</v>
      </c>
      <c r="U90" s="67">
        <f t="shared" si="27"/>
        <v>7.2440986709832081E-8</v>
      </c>
      <c r="V90" s="67">
        <f t="shared" si="28"/>
        <v>3.5628266385398441E-8</v>
      </c>
      <c r="W90" s="100">
        <f t="shared" si="29"/>
        <v>2.3752177590265626E-8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7.2578988876389614E-8</v>
      </c>
      <c r="J91" s="67">
        <f t="shared" si="22"/>
        <v>3.5696139259239442E-8</v>
      </c>
      <c r="K91" s="100">
        <f t="shared" si="24"/>
        <v>2.3797426172826294E-8</v>
      </c>
      <c r="O91" s="96">
        <f>Amnt_Deposited!B86</f>
        <v>2072</v>
      </c>
      <c r="P91" s="99">
        <f>Amnt_Deposited!C86</f>
        <v>0</v>
      </c>
      <c r="Q91" s="284">
        <f>MCF!R90</f>
        <v>0.8</v>
      </c>
      <c r="R91" s="67">
        <f t="shared" si="23"/>
        <v>0</v>
      </c>
      <c r="S91" s="67">
        <f t="shared" si="25"/>
        <v>0</v>
      </c>
      <c r="T91" s="67">
        <f t="shared" si="26"/>
        <v>0</v>
      </c>
      <c r="U91" s="67">
        <f t="shared" si="27"/>
        <v>4.8558645546201779E-8</v>
      </c>
      <c r="V91" s="67">
        <f t="shared" si="28"/>
        <v>2.3882341163630302E-8</v>
      </c>
      <c r="W91" s="100">
        <f t="shared" si="29"/>
        <v>1.5921560775753534E-8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4.865115116484164E-8</v>
      </c>
      <c r="J92" s="67">
        <f t="shared" si="22"/>
        <v>2.3927837711547975E-8</v>
      </c>
      <c r="K92" s="100">
        <f t="shared" si="24"/>
        <v>1.5951891807698647E-8</v>
      </c>
      <c r="O92" s="96">
        <f>Amnt_Deposited!B87</f>
        <v>2073</v>
      </c>
      <c r="P92" s="99">
        <f>Amnt_Deposited!C87</f>
        <v>0</v>
      </c>
      <c r="Q92" s="284">
        <f>MCF!R91</f>
        <v>0.8</v>
      </c>
      <c r="R92" s="67">
        <f t="shared" si="23"/>
        <v>0</v>
      </c>
      <c r="S92" s="67">
        <f t="shared" si="25"/>
        <v>0</v>
      </c>
      <c r="T92" s="67">
        <f t="shared" si="26"/>
        <v>0</v>
      </c>
      <c r="U92" s="67">
        <f t="shared" si="27"/>
        <v>3.2549833517958272E-8</v>
      </c>
      <c r="V92" s="67">
        <f t="shared" si="28"/>
        <v>1.6008812028243511E-8</v>
      </c>
      <c r="W92" s="100">
        <f t="shared" si="29"/>
        <v>1.067254135216234E-8</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3.2611841888503495E-8</v>
      </c>
      <c r="J93" s="67">
        <f t="shared" si="22"/>
        <v>1.6039309276338144E-8</v>
      </c>
      <c r="K93" s="100">
        <f t="shared" si="24"/>
        <v>1.0692872850892096E-8</v>
      </c>
      <c r="O93" s="96">
        <f>Amnt_Deposited!B88</f>
        <v>2074</v>
      </c>
      <c r="P93" s="99">
        <f>Amnt_Deposited!C88</f>
        <v>0</v>
      </c>
      <c r="Q93" s="284">
        <f>MCF!R92</f>
        <v>0.8</v>
      </c>
      <c r="R93" s="67">
        <f t="shared" si="23"/>
        <v>0</v>
      </c>
      <c r="S93" s="67">
        <f t="shared" si="25"/>
        <v>0</v>
      </c>
      <c r="T93" s="67">
        <f t="shared" si="26"/>
        <v>0</v>
      </c>
      <c r="U93" s="67">
        <f t="shared" si="27"/>
        <v>2.1818805902210185E-8</v>
      </c>
      <c r="V93" s="67">
        <f t="shared" si="28"/>
        <v>1.0731027615748087E-8</v>
      </c>
      <c r="W93" s="100">
        <f t="shared" si="29"/>
        <v>7.1540184104987244E-9</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2.1860371356008653E-8</v>
      </c>
      <c r="J94" s="67">
        <f t="shared" si="22"/>
        <v>1.0751470532494842E-8</v>
      </c>
      <c r="K94" s="100">
        <f t="shared" si="24"/>
        <v>7.1676470216632275E-9</v>
      </c>
      <c r="O94" s="96">
        <f>Amnt_Deposited!B89</f>
        <v>2075</v>
      </c>
      <c r="P94" s="99">
        <f>Amnt_Deposited!C89</f>
        <v>0</v>
      </c>
      <c r="Q94" s="284">
        <f>MCF!R93</f>
        <v>0.8</v>
      </c>
      <c r="R94" s="67">
        <f t="shared" si="23"/>
        <v>0</v>
      </c>
      <c r="S94" s="67">
        <f t="shared" si="25"/>
        <v>0</v>
      </c>
      <c r="T94" s="67">
        <f t="shared" si="26"/>
        <v>0</v>
      </c>
      <c r="U94" s="67">
        <f t="shared" si="27"/>
        <v>1.4625582976812209E-8</v>
      </c>
      <c r="V94" s="67">
        <f t="shared" si="28"/>
        <v>7.1932229253979746E-9</v>
      </c>
      <c r="W94" s="100">
        <f t="shared" si="29"/>
        <v>4.7954819502653164E-9</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1.4653445133715892E-8</v>
      </c>
      <c r="J95" s="67">
        <f t="shared" si="22"/>
        <v>7.2069262222927616E-9</v>
      </c>
      <c r="K95" s="100">
        <f t="shared" si="24"/>
        <v>4.8046174815285072E-9</v>
      </c>
      <c r="O95" s="96">
        <f>Amnt_Deposited!B90</f>
        <v>2076</v>
      </c>
      <c r="P95" s="99">
        <f>Amnt_Deposited!C90</f>
        <v>0</v>
      </c>
      <c r="Q95" s="284">
        <f>MCF!R94</f>
        <v>0.8</v>
      </c>
      <c r="R95" s="67">
        <f t="shared" si="23"/>
        <v>0</v>
      </c>
      <c r="S95" s="67">
        <f t="shared" si="25"/>
        <v>0</v>
      </c>
      <c r="T95" s="67">
        <f t="shared" si="26"/>
        <v>0</v>
      </c>
      <c r="U95" s="67">
        <f t="shared" si="27"/>
        <v>9.8038214543148237E-9</v>
      </c>
      <c r="V95" s="67">
        <f t="shared" si="28"/>
        <v>4.8217615224973863E-9</v>
      </c>
      <c r="W95" s="100">
        <f t="shared" si="29"/>
        <v>3.2145076816649242E-9</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9.8224980166131518E-9</v>
      </c>
      <c r="J96" s="67">
        <f t="shared" si="22"/>
        <v>4.8309471171027401E-9</v>
      </c>
      <c r="K96" s="100">
        <f t="shared" si="24"/>
        <v>3.2206314114018264E-9</v>
      </c>
      <c r="O96" s="96">
        <f>Amnt_Deposited!B91</f>
        <v>2077</v>
      </c>
      <c r="P96" s="99">
        <f>Amnt_Deposited!C91</f>
        <v>0</v>
      </c>
      <c r="Q96" s="284">
        <f>MCF!R95</f>
        <v>0.8</v>
      </c>
      <c r="R96" s="67">
        <f t="shared" si="23"/>
        <v>0</v>
      </c>
      <c r="S96" s="67">
        <f t="shared" si="25"/>
        <v>0</v>
      </c>
      <c r="T96" s="67">
        <f t="shared" si="26"/>
        <v>0</v>
      </c>
      <c r="U96" s="67">
        <f t="shared" si="27"/>
        <v>6.5716980485815008E-9</v>
      </c>
      <c r="V96" s="67">
        <f t="shared" si="28"/>
        <v>3.2321234057333225E-9</v>
      </c>
      <c r="W96" s="100">
        <f t="shared" si="29"/>
        <v>2.154748937155548E-9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6.584217322681104E-9</v>
      </c>
      <c r="J97" s="67">
        <f t="shared" si="22"/>
        <v>3.2382806939320478E-9</v>
      </c>
      <c r="K97" s="100">
        <f t="shared" si="24"/>
        <v>2.1588537959546983E-9</v>
      </c>
      <c r="O97" s="96">
        <f>Amnt_Deposited!B92</f>
        <v>2078</v>
      </c>
      <c r="P97" s="99">
        <f>Amnt_Deposited!C92</f>
        <v>0</v>
      </c>
      <c r="Q97" s="284">
        <f>MCF!R96</f>
        <v>0.8</v>
      </c>
      <c r="R97" s="67">
        <f t="shared" si="23"/>
        <v>0</v>
      </c>
      <c r="S97" s="67">
        <f t="shared" si="25"/>
        <v>0</v>
      </c>
      <c r="T97" s="67">
        <f t="shared" si="26"/>
        <v>0</v>
      </c>
      <c r="U97" s="67">
        <f t="shared" si="27"/>
        <v>4.4051409384574728E-9</v>
      </c>
      <c r="V97" s="67">
        <f t="shared" si="28"/>
        <v>2.166557110124028E-9</v>
      </c>
      <c r="W97" s="100">
        <f t="shared" si="29"/>
        <v>1.444371406749352E-9</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4.4135328588482516E-9</v>
      </c>
      <c r="J98" s="67">
        <f t="shared" si="22"/>
        <v>2.1706844638328524E-9</v>
      </c>
      <c r="K98" s="100">
        <f t="shared" si="24"/>
        <v>1.4471229758885681E-9</v>
      </c>
      <c r="O98" s="96">
        <f>Amnt_Deposited!B93</f>
        <v>2079</v>
      </c>
      <c r="P98" s="99">
        <f>Amnt_Deposited!C93</f>
        <v>0</v>
      </c>
      <c r="Q98" s="284">
        <f>MCF!R97</f>
        <v>0.8</v>
      </c>
      <c r="R98" s="67">
        <f t="shared" si="23"/>
        <v>0</v>
      </c>
      <c r="S98" s="67">
        <f t="shared" si="25"/>
        <v>0</v>
      </c>
      <c r="T98" s="67">
        <f t="shared" si="26"/>
        <v>0</v>
      </c>
      <c r="U98" s="67">
        <f t="shared" si="27"/>
        <v>2.9528542766602924E-9</v>
      </c>
      <c r="V98" s="67">
        <f t="shared" si="28"/>
        <v>1.4522866617971801E-9</v>
      </c>
      <c r="W98" s="100">
        <f t="shared" si="29"/>
        <v>9.6819110786478661E-10</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2.958479549122967E-9</v>
      </c>
      <c r="J99" s="68">
        <f t="shared" si="22"/>
        <v>1.4550533097252848E-9</v>
      </c>
      <c r="K99" s="102">
        <f t="shared" si="24"/>
        <v>9.700355398168565E-10</v>
      </c>
      <c r="O99" s="97">
        <f>Amnt_Deposited!B94</f>
        <v>2080</v>
      </c>
      <c r="P99" s="101">
        <f>Amnt_Deposited!C94</f>
        <v>0</v>
      </c>
      <c r="Q99" s="285">
        <f>MCF!R98</f>
        <v>0.8</v>
      </c>
      <c r="R99" s="68">
        <f t="shared" si="23"/>
        <v>0</v>
      </c>
      <c r="S99" s="68">
        <f>R99*$W$12</f>
        <v>0</v>
      </c>
      <c r="T99" s="68">
        <f>R99*(1-$W$12)</f>
        <v>0</v>
      </c>
      <c r="U99" s="68">
        <f>S99+U98*$W$10</f>
        <v>1.9793574146674616E-9</v>
      </c>
      <c r="V99" s="68">
        <f>U98*(1-$W$10)+T99</f>
        <v>9.7349686199283078E-10</v>
      </c>
      <c r="W99" s="102">
        <f t="shared" si="29"/>
        <v>6.4899790799522049E-10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0.93403494280800003</v>
      </c>
      <c r="D19" s="416">
        <f>Dry_Matter_Content!D6</f>
        <v>0.44</v>
      </c>
      <c r="E19" s="283">
        <f>MCF!R18</f>
        <v>0.8</v>
      </c>
      <c r="F19" s="130">
        <f t="shared" ref="F19:F50" si="0">C19*D19*$K$6*DOCF*E19</f>
        <v>7.233166597105152E-2</v>
      </c>
      <c r="G19" s="65">
        <f t="shared" ref="G19:G82" si="1">F19*$K$12</f>
        <v>7.233166597105152E-2</v>
      </c>
      <c r="H19" s="65">
        <f t="shared" ref="H19:H82" si="2">F19*(1-$K$12)</f>
        <v>0</v>
      </c>
      <c r="I19" s="65">
        <f t="shared" ref="I19:I82" si="3">G19+I18*$K$10</f>
        <v>7.233166597105152E-2</v>
      </c>
      <c r="J19" s="65">
        <f t="shared" ref="J19:J82" si="4">I18*(1-$K$10)+H19</f>
        <v>0</v>
      </c>
      <c r="K19" s="66">
        <f>J19*CH4_fraction*conv</f>
        <v>0</v>
      </c>
      <c r="O19" s="95">
        <f>Amnt_Deposited!B14</f>
        <v>2000</v>
      </c>
      <c r="P19" s="98">
        <f>Amnt_Deposited!D14</f>
        <v>0.93403494280800003</v>
      </c>
      <c r="Q19" s="283">
        <f>MCF!R18</f>
        <v>0.8</v>
      </c>
      <c r="R19" s="130">
        <f t="shared" ref="R19:R50" si="5">P19*$W$6*DOCF*Q19</f>
        <v>0.14944559084928002</v>
      </c>
      <c r="S19" s="65">
        <f>R19*$W$12</f>
        <v>0.14944559084928002</v>
      </c>
      <c r="T19" s="65">
        <f>R19*(1-$W$12)</f>
        <v>0</v>
      </c>
      <c r="U19" s="65">
        <f>S19+U18*$W$10</f>
        <v>0.14944559084928002</v>
      </c>
      <c r="V19" s="65">
        <f>U18*(1-$W$10)+T19</f>
        <v>0</v>
      </c>
      <c r="W19" s="66">
        <f>V19*CH4_fraction*conv</f>
        <v>0</v>
      </c>
    </row>
    <row r="20" spans="2:23">
      <c r="B20" s="96">
        <f>Amnt_Deposited!B15</f>
        <v>2001</v>
      </c>
      <c r="C20" s="99">
        <f>Amnt_Deposited!D15</f>
        <v>0.98585067002399995</v>
      </c>
      <c r="D20" s="418">
        <f>Dry_Matter_Content!D7</f>
        <v>0.44</v>
      </c>
      <c r="E20" s="284">
        <f>MCF!R19</f>
        <v>0.8</v>
      </c>
      <c r="F20" s="67">
        <f t="shared" si="0"/>
        <v>7.6344275886658555E-2</v>
      </c>
      <c r="G20" s="67">
        <f t="shared" si="1"/>
        <v>7.6344275886658555E-2</v>
      </c>
      <c r="H20" s="67">
        <f t="shared" si="2"/>
        <v>0</v>
      </c>
      <c r="I20" s="67">
        <f t="shared" si="3"/>
        <v>0.14378587422156835</v>
      </c>
      <c r="J20" s="67">
        <f t="shared" si="4"/>
        <v>4.8900676361417024E-3</v>
      </c>
      <c r="K20" s="100">
        <f>J20*CH4_fraction*conv</f>
        <v>3.2600450907611348E-3</v>
      </c>
      <c r="M20" s="393"/>
      <c r="O20" s="96">
        <f>Amnt_Deposited!B15</f>
        <v>2001</v>
      </c>
      <c r="P20" s="99">
        <f>Amnt_Deposited!D15</f>
        <v>0.98585067002399995</v>
      </c>
      <c r="Q20" s="284">
        <f>MCF!R19</f>
        <v>0.8</v>
      </c>
      <c r="R20" s="67">
        <f t="shared" si="5"/>
        <v>0.15773610720384001</v>
      </c>
      <c r="S20" s="67">
        <f>R20*$W$12</f>
        <v>0.15773610720384001</v>
      </c>
      <c r="T20" s="67">
        <f>R20*(1-$W$12)</f>
        <v>0</v>
      </c>
      <c r="U20" s="67">
        <f>S20+U19*$W$10</f>
        <v>0.29707825252390163</v>
      </c>
      <c r="V20" s="67">
        <f>U19*(1-$W$10)+T20</f>
        <v>1.0103445529218394E-2</v>
      </c>
      <c r="W20" s="100">
        <f>V20*CH4_fraction*conv</f>
        <v>6.7356303528122623E-3</v>
      </c>
    </row>
    <row r="21" spans="2:23">
      <c r="B21" s="96">
        <f>Amnt_Deposited!B16</f>
        <v>2002</v>
      </c>
      <c r="C21" s="99">
        <f>Amnt_Deposited!D16</f>
        <v>1.0416265310880002</v>
      </c>
      <c r="D21" s="418">
        <f>Dry_Matter_Content!D8</f>
        <v>0.44</v>
      </c>
      <c r="E21" s="284">
        <f>MCF!R20</f>
        <v>0.8</v>
      </c>
      <c r="F21" s="67">
        <f t="shared" si="0"/>
        <v>8.0663558567454732E-2</v>
      </c>
      <c r="G21" s="67">
        <f t="shared" si="1"/>
        <v>8.0663558567454732E-2</v>
      </c>
      <c r="H21" s="67">
        <f t="shared" si="2"/>
        <v>0</v>
      </c>
      <c r="I21" s="67">
        <f t="shared" si="3"/>
        <v>0.21472861908141905</v>
      </c>
      <c r="J21" s="67">
        <f t="shared" si="4"/>
        <v>9.7208137076040205E-3</v>
      </c>
      <c r="K21" s="100">
        <f t="shared" ref="K21:K84" si="6">J21*CH4_fraction*conv</f>
        <v>6.4805424717360137E-3</v>
      </c>
      <c r="O21" s="96">
        <f>Amnt_Deposited!B16</f>
        <v>2002</v>
      </c>
      <c r="P21" s="99">
        <f>Amnt_Deposited!D16</f>
        <v>1.0416265310880002</v>
      </c>
      <c r="Q21" s="284">
        <f>MCF!R20</f>
        <v>0.8</v>
      </c>
      <c r="R21" s="67">
        <f t="shared" si="5"/>
        <v>0.16666024497408005</v>
      </c>
      <c r="S21" s="67">
        <f t="shared" ref="S21:S84" si="7">R21*$W$12</f>
        <v>0.16666024497408005</v>
      </c>
      <c r="T21" s="67">
        <f t="shared" ref="T21:T84" si="8">R21*(1-$W$12)</f>
        <v>0</v>
      </c>
      <c r="U21" s="67">
        <f t="shared" ref="U21:U84" si="9">S21+U20*$W$10</f>
        <v>0.4436541716558246</v>
      </c>
      <c r="V21" s="67">
        <f t="shared" ref="V21:V84" si="10">U20*(1-$W$10)+T21</f>
        <v>2.008432584215707E-2</v>
      </c>
      <c r="W21" s="100">
        <f t="shared" ref="W21:W84" si="11">V21*CH4_fraction*conv</f>
        <v>1.3389550561438045E-2</v>
      </c>
    </row>
    <row r="22" spans="2:23">
      <c r="B22" s="96">
        <f>Amnt_Deposited!B17</f>
        <v>2003</v>
      </c>
      <c r="C22" s="99">
        <f>Amnt_Deposited!D17</f>
        <v>1.060695609336</v>
      </c>
      <c r="D22" s="418">
        <f>Dry_Matter_Content!D9</f>
        <v>0.44</v>
      </c>
      <c r="E22" s="284">
        <f>MCF!R21</f>
        <v>0.8</v>
      </c>
      <c r="F22" s="67">
        <f t="shared" si="0"/>
        <v>8.2140267986979862E-2</v>
      </c>
      <c r="G22" s="67">
        <f t="shared" si="1"/>
        <v>8.2140267986979862E-2</v>
      </c>
      <c r="H22" s="67">
        <f t="shared" si="2"/>
        <v>0</v>
      </c>
      <c r="I22" s="67">
        <f t="shared" si="3"/>
        <v>0.28235190537543348</v>
      </c>
      <c r="J22" s="67">
        <f t="shared" si="4"/>
        <v>1.4516981692965449E-2</v>
      </c>
      <c r="K22" s="100">
        <f t="shared" si="6"/>
        <v>9.6779877953102993E-3</v>
      </c>
      <c r="N22" s="258"/>
      <c r="O22" s="96">
        <f>Amnt_Deposited!B17</f>
        <v>2003</v>
      </c>
      <c r="P22" s="99">
        <f>Amnt_Deposited!D17</f>
        <v>1.060695609336</v>
      </c>
      <c r="Q22" s="284">
        <f>MCF!R21</f>
        <v>0.8</v>
      </c>
      <c r="R22" s="67">
        <f t="shared" si="5"/>
        <v>0.16971129749376002</v>
      </c>
      <c r="S22" s="67">
        <f t="shared" si="7"/>
        <v>0.16971129749376002</v>
      </c>
      <c r="T22" s="67">
        <f t="shared" si="8"/>
        <v>0</v>
      </c>
      <c r="U22" s="67">
        <f t="shared" si="9"/>
        <v>0.58337170532114357</v>
      </c>
      <c r="V22" s="67">
        <f t="shared" si="10"/>
        <v>2.9993763828441017E-2</v>
      </c>
      <c r="W22" s="100">
        <f t="shared" si="11"/>
        <v>1.9995842552294009E-2</v>
      </c>
    </row>
    <row r="23" spans="2:23">
      <c r="B23" s="96">
        <f>Amnt_Deposited!B18</f>
        <v>2004</v>
      </c>
      <c r="C23" s="99">
        <f>Amnt_Deposited!D18</f>
        <v>1.1191036075559999</v>
      </c>
      <c r="D23" s="418">
        <f>Dry_Matter_Content!D10</f>
        <v>0.44</v>
      </c>
      <c r="E23" s="284">
        <f>MCF!R22</f>
        <v>0.8</v>
      </c>
      <c r="F23" s="67">
        <f t="shared" si="0"/>
        <v>8.6663383369136648E-2</v>
      </c>
      <c r="G23" s="67">
        <f t="shared" si="1"/>
        <v>8.6663383369136648E-2</v>
      </c>
      <c r="H23" s="67">
        <f t="shared" si="2"/>
        <v>0</v>
      </c>
      <c r="I23" s="67">
        <f t="shared" si="3"/>
        <v>0.34992655497985992</v>
      </c>
      <c r="J23" s="67">
        <f t="shared" si="4"/>
        <v>1.9088733764710208E-2</v>
      </c>
      <c r="K23" s="100">
        <f t="shared" si="6"/>
        <v>1.2725822509806806E-2</v>
      </c>
      <c r="N23" s="258"/>
      <c r="O23" s="96">
        <f>Amnt_Deposited!B18</f>
        <v>2004</v>
      </c>
      <c r="P23" s="99">
        <f>Amnt_Deposited!D18</f>
        <v>1.1191036075559999</v>
      </c>
      <c r="Q23" s="284">
        <f>MCF!R22</f>
        <v>0.8</v>
      </c>
      <c r="R23" s="67">
        <f t="shared" si="5"/>
        <v>0.17905657720896001</v>
      </c>
      <c r="S23" s="67">
        <f t="shared" si="7"/>
        <v>0.17905657720896001</v>
      </c>
      <c r="T23" s="67">
        <f t="shared" si="8"/>
        <v>0</v>
      </c>
      <c r="U23" s="67">
        <f t="shared" si="9"/>
        <v>0.72298874995838824</v>
      </c>
      <c r="V23" s="67">
        <f t="shared" si="10"/>
        <v>3.9439532571715306E-2</v>
      </c>
      <c r="W23" s="100">
        <f t="shared" si="11"/>
        <v>2.629302171447687E-2</v>
      </c>
    </row>
    <row r="24" spans="2:23">
      <c r="B24" s="96">
        <f>Amnt_Deposited!B19</f>
        <v>2005</v>
      </c>
      <c r="C24" s="99">
        <f>Amnt_Deposited!D19</f>
        <v>1.199586568752</v>
      </c>
      <c r="D24" s="418">
        <f>Dry_Matter_Content!D11</f>
        <v>0.44</v>
      </c>
      <c r="E24" s="284">
        <f>MCF!R23</f>
        <v>0.8</v>
      </c>
      <c r="F24" s="67">
        <f t="shared" si="0"/>
        <v>9.2895983884154876E-2</v>
      </c>
      <c r="G24" s="67">
        <f t="shared" si="1"/>
        <v>9.2895983884154876E-2</v>
      </c>
      <c r="H24" s="67">
        <f t="shared" si="2"/>
        <v>0</v>
      </c>
      <c r="I24" s="67">
        <f t="shared" si="3"/>
        <v>0.4191653411683553</v>
      </c>
      <c r="J24" s="67">
        <f t="shared" si="4"/>
        <v>2.3657197695659504E-2</v>
      </c>
      <c r="K24" s="100">
        <f t="shared" si="6"/>
        <v>1.5771465130439668E-2</v>
      </c>
      <c r="N24" s="258"/>
      <c r="O24" s="96">
        <f>Amnt_Deposited!B19</f>
        <v>2005</v>
      </c>
      <c r="P24" s="99">
        <f>Amnt_Deposited!D19</f>
        <v>1.199586568752</v>
      </c>
      <c r="Q24" s="284">
        <f>MCF!R23</f>
        <v>0.8</v>
      </c>
      <c r="R24" s="67">
        <f t="shared" si="5"/>
        <v>0.19193385100032001</v>
      </c>
      <c r="S24" s="67">
        <f t="shared" si="7"/>
        <v>0.19193385100032001</v>
      </c>
      <c r="T24" s="67">
        <f t="shared" si="8"/>
        <v>0</v>
      </c>
      <c r="U24" s="67">
        <f t="shared" si="9"/>
        <v>0.8660440933230481</v>
      </c>
      <c r="V24" s="67">
        <f t="shared" si="10"/>
        <v>4.887850763566013E-2</v>
      </c>
      <c r="W24" s="100">
        <f t="shared" si="11"/>
        <v>3.2585671757106749E-2</v>
      </c>
    </row>
    <row r="25" spans="2:23">
      <c r="B25" s="96">
        <f>Amnt_Deposited!B20</f>
        <v>2006</v>
      </c>
      <c r="C25" s="99">
        <f>Amnt_Deposited!D20</f>
        <v>1.2484043633159998</v>
      </c>
      <c r="D25" s="418">
        <f>Dry_Matter_Content!D12</f>
        <v>0.44</v>
      </c>
      <c r="E25" s="284">
        <f>MCF!R24</f>
        <v>0.8</v>
      </c>
      <c r="F25" s="67">
        <f t="shared" si="0"/>
        <v>9.6676433895191025E-2</v>
      </c>
      <c r="G25" s="67">
        <f t="shared" si="1"/>
        <v>9.6676433895191025E-2</v>
      </c>
      <c r="H25" s="67">
        <f t="shared" si="2"/>
        <v>0</v>
      </c>
      <c r="I25" s="67">
        <f t="shared" si="3"/>
        <v>0.48750360751933386</v>
      </c>
      <c r="J25" s="67">
        <f t="shared" si="4"/>
        <v>2.8338167544212464E-2</v>
      </c>
      <c r="K25" s="100">
        <f t="shared" si="6"/>
        <v>1.889211169614164E-2</v>
      </c>
      <c r="N25" s="258"/>
      <c r="O25" s="96">
        <f>Amnt_Deposited!B20</f>
        <v>2006</v>
      </c>
      <c r="P25" s="99">
        <f>Amnt_Deposited!D20</f>
        <v>1.2484043633159998</v>
      </c>
      <c r="Q25" s="284">
        <f>MCF!R24</f>
        <v>0.8</v>
      </c>
      <c r="R25" s="67">
        <f t="shared" si="5"/>
        <v>0.19974469813055998</v>
      </c>
      <c r="S25" s="67">
        <f t="shared" si="7"/>
        <v>0.19974469813055998</v>
      </c>
      <c r="T25" s="67">
        <f t="shared" si="8"/>
        <v>0</v>
      </c>
      <c r="U25" s="67">
        <f t="shared" si="9"/>
        <v>1.0072388585110204</v>
      </c>
      <c r="V25" s="67">
        <f t="shared" si="10"/>
        <v>5.8549932942587729E-2</v>
      </c>
      <c r="W25" s="100">
        <f t="shared" si="11"/>
        <v>3.9033288628391817E-2</v>
      </c>
    </row>
    <row r="26" spans="2:23">
      <c r="B26" s="96">
        <f>Amnt_Deposited!B21</f>
        <v>2007</v>
      </c>
      <c r="C26" s="99">
        <f>Amnt_Deposited!D21</f>
        <v>1.2986455794840002</v>
      </c>
      <c r="D26" s="418">
        <f>Dry_Matter_Content!D13</f>
        <v>0.44</v>
      </c>
      <c r="E26" s="284">
        <f>MCF!R25</f>
        <v>0.8</v>
      </c>
      <c r="F26" s="67">
        <f t="shared" si="0"/>
        <v>0.10056711367524099</v>
      </c>
      <c r="G26" s="67">
        <f t="shared" si="1"/>
        <v>0.10056711367524099</v>
      </c>
      <c r="H26" s="67">
        <f t="shared" si="2"/>
        <v>0</v>
      </c>
      <c r="I26" s="67">
        <f t="shared" si="3"/>
        <v>0.5551124645081229</v>
      </c>
      <c r="J26" s="67">
        <f t="shared" si="4"/>
        <v>3.2958256686451998E-2</v>
      </c>
      <c r="K26" s="100">
        <f t="shared" si="6"/>
        <v>2.1972171124301332E-2</v>
      </c>
      <c r="N26" s="258"/>
      <c r="O26" s="96">
        <f>Amnt_Deposited!B21</f>
        <v>2007</v>
      </c>
      <c r="P26" s="99">
        <f>Amnt_Deposited!D21</f>
        <v>1.2986455794840002</v>
      </c>
      <c r="Q26" s="284">
        <f>MCF!R25</f>
        <v>0.8</v>
      </c>
      <c r="R26" s="67">
        <f t="shared" si="5"/>
        <v>0.20778329271744003</v>
      </c>
      <c r="S26" s="67">
        <f t="shared" si="7"/>
        <v>0.20778329271744003</v>
      </c>
      <c r="T26" s="67">
        <f t="shared" si="8"/>
        <v>0</v>
      </c>
      <c r="U26" s="67">
        <f t="shared" si="9"/>
        <v>1.1469265795622372</v>
      </c>
      <c r="V26" s="67">
        <f t="shared" si="10"/>
        <v>6.8095571666223126E-2</v>
      </c>
      <c r="W26" s="100">
        <f t="shared" si="11"/>
        <v>4.5397047777482082E-2</v>
      </c>
    </row>
    <row r="27" spans="2:23">
      <c r="B27" s="96">
        <f>Amnt_Deposited!B22</f>
        <v>2008</v>
      </c>
      <c r="C27" s="99">
        <f>Amnt_Deposited!D22</f>
        <v>1.3502068402680001</v>
      </c>
      <c r="D27" s="418">
        <f>Dry_Matter_Content!D14</f>
        <v>0.44</v>
      </c>
      <c r="E27" s="284">
        <f>MCF!R26</f>
        <v>0.8</v>
      </c>
      <c r="F27" s="67">
        <f t="shared" si="0"/>
        <v>0.10456001771035393</v>
      </c>
      <c r="G27" s="67">
        <f t="shared" si="1"/>
        <v>0.10456001771035393</v>
      </c>
      <c r="H27" s="67">
        <f t="shared" si="2"/>
        <v>0</v>
      </c>
      <c r="I27" s="67">
        <f t="shared" si="3"/>
        <v>0.62214344897048779</v>
      </c>
      <c r="J27" s="67">
        <f t="shared" si="4"/>
        <v>3.7529033247989056E-2</v>
      </c>
      <c r="K27" s="100">
        <f t="shared" si="6"/>
        <v>2.5019355498659371E-2</v>
      </c>
      <c r="N27" s="258"/>
      <c r="O27" s="96">
        <f>Amnt_Deposited!B22</f>
        <v>2008</v>
      </c>
      <c r="P27" s="99">
        <f>Amnt_Deposited!D22</f>
        <v>1.3502068402680001</v>
      </c>
      <c r="Q27" s="284">
        <f>MCF!R26</f>
        <v>0.8</v>
      </c>
      <c r="R27" s="67">
        <f t="shared" si="5"/>
        <v>0.21603309444288002</v>
      </c>
      <c r="S27" s="67">
        <f t="shared" si="7"/>
        <v>0.21603309444288002</v>
      </c>
      <c r="T27" s="67">
        <f t="shared" si="8"/>
        <v>0</v>
      </c>
      <c r="U27" s="67">
        <f t="shared" si="9"/>
        <v>1.285420349112578</v>
      </c>
      <c r="V27" s="67">
        <f t="shared" si="10"/>
        <v>7.7539324892539355E-2</v>
      </c>
      <c r="W27" s="100">
        <f t="shared" si="11"/>
        <v>5.1692883261692898E-2</v>
      </c>
    </row>
    <row r="28" spans="2:23">
      <c r="B28" s="96">
        <f>Amnt_Deposited!B23</f>
        <v>2009</v>
      </c>
      <c r="C28" s="99">
        <f>Amnt_Deposited!D23</f>
        <v>1.4029211520720002</v>
      </c>
      <c r="D28" s="418">
        <f>Dry_Matter_Content!D15</f>
        <v>0.44</v>
      </c>
      <c r="E28" s="284">
        <f>MCF!R27</f>
        <v>0.8</v>
      </c>
      <c r="F28" s="67">
        <f t="shared" si="0"/>
        <v>0.10864221401645568</v>
      </c>
      <c r="G28" s="67">
        <f t="shared" si="1"/>
        <v>0.10864221401645568</v>
      </c>
      <c r="H28" s="67">
        <f t="shared" si="2"/>
        <v>0</v>
      </c>
      <c r="I28" s="67">
        <f t="shared" si="3"/>
        <v>0.68872492093151017</v>
      </c>
      <c r="J28" s="67">
        <f t="shared" si="4"/>
        <v>4.2060742055433281E-2</v>
      </c>
      <c r="K28" s="100">
        <f t="shared" si="6"/>
        <v>2.8040494703622187E-2</v>
      </c>
      <c r="N28" s="258"/>
      <c r="O28" s="96">
        <f>Amnt_Deposited!B23</f>
        <v>2009</v>
      </c>
      <c r="P28" s="99">
        <f>Amnt_Deposited!D23</f>
        <v>1.4029211520720002</v>
      </c>
      <c r="Q28" s="284">
        <f>MCF!R27</f>
        <v>0.8</v>
      </c>
      <c r="R28" s="67">
        <f t="shared" si="5"/>
        <v>0.22446738433152005</v>
      </c>
      <c r="S28" s="67">
        <f t="shared" si="7"/>
        <v>0.22446738433152005</v>
      </c>
      <c r="T28" s="67">
        <f t="shared" si="8"/>
        <v>0</v>
      </c>
      <c r="U28" s="67">
        <f t="shared" si="9"/>
        <v>1.4229853738254343</v>
      </c>
      <c r="V28" s="67">
        <f t="shared" si="10"/>
        <v>8.6902359618663785E-2</v>
      </c>
      <c r="W28" s="100">
        <f t="shared" si="11"/>
        <v>5.7934906412442519E-2</v>
      </c>
    </row>
    <row r="29" spans="2:23">
      <c r="B29" s="96">
        <f>Amnt_Deposited!B24</f>
        <v>2010</v>
      </c>
      <c r="C29" s="99">
        <f>Amnt_Deposited!D24</f>
        <v>1.424049818004</v>
      </c>
      <c r="D29" s="418">
        <f>Dry_Matter_Content!D16</f>
        <v>0.44</v>
      </c>
      <c r="E29" s="284">
        <f>MCF!R28</f>
        <v>0.8</v>
      </c>
      <c r="F29" s="67">
        <f t="shared" si="0"/>
        <v>0.11027841790622978</v>
      </c>
      <c r="G29" s="67">
        <f t="shared" si="1"/>
        <v>0.11027841790622978</v>
      </c>
      <c r="H29" s="67">
        <f t="shared" si="2"/>
        <v>0</v>
      </c>
      <c r="I29" s="67">
        <f t="shared" si="3"/>
        <v>0.75244127779798275</v>
      </c>
      <c r="J29" s="67">
        <f t="shared" si="4"/>
        <v>4.6562061039757213E-2</v>
      </c>
      <c r="K29" s="100">
        <f t="shared" si="6"/>
        <v>3.1041374026504809E-2</v>
      </c>
      <c r="O29" s="96">
        <f>Amnt_Deposited!B24</f>
        <v>2010</v>
      </c>
      <c r="P29" s="99">
        <f>Amnt_Deposited!D24</f>
        <v>1.424049818004</v>
      </c>
      <c r="Q29" s="284">
        <f>MCF!R28</f>
        <v>0.8</v>
      </c>
      <c r="R29" s="67">
        <f t="shared" si="5"/>
        <v>0.22784797088064002</v>
      </c>
      <c r="S29" s="67">
        <f t="shared" si="7"/>
        <v>0.22784797088064002</v>
      </c>
      <c r="T29" s="67">
        <f t="shared" si="8"/>
        <v>0</v>
      </c>
      <c r="U29" s="67">
        <f t="shared" si="9"/>
        <v>1.5546307392520304</v>
      </c>
      <c r="V29" s="67">
        <f t="shared" si="10"/>
        <v>9.6202605454043827E-2</v>
      </c>
      <c r="W29" s="100">
        <f t="shared" si="11"/>
        <v>6.4135070302695885E-2</v>
      </c>
    </row>
    <row r="30" spans="2:23">
      <c r="B30" s="96">
        <f>Amnt_Deposited!B25</f>
        <v>2011</v>
      </c>
      <c r="C30" s="99">
        <f>Amnt_Deposited!D25</f>
        <v>1.3445225517600001</v>
      </c>
      <c r="D30" s="418">
        <f>Dry_Matter_Content!D17</f>
        <v>0.44</v>
      </c>
      <c r="E30" s="284">
        <f>MCF!R29</f>
        <v>0.8</v>
      </c>
      <c r="F30" s="67">
        <f t="shared" si="0"/>
        <v>0.10411982640829441</v>
      </c>
      <c r="G30" s="67">
        <f t="shared" si="1"/>
        <v>0.10411982640829441</v>
      </c>
      <c r="H30" s="67">
        <f t="shared" si="2"/>
        <v>0</v>
      </c>
      <c r="I30" s="67">
        <f t="shared" si="3"/>
        <v>0.80569142366926838</v>
      </c>
      <c r="J30" s="67">
        <f t="shared" si="4"/>
        <v>5.0869680537008827E-2</v>
      </c>
      <c r="K30" s="100">
        <f t="shared" si="6"/>
        <v>3.391312035800588E-2</v>
      </c>
      <c r="O30" s="96">
        <f>Amnt_Deposited!B25</f>
        <v>2011</v>
      </c>
      <c r="P30" s="99">
        <f>Amnt_Deposited!D25</f>
        <v>1.3445225517600001</v>
      </c>
      <c r="Q30" s="284">
        <f>MCF!R29</f>
        <v>0.8</v>
      </c>
      <c r="R30" s="67">
        <f t="shared" si="5"/>
        <v>0.21512360828160004</v>
      </c>
      <c r="S30" s="67">
        <f t="shared" si="7"/>
        <v>0.21512360828160004</v>
      </c>
      <c r="T30" s="67">
        <f t="shared" si="8"/>
        <v>0</v>
      </c>
      <c r="U30" s="67">
        <f t="shared" si="9"/>
        <v>1.664651701796009</v>
      </c>
      <c r="V30" s="67">
        <f t="shared" si="10"/>
        <v>0.10510264573762154</v>
      </c>
      <c r="W30" s="100">
        <f t="shared" si="11"/>
        <v>7.0068430491747685E-2</v>
      </c>
    </row>
    <row r="31" spans="2:23">
      <c r="B31" s="96">
        <f>Amnt_Deposited!B26</f>
        <v>2012</v>
      </c>
      <c r="C31" s="99">
        <f>Amnt_Deposited!D26</f>
        <v>1.38493355616</v>
      </c>
      <c r="D31" s="418">
        <f>Dry_Matter_Content!D18</f>
        <v>0.44</v>
      </c>
      <c r="E31" s="284">
        <f>MCF!R30</f>
        <v>0.8</v>
      </c>
      <c r="F31" s="67">
        <f t="shared" si="0"/>
        <v>0.1072492545890304</v>
      </c>
      <c r="G31" s="67">
        <f t="shared" si="1"/>
        <v>0.1072492545890304</v>
      </c>
      <c r="H31" s="67">
        <f t="shared" si="2"/>
        <v>0</v>
      </c>
      <c r="I31" s="67">
        <f t="shared" si="3"/>
        <v>0.85847095876948121</v>
      </c>
      <c r="J31" s="67">
        <f t="shared" si="4"/>
        <v>5.4469719488817486E-2</v>
      </c>
      <c r="K31" s="100">
        <f t="shared" si="6"/>
        <v>3.6313146325878322E-2</v>
      </c>
      <c r="O31" s="96">
        <f>Amnt_Deposited!B26</f>
        <v>2012</v>
      </c>
      <c r="P31" s="99">
        <f>Amnt_Deposited!D26</f>
        <v>1.38493355616</v>
      </c>
      <c r="Q31" s="284">
        <f>MCF!R30</f>
        <v>0.8</v>
      </c>
      <c r="R31" s="67">
        <f t="shared" si="5"/>
        <v>0.22158936898560003</v>
      </c>
      <c r="S31" s="67">
        <f t="shared" si="7"/>
        <v>0.22158936898560003</v>
      </c>
      <c r="T31" s="67">
        <f t="shared" si="8"/>
        <v>0</v>
      </c>
      <c r="U31" s="67">
        <f t="shared" si="9"/>
        <v>1.7737003280361183</v>
      </c>
      <c r="V31" s="67">
        <f t="shared" si="10"/>
        <v>0.11254074274549067</v>
      </c>
      <c r="W31" s="100">
        <f t="shared" si="11"/>
        <v>7.5027161830327108E-2</v>
      </c>
    </row>
    <row r="32" spans="2:23">
      <c r="B32" s="96">
        <f>Amnt_Deposited!B27</f>
        <v>2013</v>
      </c>
      <c r="C32" s="99">
        <f>Amnt_Deposited!D27</f>
        <v>1.4269494340800002</v>
      </c>
      <c r="D32" s="418">
        <f>Dry_Matter_Content!D19</f>
        <v>0.44</v>
      </c>
      <c r="E32" s="284">
        <f>MCF!R31</f>
        <v>0.8</v>
      </c>
      <c r="F32" s="67">
        <f t="shared" si="0"/>
        <v>0.11050296417515522</v>
      </c>
      <c r="G32" s="67">
        <f t="shared" si="1"/>
        <v>0.11050296417515522</v>
      </c>
      <c r="H32" s="67">
        <f t="shared" si="2"/>
        <v>0</v>
      </c>
      <c r="I32" s="67">
        <f t="shared" si="3"/>
        <v>0.9109359807005537</v>
      </c>
      <c r="J32" s="67">
        <f t="shared" si="4"/>
        <v>5.8037942244082798E-2</v>
      </c>
      <c r="K32" s="100">
        <f t="shared" si="6"/>
        <v>3.8691961496055194E-2</v>
      </c>
      <c r="O32" s="96">
        <f>Amnt_Deposited!B27</f>
        <v>2013</v>
      </c>
      <c r="P32" s="99">
        <f>Amnt_Deposited!D27</f>
        <v>1.4269494340800002</v>
      </c>
      <c r="Q32" s="284">
        <f>MCF!R31</f>
        <v>0.8</v>
      </c>
      <c r="R32" s="67">
        <f t="shared" si="5"/>
        <v>0.22831190945280003</v>
      </c>
      <c r="S32" s="67">
        <f t="shared" si="7"/>
        <v>0.22831190945280003</v>
      </c>
      <c r="T32" s="67">
        <f t="shared" si="8"/>
        <v>0</v>
      </c>
      <c r="U32" s="67">
        <f t="shared" si="9"/>
        <v>1.88209913367883</v>
      </c>
      <c r="V32" s="67">
        <f t="shared" si="10"/>
        <v>0.11991310381008843</v>
      </c>
      <c r="W32" s="100">
        <f t="shared" si="11"/>
        <v>7.9942069206725613E-2</v>
      </c>
    </row>
    <row r="33" spans="2:23">
      <c r="B33" s="96">
        <f>Amnt_Deposited!B28</f>
        <v>2014</v>
      </c>
      <c r="C33" s="99">
        <f>Amnt_Deposited!D28</f>
        <v>1.46913158268</v>
      </c>
      <c r="D33" s="418">
        <f>Dry_Matter_Content!D20</f>
        <v>0.44</v>
      </c>
      <c r="E33" s="284">
        <f>MCF!R32</f>
        <v>0.8</v>
      </c>
      <c r="F33" s="67">
        <f t="shared" si="0"/>
        <v>0.11376954976273922</v>
      </c>
      <c r="G33" s="67">
        <f t="shared" si="1"/>
        <v>0.11376954976273922</v>
      </c>
      <c r="H33" s="67">
        <f t="shared" si="2"/>
        <v>0</v>
      </c>
      <c r="I33" s="67">
        <f t="shared" si="3"/>
        <v>0.9631206284978997</v>
      </c>
      <c r="J33" s="67">
        <f t="shared" si="4"/>
        <v>6.1584901965393263E-2</v>
      </c>
      <c r="K33" s="100">
        <f t="shared" si="6"/>
        <v>4.1056601310262175E-2</v>
      </c>
      <c r="O33" s="96">
        <f>Amnt_Deposited!B28</f>
        <v>2014</v>
      </c>
      <c r="P33" s="99">
        <f>Amnt_Deposited!D28</f>
        <v>1.46913158268</v>
      </c>
      <c r="Q33" s="284">
        <f>MCF!R32</f>
        <v>0.8</v>
      </c>
      <c r="R33" s="67">
        <f t="shared" si="5"/>
        <v>0.2350610532288</v>
      </c>
      <c r="S33" s="67">
        <f t="shared" si="7"/>
        <v>0.2350610532288</v>
      </c>
      <c r="T33" s="67">
        <f t="shared" si="8"/>
        <v>0</v>
      </c>
      <c r="U33" s="67">
        <f t="shared" si="9"/>
        <v>1.9899186539212803</v>
      </c>
      <c r="V33" s="67">
        <f t="shared" si="10"/>
        <v>0.12724153298634971</v>
      </c>
      <c r="W33" s="100">
        <f t="shared" si="11"/>
        <v>8.4827688657566472E-2</v>
      </c>
    </row>
    <row r="34" spans="2:23">
      <c r="B34" s="96">
        <f>Amnt_Deposited!B29</f>
        <v>2015</v>
      </c>
      <c r="C34" s="99">
        <f>Amnt_Deposited!D29</f>
        <v>1.5101209198800001</v>
      </c>
      <c r="D34" s="418">
        <f>Dry_Matter_Content!D21</f>
        <v>0.44</v>
      </c>
      <c r="E34" s="284">
        <f>MCF!R33</f>
        <v>0.8</v>
      </c>
      <c r="F34" s="67">
        <f t="shared" si="0"/>
        <v>0.11694376403550721</v>
      </c>
      <c r="G34" s="67">
        <f t="shared" si="1"/>
        <v>0.11694376403550721</v>
      </c>
      <c r="H34" s="67">
        <f t="shared" si="2"/>
        <v>0</v>
      </c>
      <c r="I34" s="67">
        <f t="shared" si="3"/>
        <v>1.0149514858708817</v>
      </c>
      <c r="J34" s="67">
        <f t="shared" si="4"/>
        <v>6.5112906662525297E-2</v>
      </c>
      <c r="K34" s="100">
        <f t="shared" si="6"/>
        <v>4.3408604441683526E-2</v>
      </c>
      <c r="O34" s="96">
        <f>Amnt_Deposited!B29</f>
        <v>2015</v>
      </c>
      <c r="P34" s="99">
        <f>Amnt_Deposited!D29</f>
        <v>1.5101209198800001</v>
      </c>
      <c r="Q34" s="284">
        <f>MCF!R33</f>
        <v>0.8</v>
      </c>
      <c r="R34" s="67">
        <f t="shared" si="5"/>
        <v>0.24161934718080005</v>
      </c>
      <c r="S34" s="67">
        <f t="shared" si="7"/>
        <v>0.24161934718080005</v>
      </c>
      <c r="T34" s="67">
        <f t="shared" si="8"/>
        <v>0</v>
      </c>
      <c r="U34" s="67">
        <f t="shared" si="9"/>
        <v>2.0970072022125654</v>
      </c>
      <c r="V34" s="67">
        <f t="shared" si="10"/>
        <v>0.13453079888951508</v>
      </c>
      <c r="W34" s="100">
        <f t="shared" si="11"/>
        <v>8.968719925967672E-2</v>
      </c>
    </row>
    <row r="35" spans="2:23">
      <c r="B35" s="96">
        <f>Amnt_Deposited!B30</f>
        <v>2016</v>
      </c>
      <c r="C35" s="99">
        <f>Amnt_Deposited!D30</f>
        <v>1.5530259844800005</v>
      </c>
      <c r="D35" s="418">
        <f>Dry_Matter_Content!D22</f>
        <v>0.44</v>
      </c>
      <c r="E35" s="284">
        <f>MCF!R34</f>
        <v>0.8</v>
      </c>
      <c r="F35" s="67">
        <f t="shared" si="0"/>
        <v>0.12026633223813127</v>
      </c>
      <c r="G35" s="67">
        <f t="shared" si="1"/>
        <v>0.12026633223813127</v>
      </c>
      <c r="H35" s="67">
        <f t="shared" si="2"/>
        <v>0</v>
      </c>
      <c r="I35" s="67">
        <f t="shared" si="3"/>
        <v>1.0666008251685006</v>
      </c>
      <c r="J35" s="67">
        <f t="shared" si="4"/>
        <v>6.8616992940512225E-2</v>
      </c>
      <c r="K35" s="100">
        <f t="shared" si="6"/>
        <v>4.5744661960341479E-2</v>
      </c>
      <c r="O35" s="96">
        <f>Amnt_Deposited!B30</f>
        <v>2016</v>
      </c>
      <c r="P35" s="99">
        <f>Amnt_Deposited!D30</f>
        <v>1.5530259844800005</v>
      </c>
      <c r="Q35" s="284">
        <f>MCF!R34</f>
        <v>0.8</v>
      </c>
      <c r="R35" s="67">
        <f t="shared" si="5"/>
        <v>0.24848415751680011</v>
      </c>
      <c r="S35" s="67">
        <f t="shared" si="7"/>
        <v>0.24848415751680011</v>
      </c>
      <c r="T35" s="67">
        <f t="shared" si="8"/>
        <v>0</v>
      </c>
      <c r="U35" s="67">
        <f t="shared" si="9"/>
        <v>2.2037207131580594</v>
      </c>
      <c r="V35" s="67">
        <f t="shared" si="10"/>
        <v>0.14177064657130625</v>
      </c>
      <c r="W35" s="100">
        <f t="shared" si="11"/>
        <v>9.4513764380870835E-2</v>
      </c>
    </row>
    <row r="36" spans="2:23">
      <c r="B36" s="96">
        <f>Amnt_Deposited!B31</f>
        <v>2017</v>
      </c>
      <c r="C36" s="99">
        <f>Amnt_Deposited!D31</f>
        <v>1.5687890163368068</v>
      </c>
      <c r="D36" s="418">
        <f>Dry_Matter_Content!D23</f>
        <v>0.44</v>
      </c>
      <c r="E36" s="284">
        <f>MCF!R35</f>
        <v>0.8</v>
      </c>
      <c r="F36" s="67">
        <f t="shared" si="0"/>
        <v>0.12148702142512234</v>
      </c>
      <c r="G36" s="67">
        <f t="shared" si="1"/>
        <v>0.12148702142512234</v>
      </c>
      <c r="H36" s="67">
        <f t="shared" si="2"/>
        <v>0</v>
      </c>
      <c r="I36" s="67">
        <f t="shared" si="3"/>
        <v>1.1159790391188171</v>
      </c>
      <c r="J36" s="67">
        <f t="shared" si="4"/>
        <v>7.2108807474805831E-2</v>
      </c>
      <c r="K36" s="100">
        <f t="shared" si="6"/>
        <v>4.8072538316537218E-2</v>
      </c>
      <c r="O36" s="96">
        <f>Amnt_Deposited!B31</f>
        <v>2017</v>
      </c>
      <c r="P36" s="99">
        <f>Amnt_Deposited!D31</f>
        <v>1.5687890163368068</v>
      </c>
      <c r="Q36" s="284">
        <f>MCF!R35</f>
        <v>0.8</v>
      </c>
      <c r="R36" s="67">
        <f t="shared" si="5"/>
        <v>0.2510062426138891</v>
      </c>
      <c r="S36" s="67">
        <f t="shared" si="7"/>
        <v>0.2510062426138891</v>
      </c>
      <c r="T36" s="67">
        <f t="shared" si="8"/>
        <v>0</v>
      </c>
      <c r="U36" s="67">
        <f t="shared" si="9"/>
        <v>2.3057418163611927</v>
      </c>
      <c r="V36" s="67">
        <f t="shared" si="10"/>
        <v>0.14898513941075586</v>
      </c>
      <c r="W36" s="100">
        <f t="shared" si="11"/>
        <v>9.9323426273837237E-2</v>
      </c>
    </row>
    <row r="37" spans="2:23">
      <c r="B37" s="96">
        <f>Amnt_Deposited!B32</f>
        <v>2018</v>
      </c>
      <c r="C37" s="99">
        <f>Amnt_Deposited!D32</f>
        <v>1.5735025013240622</v>
      </c>
      <c r="D37" s="418">
        <f>Dry_Matter_Content!D24</f>
        <v>0.44</v>
      </c>
      <c r="E37" s="284">
        <f>MCF!R36</f>
        <v>0.8</v>
      </c>
      <c r="F37" s="67">
        <f t="shared" si="0"/>
        <v>0.12185203370253538</v>
      </c>
      <c r="G37" s="67">
        <f t="shared" si="1"/>
        <v>0.12185203370253538</v>
      </c>
      <c r="H37" s="67">
        <f t="shared" si="2"/>
        <v>0</v>
      </c>
      <c r="I37" s="67">
        <f t="shared" si="3"/>
        <v>1.162383992921499</v>
      </c>
      <c r="J37" s="67">
        <f t="shared" si="4"/>
        <v>7.5447079899853553E-2</v>
      </c>
      <c r="K37" s="100">
        <f t="shared" si="6"/>
        <v>5.0298053266569033E-2</v>
      </c>
      <c r="O37" s="96">
        <f>Amnt_Deposited!B32</f>
        <v>2018</v>
      </c>
      <c r="P37" s="99">
        <f>Amnt_Deposited!D32</f>
        <v>1.5735025013240622</v>
      </c>
      <c r="Q37" s="284">
        <f>MCF!R36</f>
        <v>0.8</v>
      </c>
      <c r="R37" s="67">
        <f t="shared" si="5"/>
        <v>0.25176040021184998</v>
      </c>
      <c r="S37" s="67">
        <f t="shared" si="7"/>
        <v>0.25176040021184998</v>
      </c>
      <c r="T37" s="67">
        <f t="shared" si="8"/>
        <v>0</v>
      </c>
      <c r="U37" s="67">
        <f t="shared" si="9"/>
        <v>2.4016198200857417</v>
      </c>
      <c r="V37" s="67">
        <f t="shared" si="10"/>
        <v>0.15588239648730073</v>
      </c>
      <c r="W37" s="100">
        <f t="shared" si="11"/>
        <v>0.10392159765820048</v>
      </c>
    </row>
    <row r="38" spans="2:23">
      <c r="B38" s="96">
        <f>Amnt_Deposited!B33</f>
        <v>2019</v>
      </c>
      <c r="C38" s="99">
        <f>Amnt_Deposited!D33</f>
        <v>1.5771029995755115</v>
      </c>
      <c r="D38" s="418">
        <f>Dry_Matter_Content!D25</f>
        <v>0.44</v>
      </c>
      <c r="E38" s="284">
        <f>MCF!R37</f>
        <v>0.8</v>
      </c>
      <c r="F38" s="67">
        <f t="shared" si="0"/>
        <v>0.12213085628712761</v>
      </c>
      <c r="G38" s="67">
        <f t="shared" si="1"/>
        <v>0.12213085628712761</v>
      </c>
      <c r="H38" s="67">
        <f t="shared" si="2"/>
        <v>0</v>
      </c>
      <c r="I38" s="67">
        <f t="shared" si="3"/>
        <v>1.2059305076447329</v>
      </c>
      <c r="J38" s="67">
        <f t="shared" si="4"/>
        <v>7.8584341563893809E-2</v>
      </c>
      <c r="K38" s="100">
        <f t="shared" si="6"/>
        <v>5.2389561042595872E-2</v>
      </c>
      <c r="O38" s="96">
        <f>Amnt_Deposited!B33</f>
        <v>2019</v>
      </c>
      <c r="P38" s="99">
        <f>Amnt_Deposited!D33</f>
        <v>1.5771029995755115</v>
      </c>
      <c r="Q38" s="284">
        <f>MCF!R37</f>
        <v>0.8</v>
      </c>
      <c r="R38" s="67">
        <f t="shared" si="5"/>
        <v>0.25233647993208186</v>
      </c>
      <c r="S38" s="67">
        <f t="shared" si="7"/>
        <v>0.25233647993208186</v>
      </c>
      <c r="T38" s="67">
        <f t="shared" si="8"/>
        <v>0</v>
      </c>
      <c r="U38" s="67">
        <f t="shared" si="9"/>
        <v>2.4915919579436627</v>
      </c>
      <c r="V38" s="67">
        <f t="shared" si="10"/>
        <v>0.16236434207416076</v>
      </c>
      <c r="W38" s="100">
        <f t="shared" si="11"/>
        <v>0.10824289471610717</v>
      </c>
    </row>
    <row r="39" spans="2:23">
      <c r="B39" s="96">
        <f>Amnt_Deposited!B34</f>
        <v>2020</v>
      </c>
      <c r="C39" s="99">
        <f>Amnt_Deposited!D34</f>
        <v>1.5796408193533411</v>
      </c>
      <c r="D39" s="418">
        <f>Dry_Matter_Content!D26</f>
        <v>0.44</v>
      </c>
      <c r="E39" s="284">
        <f>MCF!R38</f>
        <v>0.8</v>
      </c>
      <c r="F39" s="67">
        <f t="shared" si="0"/>
        <v>0.12232738505072274</v>
      </c>
      <c r="G39" s="67">
        <f t="shared" si="1"/>
        <v>0.12232738505072274</v>
      </c>
      <c r="H39" s="67">
        <f t="shared" si="2"/>
        <v>0</v>
      </c>
      <c r="I39" s="67">
        <f t="shared" si="3"/>
        <v>1.2467295376147145</v>
      </c>
      <c r="J39" s="67">
        <f t="shared" si="4"/>
        <v>8.1528355080741036E-2</v>
      </c>
      <c r="K39" s="100">
        <f t="shared" si="6"/>
        <v>5.4352236720494024E-2</v>
      </c>
      <c r="O39" s="96">
        <f>Amnt_Deposited!B34</f>
        <v>2020</v>
      </c>
      <c r="P39" s="99">
        <f>Amnt_Deposited!D34</f>
        <v>1.5796408193533411</v>
      </c>
      <c r="Q39" s="284">
        <f>MCF!R38</f>
        <v>0.8</v>
      </c>
      <c r="R39" s="67">
        <f t="shared" si="5"/>
        <v>0.25274253109653461</v>
      </c>
      <c r="S39" s="67">
        <f t="shared" si="7"/>
        <v>0.25274253109653461</v>
      </c>
      <c r="T39" s="67">
        <f t="shared" si="8"/>
        <v>0</v>
      </c>
      <c r="U39" s="67">
        <f t="shared" si="9"/>
        <v>2.5758874744105671</v>
      </c>
      <c r="V39" s="67">
        <f t="shared" si="10"/>
        <v>0.16844701462963022</v>
      </c>
      <c r="W39" s="100">
        <f t="shared" si="11"/>
        <v>0.11229800975308681</v>
      </c>
    </row>
    <row r="40" spans="2:23">
      <c r="B40" s="96">
        <f>Amnt_Deposited!B35</f>
        <v>2021</v>
      </c>
      <c r="C40" s="99">
        <f>Amnt_Deposited!D35</f>
        <v>1.5811645046866665</v>
      </c>
      <c r="D40" s="418">
        <f>Dry_Matter_Content!D27</f>
        <v>0.44</v>
      </c>
      <c r="E40" s="284">
        <f>MCF!R39</f>
        <v>0.8</v>
      </c>
      <c r="F40" s="67">
        <f t="shared" si="0"/>
        <v>0.12244537924293547</v>
      </c>
      <c r="G40" s="67">
        <f t="shared" si="1"/>
        <v>0.12244537924293547</v>
      </c>
      <c r="H40" s="67">
        <f t="shared" si="2"/>
        <v>0</v>
      </c>
      <c r="I40" s="67">
        <f t="shared" si="3"/>
        <v>1.2848882952090956</v>
      </c>
      <c r="J40" s="67">
        <f t="shared" si="4"/>
        <v>8.428662164855423E-2</v>
      </c>
      <c r="K40" s="100">
        <f t="shared" si="6"/>
        <v>5.6191081099036151E-2</v>
      </c>
      <c r="O40" s="96">
        <f>Amnt_Deposited!B35</f>
        <v>2021</v>
      </c>
      <c r="P40" s="99">
        <f>Amnt_Deposited!D35</f>
        <v>1.5811645046866665</v>
      </c>
      <c r="Q40" s="284">
        <f>MCF!R39</f>
        <v>0.8</v>
      </c>
      <c r="R40" s="67">
        <f t="shared" si="5"/>
        <v>0.25298632074986666</v>
      </c>
      <c r="S40" s="67">
        <f t="shared" si="7"/>
        <v>0.25298632074986666</v>
      </c>
      <c r="T40" s="67">
        <f t="shared" si="8"/>
        <v>0</v>
      </c>
      <c r="U40" s="67">
        <f t="shared" si="9"/>
        <v>2.6547278826634209</v>
      </c>
      <c r="V40" s="67">
        <f t="shared" si="10"/>
        <v>0.17414591249701286</v>
      </c>
      <c r="W40" s="100">
        <f t="shared" si="11"/>
        <v>0.11609727499800856</v>
      </c>
    </row>
    <row r="41" spans="2:23">
      <c r="B41" s="96">
        <f>Amnt_Deposited!B36</f>
        <v>2022</v>
      </c>
      <c r="C41" s="99">
        <f>Amnt_Deposited!D36</f>
        <v>1.5817208908524112</v>
      </c>
      <c r="D41" s="418">
        <f>Dry_Matter_Content!D28</f>
        <v>0.44</v>
      </c>
      <c r="E41" s="284">
        <f>MCF!R40</f>
        <v>0.8</v>
      </c>
      <c r="F41" s="67">
        <f t="shared" si="0"/>
        <v>0.12248846578761073</v>
      </c>
      <c r="G41" s="67">
        <f t="shared" si="1"/>
        <v>0.12248846578761073</v>
      </c>
      <c r="H41" s="67">
        <f t="shared" si="2"/>
        <v>0</v>
      </c>
      <c r="I41" s="67">
        <f t="shared" si="3"/>
        <v>1.320510371510061</v>
      </c>
      <c r="J41" s="67">
        <f t="shared" si="4"/>
        <v>8.6866389486645226E-2</v>
      </c>
      <c r="K41" s="100">
        <f t="shared" si="6"/>
        <v>5.7910926324430151E-2</v>
      </c>
      <c r="O41" s="96">
        <f>Amnt_Deposited!B36</f>
        <v>2022</v>
      </c>
      <c r="P41" s="99">
        <f>Amnt_Deposited!D36</f>
        <v>1.5817208908524112</v>
      </c>
      <c r="Q41" s="284">
        <f>MCF!R40</f>
        <v>0.8</v>
      </c>
      <c r="R41" s="67">
        <f t="shared" si="5"/>
        <v>0.25307534253638581</v>
      </c>
      <c r="S41" s="67">
        <f t="shared" si="7"/>
        <v>0.25307534253638581</v>
      </c>
      <c r="T41" s="67">
        <f t="shared" si="8"/>
        <v>0</v>
      </c>
      <c r="U41" s="67">
        <f t="shared" si="9"/>
        <v>2.7283272138637629</v>
      </c>
      <c r="V41" s="67">
        <f t="shared" si="10"/>
        <v>0.17947601133604385</v>
      </c>
      <c r="W41" s="100">
        <f t="shared" si="11"/>
        <v>0.11965067422402922</v>
      </c>
    </row>
    <row r="42" spans="2:23">
      <c r="B42" s="96">
        <f>Amnt_Deposited!B37</f>
        <v>2023</v>
      </c>
      <c r="C42" s="99">
        <f>Amnt_Deposited!D37</f>
        <v>1.5813551582146317</v>
      </c>
      <c r="D42" s="418">
        <f>Dry_Matter_Content!D29</f>
        <v>0.44</v>
      </c>
      <c r="E42" s="284">
        <f>MCF!R41</f>
        <v>0.8</v>
      </c>
      <c r="F42" s="67">
        <f t="shared" si="0"/>
        <v>0.1224601434521411</v>
      </c>
      <c r="G42" s="67">
        <f t="shared" si="1"/>
        <v>0.1224601434521411</v>
      </c>
      <c r="H42" s="67">
        <f t="shared" si="2"/>
        <v>0</v>
      </c>
      <c r="I42" s="67">
        <f t="shared" si="3"/>
        <v>1.3536958529698297</v>
      </c>
      <c r="J42" s="67">
        <f t="shared" si="4"/>
        <v>8.9274661992372342E-2</v>
      </c>
      <c r="K42" s="100">
        <f t="shared" si="6"/>
        <v>5.9516441328248224E-2</v>
      </c>
      <c r="O42" s="96">
        <f>Amnt_Deposited!B37</f>
        <v>2023</v>
      </c>
      <c r="P42" s="99">
        <f>Amnt_Deposited!D37</f>
        <v>1.5813551582146317</v>
      </c>
      <c r="Q42" s="284">
        <f>MCF!R41</f>
        <v>0.8</v>
      </c>
      <c r="R42" s="67">
        <f t="shared" si="5"/>
        <v>0.25301682531434111</v>
      </c>
      <c r="S42" s="67">
        <f t="shared" si="7"/>
        <v>0.25301682531434111</v>
      </c>
      <c r="T42" s="67">
        <f t="shared" si="8"/>
        <v>0</v>
      </c>
      <c r="U42" s="67">
        <f t="shared" si="9"/>
        <v>2.7968922582021278</v>
      </c>
      <c r="V42" s="67">
        <f t="shared" si="10"/>
        <v>0.18445178097597592</v>
      </c>
      <c r="W42" s="100">
        <f t="shared" si="11"/>
        <v>0.12296785398398394</v>
      </c>
    </row>
    <row r="43" spans="2:23">
      <c r="B43" s="96">
        <f>Amnt_Deposited!B38</f>
        <v>2024</v>
      </c>
      <c r="C43" s="99">
        <f>Amnt_Deposited!D38</f>
        <v>1.5801108844689966</v>
      </c>
      <c r="D43" s="418">
        <f>Dry_Matter_Content!D30</f>
        <v>0.44</v>
      </c>
      <c r="E43" s="284">
        <f>MCF!R42</f>
        <v>0.8</v>
      </c>
      <c r="F43" s="67">
        <f t="shared" si="0"/>
        <v>0.12236378689327909</v>
      </c>
      <c r="G43" s="67">
        <f t="shared" si="1"/>
        <v>0.12236378689327909</v>
      </c>
      <c r="H43" s="67">
        <f t="shared" si="2"/>
        <v>0</v>
      </c>
      <c r="I43" s="67">
        <f t="shared" si="3"/>
        <v>1.3845414342346594</v>
      </c>
      <c r="J43" s="67">
        <f t="shared" si="4"/>
        <v>9.151820562844927E-2</v>
      </c>
      <c r="K43" s="100">
        <f t="shared" si="6"/>
        <v>6.1012137085632842E-2</v>
      </c>
      <c r="O43" s="96">
        <f>Amnt_Deposited!B38</f>
        <v>2024</v>
      </c>
      <c r="P43" s="99">
        <f>Amnt_Deposited!D38</f>
        <v>1.5801108844689966</v>
      </c>
      <c r="Q43" s="284">
        <f>MCF!R42</f>
        <v>0.8</v>
      </c>
      <c r="R43" s="67">
        <f t="shared" si="5"/>
        <v>0.2528177415150395</v>
      </c>
      <c r="S43" s="67">
        <f t="shared" si="7"/>
        <v>0.2528177415150395</v>
      </c>
      <c r="T43" s="67">
        <f t="shared" si="8"/>
        <v>0</v>
      </c>
      <c r="U43" s="67">
        <f t="shared" si="9"/>
        <v>2.8606227980054952</v>
      </c>
      <c r="V43" s="67">
        <f t="shared" si="10"/>
        <v>0.18908720171167206</v>
      </c>
      <c r="W43" s="100">
        <f t="shared" si="11"/>
        <v>0.12605813447444802</v>
      </c>
    </row>
    <row r="44" spans="2:23">
      <c r="B44" s="96">
        <f>Amnt_Deposited!B39</f>
        <v>2025</v>
      </c>
      <c r="C44" s="99">
        <f>Amnt_Deposited!D39</f>
        <v>1.5780300953378343</v>
      </c>
      <c r="D44" s="418">
        <f>Dry_Matter_Content!D31</f>
        <v>0.44</v>
      </c>
      <c r="E44" s="284">
        <f>MCF!R43</f>
        <v>0.8</v>
      </c>
      <c r="F44" s="67">
        <f t="shared" si="0"/>
        <v>0.1222026505829619</v>
      </c>
      <c r="G44" s="67">
        <f t="shared" si="1"/>
        <v>0.1222026505829619</v>
      </c>
      <c r="H44" s="67">
        <f t="shared" si="2"/>
        <v>0</v>
      </c>
      <c r="I44" s="67">
        <f t="shared" si="3"/>
        <v>1.4131405272670763</v>
      </c>
      <c r="J44" s="67">
        <f t="shared" si="4"/>
        <v>9.3603557550545058E-2</v>
      </c>
      <c r="K44" s="100">
        <f t="shared" si="6"/>
        <v>6.240237170036337E-2</v>
      </c>
      <c r="O44" s="96">
        <f>Amnt_Deposited!B39</f>
        <v>2025</v>
      </c>
      <c r="P44" s="99">
        <f>Amnt_Deposited!D39</f>
        <v>1.5780300953378343</v>
      </c>
      <c r="Q44" s="284">
        <f>MCF!R43</f>
        <v>0.8</v>
      </c>
      <c r="R44" s="67">
        <f t="shared" si="5"/>
        <v>0.25248481525405353</v>
      </c>
      <c r="S44" s="67">
        <f t="shared" si="7"/>
        <v>0.25248481525405353</v>
      </c>
      <c r="T44" s="67">
        <f t="shared" si="8"/>
        <v>0</v>
      </c>
      <c r="U44" s="67">
        <f t="shared" si="9"/>
        <v>2.9197118331964389</v>
      </c>
      <c r="V44" s="67">
        <f t="shared" si="10"/>
        <v>0.19339578006310967</v>
      </c>
      <c r="W44" s="100">
        <f t="shared" si="11"/>
        <v>0.12893052004207312</v>
      </c>
    </row>
    <row r="45" spans="2:23">
      <c r="B45" s="96">
        <f>Amnt_Deposited!B40</f>
        <v>2026</v>
      </c>
      <c r="C45" s="99">
        <f>Amnt_Deposited!D40</f>
        <v>1.5751533137599165</v>
      </c>
      <c r="D45" s="418">
        <f>Dry_Matter_Content!D32</f>
        <v>0.44</v>
      </c>
      <c r="E45" s="284">
        <f>MCF!R44</f>
        <v>0.8</v>
      </c>
      <c r="F45" s="67">
        <f t="shared" si="0"/>
        <v>0.12197987261756796</v>
      </c>
      <c r="G45" s="67">
        <f t="shared" si="1"/>
        <v>0.12197987261756796</v>
      </c>
      <c r="H45" s="67">
        <f t="shared" si="2"/>
        <v>0</v>
      </c>
      <c r="I45" s="67">
        <f t="shared" si="3"/>
        <v>1.4395833669000231</v>
      </c>
      <c r="J45" s="67">
        <f t="shared" si="4"/>
        <v>9.553703298462117E-2</v>
      </c>
      <c r="K45" s="100">
        <f t="shared" si="6"/>
        <v>6.3691355323080776E-2</v>
      </c>
      <c r="O45" s="96">
        <f>Amnt_Deposited!B40</f>
        <v>2026</v>
      </c>
      <c r="P45" s="99">
        <f>Amnt_Deposited!D40</f>
        <v>1.5751533137599165</v>
      </c>
      <c r="Q45" s="284">
        <f>MCF!R44</f>
        <v>0.8</v>
      </c>
      <c r="R45" s="67">
        <f t="shared" si="5"/>
        <v>0.25202453020158666</v>
      </c>
      <c r="S45" s="67">
        <f t="shared" si="7"/>
        <v>0.25202453020158666</v>
      </c>
      <c r="T45" s="67">
        <f t="shared" si="8"/>
        <v>0</v>
      </c>
      <c r="U45" s="67">
        <f t="shared" si="9"/>
        <v>2.9743457993802132</v>
      </c>
      <c r="V45" s="67">
        <f t="shared" si="10"/>
        <v>0.19739056401781235</v>
      </c>
      <c r="W45" s="100">
        <f t="shared" si="11"/>
        <v>0.13159370934520823</v>
      </c>
    </row>
    <row r="46" spans="2:23">
      <c r="B46" s="96">
        <f>Amnt_Deposited!B41</f>
        <v>2027</v>
      </c>
      <c r="C46" s="99">
        <f>Amnt_Deposited!D41</f>
        <v>1.5715196076179041</v>
      </c>
      <c r="D46" s="418">
        <f>Dry_Matter_Content!D33</f>
        <v>0.44</v>
      </c>
      <c r="E46" s="284">
        <f>MCF!R45</f>
        <v>0.8</v>
      </c>
      <c r="F46" s="67">
        <f t="shared" si="0"/>
        <v>0.12169847841393051</v>
      </c>
      <c r="G46" s="67">
        <f t="shared" si="1"/>
        <v>0.12169847841393051</v>
      </c>
      <c r="H46" s="67">
        <f t="shared" si="2"/>
        <v>0</v>
      </c>
      <c r="I46" s="67">
        <f t="shared" si="3"/>
        <v>1.4639571129509092</v>
      </c>
      <c r="J46" s="67">
        <f t="shared" si="4"/>
        <v>9.73247323630443E-2</v>
      </c>
      <c r="K46" s="100">
        <f t="shared" si="6"/>
        <v>6.48831549086962E-2</v>
      </c>
      <c r="O46" s="96">
        <f>Amnt_Deposited!B41</f>
        <v>2027</v>
      </c>
      <c r="P46" s="99">
        <f>Amnt_Deposited!D41</f>
        <v>1.5715196076179041</v>
      </c>
      <c r="Q46" s="284">
        <f>MCF!R45</f>
        <v>0.8</v>
      </c>
      <c r="R46" s="67">
        <f t="shared" si="5"/>
        <v>0.25144313721886469</v>
      </c>
      <c r="S46" s="67">
        <f t="shared" si="7"/>
        <v>0.25144313721886469</v>
      </c>
      <c r="T46" s="67">
        <f t="shared" si="8"/>
        <v>0</v>
      </c>
      <c r="U46" s="67">
        <f t="shared" si="9"/>
        <v>3.024704778824193</v>
      </c>
      <c r="V46" s="67">
        <f t="shared" si="10"/>
        <v>0.20108415777488495</v>
      </c>
      <c r="W46" s="100">
        <f t="shared" si="11"/>
        <v>0.13405610518325661</v>
      </c>
    </row>
    <row r="47" spans="2:23">
      <c r="B47" s="96">
        <f>Amnt_Deposited!B42</f>
        <v>2028</v>
      </c>
      <c r="C47" s="99">
        <f>Amnt_Deposited!D42</f>
        <v>1.5671666360452059</v>
      </c>
      <c r="D47" s="418">
        <f>Dry_Matter_Content!D34</f>
        <v>0.44</v>
      </c>
      <c r="E47" s="284">
        <f>MCF!R46</f>
        <v>0.8</v>
      </c>
      <c r="F47" s="67">
        <f t="shared" si="0"/>
        <v>0.12136138429534074</v>
      </c>
      <c r="G47" s="67">
        <f t="shared" si="1"/>
        <v>0.12136138429534074</v>
      </c>
      <c r="H47" s="67">
        <f t="shared" si="2"/>
        <v>0</v>
      </c>
      <c r="I47" s="67">
        <f t="shared" si="3"/>
        <v>1.4863459490181228</v>
      </c>
      <c r="J47" s="67">
        <f t="shared" si="4"/>
        <v>9.8972548228127191E-2</v>
      </c>
      <c r="K47" s="100">
        <f t="shared" si="6"/>
        <v>6.5981698818751461E-2</v>
      </c>
      <c r="O47" s="96">
        <f>Amnt_Deposited!B42</f>
        <v>2028</v>
      </c>
      <c r="P47" s="99">
        <f>Amnt_Deposited!D42</f>
        <v>1.5671666360452059</v>
      </c>
      <c r="Q47" s="284">
        <f>MCF!R46</f>
        <v>0.8</v>
      </c>
      <c r="R47" s="67">
        <f t="shared" si="5"/>
        <v>0.25074666176723298</v>
      </c>
      <c r="S47" s="67">
        <f t="shared" si="7"/>
        <v>0.25074666176723298</v>
      </c>
      <c r="T47" s="67">
        <f t="shared" si="8"/>
        <v>0</v>
      </c>
      <c r="U47" s="67">
        <f t="shared" si="9"/>
        <v>3.0709627045828984</v>
      </c>
      <c r="V47" s="67">
        <f t="shared" si="10"/>
        <v>0.20448873600852729</v>
      </c>
      <c r="W47" s="100">
        <f t="shared" si="11"/>
        <v>0.13632582400568485</v>
      </c>
    </row>
    <row r="48" spans="2:23">
      <c r="B48" s="96">
        <f>Amnt_Deposited!B43</f>
        <v>2029</v>
      </c>
      <c r="C48" s="99">
        <f>Amnt_Deposited!D43</f>
        <v>1.5621306943528288</v>
      </c>
      <c r="D48" s="418">
        <f>Dry_Matter_Content!D35</f>
        <v>0.44</v>
      </c>
      <c r="E48" s="284">
        <f>MCF!R47</f>
        <v>0.8</v>
      </c>
      <c r="F48" s="67">
        <f t="shared" si="0"/>
        <v>0.12097140097068307</v>
      </c>
      <c r="G48" s="67">
        <f t="shared" si="1"/>
        <v>0.12097140097068307</v>
      </c>
      <c r="H48" s="67">
        <f t="shared" si="2"/>
        <v>0</v>
      </c>
      <c r="I48" s="67">
        <f t="shared" si="3"/>
        <v>1.5068311780774224</v>
      </c>
      <c r="J48" s="67">
        <f t="shared" si="4"/>
        <v>0.10048617191138344</v>
      </c>
      <c r="K48" s="100">
        <f t="shared" si="6"/>
        <v>6.6990781274255617E-2</v>
      </c>
      <c r="O48" s="96">
        <f>Amnt_Deposited!B43</f>
        <v>2029</v>
      </c>
      <c r="P48" s="99">
        <f>Amnt_Deposited!D43</f>
        <v>1.5621306943528288</v>
      </c>
      <c r="Q48" s="284">
        <f>MCF!R47</f>
        <v>0.8</v>
      </c>
      <c r="R48" s="67">
        <f t="shared" si="5"/>
        <v>0.24994091109645267</v>
      </c>
      <c r="S48" s="67">
        <f t="shared" si="7"/>
        <v>0.24994091109645267</v>
      </c>
      <c r="T48" s="67">
        <f t="shared" si="8"/>
        <v>0</v>
      </c>
      <c r="U48" s="67">
        <f t="shared" si="9"/>
        <v>3.1132875580112036</v>
      </c>
      <c r="V48" s="67">
        <f t="shared" si="10"/>
        <v>0.20761605766814761</v>
      </c>
      <c r="W48" s="100">
        <f t="shared" si="11"/>
        <v>0.13841070511209841</v>
      </c>
    </row>
    <row r="49" spans="2:23">
      <c r="B49" s="96">
        <f>Amnt_Deposited!B44</f>
        <v>2030</v>
      </c>
      <c r="C49" s="99">
        <f>Amnt_Deposited!D44</f>
        <v>1.5565134840000006</v>
      </c>
      <c r="D49" s="418">
        <f>Dry_Matter_Content!D36</f>
        <v>0.44</v>
      </c>
      <c r="E49" s="284">
        <f>MCF!R48</f>
        <v>0.8</v>
      </c>
      <c r="F49" s="67">
        <f t="shared" si="0"/>
        <v>0.12053640420096004</v>
      </c>
      <c r="G49" s="67">
        <f t="shared" si="1"/>
        <v>0.12053640420096004</v>
      </c>
      <c r="H49" s="67">
        <f t="shared" si="2"/>
        <v>0</v>
      </c>
      <c r="I49" s="67">
        <f t="shared" si="3"/>
        <v>1.5254964822819481</v>
      </c>
      <c r="J49" s="67">
        <f t="shared" si="4"/>
        <v>0.10187109999643434</v>
      </c>
      <c r="K49" s="100">
        <f t="shared" si="6"/>
        <v>6.7914066664289563E-2</v>
      </c>
      <c r="O49" s="96">
        <f>Amnt_Deposited!B44</f>
        <v>2030</v>
      </c>
      <c r="P49" s="99">
        <f>Amnt_Deposited!D44</f>
        <v>1.5565134840000006</v>
      </c>
      <c r="Q49" s="284">
        <f>MCF!R48</f>
        <v>0.8</v>
      </c>
      <c r="R49" s="67">
        <f t="shared" si="5"/>
        <v>0.24904215744000011</v>
      </c>
      <c r="S49" s="67">
        <f t="shared" si="7"/>
        <v>0.24904215744000011</v>
      </c>
      <c r="T49" s="67">
        <f t="shared" si="8"/>
        <v>0</v>
      </c>
      <c r="U49" s="67">
        <f t="shared" si="9"/>
        <v>3.1518522361197276</v>
      </c>
      <c r="V49" s="67">
        <f t="shared" si="10"/>
        <v>0.21047747933147595</v>
      </c>
      <c r="W49" s="100">
        <f t="shared" si="11"/>
        <v>0.14031831955431728</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1.4223634923679525</v>
      </c>
      <c r="J50" s="67">
        <f t="shared" si="4"/>
        <v>0.10313298991399578</v>
      </c>
      <c r="K50" s="100">
        <f t="shared" si="6"/>
        <v>6.8755326609330508E-2</v>
      </c>
      <c r="O50" s="96">
        <f>Amnt_Deposited!B45</f>
        <v>2031</v>
      </c>
      <c r="P50" s="99">
        <f>Amnt_Deposited!D45</f>
        <v>0</v>
      </c>
      <c r="Q50" s="284">
        <f>MCF!R49</f>
        <v>0.8</v>
      </c>
      <c r="R50" s="67">
        <f t="shared" si="5"/>
        <v>0</v>
      </c>
      <c r="S50" s="67">
        <f t="shared" si="7"/>
        <v>0</v>
      </c>
      <c r="T50" s="67">
        <f t="shared" si="8"/>
        <v>0</v>
      </c>
      <c r="U50" s="67">
        <f t="shared" si="9"/>
        <v>2.9387675462147778</v>
      </c>
      <c r="V50" s="67">
        <f t="shared" si="10"/>
        <v>0.21308468990494994</v>
      </c>
      <c r="W50" s="100">
        <f t="shared" si="11"/>
        <v>0.14205645993663329</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1.3262029299437204</v>
      </c>
      <c r="J51" s="67">
        <f t="shared" si="4"/>
        <v>9.6160562424232168E-2</v>
      </c>
      <c r="K51" s="100">
        <f t="shared" si="6"/>
        <v>6.410704161615477E-2</v>
      </c>
      <c r="O51" s="96">
        <f>Amnt_Deposited!B46</f>
        <v>2032</v>
      </c>
      <c r="P51" s="99">
        <f>Amnt_Deposited!D46</f>
        <v>0</v>
      </c>
      <c r="Q51" s="284">
        <f>MCF!R50</f>
        <v>0.8</v>
      </c>
      <c r="R51" s="67">
        <f t="shared" ref="R51:R82" si="13">P51*$W$6*DOCF*Q51</f>
        <v>0</v>
      </c>
      <c r="S51" s="67">
        <f t="shared" si="7"/>
        <v>0</v>
      </c>
      <c r="T51" s="67">
        <f t="shared" si="8"/>
        <v>0</v>
      </c>
      <c r="U51" s="67">
        <f t="shared" si="9"/>
        <v>2.740088698230827</v>
      </c>
      <c r="V51" s="67">
        <f t="shared" si="10"/>
        <v>0.19867884798395075</v>
      </c>
      <c r="W51" s="100">
        <f t="shared" si="11"/>
        <v>0.13245256532263383</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1.2365434158206861</v>
      </c>
      <c r="J52" s="67">
        <f t="shared" si="4"/>
        <v>8.9659514123034217E-2</v>
      </c>
      <c r="K52" s="100">
        <f t="shared" si="6"/>
        <v>5.977300941535614E-2</v>
      </c>
      <c r="O52" s="96">
        <f>Amnt_Deposited!B47</f>
        <v>2033</v>
      </c>
      <c r="P52" s="99">
        <f>Amnt_Deposited!D47</f>
        <v>0</v>
      </c>
      <c r="Q52" s="284">
        <f>MCF!R51</f>
        <v>0.8</v>
      </c>
      <c r="R52" s="67">
        <f t="shared" si="13"/>
        <v>0</v>
      </c>
      <c r="S52" s="67">
        <f t="shared" si="7"/>
        <v>0</v>
      </c>
      <c r="T52" s="67">
        <f t="shared" si="8"/>
        <v>0</v>
      </c>
      <c r="U52" s="67">
        <f t="shared" si="9"/>
        <v>2.5548417682245579</v>
      </c>
      <c r="V52" s="67">
        <f t="shared" si="10"/>
        <v>0.18524693000626904</v>
      </c>
      <c r="W52" s="100">
        <f t="shared" si="11"/>
        <v>0.12349795333751269</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1.152945438956599</v>
      </c>
      <c r="J53" s="67">
        <f t="shared" si="4"/>
        <v>8.3597976864087195E-2</v>
      </c>
      <c r="K53" s="100">
        <f t="shared" si="6"/>
        <v>5.573198457605813E-2</v>
      </c>
      <c r="O53" s="96">
        <f>Amnt_Deposited!B48</f>
        <v>2034</v>
      </c>
      <c r="P53" s="99">
        <f>Amnt_Deposited!D48</f>
        <v>0</v>
      </c>
      <c r="Q53" s="284">
        <f>MCF!R52</f>
        <v>0.8</v>
      </c>
      <c r="R53" s="67">
        <f t="shared" si="13"/>
        <v>0</v>
      </c>
      <c r="S53" s="67">
        <f t="shared" si="7"/>
        <v>0</v>
      </c>
      <c r="T53" s="67">
        <f t="shared" si="8"/>
        <v>0</v>
      </c>
      <c r="U53" s="67">
        <f t="shared" si="9"/>
        <v>2.3821186755301627</v>
      </c>
      <c r="V53" s="67">
        <f t="shared" si="10"/>
        <v>0.17272309269439501</v>
      </c>
      <c r="W53" s="100">
        <f t="shared" si="11"/>
        <v>0.11514872846293001</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1.0749992019718837</v>
      </c>
      <c r="J54" s="67">
        <f t="shared" si="4"/>
        <v>7.7946236984715353E-2</v>
      </c>
      <c r="K54" s="100">
        <f t="shared" si="6"/>
        <v>5.1964157989810231E-2</v>
      </c>
      <c r="O54" s="96">
        <f>Amnt_Deposited!B49</f>
        <v>2035</v>
      </c>
      <c r="P54" s="99">
        <f>Amnt_Deposited!D49</f>
        <v>0</v>
      </c>
      <c r="Q54" s="284">
        <f>MCF!R53</f>
        <v>0.8</v>
      </c>
      <c r="R54" s="67">
        <f t="shared" si="13"/>
        <v>0</v>
      </c>
      <c r="S54" s="67">
        <f t="shared" si="7"/>
        <v>0</v>
      </c>
      <c r="T54" s="67">
        <f t="shared" si="8"/>
        <v>0</v>
      </c>
      <c r="U54" s="67">
        <f t="shared" si="9"/>
        <v>2.2210727313468666</v>
      </c>
      <c r="V54" s="67">
        <f t="shared" si="10"/>
        <v>0.16104594418329615</v>
      </c>
      <c r="W54" s="100">
        <f t="shared" si="11"/>
        <v>0.10736396278886409</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1.0023226123224107</v>
      </c>
      <c r="J55" s="67">
        <f t="shared" si="4"/>
        <v>7.2676589649473058E-2</v>
      </c>
      <c r="K55" s="100">
        <f t="shared" si="6"/>
        <v>4.845105976631537E-2</v>
      </c>
      <c r="O55" s="96">
        <f>Amnt_Deposited!B50</f>
        <v>2036</v>
      </c>
      <c r="P55" s="99">
        <f>Amnt_Deposited!D50</f>
        <v>0</v>
      </c>
      <c r="Q55" s="284">
        <f>MCF!R54</f>
        <v>0.8</v>
      </c>
      <c r="R55" s="67">
        <f t="shared" si="13"/>
        <v>0</v>
      </c>
      <c r="S55" s="67">
        <f t="shared" si="7"/>
        <v>0</v>
      </c>
      <c r="T55" s="67">
        <f t="shared" si="8"/>
        <v>0</v>
      </c>
      <c r="U55" s="67">
        <f t="shared" si="9"/>
        <v>2.0709144882694428</v>
      </c>
      <c r="V55" s="67">
        <f t="shared" si="10"/>
        <v>0.15015824307742362</v>
      </c>
      <c r="W55" s="100">
        <f t="shared" si="11"/>
        <v>0.10010549538494908</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0.93455940928140147</v>
      </c>
      <c r="J56" s="67">
        <f t="shared" si="4"/>
        <v>6.7763203041009287E-2</v>
      </c>
      <c r="K56" s="100">
        <f t="shared" si="6"/>
        <v>4.5175468694006189E-2</v>
      </c>
      <c r="O56" s="96">
        <f>Amnt_Deposited!B51</f>
        <v>2037</v>
      </c>
      <c r="P56" s="99">
        <f>Amnt_Deposited!D51</f>
        <v>0</v>
      </c>
      <c r="Q56" s="284">
        <f>MCF!R55</f>
        <v>0.8</v>
      </c>
      <c r="R56" s="67">
        <f t="shared" si="13"/>
        <v>0</v>
      </c>
      <c r="S56" s="67">
        <f t="shared" si="7"/>
        <v>0</v>
      </c>
      <c r="T56" s="67">
        <f t="shared" si="8"/>
        <v>0</v>
      </c>
      <c r="U56" s="67">
        <f t="shared" si="9"/>
        <v>1.9309078704161178</v>
      </c>
      <c r="V56" s="67">
        <f t="shared" si="10"/>
        <v>0.14000661785332491</v>
      </c>
      <c r="W56" s="100">
        <f t="shared" si="11"/>
        <v>9.333774523554994E-2</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0.87137741754893239</v>
      </c>
      <c r="J57" s="67">
        <f t="shared" si="4"/>
        <v>6.3181991732469023E-2</v>
      </c>
      <c r="K57" s="100">
        <f t="shared" si="6"/>
        <v>4.2121327821646015E-2</v>
      </c>
      <c r="O57" s="96">
        <f>Amnt_Deposited!B52</f>
        <v>2038</v>
      </c>
      <c r="P57" s="99">
        <f>Amnt_Deposited!D52</f>
        <v>0</v>
      </c>
      <c r="Q57" s="284">
        <f>MCF!R56</f>
        <v>0.8</v>
      </c>
      <c r="R57" s="67">
        <f t="shared" si="13"/>
        <v>0</v>
      </c>
      <c r="S57" s="67">
        <f t="shared" si="7"/>
        <v>0</v>
      </c>
      <c r="T57" s="67">
        <f t="shared" si="8"/>
        <v>0</v>
      </c>
      <c r="U57" s="67">
        <f t="shared" si="9"/>
        <v>1.8003665651837437</v>
      </c>
      <c r="V57" s="67">
        <f t="shared" si="10"/>
        <v>0.13054130523237395</v>
      </c>
      <c r="W57" s="100">
        <f t="shared" si="11"/>
        <v>8.7027536821582624E-2</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0.81246691892822953</v>
      </c>
      <c r="J58" s="67">
        <f t="shared" si="4"/>
        <v>5.8910498620702835E-2</v>
      </c>
      <c r="K58" s="100">
        <f t="shared" si="6"/>
        <v>3.9273665747135221E-2</v>
      </c>
      <c r="O58" s="96">
        <f>Amnt_Deposited!B53</f>
        <v>2039</v>
      </c>
      <c r="P58" s="99">
        <f>Amnt_Deposited!D53</f>
        <v>0</v>
      </c>
      <c r="Q58" s="284">
        <f>MCF!R57</f>
        <v>0.8</v>
      </c>
      <c r="R58" s="67">
        <f t="shared" si="13"/>
        <v>0</v>
      </c>
      <c r="S58" s="67">
        <f t="shared" si="7"/>
        <v>0</v>
      </c>
      <c r="T58" s="67">
        <f t="shared" si="8"/>
        <v>0</v>
      </c>
      <c r="U58" s="67">
        <f t="shared" si="9"/>
        <v>1.6786506589426222</v>
      </c>
      <c r="V58" s="67">
        <f t="shared" si="10"/>
        <v>0.1217159062411215</v>
      </c>
      <c r="W58" s="100">
        <f t="shared" si="11"/>
        <v>8.1143937494080998E-2</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0.75753913408670837</v>
      </c>
      <c r="J59" s="67">
        <f t="shared" si="4"/>
        <v>5.4927784841521207E-2</v>
      </c>
      <c r="K59" s="100">
        <f t="shared" si="6"/>
        <v>3.6618523227680805E-2</v>
      </c>
      <c r="O59" s="96">
        <f>Amnt_Deposited!B54</f>
        <v>2040</v>
      </c>
      <c r="P59" s="99">
        <f>Amnt_Deposited!D54</f>
        <v>0</v>
      </c>
      <c r="Q59" s="284">
        <f>MCF!R58</f>
        <v>0.8</v>
      </c>
      <c r="R59" s="67">
        <f t="shared" si="13"/>
        <v>0</v>
      </c>
      <c r="S59" s="67">
        <f t="shared" si="7"/>
        <v>0</v>
      </c>
      <c r="T59" s="67">
        <f t="shared" si="8"/>
        <v>0</v>
      </c>
      <c r="U59" s="67">
        <f t="shared" si="9"/>
        <v>1.5651635001791486</v>
      </c>
      <c r="V59" s="67">
        <f t="shared" si="10"/>
        <v>0.11348715876347353</v>
      </c>
      <c r="W59" s="100">
        <f t="shared" si="11"/>
        <v>7.5658105842315679E-2</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0.7063248069593504</v>
      </c>
      <c r="J60" s="67">
        <f t="shared" si="4"/>
        <v>5.1214327127358003E-2</v>
      </c>
      <c r="K60" s="100">
        <f t="shared" si="6"/>
        <v>3.4142884751571997E-2</v>
      </c>
      <c r="O60" s="96">
        <f>Amnt_Deposited!B55</f>
        <v>2041</v>
      </c>
      <c r="P60" s="99">
        <f>Amnt_Deposited!D55</f>
        <v>0</v>
      </c>
      <c r="Q60" s="284">
        <f>MCF!R59</f>
        <v>0.8</v>
      </c>
      <c r="R60" s="67">
        <f t="shared" si="13"/>
        <v>0</v>
      </c>
      <c r="S60" s="67">
        <f t="shared" si="7"/>
        <v>0</v>
      </c>
      <c r="T60" s="67">
        <f t="shared" si="8"/>
        <v>0</v>
      </c>
      <c r="U60" s="67">
        <f t="shared" si="9"/>
        <v>1.4593487747094007</v>
      </c>
      <c r="V60" s="67">
        <f t="shared" si="10"/>
        <v>0.10581472546974788</v>
      </c>
      <c r="W60" s="100">
        <f t="shared" si="11"/>
        <v>7.0543150313165243E-2</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0.65857288485516019</v>
      </c>
      <c r="J61" s="67">
        <f t="shared" si="4"/>
        <v>4.7751922104190166E-2</v>
      </c>
      <c r="K61" s="100">
        <f t="shared" si="6"/>
        <v>3.1834614736126775E-2</v>
      </c>
      <c r="O61" s="96">
        <f>Amnt_Deposited!B56</f>
        <v>2042</v>
      </c>
      <c r="P61" s="99">
        <f>Amnt_Deposited!D56</f>
        <v>0</v>
      </c>
      <c r="Q61" s="284">
        <f>MCF!R60</f>
        <v>0.8</v>
      </c>
      <c r="R61" s="67">
        <f t="shared" si="13"/>
        <v>0</v>
      </c>
      <c r="S61" s="67">
        <f t="shared" si="7"/>
        <v>0</v>
      </c>
      <c r="T61" s="67">
        <f t="shared" si="8"/>
        <v>0</v>
      </c>
      <c r="U61" s="67">
        <f t="shared" si="9"/>
        <v>1.3606877786263634</v>
      </c>
      <c r="V61" s="67">
        <f t="shared" si="10"/>
        <v>9.8660996083037467E-2</v>
      </c>
      <c r="W61" s="100">
        <f t="shared" si="11"/>
        <v>6.5773997388691635E-2</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0.61404928779658308</v>
      </c>
      <c r="J62" s="67">
        <f t="shared" si="4"/>
        <v>4.4523597058577148E-2</v>
      </c>
      <c r="K62" s="100">
        <f t="shared" si="6"/>
        <v>2.9682398039051431E-2</v>
      </c>
      <c r="O62" s="96">
        <f>Amnt_Deposited!B57</f>
        <v>2043</v>
      </c>
      <c r="P62" s="99">
        <f>Amnt_Deposited!D57</f>
        <v>0</v>
      </c>
      <c r="Q62" s="284">
        <f>MCF!R61</f>
        <v>0.8</v>
      </c>
      <c r="R62" s="67">
        <f t="shared" si="13"/>
        <v>0</v>
      </c>
      <c r="S62" s="67">
        <f t="shared" si="7"/>
        <v>0</v>
      </c>
      <c r="T62" s="67">
        <f t="shared" si="8"/>
        <v>0</v>
      </c>
      <c r="U62" s="67">
        <f t="shared" si="9"/>
        <v>1.2686968756127743</v>
      </c>
      <c r="V62" s="67">
        <f t="shared" si="10"/>
        <v>9.1990903013589115E-2</v>
      </c>
      <c r="W62" s="100">
        <f t="shared" si="11"/>
        <v>6.1327268675726077E-2</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0.57253576105918313</v>
      </c>
      <c r="J63" s="67">
        <f t="shared" si="4"/>
        <v>4.1513526737399997E-2</v>
      </c>
      <c r="K63" s="100">
        <f t="shared" si="6"/>
        <v>2.7675684491599996E-2</v>
      </c>
      <c r="O63" s="96">
        <f>Amnt_Deposited!B58</f>
        <v>2044</v>
      </c>
      <c r="P63" s="99">
        <f>Amnt_Deposited!D58</f>
        <v>0</v>
      </c>
      <c r="Q63" s="284">
        <f>MCF!R62</f>
        <v>0.8</v>
      </c>
      <c r="R63" s="67">
        <f t="shared" si="13"/>
        <v>0</v>
      </c>
      <c r="S63" s="67">
        <f t="shared" si="7"/>
        <v>0</v>
      </c>
      <c r="T63" s="67">
        <f t="shared" si="8"/>
        <v>0</v>
      </c>
      <c r="U63" s="67">
        <f t="shared" si="9"/>
        <v>1.1829251261553364</v>
      </c>
      <c r="V63" s="67">
        <f t="shared" si="10"/>
        <v>8.5771749457437957E-2</v>
      </c>
      <c r="W63" s="100">
        <f t="shared" si="11"/>
        <v>5.7181166304958633E-2</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0.53382880528673105</v>
      </c>
      <c r="J64" s="67">
        <f t="shared" si="4"/>
        <v>3.8706955772452104E-2</v>
      </c>
      <c r="K64" s="100">
        <f t="shared" si="6"/>
        <v>2.5804637181634733E-2</v>
      </c>
      <c r="O64" s="96">
        <f>Amnt_Deposited!B59</f>
        <v>2045</v>
      </c>
      <c r="P64" s="99">
        <f>Amnt_Deposited!D59</f>
        <v>0</v>
      </c>
      <c r="Q64" s="284">
        <f>MCF!R63</f>
        <v>0.8</v>
      </c>
      <c r="R64" s="67">
        <f t="shared" si="13"/>
        <v>0</v>
      </c>
      <c r="S64" s="67">
        <f t="shared" si="7"/>
        <v>0</v>
      </c>
      <c r="T64" s="67">
        <f t="shared" si="8"/>
        <v>0</v>
      </c>
      <c r="U64" s="67">
        <f t="shared" si="9"/>
        <v>1.1029520770386998</v>
      </c>
      <c r="V64" s="67">
        <f t="shared" si="10"/>
        <v>7.9973049116636538E-2</v>
      </c>
      <c r="W64" s="100">
        <f t="shared" si="11"/>
        <v>5.3315366077757692E-2</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0.49773867893712381</v>
      </c>
      <c r="J65" s="67">
        <f t="shared" si="4"/>
        <v>3.6090126349607211E-2</v>
      </c>
      <c r="K65" s="100">
        <f t="shared" si="6"/>
        <v>2.4060084233071474E-2</v>
      </c>
      <c r="O65" s="96">
        <f>Amnt_Deposited!B60</f>
        <v>2046</v>
      </c>
      <c r="P65" s="99">
        <f>Amnt_Deposited!D60</f>
        <v>0</v>
      </c>
      <c r="Q65" s="284">
        <f>MCF!R64</f>
        <v>0.8</v>
      </c>
      <c r="R65" s="67">
        <f t="shared" si="13"/>
        <v>0</v>
      </c>
      <c r="S65" s="67">
        <f t="shared" si="7"/>
        <v>0</v>
      </c>
      <c r="T65" s="67">
        <f t="shared" si="8"/>
        <v>0</v>
      </c>
      <c r="U65" s="67">
        <f t="shared" si="9"/>
        <v>1.028385700283313</v>
      </c>
      <c r="V65" s="67">
        <f t="shared" si="10"/>
        <v>7.4566376755386757E-2</v>
      </c>
      <c r="W65" s="100">
        <f t="shared" si="11"/>
        <v>4.9710917836924502E-2</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0.46408846816912525</v>
      </c>
      <c r="J66" s="67">
        <f t="shared" si="4"/>
        <v>3.3650210767998581E-2</v>
      </c>
      <c r="K66" s="100">
        <f t="shared" si="6"/>
        <v>2.2433473845332386E-2</v>
      </c>
      <c r="O66" s="96">
        <f>Amnt_Deposited!B61</f>
        <v>2047</v>
      </c>
      <c r="P66" s="99">
        <f>Amnt_Deposited!D61</f>
        <v>0</v>
      </c>
      <c r="Q66" s="284">
        <f>MCF!R65</f>
        <v>0.8</v>
      </c>
      <c r="R66" s="67">
        <f t="shared" si="13"/>
        <v>0</v>
      </c>
      <c r="S66" s="67">
        <f t="shared" si="7"/>
        <v>0</v>
      </c>
      <c r="T66" s="67">
        <f t="shared" si="8"/>
        <v>0</v>
      </c>
      <c r="U66" s="67">
        <f t="shared" si="9"/>
        <v>0.95886047142381181</v>
      </c>
      <c r="V66" s="67">
        <f t="shared" si="10"/>
        <v>6.9525228859501159E-2</v>
      </c>
      <c r="W66" s="100">
        <f t="shared" si="11"/>
        <v>4.635015257300077E-2</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0.43271321961051079</v>
      </c>
      <c r="J67" s="67">
        <f t="shared" si="4"/>
        <v>3.1375248558614476E-2</v>
      </c>
      <c r="K67" s="100">
        <f t="shared" si="6"/>
        <v>2.0916832372409648E-2</v>
      </c>
      <c r="O67" s="96">
        <f>Amnt_Deposited!B62</f>
        <v>2048</v>
      </c>
      <c r="P67" s="99">
        <f>Amnt_Deposited!D62</f>
        <v>0</v>
      </c>
      <c r="Q67" s="284">
        <f>MCF!R66</f>
        <v>0.8</v>
      </c>
      <c r="R67" s="67">
        <f t="shared" si="13"/>
        <v>0</v>
      </c>
      <c r="S67" s="67">
        <f t="shared" si="7"/>
        <v>0</v>
      </c>
      <c r="T67" s="67">
        <f t="shared" si="8"/>
        <v>0</v>
      </c>
      <c r="U67" s="67">
        <f t="shared" si="9"/>
        <v>0.89403557770766628</v>
      </c>
      <c r="V67" s="67">
        <f t="shared" si="10"/>
        <v>6.4824893716145554E-2</v>
      </c>
      <c r="W67" s="100">
        <f t="shared" si="11"/>
        <v>4.3216595810763703E-2</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0.40345913175644565</v>
      </c>
      <c r="J68" s="67">
        <f t="shared" si="4"/>
        <v>2.9254087854065147E-2</v>
      </c>
      <c r="K68" s="100">
        <f t="shared" si="6"/>
        <v>1.950272523604343E-2</v>
      </c>
      <c r="O68" s="96">
        <f>Amnt_Deposited!B63</f>
        <v>2049</v>
      </c>
      <c r="P68" s="99">
        <f>Amnt_Deposited!D63</f>
        <v>0</v>
      </c>
      <c r="Q68" s="284">
        <f>MCF!R67</f>
        <v>0.8</v>
      </c>
      <c r="R68" s="67">
        <f t="shared" si="13"/>
        <v>0</v>
      </c>
      <c r="S68" s="67">
        <f t="shared" si="7"/>
        <v>0</v>
      </c>
      <c r="T68" s="67">
        <f t="shared" si="8"/>
        <v>0</v>
      </c>
      <c r="U68" s="67">
        <f t="shared" si="9"/>
        <v>0.8335932474306722</v>
      </c>
      <c r="V68" s="67">
        <f t="shared" si="10"/>
        <v>6.0442330276994062E-2</v>
      </c>
      <c r="W68" s="100">
        <f t="shared" si="11"/>
        <v>4.029488685132937E-2</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0.37618280103432966</v>
      </c>
      <c r="J69" s="67">
        <f t="shared" si="4"/>
        <v>2.7276330722116011E-2</v>
      </c>
      <c r="K69" s="100">
        <f t="shared" si="6"/>
        <v>1.8184220481410673E-2</v>
      </c>
      <c r="O69" s="96">
        <f>Amnt_Deposited!B64</f>
        <v>2050</v>
      </c>
      <c r="P69" s="99">
        <f>Amnt_Deposited!D64</f>
        <v>0</v>
      </c>
      <c r="Q69" s="284">
        <f>MCF!R68</f>
        <v>0.8</v>
      </c>
      <c r="R69" s="67">
        <f t="shared" si="13"/>
        <v>0</v>
      </c>
      <c r="S69" s="67">
        <f t="shared" si="7"/>
        <v>0</v>
      </c>
      <c r="T69" s="67">
        <f t="shared" si="8"/>
        <v>0</v>
      </c>
      <c r="U69" s="67">
        <f t="shared" si="9"/>
        <v>0.77723719221968879</v>
      </c>
      <c r="V69" s="67">
        <f t="shared" si="10"/>
        <v>5.6356055210983448E-2</v>
      </c>
      <c r="W69" s="100">
        <f t="shared" si="11"/>
        <v>3.7570703473988963E-2</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0.35075051883931796</v>
      </c>
      <c r="J70" s="67">
        <f t="shared" si="4"/>
        <v>2.5432282195011719E-2</v>
      </c>
      <c r="K70" s="100">
        <f t="shared" si="6"/>
        <v>1.6954854796674478E-2</v>
      </c>
      <c r="O70" s="96">
        <f>Amnt_Deposited!B65</f>
        <v>2051</v>
      </c>
      <c r="P70" s="99">
        <f>Amnt_Deposited!D65</f>
        <v>0</v>
      </c>
      <c r="Q70" s="284">
        <f>MCF!R69</f>
        <v>0.8</v>
      </c>
      <c r="R70" s="67">
        <f t="shared" si="13"/>
        <v>0</v>
      </c>
      <c r="S70" s="67">
        <f t="shared" si="7"/>
        <v>0</v>
      </c>
      <c r="T70" s="67">
        <f t="shared" si="8"/>
        <v>0</v>
      </c>
      <c r="U70" s="67">
        <f t="shared" si="9"/>
        <v>0.72469115462668943</v>
      </c>
      <c r="V70" s="67">
        <f t="shared" si="10"/>
        <v>5.2546037592999383E-2</v>
      </c>
      <c r="W70" s="100">
        <f t="shared" si="11"/>
        <v>3.5030691728666255E-2</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0.32703761609458493</v>
      </c>
      <c r="J71" s="67">
        <f t="shared" si="4"/>
        <v>2.3712902744733012E-2</v>
      </c>
      <c r="K71" s="100">
        <f t="shared" si="6"/>
        <v>1.5808601829822008E-2</v>
      </c>
      <c r="O71" s="96">
        <f>Amnt_Deposited!B66</f>
        <v>2052</v>
      </c>
      <c r="P71" s="99">
        <f>Amnt_Deposited!D66</f>
        <v>0</v>
      </c>
      <c r="Q71" s="284">
        <f>MCF!R70</f>
        <v>0.8</v>
      </c>
      <c r="R71" s="67">
        <f t="shared" si="13"/>
        <v>0</v>
      </c>
      <c r="S71" s="67">
        <f t="shared" si="7"/>
        <v>0</v>
      </c>
      <c r="T71" s="67">
        <f t="shared" si="8"/>
        <v>0</v>
      </c>
      <c r="U71" s="67">
        <f t="shared" si="9"/>
        <v>0.6756975539144312</v>
      </c>
      <c r="V71" s="67">
        <f t="shared" si="10"/>
        <v>4.8993600712258251E-2</v>
      </c>
      <c r="W71" s="100">
        <f t="shared" si="11"/>
        <v>3.2662400474838829E-2</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0.3049278521233651</v>
      </c>
      <c r="J72" s="67">
        <f t="shared" si="4"/>
        <v>2.2109763971219859E-2</v>
      </c>
      <c r="K72" s="100">
        <f t="shared" si="6"/>
        <v>1.4739842647479906E-2</v>
      </c>
      <c r="O72" s="96">
        <f>Amnt_Deposited!B67</f>
        <v>2053</v>
      </c>
      <c r="P72" s="99">
        <f>Amnt_Deposited!D67</f>
        <v>0</v>
      </c>
      <c r="Q72" s="284">
        <f>MCF!R71</f>
        <v>0.8</v>
      </c>
      <c r="R72" s="67">
        <f t="shared" si="13"/>
        <v>0</v>
      </c>
      <c r="S72" s="67">
        <f t="shared" si="7"/>
        <v>0</v>
      </c>
      <c r="T72" s="67">
        <f t="shared" si="8"/>
        <v>0</v>
      </c>
      <c r="U72" s="67">
        <f t="shared" si="9"/>
        <v>0.63001622339538199</v>
      </c>
      <c r="V72" s="67">
        <f t="shared" si="10"/>
        <v>4.5681330519049261E-2</v>
      </c>
      <c r="W72" s="100">
        <f t="shared" si="11"/>
        <v>3.0454220346032838E-2</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0.28431284483702052</v>
      </c>
      <c r="J73" s="67">
        <f t="shared" si="4"/>
        <v>2.0615007286344595E-2</v>
      </c>
      <c r="K73" s="100">
        <f t="shared" si="6"/>
        <v>1.3743338190896397E-2</v>
      </c>
      <c r="O73" s="96">
        <f>Amnt_Deposited!B68</f>
        <v>2054</v>
      </c>
      <c r="P73" s="99">
        <f>Amnt_Deposited!D68</f>
        <v>0</v>
      </c>
      <c r="Q73" s="284">
        <f>MCF!R72</f>
        <v>0.8</v>
      </c>
      <c r="R73" s="67">
        <f t="shared" si="13"/>
        <v>0</v>
      </c>
      <c r="S73" s="67">
        <f t="shared" si="7"/>
        <v>0</v>
      </c>
      <c r="T73" s="67">
        <f t="shared" si="8"/>
        <v>0</v>
      </c>
      <c r="U73" s="67">
        <f t="shared" si="9"/>
        <v>0.58742323313433942</v>
      </c>
      <c r="V73" s="67">
        <f t="shared" si="10"/>
        <v>4.2592990261042518E-2</v>
      </c>
      <c r="W73" s="100">
        <f t="shared" si="11"/>
        <v>2.8395326840695012E-2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0.26509153944591674</v>
      </c>
      <c r="J74" s="67">
        <f t="shared" si="4"/>
        <v>1.9221305391103793E-2</v>
      </c>
      <c r="K74" s="100">
        <f t="shared" si="6"/>
        <v>1.2814203594069195E-2</v>
      </c>
      <c r="O74" s="96">
        <f>Amnt_Deposited!B69</f>
        <v>2055</v>
      </c>
      <c r="P74" s="99">
        <f>Amnt_Deposited!D69</f>
        <v>0</v>
      </c>
      <c r="Q74" s="284">
        <f>MCF!R73</f>
        <v>0.8</v>
      </c>
      <c r="R74" s="67">
        <f t="shared" si="13"/>
        <v>0</v>
      </c>
      <c r="S74" s="67">
        <f t="shared" si="7"/>
        <v>0</v>
      </c>
      <c r="T74" s="67">
        <f t="shared" si="8"/>
        <v>0</v>
      </c>
      <c r="U74" s="67">
        <f t="shared" si="9"/>
        <v>0.54770979224362915</v>
      </c>
      <c r="V74" s="67">
        <f t="shared" si="10"/>
        <v>3.9713440890710286E-2</v>
      </c>
      <c r="W74" s="100">
        <f t="shared" si="11"/>
        <v>2.6475627260473523E-2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0.24716971308872668</v>
      </c>
      <c r="J75" s="67">
        <f t="shared" si="4"/>
        <v>1.7921826357190064E-2</v>
      </c>
      <c r="K75" s="100">
        <f t="shared" si="6"/>
        <v>1.1947884238126708E-2</v>
      </c>
      <c r="O75" s="96">
        <f>Amnt_Deposited!B70</f>
        <v>2056</v>
      </c>
      <c r="P75" s="99">
        <f>Amnt_Deposited!D70</f>
        <v>0</v>
      </c>
      <c r="Q75" s="284">
        <f>MCF!R74</f>
        <v>0.8</v>
      </c>
      <c r="R75" s="67">
        <f t="shared" si="13"/>
        <v>0</v>
      </c>
      <c r="S75" s="67">
        <f t="shared" si="7"/>
        <v>0</v>
      </c>
      <c r="T75" s="67">
        <f t="shared" si="8"/>
        <v>0</v>
      </c>
      <c r="U75" s="67">
        <f t="shared" si="9"/>
        <v>0.51068122538993066</v>
      </c>
      <c r="V75" s="67">
        <f t="shared" si="10"/>
        <v>3.7028566853698444E-2</v>
      </c>
      <c r="W75" s="100">
        <f t="shared" si="11"/>
        <v>2.4685711235798963E-2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0.23045951295185513</v>
      </c>
      <c r="J76" s="67">
        <f t="shared" si="4"/>
        <v>1.671020013687155E-2</v>
      </c>
      <c r="K76" s="100">
        <f t="shared" si="6"/>
        <v>1.1140133424581034E-2</v>
      </c>
      <c r="O76" s="96">
        <f>Amnt_Deposited!B71</f>
        <v>2057</v>
      </c>
      <c r="P76" s="99">
        <f>Amnt_Deposited!D71</f>
        <v>0</v>
      </c>
      <c r="Q76" s="284">
        <f>MCF!R75</f>
        <v>0.8</v>
      </c>
      <c r="R76" s="67">
        <f t="shared" si="13"/>
        <v>0</v>
      </c>
      <c r="S76" s="67">
        <f t="shared" si="7"/>
        <v>0</v>
      </c>
      <c r="T76" s="67">
        <f t="shared" si="8"/>
        <v>0</v>
      </c>
      <c r="U76" s="67">
        <f t="shared" si="9"/>
        <v>0.47615601849556799</v>
      </c>
      <c r="V76" s="67">
        <f t="shared" si="10"/>
        <v>3.452520689436267E-2</v>
      </c>
      <c r="W76" s="100">
        <f t="shared" si="11"/>
        <v>2.301680459624178E-2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0.21487902561484457</v>
      </c>
      <c r="J77" s="67">
        <f t="shared" si="4"/>
        <v>1.5580487337010564E-2</v>
      </c>
      <c r="K77" s="100">
        <f t="shared" si="6"/>
        <v>1.0386991558007042E-2</v>
      </c>
      <c r="O77" s="96">
        <f>Amnt_Deposited!B72</f>
        <v>2058</v>
      </c>
      <c r="P77" s="99">
        <f>Amnt_Deposited!D72</f>
        <v>0</v>
      </c>
      <c r="Q77" s="284">
        <f>MCF!R76</f>
        <v>0.8</v>
      </c>
      <c r="R77" s="67">
        <f t="shared" si="13"/>
        <v>0</v>
      </c>
      <c r="S77" s="67">
        <f t="shared" si="7"/>
        <v>0</v>
      </c>
      <c r="T77" s="67">
        <f t="shared" si="8"/>
        <v>0</v>
      </c>
      <c r="U77" s="67">
        <f t="shared" si="9"/>
        <v>0.44396492895628997</v>
      </c>
      <c r="V77" s="67">
        <f t="shared" si="10"/>
        <v>3.2191089539277996E-2</v>
      </c>
      <c r="W77" s="100">
        <f t="shared" si="11"/>
        <v>2.1460726359518664E-2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0.20035187551069303</v>
      </c>
      <c r="J78" s="67">
        <f t="shared" si="4"/>
        <v>1.4527150104151535E-2</v>
      </c>
      <c r="K78" s="100">
        <f t="shared" si="6"/>
        <v>9.6847667361010231E-3</v>
      </c>
      <c r="O78" s="96">
        <f>Amnt_Deposited!B73</f>
        <v>2059</v>
      </c>
      <c r="P78" s="99">
        <f>Amnt_Deposited!D73</f>
        <v>0</v>
      </c>
      <c r="Q78" s="284">
        <f>MCF!R77</f>
        <v>0.8</v>
      </c>
      <c r="R78" s="67">
        <f t="shared" si="13"/>
        <v>0</v>
      </c>
      <c r="S78" s="67">
        <f t="shared" si="7"/>
        <v>0</v>
      </c>
      <c r="T78" s="67">
        <f t="shared" si="8"/>
        <v>0</v>
      </c>
      <c r="U78" s="67">
        <f t="shared" si="9"/>
        <v>0.41395015601382817</v>
      </c>
      <c r="V78" s="67">
        <f t="shared" si="10"/>
        <v>3.0014772942461819E-2</v>
      </c>
      <c r="W78" s="100">
        <f t="shared" si="11"/>
        <v>2.0009848628307878E-2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0.18680685053273607</v>
      </c>
      <c r="J79" s="67">
        <f t="shared" si="4"/>
        <v>1.3545024977956944E-2</v>
      </c>
      <c r="K79" s="100">
        <f t="shared" si="6"/>
        <v>9.0300166519712947E-3</v>
      </c>
      <c r="O79" s="96">
        <f>Amnt_Deposited!B74</f>
        <v>2060</v>
      </c>
      <c r="P79" s="99">
        <f>Amnt_Deposited!D74</f>
        <v>0</v>
      </c>
      <c r="Q79" s="284">
        <f>MCF!R78</f>
        <v>0.8</v>
      </c>
      <c r="R79" s="67">
        <f t="shared" si="13"/>
        <v>0</v>
      </c>
      <c r="S79" s="67">
        <f t="shared" si="7"/>
        <v>0</v>
      </c>
      <c r="T79" s="67">
        <f t="shared" si="8"/>
        <v>0</v>
      </c>
      <c r="U79" s="67">
        <f t="shared" si="9"/>
        <v>0.38596456721639649</v>
      </c>
      <c r="V79" s="67">
        <f t="shared" si="10"/>
        <v>2.7985588797431678E-2</v>
      </c>
      <c r="W79" s="100">
        <f t="shared" si="11"/>
        <v>1.8657059198287786E-2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0.17417755295281731</v>
      </c>
      <c r="J80" s="67">
        <f t="shared" si="4"/>
        <v>1.2629297579918758E-2</v>
      </c>
      <c r="K80" s="100">
        <f t="shared" si="6"/>
        <v>8.4195317199458383E-3</v>
      </c>
      <c r="O80" s="96">
        <f>Amnt_Deposited!B75</f>
        <v>2061</v>
      </c>
      <c r="P80" s="99">
        <f>Amnt_Deposited!D75</f>
        <v>0</v>
      </c>
      <c r="Q80" s="284">
        <f>MCF!R79</f>
        <v>0.8</v>
      </c>
      <c r="R80" s="67">
        <f t="shared" si="13"/>
        <v>0</v>
      </c>
      <c r="S80" s="67">
        <f t="shared" si="7"/>
        <v>0</v>
      </c>
      <c r="T80" s="67">
        <f t="shared" si="8"/>
        <v>0</v>
      </c>
      <c r="U80" s="67">
        <f t="shared" si="9"/>
        <v>0.35987097717524208</v>
      </c>
      <c r="V80" s="67">
        <f t="shared" si="10"/>
        <v>2.6093590041154434E-2</v>
      </c>
      <c r="W80" s="100">
        <f t="shared" si="11"/>
        <v>1.7395726694102956E-2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0.16240207393954792</v>
      </c>
      <c r="J81" s="67">
        <f t="shared" si="4"/>
        <v>1.1775479013269398E-2</v>
      </c>
      <c r="K81" s="100">
        <f t="shared" si="6"/>
        <v>7.8503193421795986E-3</v>
      </c>
      <c r="O81" s="96">
        <f>Amnt_Deposited!B76</f>
        <v>2062</v>
      </c>
      <c r="P81" s="99">
        <f>Amnt_Deposited!D76</f>
        <v>0</v>
      </c>
      <c r="Q81" s="284">
        <f>MCF!R80</f>
        <v>0.8</v>
      </c>
      <c r="R81" s="67">
        <f t="shared" si="13"/>
        <v>0</v>
      </c>
      <c r="S81" s="67">
        <f t="shared" si="7"/>
        <v>0</v>
      </c>
      <c r="T81" s="67">
        <f t="shared" si="8"/>
        <v>0</v>
      </c>
      <c r="U81" s="67">
        <f t="shared" si="9"/>
        <v>0.33554147508171028</v>
      </c>
      <c r="V81" s="67">
        <f t="shared" si="10"/>
        <v>2.4329502093531793E-2</v>
      </c>
      <c r="W81" s="100">
        <f t="shared" si="11"/>
        <v>1.6219668062354527E-2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0.15142269008114334</v>
      </c>
      <c r="J82" s="67">
        <f t="shared" si="4"/>
        <v>1.0979383858404581E-2</v>
      </c>
      <c r="K82" s="100">
        <f t="shared" si="6"/>
        <v>7.3195892389363868E-3</v>
      </c>
      <c r="O82" s="96">
        <f>Amnt_Deposited!B77</f>
        <v>2063</v>
      </c>
      <c r="P82" s="99">
        <f>Amnt_Deposited!D77</f>
        <v>0</v>
      </c>
      <c r="Q82" s="284">
        <f>MCF!R81</f>
        <v>0.8</v>
      </c>
      <c r="R82" s="67">
        <f t="shared" si="13"/>
        <v>0</v>
      </c>
      <c r="S82" s="67">
        <f t="shared" si="7"/>
        <v>0</v>
      </c>
      <c r="T82" s="67">
        <f t="shared" si="8"/>
        <v>0</v>
      </c>
      <c r="U82" s="67">
        <f t="shared" si="9"/>
        <v>0.31285679768831243</v>
      </c>
      <c r="V82" s="67">
        <f t="shared" si="10"/>
        <v>2.2684677393397874E-2</v>
      </c>
      <c r="W82" s="100">
        <f t="shared" si="11"/>
        <v>1.5123118262265249E-2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0.14118558042519178</v>
      </c>
      <c r="J83" s="67">
        <f t="shared" ref="J83:J99" si="18">I82*(1-$K$10)+H83</f>
        <v>1.0237109655951556E-2</v>
      </c>
      <c r="K83" s="100">
        <f t="shared" si="6"/>
        <v>6.8247397706343704E-3</v>
      </c>
      <c r="O83" s="96">
        <f>Amnt_Deposited!B78</f>
        <v>2064</v>
      </c>
      <c r="P83" s="99">
        <f>Amnt_Deposited!D78</f>
        <v>0</v>
      </c>
      <c r="Q83" s="284">
        <f>MCF!R82</f>
        <v>0.8</v>
      </c>
      <c r="R83" s="67">
        <f t="shared" ref="R83:R99" si="19">P83*$W$6*DOCF*Q83</f>
        <v>0</v>
      </c>
      <c r="S83" s="67">
        <f t="shared" si="7"/>
        <v>0</v>
      </c>
      <c r="T83" s="67">
        <f t="shared" si="8"/>
        <v>0</v>
      </c>
      <c r="U83" s="67">
        <f t="shared" si="9"/>
        <v>0.29170574468014809</v>
      </c>
      <c r="V83" s="67">
        <f t="shared" si="10"/>
        <v>2.1151053008164354E-2</v>
      </c>
      <c r="W83" s="100">
        <f t="shared" si="11"/>
        <v>1.4100702005442903E-2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0.13164056264828303</v>
      </c>
      <c r="J84" s="67">
        <f t="shared" si="18"/>
        <v>9.5450177769087399E-3</v>
      </c>
      <c r="K84" s="100">
        <f t="shared" si="6"/>
        <v>6.3633451846058266E-3</v>
      </c>
      <c r="O84" s="96">
        <f>Amnt_Deposited!B79</f>
        <v>2065</v>
      </c>
      <c r="P84" s="99">
        <f>Amnt_Deposited!D79</f>
        <v>0</v>
      </c>
      <c r="Q84" s="284">
        <f>MCF!R83</f>
        <v>0.8</v>
      </c>
      <c r="R84" s="67">
        <f t="shared" si="19"/>
        <v>0</v>
      </c>
      <c r="S84" s="67">
        <f t="shared" si="7"/>
        <v>0</v>
      </c>
      <c r="T84" s="67">
        <f t="shared" si="8"/>
        <v>0</v>
      </c>
      <c r="U84" s="67">
        <f t="shared" si="9"/>
        <v>0.27198463357083252</v>
      </c>
      <c r="V84" s="67">
        <f t="shared" si="10"/>
        <v>1.9721111109315563E-2</v>
      </c>
      <c r="W84" s="100">
        <f t="shared" si="11"/>
        <v>1.3147407406210374E-2</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0.12274084706220091</v>
      </c>
      <c r="J85" s="67">
        <f t="shared" si="18"/>
        <v>8.8997155860821211E-3</v>
      </c>
      <c r="K85" s="100">
        <f t="shared" ref="K85:K99" si="20">J85*CH4_fraction*conv</f>
        <v>5.9331437240547468E-3</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0.25359679145082814</v>
      </c>
      <c r="V85" s="67">
        <f t="shared" ref="V85:V98" si="24">U84*(1-$W$10)+T85</f>
        <v>1.8387842120004369E-2</v>
      </c>
      <c r="W85" s="100">
        <f t="shared" ref="W85:W99" si="25">V85*CH4_fraction*conv</f>
        <v>1.2258561413336245E-2</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0.11444280725081729</v>
      </c>
      <c r="J86" s="67">
        <f t="shared" si="18"/>
        <v>8.2980398113836149E-3</v>
      </c>
      <c r="K86" s="100">
        <f t="shared" si="20"/>
        <v>5.5320265409224099E-3</v>
      </c>
      <c r="O86" s="96">
        <f>Amnt_Deposited!B81</f>
        <v>2067</v>
      </c>
      <c r="P86" s="99">
        <f>Amnt_Deposited!D81</f>
        <v>0</v>
      </c>
      <c r="Q86" s="284">
        <f>MCF!R85</f>
        <v>0.8</v>
      </c>
      <c r="R86" s="67">
        <f t="shared" si="19"/>
        <v>0</v>
      </c>
      <c r="S86" s="67">
        <f t="shared" si="21"/>
        <v>0</v>
      </c>
      <c r="T86" s="67">
        <f t="shared" si="22"/>
        <v>0</v>
      </c>
      <c r="U86" s="67">
        <f t="shared" si="23"/>
        <v>0.23645208109672977</v>
      </c>
      <c r="V86" s="67">
        <f t="shared" si="24"/>
        <v>1.7144710354098366E-2</v>
      </c>
      <c r="W86" s="100">
        <f t="shared" si="25"/>
        <v>1.1429806902732244E-2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0.10670576621334969</v>
      </c>
      <c r="J87" s="67">
        <f t="shared" si="18"/>
        <v>7.7370410374676029E-3</v>
      </c>
      <c r="K87" s="100">
        <f t="shared" si="20"/>
        <v>5.1580273583117352E-3</v>
      </c>
      <c r="O87" s="96">
        <f>Amnt_Deposited!B82</f>
        <v>2068</v>
      </c>
      <c r="P87" s="99">
        <f>Amnt_Deposited!D82</f>
        <v>0</v>
      </c>
      <c r="Q87" s="284">
        <f>MCF!R86</f>
        <v>0.8</v>
      </c>
      <c r="R87" s="67">
        <f t="shared" si="19"/>
        <v>0</v>
      </c>
      <c r="S87" s="67">
        <f t="shared" si="21"/>
        <v>0</v>
      </c>
      <c r="T87" s="67">
        <f t="shared" si="22"/>
        <v>0</v>
      </c>
      <c r="U87" s="67">
        <f t="shared" si="23"/>
        <v>0.22046645911849094</v>
      </c>
      <c r="V87" s="67">
        <f t="shared" si="24"/>
        <v>1.5985621978238836E-2</v>
      </c>
      <c r="W87" s="100">
        <f t="shared" si="25"/>
        <v>1.065708131882589E-2</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9.9491796965656187E-2</v>
      </c>
      <c r="J88" s="67">
        <f t="shared" si="18"/>
        <v>7.2139692476934992E-3</v>
      </c>
      <c r="K88" s="100">
        <f t="shared" si="20"/>
        <v>4.8093128317956658E-3</v>
      </c>
      <c r="O88" s="96">
        <f>Amnt_Deposited!B83</f>
        <v>2069</v>
      </c>
      <c r="P88" s="99">
        <f>Amnt_Deposited!D83</f>
        <v>0</v>
      </c>
      <c r="Q88" s="284">
        <f>MCF!R87</f>
        <v>0.8</v>
      </c>
      <c r="R88" s="67">
        <f t="shared" si="19"/>
        <v>0</v>
      </c>
      <c r="S88" s="67">
        <f t="shared" si="21"/>
        <v>0</v>
      </c>
      <c r="T88" s="67">
        <f t="shared" si="22"/>
        <v>0</v>
      </c>
      <c r="U88" s="67">
        <f t="shared" si="23"/>
        <v>0.20556156397862835</v>
      </c>
      <c r="V88" s="67">
        <f t="shared" si="24"/>
        <v>1.4904895139862592E-2</v>
      </c>
      <c r="W88" s="100">
        <f t="shared" si="25"/>
        <v>9.9365967599083938E-3</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9.2765536622115202E-2</v>
      </c>
      <c r="J89" s="67">
        <f t="shared" si="18"/>
        <v>6.7262603435409817E-3</v>
      </c>
      <c r="K89" s="100">
        <f t="shared" si="20"/>
        <v>4.4841735623606539E-3</v>
      </c>
      <c r="O89" s="96">
        <f>Amnt_Deposited!B84</f>
        <v>2070</v>
      </c>
      <c r="P89" s="99">
        <f>Amnt_Deposited!D84</f>
        <v>0</v>
      </c>
      <c r="Q89" s="284">
        <f>MCF!R88</f>
        <v>0.8</v>
      </c>
      <c r="R89" s="67">
        <f t="shared" si="19"/>
        <v>0</v>
      </c>
      <c r="S89" s="67">
        <f t="shared" si="21"/>
        <v>0</v>
      </c>
      <c r="T89" s="67">
        <f t="shared" si="22"/>
        <v>0</v>
      </c>
      <c r="U89" s="67">
        <f t="shared" si="23"/>
        <v>0.19166433186387427</v>
      </c>
      <c r="V89" s="67">
        <f t="shared" si="24"/>
        <v>1.3897232114754084E-2</v>
      </c>
      <c r="W89" s="100">
        <f t="shared" si="25"/>
        <v>9.2648214098360552E-3</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8.6494013046719137E-2</v>
      </c>
      <c r="J90" s="67">
        <f t="shared" si="18"/>
        <v>6.2715235753960713E-3</v>
      </c>
      <c r="K90" s="100">
        <f t="shared" si="20"/>
        <v>4.1810157169307142E-3</v>
      </c>
      <c r="O90" s="96">
        <f>Amnt_Deposited!B85</f>
        <v>2071</v>
      </c>
      <c r="P90" s="99">
        <f>Amnt_Deposited!D85</f>
        <v>0</v>
      </c>
      <c r="Q90" s="284">
        <f>MCF!R89</f>
        <v>0.8</v>
      </c>
      <c r="R90" s="67">
        <f t="shared" si="19"/>
        <v>0</v>
      </c>
      <c r="S90" s="67">
        <f t="shared" si="21"/>
        <v>0</v>
      </c>
      <c r="T90" s="67">
        <f t="shared" si="22"/>
        <v>0</v>
      </c>
      <c r="U90" s="67">
        <f t="shared" si="23"/>
        <v>0.17870663852627908</v>
      </c>
      <c r="V90" s="67">
        <f t="shared" si="24"/>
        <v>1.295769333759518E-2</v>
      </c>
      <c r="W90" s="100">
        <f t="shared" si="25"/>
        <v>8.6384622250634535E-3</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8.0646483223625387E-2</v>
      </c>
      <c r="J91" s="67">
        <f t="shared" si="18"/>
        <v>5.8475298230937535E-3</v>
      </c>
      <c r="K91" s="100">
        <f t="shared" si="20"/>
        <v>3.8983532153958355E-3</v>
      </c>
      <c r="O91" s="96">
        <f>Amnt_Deposited!B86</f>
        <v>2072</v>
      </c>
      <c r="P91" s="99">
        <f>Amnt_Deposited!D86</f>
        <v>0</v>
      </c>
      <c r="Q91" s="284">
        <f>MCF!R90</f>
        <v>0.8</v>
      </c>
      <c r="R91" s="67">
        <f t="shared" si="19"/>
        <v>0</v>
      </c>
      <c r="S91" s="67">
        <f t="shared" si="21"/>
        <v>0</v>
      </c>
      <c r="T91" s="67">
        <f t="shared" si="22"/>
        <v>0</v>
      </c>
      <c r="U91" s="67">
        <f t="shared" si="23"/>
        <v>0.16662496533806886</v>
      </c>
      <c r="V91" s="67">
        <f t="shared" si="24"/>
        <v>1.2081673188210226E-2</v>
      </c>
      <c r="W91" s="100">
        <f t="shared" si="25"/>
        <v>8.0544487921401509E-3</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7.519428255485705E-2</v>
      </c>
      <c r="J92" s="67">
        <f t="shared" si="18"/>
        <v>5.4522006687683392E-3</v>
      </c>
      <c r="K92" s="100">
        <f t="shared" si="20"/>
        <v>3.6348004458455594E-3</v>
      </c>
      <c r="O92" s="96">
        <f>Amnt_Deposited!B87</f>
        <v>2073</v>
      </c>
      <c r="P92" s="99">
        <f>Amnt_Deposited!D87</f>
        <v>0</v>
      </c>
      <c r="Q92" s="284">
        <f>MCF!R91</f>
        <v>0.8</v>
      </c>
      <c r="R92" s="67">
        <f t="shared" si="19"/>
        <v>0</v>
      </c>
      <c r="S92" s="67">
        <f t="shared" si="21"/>
        <v>0</v>
      </c>
      <c r="T92" s="67">
        <f t="shared" si="22"/>
        <v>0</v>
      </c>
      <c r="U92" s="67">
        <f t="shared" si="23"/>
        <v>0.15536008792325826</v>
      </c>
      <c r="V92" s="67">
        <f t="shared" si="24"/>
        <v>1.1264877414810611E-2</v>
      </c>
      <c r="W92" s="100">
        <f t="shared" si="25"/>
        <v>7.5099182765404069E-3</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7.0110684346410379E-2</v>
      </c>
      <c r="J93" s="67">
        <f t="shared" si="18"/>
        <v>5.0835982084466774E-3</v>
      </c>
      <c r="K93" s="100">
        <f t="shared" si="20"/>
        <v>3.3890654722977848E-3</v>
      </c>
      <c r="O93" s="96">
        <f>Amnt_Deposited!B88</f>
        <v>2074</v>
      </c>
      <c r="P93" s="99">
        <f>Amnt_Deposited!D88</f>
        <v>0</v>
      </c>
      <c r="Q93" s="284">
        <f>MCF!R92</f>
        <v>0.8</v>
      </c>
      <c r="R93" s="67">
        <f t="shared" si="19"/>
        <v>0</v>
      </c>
      <c r="S93" s="67">
        <f t="shared" si="21"/>
        <v>0</v>
      </c>
      <c r="T93" s="67">
        <f t="shared" si="22"/>
        <v>0</v>
      </c>
      <c r="U93" s="67">
        <f t="shared" si="23"/>
        <v>0.14485678583969075</v>
      </c>
      <c r="V93" s="67">
        <f t="shared" si="24"/>
        <v>1.0503302083567508E-2</v>
      </c>
      <c r="W93" s="100">
        <f t="shared" si="25"/>
        <v>7.002201389045005E-3</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6.5370768793969747E-2</v>
      </c>
      <c r="J94" s="67">
        <f t="shared" si="18"/>
        <v>4.7399155524406331E-3</v>
      </c>
      <c r="K94" s="100">
        <f t="shared" si="20"/>
        <v>3.1599437016270886E-3</v>
      </c>
      <c r="O94" s="96">
        <f>Amnt_Deposited!B89</f>
        <v>2075</v>
      </c>
      <c r="P94" s="99">
        <f>Amnt_Deposited!D89</f>
        <v>0</v>
      </c>
      <c r="Q94" s="284">
        <f>MCF!R93</f>
        <v>0.8</v>
      </c>
      <c r="R94" s="67">
        <f t="shared" si="19"/>
        <v>0</v>
      </c>
      <c r="S94" s="67">
        <f t="shared" si="21"/>
        <v>0</v>
      </c>
      <c r="T94" s="67">
        <f t="shared" si="22"/>
        <v>0</v>
      </c>
      <c r="U94" s="67">
        <f t="shared" si="23"/>
        <v>0.13506357188836712</v>
      </c>
      <c r="V94" s="67">
        <f t="shared" si="24"/>
        <v>9.7932139513236139E-3</v>
      </c>
      <c r="W94" s="100">
        <f t="shared" si="25"/>
        <v>6.5288093008824093E-3</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6.0951300825998013E-2</v>
      </c>
      <c r="J95" s="67">
        <f t="shared" si="18"/>
        <v>4.4194679679717356E-3</v>
      </c>
      <c r="K95" s="100">
        <f t="shared" si="20"/>
        <v>2.9463119786478234E-3</v>
      </c>
      <c r="O95" s="96">
        <f>Amnt_Deposited!B90</f>
        <v>2076</v>
      </c>
      <c r="P95" s="99">
        <f>Amnt_Deposited!D90</f>
        <v>0</v>
      </c>
      <c r="Q95" s="284">
        <f>MCF!R94</f>
        <v>0.8</v>
      </c>
      <c r="R95" s="67">
        <f t="shared" si="19"/>
        <v>0</v>
      </c>
      <c r="S95" s="67">
        <f t="shared" si="21"/>
        <v>0</v>
      </c>
      <c r="T95" s="67">
        <f t="shared" si="22"/>
        <v>0</v>
      </c>
      <c r="U95" s="67">
        <f t="shared" si="23"/>
        <v>0.12593243972313628</v>
      </c>
      <c r="V95" s="67">
        <f t="shared" si="24"/>
        <v>9.13113216523085E-3</v>
      </c>
      <c r="W95" s="100">
        <f t="shared" si="25"/>
        <v>6.087421443487233E-3</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5.6830616205388866E-2</v>
      </c>
      <c r="J96" s="67">
        <f t="shared" si="18"/>
        <v>4.1206846206091451E-3</v>
      </c>
      <c r="K96" s="100">
        <f t="shared" si="20"/>
        <v>2.7471230804060965E-3</v>
      </c>
      <c r="O96" s="96">
        <f>Amnt_Deposited!B91</f>
        <v>2077</v>
      </c>
      <c r="P96" s="99">
        <f>Amnt_Deposited!D91</f>
        <v>0</v>
      </c>
      <c r="Q96" s="284">
        <f>MCF!R95</f>
        <v>0.8</v>
      </c>
      <c r="R96" s="67">
        <f t="shared" si="19"/>
        <v>0</v>
      </c>
      <c r="S96" s="67">
        <f t="shared" si="21"/>
        <v>0</v>
      </c>
      <c r="T96" s="67">
        <f t="shared" si="22"/>
        <v>0</v>
      </c>
      <c r="U96" s="67">
        <f t="shared" si="23"/>
        <v>0.11741862852353062</v>
      </c>
      <c r="V96" s="67">
        <f t="shared" si="24"/>
        <v>8.5138111996056649E-3</v>
      </c>
      <c r="W96" s="100">
        <f t="shared" si="25"/>
        <v>5.6758741330704427E-3</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5.2988515331351412E-2</v>
      </c>
      <c r="J97" s="67">
        <f t="shared" si="18"/>
        <v>3.8421008740374542E-3</v>
      </c>
      <c r="K97" s="100">
        <f t="shared" si="20"/>
        <v>2.561400582691636E-3</v>
      </c>
      <c r="O97" s="96">
        <f>Amnt_Deposited!B92</f>
        <v>2078</v>
      </c>
      <c r="P97" s="99">
        <f>Amnt_Deposited!D92</f>
        <v>0</v>
      </c>
      <c r="Q97" s="284">
        <f>MCF!R96</f>
        <v>0.8</v>
      </c>
      <c r="R97" s="67">
        <f t="shared" si="19"/>
        <v>0</v>
      </c>
      <c r="S97" s="67">
        <f t="shared" si="21"/>
        <v>0</v>
      </c>
      <c r="T97" s="67">
        <f t="shared" si="22"/>
        <v>0</v>
      </c>
      <c r="U97" s="67">
        <f t="shared" si="23"/>
        <v>0.10948040357717224</v>
      </c>
      <c r="V97" s="67">
        <f t="shared" si="24"/>
        <v>7.9382249463583708E-3</v>
      </c>
      <c r="W97" s="100">
        <f t="shared" si="25"/>
        <v>5.2921499642389139E-3</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4.9406164220943648E-2</v>
      </c>
      <c r="J98" s="67">
        <f t="shared" si="18"/>
        <v>3.5823511104077646E-3</v>
      </c>
      <c r="K98" s="100">
        <f t="shared" si="20"/>
        <v>2.3882340736051761E-3</v>
      </c>
      <c r="O98" s="96">
        <f>Amnt_Deposited!B93</f>
        <v>2079</v>
      </c>
      <c r="P98" s="99">
        <f>Amnt_Deposited!D93</f>
        <v>0</v>
      </c>
      <c r="Q98" s="284">
        <f>MCF!R97</f>
        <v>0.8</v>
      </c>
      <c r="R98" s="67">
        <f t="shared" si="19"/>
        <v>0</v>
      </c>
      <c r="S98" s="67">
        <f t="shared" si="21"/>
        <v>0</v>
      </c>
      <c r="T98" s="67">
        <f t="shared" si="22"/>
        <v>0</v>
      </c>
      <c r="U98" s="67">
        <f t="shared" si="23"/>
        <v>0.10207885169616447</v>
      </c>
      <c r="V98" s="67">
        <f t="shared" si="24"/>
        <v>7.4015518810077712E-3</v>
      </c>
      <c r="W98" s="100">
        <f t="shared" si="25"/>
        <v>4.9343679206718472E-3</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4.6066002184866235E-2</v>
      </c>
      <c r="J99" s="68">
        <f t="shared" si="18"/>
        <v>3.3401620360774113E-3</v>
      </c>
      <c r="K99" s="102">
        <f t="shared" si="20"/>
        <v>2.2267746907182742E-3</v>
      </c>
      <c r="O99" s="97">
        <f>Amnt_Deposited!B94</f>
        <v>2080</v>
      </c>
      <c r="P99" s="101">
        <f>Amnt_Deposited!D94</f>
        <v>0</v>
      </c>
      <c r="Q99" s="285">
        <f>MCF!R98</f>
        <v>0.8</v>
      </c>
      <c r="R99" s="68">
        <f t="shared" si="19"/>
        <v>0</v>
      </c>
      <c r="S99" s="68">
        <f>R99*$W$12</f>
        <v>0</v>
      </c>
      <c r="T99" s="68">
        <f>R99*(1-$W$12)</f>
        <v>0</v>
      </c>
      <c r="U99" s="68">
        <f>S99+U98*$W$10</f>
        <v>9.5177690464599576E-2</v>
      </c>
      <c r="V99" s="68">
        <f>U98*(1-$W$10)+T99</f>
        <v>6.9011612315648925E-3</v>
      </c>
      <c r="W99" s="102">
        <f t="shared" si="25"/>
        <v>4.600774154376595E-3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0.93403494280800003</v>
      </c>
      <c r="D19" s="416">
        <f>Dry_Matter_Content!E6</f>
        <v>0.44</v>
      </c>
      <c r="E19" s="283">
        <f>MCF!R18</f>
        <v>0.8</v>
      </c>
      <c r="F19" s="130">
        <f t="shared" ref="F19:F82" si="0">C19*D19*$K$6*DOCF*E19</f>
        <v>9.8634089960524807E-2</v>
      </c>
      <c r="G19" s="65">
        <f t="shared" ref="G19:G82" si="1">F19*$K$12</f>
        <v>9.8634089960524807E-2</v>
      </c>
      <c r="H19" s="65">
        <f t="shared" ref="H19:H82" si="2">F19*(1-$K$12)</f>
        <v>0</v>
      </c>
      <c r="I19" s="65">
        <f t="shared" ref="I19:I82" si="3">G19+I18*$K$10</f>
        <v>9.8634089960524807E-2</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0.98585067002399995</v>
      </c>
      <c r="D20" s="418">
        <f>Dry_Matter_Content!E7</f>
        <v>0.44</v>
      </c>
      <c r="E20" s="284">
        <f>MCF!R19</f>
        <v>0.8</v>
      </c>
      <c r="F20" s="67">
        <f t="shared" si="0"/>
        <v>0.10410583075453439</v>
      </c>
      <c r="G20" s="67">
        <f t="shared" si="1"/>
        <v>0.10410583075453439</v>
      </c>
      <c r="H20" s="67">
        <f t="shared" si="2"/>
        <v>0</v>
      </c>
      <c r="I20" s="67">
        <f t="shared" si="3"/>
        <v>0.18731994217123177</v>
      </c>
      <c r="J20" s="67">
        <f t="shared" si="4"/>
        <v>1.5419978543827434E-2</v>
      </c>
      <c r="K20" s="100">
        <f>J20*CH4_fraction*conv</f>
        <v>1.0279985695884956E-2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1.0416265310880002</v>
      </c>
      <c r="D21" s="418">
        <f>Dry_Matter_Content!E8</f>
        <v>0.44</v>
      </c>
      <c r="E21" s="284">
        <f>MCF!R20</f>
        <v>0.8</v>
      </c>
      <c r="F21" s="67">
        <f t="shared" si="0"/>
        <v>0.10999576168289281</v>
      </c>
      <c r="G21" s="67">
        <f t="shared" si="1"/>
        <v>0.10999576168289281</v>
      </c>
      <c r="H21" s="67">
        <f t="shared" si="2"/>
        <v>0</v>
      </c>
      <c r="I21" s="67">
        <f t="shared" si="3"/>
        <v>0.26803100633963028</v>
      </c>
      <c r="J21" s="67">
        <f t="shared" si="4"/>
        <v>2.9284697514494317E-2</v>
      </c>
      <c r="K21" s="100">
        <f t="shared" ref="K21:K84" si="6">J21*CH4_fraction*conv</f>
        <v>1.9523131676329544E-2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1.060695609336</v>
      </c>
      <c r="D22" s="418">
        <f>Dry_Matter_Content!E9</f>
        <v>0.44</v>
      </c>
      <c r="E22" s="284">
        <f>MCF!R21</f>
        <v>0.8</v>
      </c>
      <c r="F22" s="67">
        <f t="shared" si="0"/>
        <v>0.11200945634588161</v>
      </c>
      <c r="G22" s="67">
        <f t="shared" si="1"/>
        <v>0.11200945634588161</v>
      </c>
      <c r="H22" s="67">
        <f t="shared" si="2"/>
        <v>0</v>
      </c>
      <c r="I22" s="67">
        <f t="shared" si="3"/>
        <v>0.33813778615154999</v>
      </c>
      <c r="J22" s="67">
        <f t="shared" si="4"/>
        <v>4.1902676533961944E-2</v>
      </c>
      <c r="K22" s="100">
        <f t="shared" si="6"/>
        <v>2.793511768930796E-2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1.1191036075559999</v>
      </c>
      <c r="D23" s="418">
        <f>Dry_Matter_Content!E10</f>
        <v>0.44</v>
      </c>
      <c r="E23" s="284">
        <f>MCF!R22</f>
        <v>0.8</v>
      </c>
      <c r="F23" s="67">
        <f t="shared" si="0"/>
        <v>0.1181773409579136</v>
      </c>
      <c r="G23" s="67">
        <f t="shared" si="1"/>
        <v>0.1181773409579136</v>
      </c>
      <c r="H23" s="67">
        <f t="shared" si="2"/>
        <v>0</v>
      </c>
      <c r="I23" s="67">
        <f t="shared" si="3"/>
        <v>0.40345229429576823</v>
      </c>
      <c r="J23" s="67">
        <f t="shared" si="4"/>
        <v>5.2862832813695353E-2</v>
      </c>
      <c r="K23" s="100">
        <f t="shared" si="6"/>
        <v>3.5241888542463566E-2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1.199586568752</v>
      </c>
      <c r="D24" s="418">
        <f>Dry_Matter_Content!E11</f>
        <v>0.44</v>
      </c>
      <c r="E24" s="284">
        <f>MCF!R23</f>
        <v>0.8</v>
      </c>
      <c r="F24" s="67">
        <f t="shared" si="0"/>
        <v>0.12667634166021122</v>
      </c>
      <c r="G24" s="67">
        <f t="shared" si="1"/>
        <v>0.12667634166021122</v>
      </c>
      <c r="H24" s="67">
        <f t="shared" si="2"/>
        <v>0</v>
      </c>
      <c r="I24" s="67">
        <f t="shared" si="3"/>
        <v>0.4670548475326407</v>
      </c>
      <c r="J24" s="67">
        <f t="shared" si="4"/>
        <v>6.3073788423338703E-2</v>
      </c>
      <c r="K24" s="100">
        <f t="shared" si="6"/>
        <v>4.2049192282225797E-2</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1.2484043633159998</v>
      </c>
      <c r="D25" s="418">
        <f>Dry_Matter_Content!E12</f>
        <v>0.44</v>
      </c>
      <c r="E25" s="284">
        <f>MCF!R24</f>
        <v>0.8</v>
      </c>
      <c r="F25" s="67">
        <f t="shared" si="0"/>
        <v>0.13183150076616956</v>
      </c>
      <c r="G25" s="67">
        <f t="shared" si="1"/>
        <v>0.13183150076616956</v>
      </c>
      <c r="H25" s="67">
        <f t="shared" si="2"/>
        <v>0</v>
      </c>
      <c r="I25" s="67">
        <f t="shared" si="3"/>
        <v>0.52586924305024685</v>
      </c>
      <c r="J25" s="67">
        <f t="shared" si="4"/>
        <v>7.3017105248563433E-2</v>
      </c>
      <c r="K25" s="100">
        <f t="shared" si="6"/>
        <v>4.867807016570895E-2</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1.2986455794840002</v>
      </c>
      <c r="D26" s="418">
        <f>Dry_Matter_Content!E13</f>
        <v>0.44</v>
      </c>
      <c r="E26" s="284">
        <f>MCF!R25</f>
        <v>0.8</v>
      </c>
      <c r="F26" s="67">
        <f t="shared" si="0"/>
        <v>0.13713697319351043</v>
      </c>
      <c r="G26" s="67">
        <f t="shared" si="1"/>
        <v>0.13713697319351043</v>
      </c>
      <c r="H26" s="67">
        <f t="shared" si="2"/>
        <v>0</v>
      </c>
      <c r="I26" s="67">
        <f t="shared" si="3"/>
        <v>0.58079435168517612</v>
      </c>
      <c r="J26" s="67">
        <f t="shared" si="4"/>
        <v>8.2211864558581219E-2</v>
      </c>
      <c r="K26" s="100">
        <f t="shared" si="6"/>
        <v>5.480790970572081E-2</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1.3502068402680001</v>
      </c>
      <c r="D27" s="418">
        <f>Dry_Matter_Content!E14</f>
        <v>0.44</v>
      </c>
      <c r="E27" s="284">
        <f>MCF!R26</f>
        <v>0.8</v>
      </c>
      <c r="F27" s="67">
        <f t="shared" si="0"/>
        <v>0.14258184233230081</v>
      </c>
      <c r="G27" s="67">
        <f t="shared" si="1"/>
        <v>0.14258184233230081</v>
      </c>
      <c r="H27" s="67">
        <f t="shared" si="2"/>
        <v>0</v>
      </c>
      <c r="I27" s="67">
        <f t="shared" si="3"/>
        <v>0.63257760252699047</v>
      </c>
      <c r="J27" s="67">
        <f t="shared" si="4"/>
        <v>9.0798591490486427E-2</v>
      </c>
      <c r="K27" s="100">
        <f t="shared" si="6"/>
        <v>6.0532394326990951E-2</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1.4029211520720002</v>
      </c>
      <c r="D28" s="418">
        <f>Dry_Matter_Content!E15</f>
        <v>0.44</v>
      </c>
      <c r="E28" s="284">
        <f>MCF!R27</f>
        <v>0.8</v>
      </c>
      <c r="F28" s="67">
        <f t="shared" si="0"/>
        <v>0.14814847365880321</v>
      </c>
      <c r="G28" s="67">
        <f t="shared" si="1"/>
        <v>0.14814847365880321</v>
      </c>
      <c r="H28" s="67">
        <f t="shared" si="2"/>
        <v>0</v>
      </c>
      <c r="I28" s="67">
        <f t="shared" si="3"/>
        <v>0.6818319406777168</v>
      </c>
      <c r="J28" s="67">
        <f t="shared" si="4"/>
        <v>9.889413550807695E-2</v>
      </c>
      <c r="K28" s="100">
        <f t="shared" si="6"/>
        <v>6.5929423672051291E-2</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1.424049818004</v>
      </c>
      <c r="D29" s="418">
        <f>Dry_Matter_Content!E16</f>
        <v>0.44</v>
      </c>
      <c r="E29" s="284">
        <f>MCF!R28</f>
        <v>0.8</v>
      </c>
      <c r="F29" s="67">
        <f t="shared" si="0"/>
        <v>0.15037966078122242</v>
      </c>
      <c r="G29" s="67">
        <f t="shared" si="1"/>
        <v>0.15037966078122242</v>
      </c>
      <c r="H29" s="67">
        <f t="shared" si="2"/>
        <v>0</v>
      </c>
      <c r="I29" s="67">
        <f t="shared" si="3"/>
        <v>0.7256172799626448</v>
      </c>
      <c r="J29" s="67">
        <f t="shared" si="4"/>
        <v>0.10659432149629448</v>
      </c>
      <c r="K29" s="100">
        <f t="shared" si="6"/>
        <v>7.1062880997529651E-2</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1.3445225517600001</v>
      </c>
      <c r="D30" s="418">
        <f>Dry_Matter_Content!E17</f>
        <v>0.44</v>
      </c>
      <c r="E30" s="284">
        <f>MCF!R29</f>
        <v>0.8</v>
      </c>
      <c r="F30" s="67">
        <f t="shared" si="0"/>
        <v>0.14198158146585602</v>
      </c>
      <c r="G30" s="67">
        <f t="shared" si="1"/>
        <v>0.14198158146585602</v>
      </c>
      <c r="H30" s="67">
        <f t="shared" si="2"/>
        <v>0</v>
      </c>
      <c r="I30" s="67">
        <f t="shared" si="3"/>
        <v>0.75415935088470754</v>
      </c>
      <c r="J30" s="67">
        <f t="shared" si="4"/>
        <v>0.11343951054379327</v>
      </c>
      <c r="K30" s="100">
        <f t="shared" si="6"/>
        <v>7.5626340362528841E-2</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1.38493355616</v>
      </c>
      <c r="D31" s="418">
        <f>Dry_Matter_Content!E18</f>
        <v>0.44</v>
      </c>
      <c r="E31" s="284">
        <f>MCF!R30</f>
        <v>0.8</v>
      </c>
      <c r="F31" s="67">
        <f t="shared" si="0"/>
        <v>0.14624898353049598</v>
      </c>
      <c r="G31" s="67">
        <f t="shared" si="1"/>
        <v>0.14624898353049598</v>
      </c>
      <c r="H31" s="67">
        <f t="shared" si="2"/>
        <v>0</v>
      </c>
      <c r="I31" s="67">
        <f t="shared" si="3"/>
        <v>0.78250669397909056</v>
      </c>
      <c r="J31" s="67">
        <f t="shared" si="4"/>
        <v>0.11790164043611297</v>
      </c>
      <c r="K31" s="100">
        <f t="shared" si="6"/>
        <v>7.8601093624075302E-2</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1.4269494340800002</v>
      </c>
      <c r="D32" s="418">
        <f>Dry_Matter_Content!E19</f>
        <v>0.44</v>
      </c>
      <c r="E32" s="284">
        <f>MCF!R31</f>
        <v>0.8</v>
      </c>
      <c r="F32" s="67">
        <f t="shared" si="0"/>
        <v>0.15068586023884803</v>
      </c>
      <c r="G32" s="67">
        <f t="shared" si="1"/>
        <v>0.15068586023884803</v>
      </c>
      <c r="H32" s="67">
        <f t="shared" si="2"/>
        <v>0</v>
      </c>
      <c r="I32" s="67">
        <f t="shared" si="3"/>
        <v>0.81085922670015997</v>
      </c>
      <c r="J32" s="67">
        <f t="shared" si="4"/>
        <v>0.12233332751777858</v>
      </c>
      <c r="K32" s="100">
        <f t="shared" si="6"/>
        <v>8.155555167851905E-2</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1.46913158268</v>
      </c>
      <c r="D33" s="418">
        <f>Dry_Matter_Content!E20</f>
        <v>0.44</v>
      </c>
      <c r="E33" s="284">
        <f>MCF!R32</f>
        <v>0.8</v>
      </c>
      <c r="F33" s="67">
        <f t="shared" si="0"/>
        <v>0.15514029513100802</v>
      </c>
      <c r="G33" s="67">
        <f t="shared" si="1"/>
        <v>0.15514029513100802</v>
      </c>
      <c r="H33" s="67">
        <f t="shared" si="2"/>
        <v>0</v>
      </c>
      <c r="I33" s="67">
        <f t="shared" si="3"/>
        <v>0.83923369591048402</v>
      </c>
      <c r="J33" s="67">
        <f t="shared" si="4"/>
        <v>0.126765825920684</v>
      </c>
      <c r="K33" s="100">
        <f t="shared" si="6"/>
        <v>8.4510550613789329E-2</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1.5101209198800001</v>
      </c>
      <c r="D34" s="418">
        <f>Dry_Matter_Content!E21</f>
        <v>0.44</v>
      </c>
      <c r="E34" s="284">
        <f>MCF!R33</f>
        <v>0.8</v>
      </c>
      <c r="F34" s="67">
        <f t="shared" si="0"/>
        <v>0.15946876913932803</v>
      </c>
      <c r="G34" s="67">
        <f t="shared" si="1"/>
        <v>0.15946876913932803</v>
      </c>
      <c r="H34" s="67">
        <f t="shared" si="2"/>
        <v>0</v>
      </c>
      <c r="I34" s="67">
        <f t="shared" si="3"/>
        <v>0.8675007112811518</v>
      </c>
      <c r="J34" s="67">
        <f t="shared" si="4"/>
        <v>0.13120175376866028</v>
      </c>
      <c r="K34" s="100">
        <f t="shared" si="6"/>
        <v>8.7467835845773514E-2</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1.5530259844800005</v>
      </c>
      <c r="D35" s="418">
        <f>Dry_Matter_Content!E22</f>
        <v>0.44</v>
      </c>
      <c r="E35" s="284">
        <f>MCF!R34</f>
        <v>0.8</v>
      </c>
      <c r="F35" s="67">
        <f t="shared" si="0"/>
        <v>0.16399954396108807</v>
      </c>
      <c r="G35" s="67">
        <f t="shared" si="1"/>
        <v>0.16399954396108807</v>
      </c>
      <c r="H35" s="67">
        <f t="shared" si="2"/>
        <v>0</v>
      </c>
      <c r="I35" s="67">
        <f t="shared" si="3"/>
        <v>0.89587937244133342</v>
      </c>
      <c r="J35" s="67">
        <f t="shared" si="4"/>
        <v>0.13562088280090645</v>
      </c>
      <c r="K35" s="100">
        <f t="shared" si="6"/>
        <v>9.0413921867270958E-2</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1.5687890163368068</v>
      </c>
      <c r="D36" s="418">
        <f>Dry_Matter_Content!E23</f>
        <v>0.44</v>
      </c>
      <c r="E36" s="284">
        <f>MCF!R35</f>
        <v>0.8</v>
      </c>
      <c r="F36" s="67">
        <f t="shared" si="0"/>
        <v>0.16566412012516682</v>
      </c>
      <c r="G36" s="67">
        <f t="shared" si="1"/>
        <v>0.16566412012516682</v>
      </c>
      <c r="H36" s="67">
        <f t="shared" si="2"/>
        <v>0</v>
      </c>
      <c r="I36" s="67">
        <f t="shared" si="3"/>
        <v>0.92148602656836776</v>
      </c>
      <c r="J36" s="67">
        <f t="shared" si="4"/>
        <v>0.14005746599813254</v>
      </c>
      <c r="K36" s="100">
        <f t="shared" si="6"/>
        <v>9.3371643998755027E-2</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1.5735025013240622</v>
      </c>
      <c r="D37" s="418">
        <f>Dry_Matter_Content!E24</f>
        <v>0.44</v>
      </c>
      <c r="E37" s="284">
        <f>MCF!R36</f>
        <v>0.8</v>
      </c>
      <c r="F37" s="67">
        <f t="shared" si="0"/>
        <v>0.16616186413982098</v>
      </c>
      <c r="G37" s="67">
        <f t="shared" si="1"/>
        <v>0.16616186413982098</v>
      </c>
      <c r="H37" s="67">
        <f t="shared" si="2"/>
        <v>0</v>
      </c>
      <c r="I37" s="67">
        <f t="shared" si="3"/>
        <v>0.94358720374075333</v>
      </c>
      <c r="J37" s="67">
        <f t="shared" si="4"/>
        <v>0.1440606869674354</v>
      </c>
      <c r="K37" s="100">
        <f t="shared" si="6"/>
        <v>9.6040457978290264E-2</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1.5771029995755115</v>
      </c>
      <c r="D38" s="418">
        <f>Dry_Matter_Content!E25</f>
        <v>0.44</v>
      </c>
      <c r="E38" s="284">
        <f>MCF!R37</f>
        <v>0.8</v>
      </c>
      <c r="F38" s="67">
        <f t="shared" si="0"/>
        <v>0.16654207675517402</v>
      </c>
      <c r="G38" s="67">
        <f t="shared" si="1"/>
        <v>0.16654207675517402</v>
      </c>
      <c r="H38" s="67">
        <f t="shared" si="2"/>
        <v>0</v>
      </c>
      <c r="I38" s="67">
        <f t="shared" si="3"/>
        <v>0.96261340194181133</v>
      </c>
      <c r="J38" s="67">
        <f t="shared" si="4"/>
        <v>0.14751587855411613</v>
      </c>
      <c r="K38" s="100">
        <f t="shared" si="6"/>
        <v>9.8343919036077421E-2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1.5796408193533411</v>
      </c>
      <c r="D39" s="418">
        <f>Dry_Matter_Content!E26</f>
        <v>0.44</v>
      </c>
      <c r="E39" s="284">
        <f>MCF!R38</f>
        <v>0.8</v>
      </c>
      <c r="F39" s="67">
        <f t="shared" si="0"/>
        <v>0.16681007052371283</v>
      </c>
      <c r="G39" s="67">
        <f t="shared" si="1"/>
        <v>0.16681007052371283</v>
      </c>
      <c r="H39" s="67">
        <f t="shared" si="2"/>
        <v>0</v>
      </c>
      <c r="I39" s="67">
        <f t="shared" si="3"/>
        <v>0.97893312972617208</v>
      </c>
      <c r="J39" s="67">
        <f t="shared" si="4"/>
        <v>0.15049034273935208</v>
      </c>
      <c r="K39" s="100">
        <f t="shared" si="6"/>
        <v>0.10032689515956805</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1.5811645046866665</v>
      </c>
      <c r="D40" s="418">
        <f>Dry_Matter_Content!E27</f>
        <v>0.44</v>
      </c>
      <c r="E40" s="284">
        <f>MCF!R39</f>
        <v>0.8</v>
      </c>
      <c r="F40" s="67">
        <f t="shared" si="0"/>
        <v>0.16697097169491198</v>
      </c>
      <c r="G40" s="67">
        <f t="shared" si="1"/>
        <v>0.16697097169491198</v>
      </c>
      <c r="H40" s="67">
        <f t="shared" si="2"/>
        <v>0</v>
      </c>
      <c r="I40" s="67">
        <f t="shared" si="3"/>
        <v>0.99286241104546691</v>
      </c>
      <c r="J40" s="67">
        <f t="shared" si="4"/>
        <v>0.15304169037561721</v>
      </c>
      <c r="K40" s="100">
        <f t="shared" si="6"/>
        <v>0.10202779358374481</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1.5817208908524112</v>
      </c>
      <c r="D41" s="418">
        <f>Dry_Matter_Content!E28</f>
        <v>0.44</v>
      </c>
      <c r="E41" s="284">
        <f>MCF!R40</f>
        <v>0.8</v>
      </c>
      <c r="F41" s="67">
        <f t="shared" si="0"/>
        <v>0.16702972607401462</v>
      </c>
      <c r="G41" s="67">
        <f t="shared" si="1"/>
        <v>0.16702972607401462</v>
      </c>
      <c r="H41" s="67">
        <f t="shared" si="2"/>
        <v>0</v>
      </c>
      <c r="I41" s="67">
        <f t="shared" si="3"/>
        <v>1.0046728099941318</v>
      </c>
      <c r="J41" s="67">
        <f t="shared" si="4"/>
        <v>0.15521932712534975</v>
      </c>
      <c r="K41" s="100">
        <f t="shared" si="6"/>
        <v>0.10347955141689982</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1.5813551582146317</v>
      </c>
      <c r="D42" s="418">
        <f>Dry_Matter_Content!E29</f>
        <v>0.44</v>
      </c>
      <c r="E42" s="284">
        <f>MCF!R41</f>
        <v>0.8</v>
      </c>
      <c r="F42" s="67">
        <f t="shared" si="0"/>
        <v>0.16699110470746512</v>
      </c>
      <c r="G42" s="67">
        <f t="shared" si="1"/>
        <v>0.16699110470746512</v>
      </c>
      <c r="H42" s="67">
        <f t="shared" si="2"/>
        <v>0</v>
      </c>
      <c r="I42" s="67">
        <f t="shared" si="3"/>
        <v>1.0145982066905377</v>
      </c>
      <c r="J42" s="67">
        <f t="shared" si="4"/>
        <v>0.15706570801105915</v>
      </c>
      <c r="K42" s="100">
        <f t="shared" si="6"/>
        <v>0.10471047200737277</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1.5801108844689966</v>
      </c>
      <c r="D43" s="418">
        <f>Dry_Matter_Content!E30</f>
        <v>0.44</v>
      </c>
      <c r="E43" s="284">
        <f>MCF!R42</f>
        <v>0.8</v>
      </c>
      <c r="F43" s="67">
        <f t="shared" si="0"/>
        <v>0.16685970939992603</v>
      </c>
      <c r="G43" s="67">
        <f t="shared" si="1"/>
        <v>0.16685970939992603</v>
      </c>
      <c r="H43" s="67">
        <f t="shared" si="2"/>
        <v>0</v>
      </c>
      <c r="I43" s="67">
        <f t="shared" si="3"/>
        <v>1.0228405193665184</v>
      </c>
      <c r="J43" s="67">
        <f t="shared" si="4"/>
        <v>0.1586173967239454</v>
      </c>
      <c r="K43" s="100">
        <f t="shared" si="6"/>
        <v>0.10574493114929692</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1.5780300953378343</v>
      </c>
      <c r="D44" s="418">
        <f>Dry_Matter_Content!E31</f>
        <v>0.44</v>
      </c>
      <c r="E44" s="284">
        <f>MCF!R43</f>
        <v>0.8</v>
      </c>
      <c r="F44" s="67">
        <f t="shared" si="0"/>
        <v>0.1666399780676753</v>
      </c>
      <c r="G44" s="67">
        <f t="shared" si="1"/>
        <v>0.1666399780676753</v>
      </c>
      <c r="H44" s="67">
        <f t="shared" si="2"/>
        <v>0</v>
      </c>
      <c r="I44" s="67">
        <f t="shared" si="3"/>
        <v>1.0295745372463789</v>
      </c>
      <c r="J44" s="67">
        <f t="shared" si="4"/>
        <v>0.15990596018781481</v>
      </c>
      <c r="K44" s="100">
        <f t="shared" si="6"/>
        <v>0.10660397345854319</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1.5751533137599165</v>
      </c>
      <c r="D45" s="418">
        <f>Dry_Matter_Content!E32</f>
        <v>0.44</v>
      </c>
      <c r="E45" s="284">
        <f>MCF!R44</f>
        <v>0.8</v>
      </c>
      <c r="F45" s="67">
        <f t="shared" si="0"/>
        <v>0.16633618993304722</v>
      </c>
      <c r="G45" s="67">
        <f t="shared" si="1"/>
        <v>0.16633618993304722</v>
      </c>
      <c r="H45" s="67">
        <f t="shared" si="2"/>
        <v>0</v>
      </c>
      <c r="I45" s="67">
        <f t="shared" si="3"/>
        <v>1.0349520030713202</v>
      </c>
      <c r="J45" s="67">
        <f t="shared" si="4"/>
        <v>0.16095872410810602</v>
      </c>
      <c r="K45" s="100">
        <f t="shared" si="6"/>
        <v>0.10730581607207068</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1.5715196076179041</v>
      </c>
      <c r="D46" s="418">
        <f>Dry_Matter_Content!E33</f>
        <v>0.44</v>
      </c>
      <c r="E46" s="284">
        <f>MCF!R45</f>
        <v>0.8</v>
      </c>
      <c r="F46" s="67">
        <f t="shared" si="0"/>
        <v>0.1659524705644507</v>
      </c>
      <c r="G46" s="67">
        <f t="shared" si="1"/>
        <v>0.1659524705644507</v>
      </c>
      <c r="H46" s="67">
        <f t="shared" si="2"/>
        <v>0</v>
      </c>
      <c r="I46" s="67">
        <f t="shared" si="3"/>
        <v>1.039105062421676</v>
      </c>
      <c r="J46" s="67">
        <f t="shared" si="4"/>
        <v>0.16179941121409488</v>
      </c>
      <c r="K46" s="100">
        <f t="shared" si="6"/>
        <v>0.10786627414272992</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1.5671666360452059</v>
      </c>
      <c r="D47" s="418">
        <f>Dry_Matter_Content!E34</f>
        <v>0.44</v>
      </c>
      <c r="E47" s="284">
        <f>MCF!R46</f>
        <v>0.8</v>
      </c>
      <c r="F47" s="67">
        <f t="shared" si="0"/>
        <v>0.16549279676637374</v>
      </c>
      <c r="G47" s="67">
        <f t="shared" si="1"/>
        <v>0.16549279676637374</v>
      </c>
      <c r="H47" s="67">
        <f t="shared" si="2"/>
        <v>0</v>
      </c>
      <c r="I47" s="67">
        <f t="shared" si="3"/>
        <v>1.0421491786787309</v>
      </c>
      <c r="J47" s="67">
        <f t="shared" si="4"/>
        <v>0.16244868050931888</v>
      </c>
      <c r="K47" s="100">
        <f t="shared" si="6"/>
        <v>0.10829912033954592</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1.5621306943528288</v>
      </c>
      <c r="D48" s="418">
        <f>Dry_Matter_Content!E35</f>
        <v>0.44</v>
      </c>
      <c r="E48" s="284">
        <f>MCF!R47</f>
        <v>0.8</v>
      </c>
      <c r="F48" s="67">
        <f t="shared" si="0"/>
        <v>0.16496100132365873</v>
      </c>
      <c r="G48" s="67">
        <f t="shared" si="1"/>
        <v>0.16496100132365873</v>
      </c>
      <c r="H48" s="67">
        <f t="shared" si="2"/>
        <v>0</v>
      </c>
      <c r="I48" s="67">
        <f t="shared" si="3"/>
        <v>1.0441855970197222</v>
      </c>
      <c r="J48" s="67">
        <f t="shared" si="4"/>
        <v>0.16292458298266749</v>
      </c>
      <c r="K48" s="100">
        <f t="shared" si="6"/>
        <v>0.10861638865511165</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1.5565134840000006</v>
      </c>
      <c r="D49" s="418">
        <f>Dry_Matter_Content!E36</f>
        <v>0.44</v>
      </c>
      <c r="E49" s="284">
        <f>MCF!R48</f>
        <v>0.8</v>
      </c>
      <c r="F49" s="67">
        <f t="shared" si="0"/>
        <v>0.16436782391040006</v>
      </c>
      <c r="G49" s="67">
        <f t="shared" si="1"/>
        <v>0.16436782391040006</v>
      </c>
      <c r="H49" s="67">
        <f t="shared" si="2"/>
        <v>0</v>
      </c>
      <c r="I49" s="67">
        <f t="shared" si="3"/>
        <v>1.0453104741126293</v>
      </c>
      <c r="J49" s="67">
        <f t="shared" si="4"/>
        <v>0.16324294681749285</v>
      </c>
      <c r="K49" s="100">
        <f t="shared" si="6"/>
        <v>0.10882863121166189</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0.88189166942851038</v>
      </c>
      <c r="J50" s="67">
        <f t="shared" si="4"/>
        <v>0.16341880468411901</v>
      </c>
      <c r="K50" s="100">
        <f t="shared" si="6"/>
        <v>0.10894586978941267</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0.74402097354628283</v>
      </c>
      <c r="J51" s="67">
        <f t="shared" si="4"/>
        <v>0.13787069588222753</v>
      </c>
      <c r="K51" s="100">
        <f t="shared" si="6"/>
        <v>9.1913797254818352E-2</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0.62770431819078754</v>
      </c>
      <c r="J52" s="67">
        <f t="shared" si="4"/>
        <v>0.11631665535549528</v>
      </c>
      <c r="K52" s="100">
        <f t="shared" si="6"/>
        <v>7.7544436903663513E-2</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0.52957204848318884</v>
      </c>
      <c r="J53" s="67">
        <f t="shared" si="4"/>
        <v>9.8132269707598696E-2</v>
      </c>
      <c r="K53" s="100">
        <f t="shared" si="6"/>
        <v>6.5421513138399126E-2</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0.44678130515814074</v>
      </c>
      <c r="J54" s="67">
        <f t="shared" si="4"/>
        <v>8.2790743325048113E-2</v>
      </c>
      <c r="K54" s="100">
        <f t="shared" si="6"/>
        <v>5.5193828883365409E-2</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0.37693366787493576</v>
      </c>
      <c r="J55" s="67">
        <f t="shared" si="4"/>
        <v>6.9847637283204991E-2</v>
      </c>
      <c r="K55" s="100">
        <f t="shared" si="6"/>
        <v>4.6565091522136656E-2</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0.31800567377670991</v>
      </c>
      <c r="J56" s="67">
        <f t="shared" si="4"/>
        <v>5.8927994098225876E-2</v>
      </c>
      <c r="K56" s="100">
        <f t="shared" si="6"/>
        <v>3.9285329398817251E-2</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0.26829019844343738</v>
      </c>
      <c r="J57" s="67">
        <f t="shared" si="4"/>
        <v>4.9715475333272516E-2</v>
      </c>
      <c r="K57" s="100">
        <f t="shared" si="6"/>
        <v>3.3143650222181673E-2</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0.22634700106438999</v>
      </c>
      <c r="J58" s="67">
        <f t="shared" si="4"/>
        <v>4.1943197379047392E-2</v>
      </c>
      <c r="K58" s="100">
        <f t="shared" si="6"/>
        <v>2.7962131586031592E-2</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0.19096100114013004</v>
      </c>
      <c r="J59" s="67">
        <f t="shared" si="4"/>
        <v>3.5385999924259941E-2</v>
      </c>
      <c r="K59" s="100">
        <f t="shared" si="6"/>
        <v>2.3590666616173293E-2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0.16110707800394963</v>
      </c>
      <c r="J60" s="67">
        <f t="shared" si="4"/>
        <v>2.9853923136180412E-2</v>
      </c>
      <c r="K60" s="100">
        <f t="shared" si="6"/>
        <v>1.9902615424120272E-2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0.13592037341658145</v>
      </c>
      <c r="J61" s="67">
        <f t="shared" si="4"/>
        <v>2.5186704587368183E-2</v>
      </c>
      <c r="K61" s="100">
        <f t="shared" si="6"/>
        <v>1.6791136391578788E-2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0.11467123691021218</v>
      </c>
      <c r="J62" s="67">
        <f t="shared" si="4"/>
        <v>2.1249136506369275E-2</v>
      </c>
      <c r="K62" s="100">
        <f t="shared" si="6"/>
        <v>1.4166091004246182E-2</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9.6744088056734623E-2</v>
      </c>
      <c r="J63" s="67">
        <f t="shared" si="4"/>
        <v>1.7927148853477556E-2</v>
      </c>
      <c r="K63" s="100">
        <f t="shared" si="6"/>
        <v>1.1951432568985038E-2</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8.161958330716941E-2</v>
      </c>
      <c r="J64" s="67">
        <f t="shared" si="4"/>
        <v>1.5124504749565212E-2</v>
      </c>
      <c r="K64" s="100">
        <f t="shared" si="6"/>
        <v>1.0083003166376808E-2</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6.8859570781516347E-2</v>
      </c>
      <c r="J65" s="67">
        <f t="shared" si="4"/>
        <v>1.2760012525653069E-2</v>
      </c>
      <c r="K65" s="100">
        <f t="shared" si="6"/>
        <v>8.5066750171020455E-3</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5.8094397154293688E-2</v>
      </c>
      <c r="J66" s="67">
        <f t="shared" si="4"/>
        <v>1.0765173627222655E-2</v>
      </c>
      <c r="K66" s="100">
        <f t="shared" si="6"/>
        <v>7.1767824181484365E-3</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4.9012198920454657E-2</v>
      </c>
      <c r="J67" s="67">
        <f t="shared" si="4"/>
        <v>9.0821982338390277E-3</v>
      </c>
      <c r="K67" s="100">
        <f t="shared" si="6"/>
        <v>6.0547988225593515E-3</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4.1349867813210851E-2</v>
      </c>
      <c r="J68" s="67">
        <f t="shared" si="4"/>
        <v>7.6623311072438038E-3</v>
      </c>
      <c r="K68" s="100">
        <f t="shared" si="6"/>
        <v>5.1082207381625356E-3</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3.4885428644917241E-2</v>
      </c>
      <c r="J69" s="67">
        <f t="shared" si="4"/>
        <v>6.4644391682936089E-3</v>
      </c>
      <c r="K69" s="100">
        <f t="shared" si="6"/>
        <v>4.3096261121957392E-3</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2.9431608759600335E-2</v>
      </c>
      <c r="J70" s="67">
        <f t="shared" si="4"/>
        <v>5.4538198853169061E-3</v>
      </c>
      <c r="K70" s="100">
        <f t="shared" si="6"/>
        <v>3.6358799235446039E-3</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2.4830412806304738E-2</v>
      </c>
      <c r="J71" s="67">
        <f t="shared" si="4"/>
        <v>4.6011959532955985E-3</v>
      </c>
      <c r="K71" s="100">
        <f t="shared" si="6"/>
        <v>3.0674639688637322E-3</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2.0948545666243584E-2</v>
      </c>
      <c r="J72" s="67">
        <f t="shared" si="4"/>
        <v>3.8818671400611539E-3</v>
      </c>
      <c r="K72" s="100">
        <f t="shared" si="6"/>
        <v>2.5879114267074359E-3</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1.7673550937472363E-2</v>
      </c>
      <c r="J73" s="67">
        <f t="shared" si="4"/>
        <v>3.274994728771222E-3</v>
      </c>
      <c r="K73" s="100">
        <f t="shared" si="6"/>
        <v>2.1833298191808147E-3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1.4910553110269467E-2</v>
      </c>
      <c r="J74" s="67">
        <f t="shared" si="4"/>
        <v>2.7629978272028966E-3</v>
      </c>
      <c r="K74" s="100">
        <f t="shared" si="6"/>
        <v>1.8419985514685976E-3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1.2579509055126128E-2</v>
      </c>
      <c r="J75" s="67">
        <f t="shared" si="4"/>
        <v>2.3310440551433387E-3</v>
      </c>
      <c r="K75" s="100">
        <f t="shared" si="6"/>
        <v>1.554029370095559E-3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1.0612889199865532E-2</v>
      </c>
      <c r="J76" s="67">
        <f t="shared" si="4"/>
        <v>1.9666198552605952E-3</v>
      </c>
      <c r="K76" s="100">
        <f t="shared" si="6"/>
        <v>1.3110799035070634E-3</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8.9537212203622957E-3</v>
      </c>
      <c r="J77" s="67">
        <f t="shared" si="4"/>
        <v>1.6591679795032366E-3</v>
      </c>
      <c r="K77" s="100">
        <f t="shared" si="6"/>
        <v>1.106111986335491E-3</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7.553939571232105E-3</v>
      </c>
      <c r="J78" s="67">
        <f t="shared" si="4"/>
        <v>1.3997816491301907E-3</v>
      </c>
      <c r="K78" s="100">
        <f t="shared" si="6"/>
        <v>9.3318776608679376E-4</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6.3729930429436994E-3</v>
      </c>
      <c r="J79" s="67">
        <f t="shared" si="4"/>
        <v>1.1809465282884059E-3</v>
      </c>
      <c r="K79" s="100">
        <f t="shared" si="6"/>
        <v>7.872976855256039E-4</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5.3766700067451254E-3</v>
      </c>
      <c r="J80" s="67">
        <f t="shared" si="4"/>
        <v>9.96323036198574E-4</v>
      </c>
      <c r="K80" s="100">
        <f t="shared" si="6"/>
        <v>6.64215357465716E-4</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4.536107315139903E-3</v>
      </c>
      <c r="J81" s="67">
        <f t="shared" si="4"/>
        <v>8.4056269160522209E-4</v>
      </c>
      <c r="K81" s="100">
        <f t="shared" si="6"/>
        <v>5.6037512773681472E-4</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3.8269541460890207E-3</v>
      </c>
      <c r="J82" s="67">
        <f t="shared" si="4"/>
        <v>7.0915316905088225E-4</v>
      </c>
      <c r="K82" s="100">
        <f t="shared" si="6"/>
        <v>4.727687793672548E-4</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3.2286665677829637E-3</v>
      </c>
      <c r="J83" s="67">
        <f t="shared" ref="J83:J99" si="16">I82*(1-$K$10)+H83</f>
        <v>5.9828757830605688E-4</v>
      </c>
      <c r="K83" s="100">
        <f t="shared" si="6"/>
        <v>3.9885838553737122E-4</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2.7239123877594897E-3</v>
      </c>
      <c r="J84" s="67">
        <f t="shared" si="16"/>
        <v>5.0475418002347394E-4</v>
      </c>
      <c r="K84" s="100">
        <f t="shared" si="6"/>
        <v>3.3650278668231594E-4</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2.2980690450437277E-3</v>
      </c>
      <c r="J85" s="67">
        <f t="shared" si="16"/>
        <v>4.258433427157622E-4</v>
      </c>
      <c r="K85" s="100">
        <f t="shared" ref="K85:K99" si="18">J85*CH4_fraction*conv</f>
        <v>2.838955618105081E-4</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1.9387999994126431E-3</v>
      </c>
      <c r="J86" s="67">
        <f t="shared" si="16"/>
        <v>3.5926904563108453E-4</v>
      </c>
      <c r="K86" s="100">
        <f t="shared" si="18"/>
        <v>2.3951269708738968E-4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1.6356973459215364E-3</v>
      </c>
      <c r="J87" s="67">
        <f t="shared" si="16"/>
        <v>3.0310265349110674E-4</v>
      </c>
      <c r="K87" s="100">
        <f t="shared" si="18"/>
        <v>2.0206843566073781E-4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1.3799803013540845E-3</v>
      </c>
      <c r="J88" s="67">
        <f t="shared" si="16"/>
        <v>2.5571704456745181E-4</v>
      </c>
      <c r="K88" s="100">
        <f t="shared" si="18"/>
        <v>1.7047802971163452E-4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1.1642408278485161E-3</v>
      </c>
      <c r="J89" s="67">
        <f t="shared" si="16"/>
        <v>2.157394735055685E-4</v>
      </c>
      <c r="K89" s="100">
        <f t="shared" si="18"/>
        <v>1.43826315670379E-4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9.822290245008402E-4</v>
      </c>
      <c r="J90" s="67">
        <f t="shared" si="16"/>
        <v>1.8201180334767583E-4</v>
      </c>
      <c r="K90" s="100">
        <f t="shared" si="18"/>
        <v>1.2134120223178388E-4</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8.2867206981114625E-4</v>
      </c>
      <c r="J91" s="67">
        <f t="shared" si="16"/>
        <v>1.5355695468969398E-4</v>
      </c>
      <c r="K91" s="100">
        <f t="shared" si="18"/>
        <v>1.0237130312646265E-4</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6.9912146979576634E-4</v>
      </c>
      <c r="J92" s="67">
        <f t="shared" si="16"/>
        <v>1.2955060001537989E-4</v>
      </c>
      <c r="K92" s="100">
        <f t="shared" si="18"/>
        <v>8.6367066676919921E-5</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5.8982418659383942E-4</v>
      </c>
      <c r="J93" s="67">
        <f t="shared" si="16"/>
        <v>1.0929728320192692E-4</v>
      </c>
      <c r="K93" s="100">
        <f t="shared" si="18"/>
        <v>7.2864855467951278E-5</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4.9761391420680276E-4</v>
      </c>
      <c r="J94" s="67">
        <f t="shared" si="16"/>
        <v>9.2210272387036686E-5</v>
      </c>
      <c r="K94" s="100">
        <f t="shared" si="18"/>
        <v>6.1473514924691115E-5</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4.1981935166509086E-4</v>
      </c>
      <c r="J95" s="67">
        <f t="shared" si="16"/>
        <v>7.7794562541711897E-5</v>
      </c>
      <c r="K95" s="100">
        <f t="shared" si="18"/>
        <v>5.1863041694474595E-5</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3.541868163261416E-4</v>
      </c>
      <c r="J96" s="67">
        <f t="shared" si="16"/>
        <v>6.5632535338949261E-5</v>
      </c>
      <c r="K96" s="100">
        <f t="shared" si="18"/>
        <v>4.3755023559299507E-5</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2.9881495543665129E-4</v>
      </c>
      <c r="J97" s="67">
        <f t="shared" si="16"/>
        <v>5.5371860889490306E-5</v>
      </c>
      <c r="K97" s="100">
        <f t="shared" si="18"/>
        <v>3.6914573926326866E-5</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2.5209966457471897E-4</v>
      </c>
      <c r="J98" s="67">
        <f t="shared" si="16"/>
        <v>4.6715290861932313E-5</v>
      </c>
      <c r="K98" s="100">
        <f t="shared" si="18"/>
        <v>3.1143527241288209E-5</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2.1268761727744013E-4</v>
      </c>
      <c r="J99" s="68">
        <f t="shared" si="16"/>
        <v>3.941204729727884E-5</v>
      </c>
      <c r="K99" s="102">
        <f t="shared" si="18"/>
        <v>2.6274698198185891E-5</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0.716817514248</v>
      </c>
      <c r="Q19" s="283">
        <f>MCF!R18</f>
        <v>0.8</v>
      </c>
      <c r="R19" s="130">
        <f t="shared" ref="R19:R82" si="5">P19*$W$6*DOCF*Q19</f>
        <v>0.12329261245065599</v>
      </c>
      <c r="S19" s="65">
        <f>R19*$W$12</f>
        <v>0.12329261245065599</v>
      </c>
      <c r="T19" s="65">
        <f>R19*(1-$W$12)</f>
        <v>0</v>
      </c>
      <c r="U19" s="65">
        <f>S19+U18*$W$10</f>
        <v>0.12329261245065599</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0.75658307234399991</v>
      </c>
      <c r="Q20" s="284">
        <f>MCF!R19</f>
        <v>0.8</v>
      </c>
      <c r="R20" s="67">
        <f t="shared" si="5"/>
        <v>0.13013228844316799</v>
      </c>
      <c r="S20" s="67">
        <f>R20*$W$12</f>
        <v>0.13013228844316799</v>
      </c>
      <c r="T20" s="67">
        <f>R20*(1-$W$12)</f>
        <v>0</v>
      </c>
      <c r="U20" s="67">
        <f>S20+U19*$W$10</f>
        <v>0.24918430281006648</v>
      </c>
      <c r="V20" s="67">
        <f>U19*(1-$W$10)+T20</f>
        <v>4.2405980837574913E-3</v>
      </c>
      <c r="W20" s="100">
        <f>V20*CH4_fraction*conv</f>
        <v>2.8270653891716607E-3</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0.79938780292800016</v>
      </c>
      <c r="Q21" s="284">
        <f>MCF!R20</f>
        <v>0.8</v>
      </c>
      <c r="R21" s="67">
        <f t="shared" si="5"/>
        <v>0.13749470210361603</v>
      </c>
      <c r="S21" s="67">
        <f t="shared" ref="S21:S84" si="7">R21*$W$12</f>
        <v>0.13749470210361603</v>
      </c>
      <c r="T21" s="67">
        <f t="shared" ref="T21:T84" si="8">R21*(1-$W$12)</f>
        <v>0</v>
      </c>
      <c r="U21" s="67">
        <f t="shared" ref="U21:U84" si="9">S21+U20*$W$10</f>
        <v>0.37810841454338173</v>
      </c>
      <c r="V21" s="67">
        <f t="shared" ref="V21:V84" si="10">U20*(1-$W$10)+T21</f>
        <v>8.5705903703007479E-3</v>
      </c>
      <c r="W21" s="100">
        <f t="shared" ref="W21:W84" si="11">V21*CH4_fraction*conv</f>
        <v>5.7137269135338316E-3</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0.8140222118160001</v>
      </c>
      <c r="Q22" s="284">
        <f>MCF!R21</f>
        <v>0.8</v>
      </c>
      <c r="R22" s="67">
        <f t="shared" si="5"/>
        <v>0.14001182043235202</v>
      </c>
      <c r="S22" s="67">
        <f t="shared" si="7"/>
        <v>0.14001182043235202</v>
      </c>
      <c r="T22" s="67">
        <f t="shared" si="8"/>
        <v>0</v>
      </c>
      <c r="U22" s="67">
        <f t="shared" si="9"/>
        <v>0.50511535344800262</v>
      </c>
      <c r="V22" s="67">
        <f t="shared" si="10"/>
        <v>1.3004881527731119E-2</v>
      </c>
      <c r="W22" s="100">
        <f t="shared" si="11"/>
        <v>8.6699210184874118E-3</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0.85884695463600003</v>
      </c>
      <c r="Q23" s="284">
        <f>MCF!R22</f>
        <v>0.8</v>
      </c>
      <c r="R23" s="67">
        <f t="shared" si="5"/>
        <v>0.14772167619739202</v>
      </c>
      <c r="S23" s="67">
        <f t="shared" si="7"/>
        <v>0.14772167619739202</v>
      </c>
      <c r="T23" s="67">
        <f t="shared" si="8"/>
        <v>0</v>
      </c>
      <c r="U23" s="67">
        <f t="shared" si="9"/>
        <v>0.63546379732163838</v>
      </c>
      <c r="V23" s="67">
        <f t="shared" si="10"/>
        <v>1.7373232323756243E-2</v>
      </c>
      <c r="W23" s="100">
        <f t="shared" si="11"/>
        <v>1.1582154882504161E-2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0.92061294811200012</v>
      </c>
      <c r="Q24" s="284">
        <f>MCF!R23</f>
        <v>0.8</v>
      </c>
      <c r="R24" s="67">
        <f t="shared" si="5"/>
        <v>0.15834542707526403</v>
      </c>
      <c r="S24" s="67">
        <f t="shared" si="7"/>
        <v>0.15834542707526403</v>
      </c>
      <c r="T24" s="67">
        <f t="shared" si="8"/>
        <v>0</v>
      </c>
      <c r="U24" s="67">
        <f t="shared" si="9"/>
        <v>0.77195271160463852</v>
      </c>
      <c r="V24" s="67">
        <f t="shared" si="10"/>
        <v>2.1856512792263905E-2</v>
      </c>
      <c r="W24" s="100">
        <f t="shared" si="11"/>
        <v>1.4571008528175937E-2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0.95807776719599991</v>
      </c>
      <c r="Q25" s="284">
        <f>MCF!R24</f>
        <v>0.8</v>
      </c>
      <c r="R25" s="67">
        <f t="shared" si="5"/>
        <v>0.16478937595771201</v>
      </c>
      <c r="S25" s="67">
        <f t="shared" si="7"/>
        <v>0.16478937595771201</v>
      </c>
      <c r="T25" s="67">
        <f t="shared" si="8"/>
        <v>0</v>
      </c>
      <c r="U25" s="67">
        <f t="shared" si="9"/>
        <v>0.91019109537786613</v>
      </c>
      <c r="V25" s="67">
        <f t="shared" si="10"/>
        <v>2.6550992184484385E-2</v>
      </c>
      <c r="W25" s="100">
        <f t="shared" si="11"/>
        <v>1.7700661456322923E-2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0.99663497960400016</v>
      </c>
      <c r="Q26" s="284">
        <f>MCF!R25</f>
        <v>0.8</v>
      </c>
      <c r="R26" s="67">
        <f t="shared" si="5"/>
        <v>0.17142121649188802</v>
      </c>
      <c r="S26" s="67">
        <f t="shared" si="7"/>
        <v>0.17142121649188802</v>
      </c>
      <c r="T26" s="67">
        <f t="shared" si="8"/>
        <v>0</v>
      </c>
      <c r="U26" s="67">
        <f t="shared" si="9"/>
        <v>1.050306668018163</v>
      </c>
      <c r="V26" s="67">
        <f t="shared" si="10"/>
        <v>3.1305643851591326E-2</v>
      </c>
      <c r="W26" s="100">
        <f t="shared" si="11"/>
        <v>2.0870429234394215E-2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1.0362052495080001</v>
      </c>
      <c r="Q27" s="284">
        <f>MCF!R26</f>
        <v>0.8</v>
      </c>
      <c r="R27" s="67">
        <f t="shared" si="5"/>
        <v>0.17822730291537603</v>
      </c>
      <c r="S27" s="67">
        <f t="shared" si="7"/>
        <v>0.17822730291537603</v>
      </c>
      <c r="T27" s="67">
        <f t="shared" si="8"/>
        <v>0</v>
      </c>
      <c r="U27" s="67">
        <f t="shared" si="9"/>
        <v>1.192409110285152</v>
      </c>
      <c r="V27" s="67">
        <f t="shared" si="10"/>
        <v>3.6124860648387047E-2</v>
      </c>
      <c r="W27" s="100">
        <f t="shared" si="11"/>
        <v>2.408324043225803E-2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1.0766604190320002</v>
      </c>
      <c r="Q28" s="284">
        <f>MCF!R27</f>
        <v>0.8</v>
      </c>
      <c r="R28" s="67">
        <f t="shared" si="5"/>
        <v>0.18518559207350405</v>
      </c>
      <c r="S28" s="67">
        <f t="shared" si="7"/>
        <v>0.18518559207350405</v>
      </c>
      <c r="T28" s="67">
        <f t="shared" si="8"/>
        <v>0</v>
      </c>
      <c r="U28" s="67">
        <f t="shared" si="9"/>
        <v>1.3365822873597129</v>
      </c>
      <c r="V28" s="67">
        <f t="shared" si="10"/>
        <v>4.1012414998943328E-2</v>
      </c>
      <c r="W28" s="100">
        <f t="shared" si="11"/>
        <v>2.7341609999295552E-2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1.0928754417239999</v>
      </c>
      <c r="Q29" s="284">
        <f>MCF!R28</f>
        <v>0.8</v>
      </c>
      <c r="R29" s="67">
        <f t="shared" si="5"/>
        <v>0.187974575976528</v>
      </c>
      <c r="S29" s="67">
        <f t="shared" si="7"/>
        <v>0.187974575976528</v>
      </c>
      <c r="T29" s="67">
        <f t="shared" si="8"/>
        <v>0</v>
      </c>
      <c r="U29" s="67">
        <f t="shared" si="9"/>
        <v>1.4785856719249937</v>
      </c>
      <c r="V29" s="67">
        <f t="shared" si="10"/>
        <v>4.597119141124701E-2</v>
      </c>
      <c r="W29" s="100">
        <f t="shared" si="11"/>
        <v>3.0647460940831338E-2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1.0318428885600002</v>
      </c>
      <c r="Q30" s="284">
        <f>MCF!R29</f>
        <v>0.8</v>
      </c>
      <c r="R30" s="67">
        <f t="shared" si="5"/>
        <v>0.17747697683232003</v>
      </c>
      <c r="S30" s="67">
        <f t="shared" si="7"/>
        <v>0.17747697683232003</v>
      </c>
      <c r="T30" s="67">
        <f t="shared" si="8"/>
        <v>0</v>
      </c>
      <c r="U30" s="67">
        <f t="shared" si="9"/>
        <v>1.6052073100439272</v>
      </c>
      <c r="V30" s="67">
        <f t="shared" si="10"/>
        <v>5.0855338713386558E-2</v>
      </c>
      <c r="W30" s="100">
        <f t="shared" si="11"/>
        <v>3.3903559142257705E-2</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1.0628559849600001</v>
      </c>
      <c r="Q31" s="284">
        <f>MCF!R30</f>
        <v>0.8</v>
      </c>
      <c r="R31" s="67">
        <f t="shared" si="5"/>
        <v>0.18281122941312003</v>
      </c>
      <c r="S31" s="67">
        <f t="shared" si="7"/>
        <v>0.18281122941312003</v>
      </c>
      <c r="T31" s="67">
        <f t="shared" si="8"/>
        <v>0</v>
      </c>
      <c r="U31" s="67">
        <f t="shared" si="9"/>
        <v>1.732808102207775</v>
      </c>
      <c r="V31" s="67">
        <f t="shared" si="10"/>
        <v>5.5210437249272333E-2</v>
      </c>
      <c r="W31" s="100">
        <f t="shared" si="11"/>
        <v>3.6806958166181555E-2</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1.0951007284800003</v>
      </c>
      <c r="Q32" s="284">
        <f>MCF!R31</f>
        <v>0.8</v>
      </c>
      <c r="R32" s="67">
        <f t="shared" si="5"/>
        <v>0.18835732529856006</v>
      </c>
      <c r="S32" s="67">
        <f t="shared" si="7"/>
        <v>0.18835732529856006</v>
      </c>
      <c r="T32" s="67">
        <f t="shared" si="8"/>
        <v>0</v>
      </c>
      <c r="U32" s="67">
        <f t="shared" si="9"/>
        <v>1.8615662141253824</v>
      </c>
      <c r="V32" s="67">
        <f t="shared" si="10"/>
        <v>5.9599213380952649E-2</v>
      </c>
      <c r="W32" s="100">
        <f t="shared" si="11"/>
        <v>3.9732808920635097E-2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1.1274730750800002</v>
      </c>
      <c r="Q33" s="284">
        <f>MCF!R32</f>
        <v>0.8</v>
      </c>
      <c r="R33" s="67">
        <f t="shared" si="5"/>
        <v>0.19392536891376003</v>
      </c>
      <c r="S33" s="67">
        <f t="shared" si="7"/>
        <v>0.19392536891376003</v>
      </c>
      <c r="T33" s="67">
        <f t="shared" si="8"/>
        <v>0</v>
      </c>
      <c r="U33" s="67">
        <f t="shared" si="9"/>
        <v>1.9914637879953221</v>
      </c>
      <c r="V33" s="67">
        <f t="shared" si="10"/>
        <v>6.4027795043820432E-2</v>
      </c>
      <c r="W33" s="100">
        <f t="shared" si="11"/>
        <v>4.2685196695880286E-2</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1.15893000828</v>
      </c>
      <c r="Q34" s="284">
        <f>MCF!R33</f>
        <v>0.8</v>
      </c>
      <c r="R34" s="67">
        <f t="shared" si="5"/>
        <v>0.19933596142416002</v>
      </c>
      <c r="S34" s="67">
        <f t="shared" si="7"/>
        <v>0.19933596142416002</v>
      </c>
      <c r="T34" s="67">
        <f t="shared" si="8"/>
        <v>0</v>
      </c>
      <c r="U34" s="67">
        <f t="shared" si="9"/>
        <v>2.1223041813932531</v>
      </c>
      <c r="V34" s="67">
        <f t="shared" si="10"/>
        <v>6.8495568026229012E-2</v>
      </c>
      <c r="W34" s="100">
        <f t="shared" si="11"/>
        <v>4.5663712017486008E-2</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1.1918571508800004</v>
      </c>
      <c r="Q35" s="284">
        <f>MCF!R34</f>
        <v>0.8</v>
      </c>
      <c r="R35" s="67">
        <f t="shared" si="5"/>
        <v>0.20499942995136011</v>
      </c>
      <c r="S35" s="67">
        <f t="shared" si="7"/>
        <v>0.20499942995136011</v>
      </c>
      <c r="T35" s="67">
        <f t="shared" si="8"/>
        <v>0</v>
      </c>
      <c r="U35" s="67">
        <f t="shared" si="9"/>
        <v>2.2543078424507663</v>
      </c>
      <c r="V35" s="67">
        <f t="shared" si="10"/>
        <v>7.2995768893847096E-2</v>
      </c>
      <c r="W35" s="100">
        <f t="shared" si="11"/>
        <v>4.8663845929231397E-2</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1.2039543613747588</v>
      </c>
      <c r="Q36" s="284">
        <f>MCF!R35</f>
        <v>0.8</v>
      </c>
      <c r="R36" s="67">
        <f t="shared" si="5"/>
        <v>0.2070801501564585</v>
      </c>
      <c r="S36" s="67">
        <f t="shared" si="7"/>
        <v>0.2070801501564585</v>
      </c>
      <c r="T36" s="67">
        <f t="shared" si="8"/>
        <v>0</v>
      </c>
      <c r="U36" s="67">
        <f t="shared" si="9"/>
        <v>2.383852012738827</v>
      </c>
      <c r="V36" s="67">
        <f t="shared" si="10"/>
        <v>7.7535979868397553E-2</v>
      </c>
      <c r="W36" s="100">
        <f t="shared" si="11"/>
        <v>5.1690653245598364E-2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1.2075716870626525</v>
      </c>
      <c r="Q37" s="284">
        <f>MCF!R36</f>
        <v>0.8</v>
      </c>
      <c r="R37" s="67">
        <f t="shared" si="5"/>
        <v>0.20770233017477624</v>
      </c>
      <c r="S37" s="67">
        <f t="shared" si="7"/>
        <v>0.20770233017477624</v>
      </c>
      <c r="T37" s="67">
        <f t="shared" si="8"/>
        <v>0</v>
      </c>
      <c r="U37" s="67">
        <f t="shared" si="9"/>
        <v>2.5095627452318889</v>
      </c>
      <c r="V37" s="67">
        <f t="shared" si="10"/>
        <v>8.1991597681714323E-2</v>
      </c>
      <c r="W37" s="100">
        <f t="shared" si="11"/>
        <v>5.4661065121142882E-2</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1.210334860139346</v>
      </c>
      <c r="Q38" s="284">
        <f>MCF!R37</f>
        <v>0.8</v>
      </c>
      <c r="R38" s="67">
        <f t="shared" si="5"/>
        <v>0.20817759594396754</v>
      </c>
      <c r="S38" s="67">
        <f t="shared" si="7"/>
        <v>0.20817759594396754</v>
      </c>
      <c r="T38" s="67">
        <f t="shared" si="8"/>
        <v>0</v>
      </c>
      <c r="U38" s="67">
        <f t="shared" si="9"/>
        <v>2.6314249751780867</v>
      </c>
      <c r="V38" s="67">
        <f t="shared" si="10"/>
        <v>8.6315365997769608E-2</v>
      </c>
      <c r="W38" s="100">
        <f t="shared" si="11"/>
        <v>5.7543577331846403E-2</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1.2122824892711688</v>
      </c>
      <c r="Q39" s="284">
        <f>MCF!R38</f>
        <v>0.8</v>
      </c>
      <c r="R39" s="67">
        <f t="shared" si="5"/>
        <v>0.20851258815464102</v>
      </c>
      <c r="S39" s="67">
        <f t="shared" si="7"/>
        <v>0.20851258815464102</v>
      </c>
      <c r="T39" s="67">
        <f t="shared" si="8"/>
        <v>0</v>
      </c>
      <c r="U39" s="67">
        <f t="shared" si="9"/>
        <v>2.7494307966620335</v>
      </c>
      <c r="V39" s="67">
        <f t="shared" si="10"/>
        <v>9.0506766670693795E-2</v>
      </c>
      <c r="W39" s="100">
        <f t="shared" si="11"/>
        <v>6.0337844447129196E-2</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1.2134518291781395</v>
      </c>
      <c r="Q40" s="284">
        <f>MCF!R39</f>
        <v>0.8</v>
      </c>
      <c r="R40" s="67">
        <f t="shared" si="5"/>
        <v>0.20871371461864002</v>
      </c>
      <c r="S40" s="67">
        <f t="shared" si="7"/>
        <v>0.20871371461864002</v>
      </c>
      <c r="T40" s="67">
        <f t="shared" si="8"/>
        <v>0</v>
      </c>
      <c r="U40" s="67">
        <f t="shared" si="9"/>
        <v>2.8635789835008558</v>
      </c>
      <c r="V40" s="67">
        <f t="shared" si="10"/>
        <v>9.4565527779818068E-2</v>
      </c>
      <c r="W40" s="100">
        <f t="shared" si="11"/>
        <v>6.3043685186545378E-2</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1.2138788232123157</v>
      </c>
      <c r="Q41" s="284">
        <f>MCF!R40</f>
        <v>0.8</v>
      </c>
      <c r="R41" s="67">
        <f t="shared" si="5"/>
        <v>0.20878715759251831</v>
      </c>
      <c r="S41" s="67">
        <f t="shared" si="7"/>
        <v>0.20878715759251831</v>
      </c>
      <c r="T41" s="67">
        <f t="shared" si="8"/>
        <v>0</v>
      </c>
      <c r="U41" s="67">
        <f t="shared" si="9"/>
        <v>2.973874533942281</v>
      </c>
      <c r="V41" s="67">
        <f t="shared" si="10"/>
        <v>9.8491607151092897E-2</v>
      </c>
      <c r="W41" s="100">
        <f t="shared" si="11"/>
        <v>6.5661071434061927E-2</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1.2135981446763453</v>
      </c>
      <c r="Q42" s="284">
        <f>MCF!R41</f>
        <v>0.8</v>
      </c>
      <c r="R42" s="67">
        <f t="shared" si="5"/>
        <v>0.2087388808843314</v>
      </c>
      <c r="S42" s="67">
        <f t="shared" si="7"/>
        <v>0.2087388808843314</v>
      </c>
      <c r="T42" s="67">
        <f t="shared" si="8"/>
        <v>0</v>
      </c>
      <c r="U42" s="67">
        <f t="shared" si="9"/>
        <v>3.0803282381294443</v>
      </c>
      <c r="V42" s="67">
        <f t="shared" si="10"/>
        <v>0.10228517669716829</v>
      </c>
      <c r="W42" s="100">
        <f t="shared" si="11"/>
        <v>6.8190117798112182E-2</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1.2126432369180673</v>
      </c>
      <c r="Q43" s="284">
        <f>MCF!R42</f>
        <v>0.8</v>
      </c>
      <c r="R43" s="67">
        <f t="shared" si="5"/>
        <v>0.20857463674990762</v>
      </c>
      <c r="S43" s="67">
        <f t="shared" si="7"/>
        <v>0.20857463674990762</v>
      </c>
      <c r="T43" s="67">
        <f t="shared" si="8"/>
        <v>0</v>
      </c>
      <c r="U43" s="67">
        <f t="shared" si="9"/>
        <v>3.1829562673388261</v>
      </c>
      <c r="V43" s="67">
        <f t="shared" si="10"/>
        <v>0.10594660754052593</v>
      </c>
      <c r="W43" s="100">
        <f t="shared" si="11"/>
        <v>7.0631071693683947E-2</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1.2110463522360124</v>
      </c>
      <c r="Q44" s="284">
        <f>MCF!R43</f>
        <v>0.8</v>
      </c>
      <c r="R44" s="67">
        <f t="shared" si="5"/>
        <v>0.20829997258459412</v>
      </c>
      <c r="S44" s="67">
        <f t="shared" si="7"/>
        <v>0.20829997258459412</v>
      </c>
      <c r="T44" s="67">
        <f t="shared" si="8"/>
        <v>0</v>
      </c>
      <c r="U44" s="67">
        <f t="shared" si="9"/>
        <v>3.2817797840379312</v>
      </c>
      <c r="V44" s="67">
        <f t="shared" si="10"/>
        <v>0.10947645588548892</v>
      </c>
      <c r="W44" s="100">
        <f t="shared" si="11"/>
        <v>7.2984303923659274E-2</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1.2088385896297034</v>
      </c>
      <c r="Q45" s="284">
        <f>MCF!R44</f>
        <v>0.8</v>
      </c>
      <c r="R45" s="67">
        <f t="shared" si="5"/>
        <v>0.207920237416309</v>
      </c>
      <c r="S45" s="67">
        <f t="shared" si="7"/>
        <v>0.207920237416309</v>
      </c>
      <c r="T45" s="67">
        <f t="shared" si="8"/>
        <v>0</v>
      </c>
      <c r="U45" s="67">
        <f t="shared" si="9"/>
        <v>3.376824571847922</v>
      </c>
      <c r="V45" s="67">
        <f t="shared" si="10"/>
        <v>0.11287544960631808</v>
      </c>
      <c r="W45" s="100">
        <f t="shared" si="11"/>
        <v>7.5250299737545379E-2</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1.206049931427694</v>
      </c>
      <c r="Q46" s="284">
        <f>MCF!R45</f>
        <v>0.8</v>
      </c>
      <c r="R46" s="67">
        <f t="shared" si="5"/>
        <v>0.20744058820556335</v>
      </c>
      <c r="S46" s="67">
        <f t="shared" si="7"/>
        <v>0.20744058820556335</v>
      </c>
      <c r="T46" s="67">
        <f t="shared" si="8"/>
        <v>0</v>
      </c>
      <c r="U46" s="67">
        <f t="shared" si="9"/>
        <v>3.4681206845335546</v>
      </c>
      <c r="V46" s="67">
        <f t="shared" si="10"/>
        <v>0.11614447551993062</v>
      </c>
      <c r="W46" s="100">
        <f t="shared" si="11"/>
        <v>7.7429650346620416E-2</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1.2027092788253906</v>
      </c>
      <c r="Q47" s="284">
        <f>MCF!R46</f>
        <v>0.8</v>
      </c>
      <c r="R47" s="67">
        <f t="shared" si="5"/>
        <v>0.2068659959579672</v>
      </c>
      <c r="S47" s="67">
        <f t="shared" si="7"/>
        <v>0.2068659959579672</v>
      </c>
      <c r="T47" s="67">
        <f t="shared" si="8"/>
        <v>0</v>
      </c>
      <c r="U47" s="67">
        <f t="shared" si="9"/>
        <v>3.5557021131784667</v>
      </c>
      <c r="V47" s="67">
        <f t="shared" si="10"/>
        <v>0.11928456731305527</v>
      </c>
      <c r="W47" s="100">
        <f t="shared" si="11"/>
        <v>7.952304487537018E-2</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1.1988444863637988</v>
      </c>
      <c r="Q48" s="284">
        <f>MCF!R47</f>
        <v>0.8</v>
      </c>
      <c r="R48" s="67">
        <f t="shared" si="5"/>
        <v>0.2062012516545734</v>
      </c>
      <c r="S48" s="67">
        <f t="shared" si="7"/>
        <v>0.2062012516545734</v>
      </c>
      <c r="T48" s="67">
        <f t="shared" si="8"/>
        <v>0</v>
      </c>
      <c r="U48" s="67">
        <f t="shared" si="9"/>
        <v>3.6396064707381752</v>
      </c>
      <c r="V48" s="67">
        <f t="shared" si="10"/>
        <v>0.12229689409486466</v>
      </c>
      <c r="W48" s="100">
        <f t="shared" si="11"/>
        <v>8.1531262729909765E-2</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1.1945336040000005</v>
      </c>
      <c r="Q49" s="284">
        <f>MCF!R48</f>
        <v>0.8</v>
      </c>
      <c r="R49" s="67">
        <f t="shared" si="5"/>
        <v>0.20545977988800013</v>
      </c>
      <c r="S49" s="67">
        <f t="shared" si="7"/>
        <v>0.20545977988800013</v>
      </c>
      <c r="T49" s="67">
        <f t="shared" si="8"/>
        <v>0</v>
      </c>
      <c r="U49" s="67">
        <f t="shared" si="9"/>
        <v>3.7198835010788684</v>
      </c>
      <c r="V49" s="67">
        <f t="shared" si="10"/>
        <v>0.12518274954730715</v>
      </c>
      <c r="W49" s="100">
        <f t="shared" si="11"/>
        <v>8.3455166364871436E-2</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3.5919396564889143</v>
      </c>
      <c r="V50" s="67">
        <f t="shared" si="10"/>
        <v>0.127943844589954</v>
      </c>
      <c r="W50" s="100">
        <f t="shared" si="11"/>
        <v>8.5295896393302664E-2</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3.4683963871760386</v>
      </c>
      <c r="V51" s="67">
        <f t="shared" si="10"/>
        <v>0.12354326931287592</v>
      </c>
      <c r="W51" s="100">
        <f t="shared" si="11"/>
        <v>8.2362179541917269E-2</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3.3491023371853585</v>
      </c>
      <c r="V52" s="67">
        <f t="shared" si="10"/>
        <v>0.11929404999068019</v>
      </c>
      <c r="W52" s="100">
        <f t="shared" si="11"/>
        <v>7.952936666045346E-2</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3.2339113563870567</v>
      </c>
      <c r="V53" s="67">
        <f t="shared" si="10"/>
        <v>0.1151909807983017</v>
      </c>
      <c r="W53" s="100">
        <f t="shared" si="11"/>
        <v>7.6793987198867791E-2</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3.1226823214241954</v>
      </c>
      <c r="V54" s="67">
        <f t="shared" si="10"/>
        <v>0.11122903496286145</v>
      </c>
      <c r="W54" s="100">
        <f t="shared" si="11"/>
        <v>7.4152689975240965E-2</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3.0152789628189542</v>
      </c>
      <c r="V55" s="67">
        <f t="shared" si="10"/>
        <v>0.10740335860524125</v>
      </c>
      <c r="W55" s="100">
        <f t="shared" si="11"/>
        <v>7.1602239070160834E-2</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2.9115696980254797</v>
      </c>
      <c r="V56" s="67">
        <f t="shared" si="10"/>
        <v>0.10370926479347466</v>
      </c>
      <c r="W56" s="100">
        <f t="shared" si="11"/>
        <v>6.9139509862316428E-2</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2.8114274702248103</v>
      </c>
      <c r="V57" s="67">
        <f t="shared" si="10"/>
        <v>0.1001422278006693</v>
      </c>
      <c r="W57" s="100">
        <f t="shared" si="11"/>
        <v>6.6761485200446197E-2</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2.7147295926643848</v>
      </c>
      <c r="V58" s="67">
        <f t="shared" si="10"/>
        <v>9.6697877560425305E-2</v>
      </c>
      <c r="W58" s="100">
        <f t="shared" si="11"/>
        <v>6.4465251706950194E-2</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2.6213575983514272</v>
      </c>
      <c r="V59" s="67">
        <f t="shared" si="10"/>
        <v>9.3371994312957673E-2</v>
      </c>
      <c r="W59" s="100">
        <f t="shared" si="11"/>
        <v>6.2247996208638447E-2</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2.5311970949160645</v>
      </c>
      <c r="V60" s="67">
        <f t="shared" si="10"/>
        <v>9.0160503435362624E-2</v>
      </c>
      <c r="W60" s="100">
        <f t="shared" si="11"/>
        <v>6.0107002290241747E-2</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2.4441376244663693</v>
      </c>
      <c r="V61" s="67">
        <f t="shared" si="10"/>
        <v>8.7059470449695073E-2</v>
      </c>
      <c r="W61" s="100">
        <f t="shared" si="11"/>
        <v>5.8039646966463382E-2</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2.3600725282636281</v>
      </c>
      <c r="V62" s="67">
        <f t="shared" si="10"/>
        <v>8.4065096202741108E-2</v>
      </c>
      <c r="W62" s="100">
        <f t="shared" si="11"/>
        <v>5.6043397468494072E-2</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2.278898816052048</v>
      </c>
      <c r="V63" s="67">
        <f t="shared" si="10"/>
        <v>8.1173712211580193E-2</v>
      </c>
      <c r="W63" s="100">
        <f t="shared" si="11"/>
        <v>5.4115808141053462E-2</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2.2005170398828131</v>
      </c>
      <c r="V64" s="67">
        <f t="shared" si="10"/>
        <v>7.8381776169234807E-2</v>
      </c>
      <c r="W64" s="100">
        <f t="shared" si="11"/>
        <v>5.2254517446156536E-2</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2.1248311722779119</v>
      </c>
      <c r="V65" s="67">
        <f t="shared" si="10"/>
        <v>7.5685867604901383E-2</v>
      </c>
      <c r="W65" s="100">
        <f t="shared" si="11"/>
        <v>5.0457245069934251E-2</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2.0517484885844661</v>
      </c>
      <c r="V66" s="67">
        <f t="shared" si="10"/>
        <v>7.3082683693445866E-2</v>
      </c>
      <c r="W66" s="100">
        <f t="shared" si="11"/>
        <v>4.872178912896391E-2</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1.9811794533754363</v>
      </c>
      <c r="V67" s="67">
        <f t="shared" si="10"/>
        <v>7.0569035209029865E-2</v>
      </c>
      <c r="W67" s="100">
        <f t="shared" si="11"/>
        <v>4.7046023472686577E-2</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1.9130376107575262</v>
      </c>
      <c r="V68" s="67">
        <f t="shared" si="10"/>
        <v>6.8141842617910148E-2</v>
      </c>
      <c r="W68" s="100">
        <f t="shared" si="11"/>
        <v>4.5427895078606763E-2</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1.8472394784519015</v>
      </c>
      <c r="V69" s="67">
        <f t="shared" si="10"/>
        <v>6.5798132305624715E-2</v>
      </c>
      <c r="W69" s="100">
        <f t="shared" si="11"/>
        <v>4.3865421537083144E-2</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1.7837044455179583</v>
      </c>
      <c r="V70" s="67">
        <f t="shared" si="10"/>
        <v>6.3535032933943178E-2</v>
      </c>
      <c r="W70" s="100">
        <f t="shared" si="11"/>
        <v>4.2356688622628785E-2</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1.7223546735948398</v>
      </c>
      <c r="V71" s="67">
        <f t="shared" si="10"/>
        <v>6.1349771923118392E-2</v>
      </c>
      <c r="W71" s="100">
        <f t="shared" si="11"/>
        <v>4.0899847948745592E-2</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1.6631150015397103</v>
      </c>
      <c r="V72" s="67">
        <f t="shared" si="10"/>
        <v>5.9239672055129498E-2</v>
      </c>
      <c r="W72" s="100">
        <f t="shared" si="11"/>
        <v>3.9493114703419666E-2</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1.6059128533459552</v>
      </c>
      <c r="V73" s="67">
        <f t="shared" si="10"/>
        <v>5.7202148193755048E-2</v>
      </c>
      <c r="W73" s="100">
        <f t="shared" si="11"/>
        <v>3.8134765462503363E-2</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1.5506781492284973</v>
      </c>
      <c r="V74" s="67">
        <f t="shared" si="10"/>
        <v>5.5234704117457845E-2</v>
      </c>
      <c r="W74" s="100">
        <f t="shared" si="11"/>
        <v>3.682313607830523E-2</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1.497343219767296</v>
      </c>
      <c r="V75" s="67">
        <f t="shared" si="10"/>
        <v>5.33349294612014E-2</v>
      </c>
      <c r="W75" s="100">
        <f t="shared" si="11"/>
        <v>3.5556619640800931E-2</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1.4458427230038446</v>
      </c>
      <c r="V76" s="67">
        <f t="shared" si="10"/>
        <v>5.150049676345133E-2</v>
      </c>
      <c r="W76" s="100">
        <f t="shared" si="11"/>
        <v>3.4333664508967549E-2</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1.3961135643891007</v>
      </c>
      <c r="V77" s="67">
        <f t="shared" si="10"/>
        <v>4.9729158614743869E-2</v>
      </c>
      <c r="W77" s="100">
        <f t="shared" si="11"/>
        <v>3.3152772409829244E-2</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1.3480948194847724</v>
      </c>
      <c r="V78" s="67">
        <f t="shared" si="10"/>
        <v>4.8018744904328302E-2</v>
      </c>
      <c r="W78" s="100">
        <f t="shared" si="11"/>
        <v>3.2012496602885535E-2</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1.3017276593232625</v>
      </c>
      <c r="V79" s="67">
        <f t="shared" si="10"/>
        <v>4.6367160161509824E-2</v>
      </c>
      <c r="W79" s="100">
        <f t="shared" si="11"/>
        <v>3.0911440107673216E-2</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1.2569552783348266</v>
      </c>
      <c r="V80" s="67">
        <f t="shared" si="10"/>
        <v>4.4772380988435945E-2</v>
      </c>
      <c r="W80" s="100">
        <f t="shared" si="11"/>
        <v>2.984825399229063E-2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1.2137228247536456</v>
      </c>
      <c r="V81" s="67">
        <f t="shared" si="10"/>
        <v>4.3232453581181045E-2</v>
      </c>
      <c r="W81" s="100">
        <f t="shared" si="11"/>
        <v>2.8821635720787362E-2</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1.1719773334175534</v>
      </c>
      <c r="V82" s="67">
        <f t="shared" si="10"/>
        <v>4.1745491336092247E-2</v>
      </c>
      <c r="W82" s="100">
        <f t="shared" si="11"/>
        <v>2.783032755739483E-2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1.1316676608790894</v>
      </c>
      <c r="V83" s="67">
        <f t="shared" si="10"/>
        <v>4.0309672538463993E-2</v>
      </c>
      <c r="W83" s="100">
        <f t="shared" si="11"/>
        <v>2.6873115025642661E-2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1.0927444227483798</v>
      </c>
      <c r="V84" s="67">
        <f t="shared" si="10"/>
        <v>3.892323813070972E-2</v>
      </c>
      <c r="W84" s="100">
        <f t="shared" si="11"/>
        <v>2.5948825420473144E-2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1.0551599331910835</v>
      </c>
      <c r="V85" s="67">
        <f t="shared" ref="V85:V98" si="22">U84*(1-$W$10)+T85</f>
        <v>3.7584489557296347E-2</v>
      </c>
      <c r="W85" s="100">
        <f t="shared" ref="W85:W99" si="23">V85*CH4_fraction*conv</f>
        <v>2.5056326371530897E-2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1.0188681465072822</v>
      </c>
      <c r="V86" s="67">
        <f t="shared" si="22"/>
        <v>3.62917866838013E-2</v>
      </c>
      <c r="W86" s="100">
        <f t="shared" si="23"/>
        <v>2.4194524455867533E-2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0.98382460071973943</v>
      </c>
      <c r="V87" s="67">
        <f t="shared" si="22"/>
        <v>3.5043545787542763E-2</v>
      </c>
      <c r="W87" s="100">
        <f t="shared" si="23"/>
        <v>2.3362363858361841E-2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0.94998636310241813</v>
      </c>
      <c r="V88" s="67">
        <f t="shared" si="22"/>
        <v>3.3838237617321319E-2</v>
      </c>
      <c r="W88" s="100">
        <f t="shared" si="23"/>
        <v>2.2558825078214211E-2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0.91731197758252214</v>
      </c>
      <c r="V89" s="67">
        <f t="shared" si="22"/>
        <v>3.2674385519895995E-2</v>
      </c>
      <c r="W89" s="100">
        <f t="shared" si="23"/>
        <v>2.1782923679930663E-2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0.88576141395162278</v>
      </c>
      <c r="V90" s="67">
        <f t="shared" si="22"/>
        <v>3.1550563630899371E-2</v>
      </c>
      <c r="W90" s="100">
        <f t="shared" si="23"/>
        <v>2.1033709087266247E-2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0.85529601882364736</v>
      </c>
      <c r="V91" s="67">
        <f t="shared" si="22"/>
        <v>3.0465395127975428E-2</v>
      </c>
      <c r="W91" s="100">
        <f t="shared" si="23"/>
        <v>2.0310263418650283E-2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0.82587846827964739</v>
      </c>
      <c r="V92" s="67">
        <f t="shared" si="22"/>
        <v>2.941755054399995E-2</v>
      </c>
      <c r="W92" s="100">
        <f t="shared" si="23"/>
        <v>1.9611700362666632E-2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0.79747272214133036</v>
      </c>
      <c r="V93" s="67">
        <f t="shared" si="22"/>
        <v>2.8405746138317072E-2</v>
      </c>
      <c r="W93" s="100">
        <f t="shared" si="23"/>
        <v>1.893716409221138E-2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0.77004397981733397</v>
      </c>
      <c r="V94" s="67">
        <f t="shared" si="22"/>
        <v>2.7428742323996419E-2</v>
      </c>
      <c r="W94" s="100">
        <f t="shared" si="23"/>
        <v>1.8285828215997613E-2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0.74355863766814989</v>
      </c>
      <c r="V95" s="67">
        <f t="shared" si="22"/>
        <v>2.6485342149184094E-2</v>
      </c>
      <c r="W95" s="100">
        <f t="shared" si="23"/>
        <v>1.7656894766122727E-2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0.71798424783746295</v>
      </c>
      <c r="V96" s="67">
        <f t="shared" si="22"/>
        <v>2.5574389830686977E-2</v>
      </c>
      <c r="W96" s="100">
        <f t="shared" si="23"/>
        <v>1.7049593220457984E-2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0.6932894784994692</v>
      </c>
      <c r="V97" s="67">
        <f t="shared" si="22"/>
        <v>2.4694769337993774E-2</v>
      </c>
      <c r="W97" s="100">
        <f t="shared" si="23"/>
        <v>1.6463179558662513E-2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0.66944407547347118</v>
      </c>
      <c r="V98" s="67">
        <f t="shared" si="22"/>
        <v>2.3845403025998069E-2</v>
      </c>
      <c r="W98" s="100">
        <f t="shared" si="23"/>
        <v>1.589693535066538E-2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0.64641882515872284</v>
      </c>
      <c r="V99" s="68">
        <f>U98*(1-$W$10)+T99</f>
        <v>2.3025250314748301E-2</v>
      </c>
      <c r="W99" s="102">
        <f t="shared" si="23"/>
        <v>1.5350166876498867E-2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0.195495685704</v>
      </c>
      <c r="D19" s="416">
        <f>Dry_Matter_Content!H6</f>
        <v>0.73</v>
      </c>
      <c r="E19" s="283">
        <f>MCF!R18</f>
        <v>0.8</v>
      </c>
      <c r="F19" s="130">
        <f t="shared" ref="F19:F50" si="0">C19*D19*$K$6*DOCF*E19</f>
        <v>1.7125422067670398E-2</v>
      </c>
      <c r="G19" s="65">
        <f t="shared" ref="G19:G82" si="1">F19*$K$12</f>
        <v>1.7125422067670398E-2</v>
      </c>
      <c r="H19" s="65">
        <f t="shared" ref="H19:H82" si="2">F19*(1-$K$12)</f>
        <v>0</v>
      </c>
      <c r="I19" s="65">
        <f t="shared" ref="I19:I82" si="3">G19+I18*$K$10</f>
        <v>1.7125422067670398E-2</v>
      </c>
      <c r="J19" s="65">
        <f t="shared" ref="J19:J82" si="4">I18*(1-$K$10)+H19</f>
        <v>0</v>
      </c>
      <c r="K19" s="66">
        <f>J19*CH4_fraction*conv</f>
        <v>0</v>
      </c>
      <c r="O19" s="95">
        <f>Amnt_Deposited!B14</f>
        <v>2000</v>
      </c>
      <c r="P19" s="98">
        <f>Amnt_Deposited!H14</f>
        <v>0.195495685704</v>
      </c>
      <c r="Q19" s="283">
        <f>MCF!R18</f>
        <v>0.8</v>
      </c>
      <c r="R19" s="130">
        <f t="shared" ref="R19:R50" si="5">P19*$W$6*DOCF*Q19</f>
        <v>1.8767585827584001E-2</v>
      </c>
      <c r="S19" s="65">
        <f>R19*$W$12</f>
        <v>1.8767585827584001E-2</v>
      </c>
      <c r="T19" s="65">
        <f>R19*(1-$W$12)</f>
        <v>0</v>
      </c>
      <c r="U19" s="65">
        <f>S19+U18*$W$10</f>
        <v>1.8767585827584001E-2</v>
      </c>
      <c r="V19" s="65">
        <f>U18*(1-$W$10)+T19</f>
        <v>0</v>
      </c>
      <c r="W19" s="66">
        <f>V19*CH4_fraction*conv</f>
        <v>0</v>
      </c>
    </row>
    <row r="20" spans="2:23">
      <c r="B20" s="96">
        <f>Amnt_Deposited!B15</f>
        <v>2001</v>
      </c>
      <c r="C20" s="99">
        <f>Amnt_Deposited!H15</f>
        <v>0.20634083791199997</v>
      </c>
      <c r="D20" s="418">
        <f>Dry_Matter_Content!H7</f>
        <v>0.73</v>
      </c>
      <c r="E20" s="284">
        <f>MCF!R19</f>
        <v>0.8</v>
      </c>
      <c r="F20" s="67">
        <f t="shared" si="0"/>
        <v>1.8075457401091198E-2</v>
      </c>
      <c r="G20" s="67">
        <f t="shared" si="1"/>
        <v>1.8075457401091198E-2</v>
      </c>
      <c r="H20" s="67">
        <f t="shared" si="2"/>
        <v>0</v>
      </c>
      <c r="I20" s="67">
        <f t="shared" si="3"/>
        <v>3.4043095100268025E-2</v>
      </c>
      <c r="J20" s="67">
        <f t="shared" si="4"/>
        <v>1.1577843684935727E-3</v>
      </c>
      <c r="K20" s="100">
        <f>J20*CH4_fraction*conv</f>
        <v>7.7185624566238173E-4</v>
      </c>
      <c r="M20" s="393"/>
      <c r="O20" s="96">
        <f>Amnt_Deposited!B15</f>
        <v>2001</v>
      </c>
      <c r="P20" s="99">
        <f>Amnt_Deposited!H15</f>
        <v>0.20634083791199997</v>
      </c>
      <c r="Q20" s="284">
        <f>MCF!R19</f>
        <v>0.8</v>
      </c>
      <c r="R20" s="67">
        <f t="shared" si="5"/>
        <v>1.9808720439551997E-2</v>
      </c>
      <c r="S20" s="67">
        <f>R20*$W$12</f>
        <v>1.9808720439551997E-2</v>
      </c>
      <c r="T20" s="67">
        <f>R20*(1-$W$12)</f>
        <v>0</v>
      </c>
      <c r="U20" s="67">
        <f>S20+U19*$W$10</f>
        <v>3.7307501479745778E-2</v>
      </c>
      <c r="V20" s="67">
        <f>U19*(1-$W$10)+T20</f>
        <v>1.2688047873902167E-3</v>
      </c>
      <c r="W20" s="100">
        <f>V20*CH4_fraction*conv</f>
        <v>8.4586985826014445E-4</v>
      </c>
    </row>
    <row r="21" spans="2:23">
      <c r="B21" s="96">
        <f>Amnt_Deposited!B16</f>
        <v>2002</v>
      </c>
      <c r="C21" s="99">
        <f>Amnt_Deposited!H16</f>
        <v>0.21801485534400003</v>
      </c>
      <c r="D21" s="418">
        <f>Dry_Matter_Content!H8</f>
        <v>0.73</v>
      </c>
      <c r="E21" s="284">
        <f>MCF!R20</f>
        <v>0.8</v>
      </c>
      <c r="F21" s="67">
        <f t="shared" si="0"/>
        <v>1.9098101328134401E-2</v>
      </c>
      <c r="G21" s="67">
        <f t="shared" si="1"/>
        <v>1.9098101328134401E-2</v>
      </c>
      <c r="H21" s="67">
        <f t="shared" si="2"/>
        <v>0</v>
      </c>
      <c r="I21" s="67">
        <f t="shared" si="3"/>
        <v>5.0839672810094778E-2</v>
      </c>
      <c r="J21" s="67">
        <f t="shared" si="4"/>
        <v>2.3015236183076501E-3</v>
      </c>
      <c r="K21" s="100">
        <f t="shared" ref="K21:K84" si="6">J21*CH4_fraction*conv</f>
        <v>1.5343490788717667E-3</v>
      </c>
      <c r="O21" s="96">
        <f>Amnt_Deposited!B16</f>
        <v>2002</v>
      </c>
      <c r="P21" s="99">
        <f>Amnt_Deposited!H16</f>
        <v>0.21801485534400003</v>
      </c>
      <c r="Q21" s="284">
        <f>MCF!R20</f>
        <v>0.8</v>
      </c>
      <c r="R21" s="67">
        <f t="shared" si="5"/>
        <v>2.0929426113024004E-2</v>
      </c>
      <c r="S21" s="67">
        <f t="shared" ref="S21:S84" si="7">R21*$W$12</f>
        <v>2.0929426113024004E-2</v>
      </c>
      <c r="T21" s="67">
        <f t="shared" ref="T21:T84" si="8">R21*(1-$W$12)</f>
        <v>0</v>
      </c>
      <c r="U21" s="67">
        <f t="shared" ref="U21:U84" si="9">S21+U20*$W$10</f>
        <v>5.5714709928870981E-2</v>
      </c>
      <c r="V21" s="67">
        <f t="shared" ref="V21:V84" si="10">U20*(1-$W$10)+T21</f>
        <v>2.5222176638987942E-3</v>
      </c>
      <c r="W21" s="100">
        <f t="shared" ref="W21:W84" si="11">V21*CH4_fraction*conv</f>
        <v>1.6814784425991961E-3</v>
      </c>
    </row>
    <row r="22" spans="2:23">
      <c r="B22" s="96">
        <f>Amnt_Deposited!B17</f>
        <v>2003</v>
      </c>
      <c r="C22" s="99">
        <f>Amnt_Deposited!H17</f>
        <v>0.222006057768</v>
      </c>
      <c r="D22" s="418">
        <f>Dry_Matter_Content!H9</f>
        <v>0.73</v>
      </c>
      <c r="E22" s="284">
        <f>MCF!R21</f>
        <v>0.8</v>
      </c>
      <c r="F22" s="67">
        <f t="shared" si="0"/>
        <v>1.9447730660476798E-2</v>
      </c>
      <c r="G22" s="67">
        <f t="shared" si="1"/>
        <v>1.9447730660476798E-2</v>
      </c>
      <c r="H22" s="67">
        <f t="shared" si="2"/>
        <v>0</v>
      </c>
      <c r="I22" s="67">
        <f t="shared" si="3"/>
        <v>6.6850327394649647E-2</v>
      </c>
      <c r="J22" s="67">
        <f t="shared" si="4"/>
        <v>3.4370760759219322E-3</v>
      </c>
      <c r="K22" s="100">
        <f t="shared" si="6"/>
        <v>2.2913840506146215E-3</v>
      </c>
      <c r="N22" s="258"/>
      <c r="O22" s="96">
        <f>Amnt_Deposited!B17</f>
        <v>2003</v>
      </c>
      <c r="P22" s="99">
        <f>Amnt_Deposited!H17</f>
        <v>0.222006057768</v>
      </c>
      <c r="Q22" s="284">
        <f>MCF!R21</f>
        <v>0.8</v>
      </c>
      <c r="R22" s="67">
        <f t="shared" si="5"/>
        <v>2.1312581545728002E-2</v>
      </c>
      <c r="S22" s="67">
        <f t="shared" si="7"/>
        <v>2.1312581545728002E-2</v>
      </c>
      <c r="T22" s="67">
        <f t="shared" si="8"/>
        <v>0</v>
      </c>
      <c r="U22" s="67">
        <f t="shared" si="9"/>
        <v>7.3260632761259881E-2</v>
      </c>
      <c r="V22" s="67">
        <f t="shared" si="10"/>
        <v>3.7666587133391035E-3</v>
      </c>
      <c r="W22" s="100">
        <f t="shared" si="11"/>
        <v>2.5111058088927354E-3</v>
      </c>
    </row>
    <row r="23" spans="2:23">
      <c r="B23" s="96">
        <f>Amnt_Deposited!B18</f>
        <v>2004</v>
      </c>
      <c r="C23" s="99">
        <f>Amnt_Deposited!H18</f>
        <v>0.23423098762799999</v>
      </c>
      <c r="D23" s="418">
        <f>Dry_Matter_Content!H10</f>
        <v>0.73</v>
      </c>
      <c r="E23" s="284">
        <f>MCF!R22</f>
        <v>0.8</v>
      </c>
      <c r="F23" s="67">
        <f t="shared" si="0"/>
        <v>2.0518634516212799E-2</v>
      </c>
      <c r="G23" s="67">
        <f t="shared" si="1"/>
        <v>2.0518634516212799E-2</v>
      </c>
      <c r="H23" s="67">
        <f t="shared" si="2"/>
        <v>0</v>
      </c>
      <c r="I23" s="67">
        <f t="shared" si="3"/>
        <v>8.2849466637673438E-2</v>
      </c>
      <c r="J23" s="67">
        <f t="shared" si="4"/>
        <v>4.5194952731890036E-3</v>
      </c>
      <c r="K23" s="100">
        <f t="shared" si="6"/>
        <v>3.012996848792669E-3</v>
      </c>
      <c r="N23" s="258"/>
      <c r="O23" s="96">
        <f>Amnt_Deposited!B18</f>
        <v>2004</v>
      </c>
      <c r="P23" s="99">
        <f>Amnt_Deposited!H18</f>
        <v>0.23423098762799999</v>
      </c>
      <c r="Q23" s="284">
        <f>MCF!R22</f>
        <v>0.8</v>
      </c>
      <c r="R23" s="67">
        <f t="shared" si="5"/>
        <v>2.2486174812287998E-2</v>
      </c>
      <c r="S23" s="67">
        <f t="shared" si="7"/>
        <v>2.2486174812287998E-2</v>
      </c>
      <c r="T23" s="67">
        <f t="shared" si="8"/>
        <v>0</v>
      </c>
      <c r="U23" s="67">
        <f t="shared" si="9"/>
        <v>9.0793936041285953E-2</v>
      </c>
      <c r="V23" s="67">
        <f t="shared" si="10"/>
        <v>4.9528715322619214E-3</v>
      </c>
      <c r="W23" s="100">
        <f t="shared" si="11"/>
        <v>3.3019143548412809E-3</v>
      </c>
    </row>
    <row r="24" spans="2:23">
      <c r="B24" s="96">
        <f>Amnt_Deposited!B19</f>
        <v>2005</v>
      </c>
      <c r="C24" s="99">
        <f>Amnt_Deposited!H19</f>
        <v>0.25107625857600002</v>
      </c>
      <c r="D24" s="418">
        <f>Dry_Matter_Content!H11</f>
        <v>0.73</v>
      </c>
      <c r="E24" s="284">
        <f>MCF!R23</f>
        <v>0.8</v>
      </c>
      <c r="F24" s="67">
        <f t="shared" si="0"/>
        <v>2.1994280251257603E-2</v>
      </c>
      <c r="G24" s="67">
        <f t="shared" si="1"/>
        <v>2.1994280251257603E-2</v>
      </c>
      <c r="H24" s="67">
        <f t="shared" si="2"/>
        <v>0</v>
      </c>
      <c r="I24" s="67">
        <f t="shared" si="3"/>
        <v>9.9242610926728356E-2</v>
      </c>
      <c r="J24" s="67">
        <f t="shared" si="4"/>
        <v>5.6011359622026805E-3</v>
      </c>
      <c r="K24" s="100">
        <f t="shared" si="6"/>
        <v>3.7340906414684537E-3</v>
      </c>
      <c r="N24" s="258"/>
      <c r="O24" s="96">
        <f>Amnt_Deposited!B19</f>
        <v>2005</v>
      </c>
      <c r="P24" s="99">
        <f>Amnt_Deposited!H19</f>
        <v>0.25107625857600002</v>
      </c>
      <c r="Q24" s="284">
        <f>MCF!R23</f>
        <v>0.8</v>
      </c>
      <c r="R24" s="67">
        <f t="shared" si="5"/>
        <v>2.4103320823296002E-2</v>
      </c>
      <c r="S24" s="67">
        <f t="shared" si="7"/>
        <v>2.4103320823296002E-2</v>
      </c>
      <c r="T24" s="67">
        <f t="shared" si="8"/>
        <v>0</v>
      </c>
      <c r="U24" s="67">
        <f t="shared" si="9"/>
        <v>0.10875902567312695</v>
      </c>
      <c r="V24" s="67">
        <f t="shared" si="10"/>
        <v>6.1382311914549917E-3</v>
      </c>
      <c r="W24" s="100">
        <f t="shared" si="11"/>
        <v>4.0921541276366605E-3</v>
      </c>
    </row>
    <row r="25" spans="2:23">
      <c r="B25" s="96">
        <f>Amnt_Deposited!B20</f>
        <v>2006</v>
      </c>
      <c r="C25" s="99">
        <f>Amnt_Deposited!H20</f>
        <v>0.26129393650799998</v>
      </c>
      <c r="D25" s="418">
        <f>Dry_Matter_Content!H12</f>
        <v>0.73</v>
      </c>
      <c r="E25" s="284">
        <f>MCF!R24</f>
        <v>0.8</v>
      </c>
      <c r="F25" s="67">
        <f t="shared" si="0"/>
        <v>2.2889348838100801E-2</v>
      </c>
      <c r="G25" s="67">
        <f t="shared" si="1"/>
        <v>2.2889348838100801E-2</v>
      </c>
      <c r="H25" s="67">
        <f t="shared" si="2"/>
        <v>0</v>
      </c>
      <c r="I25" s="67">
        <f t="shared" si="3"/>
        <v>0.11542254593751286</v>
      </c>
      <c r="J25" s="67">
        <f t="shared" si="4"/>
        <v>6.7094138273163031E-3</v>
      </c>
      <c r="K25" s="100">
        <f t="shared" si="6"/>
        <v>4.4729425515442015E-3</v>
      </c>
      <c r="N25" s="258"/>
      <c r="O25" s="96">
        <f>Amnt_Deposited!B20</f>
        <v>2006</v>
      </c>
      <c r="P25" s="99">
        <f>Amnt_Deposited!H20</f>
        <v>0.26129393650799998</v>
      </c>
      <c r="Q25" s="284">
        <f>MCF!R24</f>
        <v>0.8</v>
      </c>
      <c r="R25" s="67">
        <f t="shared" si="5"/>
        <v>2.5084217904767999E-2</v>
      </c>
      <c r="S25" s="67">
        <f t="shared" si="7"/>
        <v>2.5084217904767999E-2</v>
      </c>
      <c r="T25" s="67">
        <f t="shared" si="8"/>
        <v>0</v>
      </c>
      <c r="U25" s="67">
        <f t="shared" si="9"/>
        <v>0.12649046130138394</v>
      </c>
      <c r="V25" s="67">
        <f t="shared" si="10"/>
        <v>7.3527822765110159E-3</v>
      </c>
      <c r="W25" s="100">
        <f t="shared" si="11"/>
        <v>4.9018548510073433E-3</v>
      </c>
    </row>
    <row r="26" spans="2:23">
      <c r="B26" s="96">
        <f>Amnt_Deposited!B21</f>
        <v>2007</v>
      </c>
      <c r="C26" s="99">
        <f>Amnt_Deposited!H21</f>
        <v>0.27180953989200002</v>
      </c>
      <c r="D26" s="418">
        <f>Dry_Matter_Content!H13</f>
        <v>0.73</v>
      </c>
      <c r="E26" s="284">
        <f>MCF!R25</f>
        <v>0.8</v>
      </c>
      <c r="F26" s="67">
        <f t="shared" si="0"/>
        <v>2.3810515694539201E-2</v>
      </c>
      <c r="G26" s="67">
        <f t="shared" si="1"/>
        <v>2.3810515694539201E-2</v>
      </c>
      <c r="H26" s="67">
        <f t="shared" si="2"/>
        <v>0</v>
      </c>
      <c r="I26" s="67">
        <f t="shared" si="3"/>
        <v>0.13142978420448662</v>
      </c>
      <c r="J26" s="67">
        <f t="shared" si="4"/>
        <v>7.8032774275654526E-3</v>
      </c>
      <c r="K26" s="100">
        <f t="shared" si="6"/>
        <v>5.2021849517103012E-3</v>
      </c>
      <c r="N26" s="258"/>
      <c r="O26" s="96">
        <f>Amnt_Deposited!B21</f>
        <v>2007</v>
      </c>
      <c r="P26" s="99">
        <f>Amnt_Deposited!H21</f>
        <v>0.27180953989200002</v>
      </c>
      <c r="Q26" s="284">
        <f>MCF!R25</f>
        <v>0.8</v>
      </c>
      <c r="R26" s="67">
        <f t="shared" si="5"/>
        <v>2.6093715829632005E-2</v>
      </c>
      <c r="S26" s="67">
        <f t="shared" si="7"/>
        <v>2.6093715829632005E-2</v>
      </c>
      <c r="T26" s="67">
        <f t="shared" si="8"/>
        <v>0</v>
      </c>
      <c r="U26" s="67">
        <f t="shared" si="9"/>
        <v>0.1440326402240949</v>
      </c>
      <c r="V26" s="67">
        <f t="shared" si="10"/>
        <v>8.5515369069210437E-3</v>
      </c>
      <c r="W26" s="100">
        <f t="shared" si="11"/>
        <v>5.7010246046140288E-3</v>
      </c>
    </row>
    <row r="27" spans="2:23">
      <c r="B27" s="96">
        <f>Amnt_Deposited!B22</f>
        <v>2008</v>
      </c>
      <c r="C27" s="99">
        <f>Amnt_Deposited!H22</f>
        <v>0.28260143168399998</v>
      </c>
      <c r="D27" s="418">
        <f>Dry_Matter_Content!H14</f>
        <v>0.73</v>
      </c>
      <c r="E27" s="284">
        <f>MCF!R26</f>
        <v>0.8</v>
      </c>
      <c r="F27" s="67">
        <f t="shared" si="0"/>
        <v>2.4755885415518399E-2</v>
      </c>
      <c r="G27" s="67">
        <f t="shared" si="1"/>
        <v>2.4755885415518399E-2</v>
      </c>
      <c r="H27" s="67">
        <f t="shared" si="2"/>
        <v>0</v>
      </c>
      <c r="I27" s="67">
        <f t="shared" si="3"/>
        <v>0.14730020395935414</v>
      </c>
      <c r="J27" s="67">
        <f t="shared" si="4"/>
        <v>8.8854656606508764E-3</v>
      </c>
      <c r="K27" s="100">
        <f t="shared" si="6"/>
        <v>5.9236437737672509E-3</v>
      </c>
      <c r="N27" s="258"/>
      <c r="O27" s="96">
        <f>Amnt_Deposited!B22</f>
        <v>2008</v>
      </c>
      <c r="P27" s="99">
        <f>Amnt_Deposited!H22</f>
        <v>0.28260143168399998</v>
      </c>
      <c r="Q27" s="284">
        <f>MCF!R26</f>
        <v>0.8</v>
      </c>
      <c r="R27" s="67">
        <f t="shared" si="5"/>
        <v>2.7129737441663998E-2</v>
      </c>
      <c r="S27" s="67">
        <f t="shared" si="7"/>
        <v>2.7129737441663998E-2</v>
      </c>
      <c r="T27" s="67">
        <f t="shared" si="8"/>
        <v>0</v>
      </c>
      <c r="U27" s="67">
        <f t="shared" si="9"/>
        <v>0.16142488105134697</v>
      </c>
      <c r="V27" s="67">
        <f t="shared" si="10"/>
        <v>9.7374966144119189E-3</v>
      </c>
      <c r="W27" s="100">
        <f t="shared" si="11"/>
        <v>6.4916644096079459E-3</v>
      </c>
    </row>
    <row r="28" spans="2:23">
      <c r="B28" s="96">
        <f>Amnt_Deposited!B23</f>
        <v>2009</v>
      </c>
      <c r="C28" s="99">
        <f>Amnt_Deposited!H23</f>
        <v>0.293634659736</v>
      </c>
      <c r="D28" s="418">
        <f>Dry_Matter_Content!H15</f>
        <v>0.73</v>
      </c>
      <c r="E28" s="284">
        <f>MCF!R27</f>
        <v>0.8</v>
      </c>
      <c r="F28" s="67">
        <f t="shared" si="0"/>
        <v>2.5722396192873601E-2</v>
      </c>
      <c r="G28" s="67">
        <f t="shared" si="1"/>
        <v>2.5722396192873601E-2</v>
      </c>
      <c r="H28" s="67">
        <f t="shared" si="2"/>
        <v>0</v>
      </c>
      <c r="I28" s="67">
        <f t="shared" si="3"/>
        <v>0.16306419603546107</v>
      </c>
      <c r="J28" s="67">
        <f t="shared" si="4"/>
        <v>9.9584041167666473E-3</v>
      </c>
      <c r="K28" s="100">
        <f t="shared" si="6"/>
        <v>6.6389360778444312E-3</v>
      </c>
      <c r="N28" s="258"/>
      <c r="O28" s="96">
        <f>Amnt_Deposited!B23</f>
        <v>2009</v>
      </c>
      <c r="P28" s="99">
        <f>Amnt_Deposited!H23</f>
        <v>0.293634659736</v>
      </c>
      <c r="Q28" s="284">
        <f>MCF!R27</f>
        <v>0.8</v>
      </c>
      <c r="R28" s="67">
        <f t="shared" si="5"/>
        <v>2.8188927334656E-2</v>
      </c>
      <c r="S28" s="67">
        <f t="shared" si="7"/>
        <v>2.8188927334656E-2</v>
      </c>
      <c r="T28" s="67">
        <f t="shared" si="8"/>
        <v>0</v>
      </c>
      <c r="U28" s="67">
        <f t="shared" si="9"/>
        <v>0.17870048880598474</v>
      </c>
      <c r="V28" s="67">
        <f t="shared" si="10"/>
        <v>1.0913319580018241E-2</v>
      </c>
      <c r="W28" s="100">
        <f t="shared" si="11"/>
        <v>7.2755463866788269E-3</v>
      </c>
    </row>
    <row r="29" spans="2:23">
      <c r="B29" s="96">
        <f>Amnt_Deposited!B24</f>
        <v>2010</v>
      </c>
      <c r="C29" s="99">
        <f>Amnt_Deposited!H24</f>
        <v>0.29805693865199995</v>
      </c>
      <c r="D29" s="418">
        <f>Dry_Matter_Content!H16</f>
        <v>0.73</v>
      </c>
      <c r="E29" s="284">
        <f>MCF!R28</f>
        <v>0.8</v>
      </c>
      <c r="F29" s="67">
        <f t="shared" si="0"/>
        <v>2.6109787825915193E-2</v>
      </c>
      <c r="G29" s="67">
        <f t="shared" si="1"/>
        <v>2.6109787825915193E-2</v>
      </c>
      <c r="H29" s="67">
        <f t="shared" si="2"/>
        <v>0</v>
      </c>
      <c r="I29" s="67">
        <f t="shared" si="3"/>
        <v>0.17814983645731114</v>
      </c>
      <c r="J29" s="67">
        <f t="shared" si="4"/>
        <v>1.1024147404065137E-2</v>
      </c>
      <c r="K29" s="100">
        <f t="shared" si="6"/>
        <v>7.3494316027100911E-3</v>
      </c>
      <c r="O29" s="96">
        <f>Amnt_Deposited!B24</f>
        <v>2010</v>
      </c>
      <c r="P29" s="99">
        <f>Amnt_Deposited!H24</f>
        <v>0.29805693865199995</v>
      </c>
      <c r="Q29" s="284">
        <f>MCF!R28</f>
        <v>0.8</v>
      </c>
      <c r="R29" s="67">
        <f t="shared" si="5"/>
        <v>2.8613466110591998E-2</v>
      </c>
      <c r="S29" s="67">
        <f t="shared" si="7"/>
        <v>2.8613466110591998E-2</v>
      </c>
      <c r="T29" s="67">
        <f t="shared" si="8"/>
        <v>0</v>
      </c>
      <c r="U29" s="67">
        <f t="shared" si="9"/>
        <v>0.19523269748746425</v>
      </c>
      <c r="V29" s="67">
        <f t="shared" si="10"/>
        <v>1.208125742911248E-2</v>
      </c>
      <c r="W29" s="100">
        <f t="shared" si="11"/>
        <v>8.0541716194083186E-3</v>
      </c>
    </row>
    <row r="30" spans="2:23">
      <c r="B30" s="96">
        <f>Amnt_Deposited!B25</f>
        <v>2011</v>
      </c>
      <c r="C30" s="99">
        <f>Amnt_Deposited!H25</f>
        <v>0.28141169688000006</v>
      </c>
      <c r="D30" s="418">
        <f>Dry_Matter_Content!H17</f>
        <v>0.73</v>
      </c>
      <c r="E30" s="284">
        <f>MCF!R29</f>
        <v>0.8</v>
      </c>
      <c r="F30" s="67">
        <f t="shared" si="0"/>
        <v>2.4651664646688005E-2</v>
      </c>
      <c r="G30" s="67">
        <f t="shared" si="1"/>
        <v>2.4651664646688005E-2</v>
      </c>
      <c r="H30" s="67">
        <f t="shared" si="2"/>
        <v>0</v>
      </c>
      <c r="I30" s="67">
        <f t="shared" si="3"/>
        <v>0.1907574711767403</v>
      </c>
      <c r="J30" s="67">
        <f t="shared" si="4"/>
        <v>1.2044029927258839E-2</v>
      </c>
      <c r="K30" s="100">
        <f t="shared" si="6"/>
        <v>8.0293532848392246E-3</v>
      </c>
      <c r="O30" s="96">
        <f>Amnt_Deposited!B25</f>
        <v>2011</v>
      </c>
      <c r="P30" s="99">
        <f>Amnt_Deposited!H25</f>
        <v>0.28141169688000006</v>
      </c>
      <c r="Q30" s="284">
        <f>MCF!R29</f>
        <v>0.8</v>
      </c>
      <c r="R30" s="67">
        <f t="shared" si="5"/>
        <v>2.7015522900480007E-2</v>
      </c>
      <c r="S30" s="67">
        <f t="shared" si="7"/>
        <v>2.7015522900480007E-2</v>
      </c>
      <c r="T30" s="67">
        <f t="shared" si="8"/>
        <v>0</v>
      </c>
      <c r="U30" s="67">
        <f t="shared" si="9"/>
        <v>0.20904928348135923</v>
      </c>
      <c r="V30" s="67">
        <f t="shared" si="10"/>
        <v>1.3198936906585027E-2</v>
      </c>
      <c r="W30" s="100">
        <f t="shared" si="11"/>
        <v>8.7992912710566848E-3</v>
      </c>
    </row>
    <row r="31" spans="2:23">
      <c r="B31" s="96">
        <f>Amnt_Deposited!B26</f>
        <v>2012</v>
      </c>
      <c r="C31" s="99">
        <f>Amnt_Deposited!H26</f>
        <v>0.28986981408000001</v>
      </c>
      <c r="D31" s="418">
        <f>Dry_Matter_Content!H18</f>
        <v>0.73</v>
      </c>
      <c r="E31" s="284">
        <f>MCF!R30</f>
        <v>0.8</v>
      </c>
      <c r="F31" s="67">
        <f t="shared" si="0"/>
        <v>2.5392595713408003E-2</v>
      </c>
      <c r="G31" s="67">
        <f t="shared" si="1"/>
        <v>2.5392595713408003E-2</v>
      </c>
      <c r="H31" s="67">
        <f t="shared" si="2"/>
        <v>0</v>
      </c>
      <c r="I31" s="67">
        <f t="shared" si="3"/>
        <v>0.2032536829394877</v>
      </c>
      <c r="J31" s="67">
        <f t="shared" si="4"/>
        <v>1.2896383950660586E-2</v>
      </c>
      <c r="K31" s="100">
        <f t="shared" si="6"/>
        <v>8.5975893004403905E-3</v>
      </c>
      <c r="O31" s="96">
        <f>Amnt_Deposited!B26</f>
        <v>2012</v>
      </c>
      <c r="P31" s="99">
        <f>Amnt_Deposited!H26</f>
        <v>0.28986981408000001</v>
      </c>
      <c r="Q31" s="284">
        <f>MCF!R30</f>
        <v>0.8</v>
      </c>
      <c r="R31" s="67">
        <f t="shared" si="5"/>
        <v>2.7827502151680002E-2</v>
      </c>
      <c r="S31" s="67">
        <f t="shared" si="7"/>
        <v>2.7827502151680002E-2</v>
      </c>
      <c r="T31" s="67">
        <f t="shared" si="8"/>
        <v>0</v>
      </c>
      <c r="U31" s="67">
        <f t="shared" si="9"/>
        <v>0.22274376212546598</v>
      </c>
      <c r="V31" s="67">
        <f t="shared" si="10"/>
        <v>1.4133023507573245E-2</v>
      </c>
      <c r="W31" s="100">
        <f t="shared" si="11"/>
        <v>9.4220156717154963E-3</v>
      </c>
    </row>
    <row r="32" spans="2:23">
      <c r="B32" s="96">
        <f>Amnt_Deposited!B27</f>
        <v>2013</v>
      </c>
      <c r="C32" s="99">
        <f>Amnt_Deposited!H27</f>
        <v>0.29866383504000005</v>
      </c>
      <c r="D32" s="418">
        <f>Dry_Matter_Content!H19</f>
        <v>0.73</v>
      </c>
      <c r="E32" s="284">
        <f>MCF!R31</f>
        <v>0.8</v>
      </c>
      <c r="F32" s="67">
        <f t="shared" si="0"/>
        <v>2.6162951949504007E-2</v>
      </c>
      <c r="G32" s="67">
        <f t="shared" si="1"/>
        <v>2.6162951949504007E-2</v>
      </c>
      <c r="H32" s="67">
        <f t="shared" si="2"/>
        <v>0</v>
      </c>
      <c r="I32" s="67">
        <f t="shared" si="3"/>
        <v>0.21567542979540544</v>
      </c>
      <c r="J32" s="67">
        <f t="shared" si="4"/>
        <v>1.3741205093586294E-2</v>
      </c>
      <c r="K32" s="100">
        <f t="shared" si="6"/>
        <v>9.1608033957241951E-3</v>
      </c>
      <c r="O32" s="96">
        <f>Amnt_Deposited!B27</f>
        <v>2013</v>
      </c>
      <c r="P32" s="99">
        <f>Amnt_Deposited!H27</f>
        <v>0.29866383504000005</v>
      </c>
      <c r="Q32" s="284">
        <f>MCF!R31</f>
        <v>0.8</v>
      </c>
      <c r="R32" s="67">
        <f t="shared" si="5"/>
        <v>2.8671728163840005E-2</v>
      </c>
      <c r="S32" s="67">
        <f t="shared" si="7"/>
        <v>2.8671728163840005E-2</v>
      </c>
      <c r="T32" s="67">
        <f t="shared" si="8"/>
        <v>0</v>
      </c>
      <c r="U32" s="67">
        <f t="shared" si="9"/>
        <v>0.23635663539222512</v>
      </c>
      <c r="V32" s="67">
        <f t="shared" si="10"/>
        <v>1.5058854897080871E-2</v>
      </c>
      <c r="W32" s="100">
        <f t="shared" si="11"/>
        <v>1.0039236598053914E-2</v>
      </c>
    </row>
    <row r="33" spans="2:23">
      <c r="B33" s="96">
        <f>Amnt_Deposited!B28</f>
        <v>2014</v>
      </c>
      <c r="C33" s="99">
        <f>Amnt_Deposited!H28</f>
        <v>0.30749265683999999</v>
      </c>
      <c r="D33" s="418">
        <f>Dry_Matter_Content!H20</f>
        <v>0.73</v>
      </c>
      <c r="E33" s="284">
        <f>MCF!R32</f>
        <v>0.8</v>
      </c>
      <c r="F33" s="67">
        <f t="shared" si="0"/>
        <v>2.6936356739184E-2</v>
      </c>
      <c r="G33" s="67">
        <f t="shared" si="1"/>
        <v>2.6936356739184E-2</v>
      </c>
      <c r="H33" s="67">
        <f t="shared" si="2"/>
        <v>0</v>
      </c>
      <c r="I33" s="67">
        <f t="shared" si="3"/>
        <v>0.22803079458597925</v>
      </c>
      <c r="J33" s="67">
        <f t="shared" si="4"/>
        <v>1.458099194861019E-2</v>
      </c>
      <c r="K33" s="100">
        <f t="shared" si="6"/>
        <v>9.7206612990734589E-3</v>
      </c>
      <c r="O33" s="96">
        <f>Amnt_Deposited!B28</f>
        <v>2014</v>
      </c>
      <c r="P33" s="99">
        <f>Amnt_Deposited!H28</f>
        <v>0.30749265683999999</v>
      </c>
      <c r="Q33" s="284">
        <f>MCF!R32</f>
        <v>0.8</v>
      </c>
      <c r="R33" s="67">
        <f t="shared" si="5"/>
        <v>2.9519295056639999E-2</v>
      </c>
      <c r="S33" s="67">
        <f t="shared" si="7"/>
        <v>2.9519295056639999E-2</v>
      </c>
      <c r="T33" s="67">
        <f t="shared" si="8"/>
        <v>0</v>
      </c>
      <c r="U33" s="67">
        <f t="shared" si="9"/>
        <v>0.24989676119011422</v>
      </c>
      <c r="V33" s="67">
        <f t="shared" si="10"/>
        <v>1.597916925875089E-2</v>
      </c>
      <c r="W33" s="100">
        <f t="shared" si="11"/>
        <v>1.0652779505833926E-2</v>
      </c>
    </row>
    <row r="34" spans="2:23">
      <c r="B34" s="96">
        <f>Amnt_Deposited!B29</f>
        <v>2015</v>
      </c>
      <c r="C34" s="99">
        <f>Amnt_Deposited!H29</f>
        <v>0.31607182044000004</v>
      </c>
      <c r="D34" s="418">
        <f>Dry_Matter_Content!H21</f>
        <v>0.73</v>
      </c>
      <c r="E34" s="284">
        <f>MCF!R33</f>
        <v>0.8</v>
      </c>
      <c r="F34" s="67">
        <f t="shared" si="0"/>
        <v>2.7687891470544002E-2</v>
      </c>
      <c r="G34" s="67">
        <f t="shared" si="1"/>
        <v>2.7687891470544002E-2</v>
      </c>
      <c r="H34" s="67">
        <f t="shared" si="2"/>
        <v>0</v>
      </c>
      <c r="I34" s="67">
        <f t="shared" si="3"/>
        <v>0.24030239509075382</v>
      </c>
      <c r="J34" s="67">
        <f t="shared" si="4"/>
        <v>1.5416290965769429E-2</v>
      </c>
      <c r="K34" s="100">
        <f t="shared" si="6"/>
        <v>1.0277527310512952E-2</v>
      </c>
      <c r="O34" s="96">
        <f>Amnt_Deposited!B29</f>
        <v>2015</v>
      </c>
      <c r="P34" s="99">
        <f>Amnt_Deposited!H29</f>
        <v>0.31607182044000004</v>
      </c>
      <c r="Q34" s="284">
        <f>MCF!R33</f>
        <v>0.8</v>
      </c>
      <c r="R34" s="67">
        <f t="shared" si="5"/>
        <v>3.0342894762240002E-2</v>
      </c>
      <c r="S34" s="67">
        <f t="shared" si="7"/>
        <v>3.0342894762240002E-2</v>
      </c>
      <c r="T34" s="67">
        <f t="shared" si="8"/>
        <v>0</v>
      </c>
      <c r="U34" s="67">
        <f t="shared" si="9"/>
        <v>0.2633450905104151</v>
      </c>
      <c r="V34" s="67">
        <f t="shared" si="10"/>
        <v>1.6894565441939097E-2</v>
      </c>
      <c r="W34" s="100">
        <f t="shared" si="11"/>
        <v>1.1263043627959397E-2</v>
      </c>
    </row>
    <row r="35" spans="2:23">
      <c r="B35" s="96">
        <f>Amnt_Deposited!B30</f>
        <v>2016</v>
      </c>
      <c r="C35" s="99">
        <f>Amnt_Deposited!H30</f>
        <v>0.32505195024000011</v>
      </c>
      <c r="D35" s="418">
        <f>Dry_Matter_Content!H22</f>
        <v>0.73</v>
      </c>
      <c r="E35" s="284">
        <f>MCF!R34</f>
        <v>0.8</v>
      </c>
      <c r="F35" s="67">
        <f t="shared" si="0"/>
        <v>2.8474550841024012E-2</v>
      </c>
      <c r="G35" s="67">
        <f t="shared" si="1"/>
        <v>2.8474550841024012E-2</v>
      </c>
      <c r="H35" s="67">
        <f t="shared" si="2"/>
        <v>0</v>
      </c>
      <c r="I35" s="67">
        <f t="shared" si="3"/>
        <v>0.25253101893224034</v>
      </c>
      <c r="J35" s="67">
        <f t="shared" si="4"/>
        <v>1.6245926999537474E-2</v>
      </c>
      <c r="K35" s="100">
        <f t="shared" si="6"/>
        <v>1.083061799969165E-2</v>
      </c>
      <c r="O35" s="96">
        <f>Amnt_Deposited!B30</f>
        <v>2016</v>
      </c>
      <c r="P35" s="99">
        <f>Amnt_Deposited!H30</f>
        <v>0.32505195024000011</v>
      </c>
      <c r="Q35" s="284">
        <f>MCF!R34</f>
        <v>0.8</v>
      </c>
      <c r="R35" s="67">
        <f t="shared" si="5"/>
        <v>3.120498722304001E-2</v>
      </c>
      <c r="S35" s="67">
        <f t="shared" si="7"/>
        <v>3.120498722304001E-2</v>
      </c>
      <c r="T35" s="67">
        <f t="shared" si="8"/>
        <v>0</v>
      </c>
      <c r="U35" s="67">
        <f t="shared" si="9"/>
        <v>0.27674632211752365</v>
      </c>
      <c r="V35" s="67">
        <f t="shared" si="10"/>
        <v>1.7803755615931477E-2</v>
      </c>
      <c r="W35" s="100">
        <f t="shared" si="11"/>
        <v>1.1869170410620983E-2</v>
      </c>
    </row>
    <row r="36" spans="2:23">
      <c r="B36" s="96">
        <f>Amnt_Deposited!B31</f>
        <v>2017</v>
      </c>
      <c r="C36" s="99">
        <f>Amnt_Deposited!H31</f>
        <v>0.32835118946584324</v>
      </c>
      <c r="D36" s="418">
        <f>Dry_Matter_Content!H23</f>
        <v>0.73</v>
      </c>
      <c r="E36" s="284">
        <f>MCF!R35</f>
        <v>0.8</v>
      </c>
      <c r="F36" s="67">
        <f t="shared" si="0"/>
        <v>2.8763564197207867E-2</v>
      </c>
      <c r="G36" s="67">
        <f t="shared" si="1"/>
        <v>2.8763564197207867E-2</v>
      </c>
      <c r="H36" s="67">
        <f t="shared" si="2"/>
        <v>0</v>
      </c>
      <c r="I36" s="67">
        <f t="shared" si="3"/>
        <v>0.26422192558418078</v>
      </c>
      <c r="J36" s="67">
        <f t="shared" si="4"/>
        <v>1.7072657545267426E-2</v>
      </c>
      <c r="K36" s="100">
        <f t="shared" si="6"/>
        <v>1.138177169684495E-2</v>
      </c>
      <c r="O36" s="96">
        <f>Amnt_Deposited!B31</f>
        <v>2017</v>
      </c>
      <c r="P36" s="99">
        <f>Amnt_Deposited!H31</f>
        <v>0.32835118946584324</v>
      </c>
      <c r="Q36" s="284">
        <f>MCF!R35</f>
        <v>0.8</v>
      </c>
      <c r="R36" s="67">
        <f t="shared" si="5"/>
        <v>3.1521714188720955E-2</v>
      </c>
      <c r="S36" s="67">
        <f t="shared" si="7"/>
        <v>3.1521714188720955E-2</v>
      </c>
      <c r="T36" s="67">
        <f t="shared" si="8"/>
        <v>0</v>
      </c>
      <c r="U36" s="67">
        <f t="shared" si="9"/>
        <v>0.28955827461280087</v>
      </c>
      <c r="V36" s="67">
        <f t="shared" si="10"/>
        <v>1.8709761693443756E-2</v>
      </c>
      <c r="W36" s="100">
        <f t="shared" si="11"/>
        <v>1.2473174462295837E-2</v>
      </c>
    </row>
    <row r="37" spans="2:23">
      <c r="B37" s="96">
        <f>Amnt_Deposited!B32</f>
        <v>2018</v>
      </c>
      <c r="C37" s="99">
        <f>Amnt_Deposited!H32</f>
        <v>0.32933773283526885</v>
      </c>
      <c r="D37" s="418">
        <f>Dry_Matter_Content!H24</f>
        <v>0.73</v>
      </c>
      <c r="E37" s="284">
        <f>MCF!R36</f>
        <v>0.8</v>
      </c>
      <c r="F37" s="67">
        <f t="shared" si="0"/>
        <v>2.884998539636955E-2</v>
      </c>
      <c r="G37" s="67">
        <f t="shared" si="1"/>
        <v>2.884998539636955E-2</v>
      </c>
      <c r="H37" s="67">
        <f t="shared" si="2"/>
        <v>0</v>
      </c>
      <c r="I37" s="67">
        <f t="shared" si="3"/>
        <v>0.2752088758947091</v>
      </c>
      <c r="J37" s="67">
        <f t="shared" si="4"/>
        <v>1.7863035085841261E-2</v>
      </c>
      <c r="K37" s="100">
        <f t="shared" si="6"/>
        <v>1.1908690057227507E-2</v>
      </c>
      <c r="O37" s="96">
        <f>Amnt_Deposited!B32</f>
        <v>2018</v>
      </c>
      <c r="P37" s="99">
        <f>Amnt_Deposited!H32</f>
        <v>0.32933773283526885</v>
      </c>
      <c r="Q37" s="284">
        <f>MCF!R36</f>
        <v>0.8</v>
      </c>
      <c r="R37" s="67">
        <f t="shared" si="5"/>
        <v>3.1616422352185806E-2</v>
      </c>
      <c r="S37" s="67">
        <f t="shared" si="7"/>
        <v>3.1616422352185806E-2</v>
      </c>
      <c r="T37" s="67">
        <f t="shared" si="8"/>
        <v>0</v>
      </c>
      <c r="U37" s="67">
        <f t="shared" si="9"/>
        <v>0.30159876810379077</v>
      </c>
      <c r="V37" s="67">
        <f t="shared" si="10"/>
        <v>1.9575928861195902E-2</v>
      </c>
      <c r="W37" s="100">
        <f t="shared" si="11"/>
        <v>1.3050619240797267E-2</v>
      </c>
    </row>
    <row r="38" spans="2:23">
      <c r="B38" s="96">
        <f>Amnt_Deposited!B33</f>
        <v>2019</v>
      </c>
      <c r="C38" s="99">
        <f>Amnt_Deposited!H33</f>
        <v>0.33009132549254888</v>
      </c>
      <c r="D38" s="418">
        <f>Dry_Matter_Content!H25</f>
        <v>0.73</v>
      </c>
      <c r="E38" s="284">
        <f>MCF!R37</f>
        <v>0.8</v>
      </c>
      <c r="F38" s="67">
        <f t="shared" si="0"/>
        <v>2.891600011314728E-2</v>
      </c>
      <c r="G38" s="67">
        <f t="shared" si="1"/>
        <v>2.891600011314728E-2</v>
      </c>
      <c r="H38" s="67">
        <f t="shared" si="2"/>
        <v>0</v>
      </c>
      <c r="I38" s="67">
        <f t="shared" si="3"/>
        <v>0.28551905518063714</v>
      </c>
      <c r="J38" s="67">
        <f t="shared" si="4"/>
        <v>1.8605820827219236E-2</v>
      </c>
      <c r="K38" s="100">
        <f t="shared" si="6"/>
        <v>1.240388055147949E-2</v>
      </c>
      <c r="O38" s="96">
        <f>Amnt_Deposited!B33</f>
        <v>2019</v>
      </c>
      <c r="P38" s="99">
        <f>Amnt_Deposited!H33</f>
        <v>0.33009132549254888</v>
      </c>
      <c r="Q38" s="284">
        <f>MCF!R37</f>
        <v>0.8</v>
      </c>
      <c r="R38" s="67">
        <f t="shared" si="5"/>
        <v>3.1688767247284692E-2</v>
      </c>
      <c r="S38" s="67">
        <f t="shared" si="7"/>
        <v>3.1688767247284692E-2</v>
      </c>
      <c r="T38" s="67">
        <f t="shared" si="8"/>
        <v>0</v>
      </c>
      <c r="U38" s="67">
        <f t="shared" si="9"/>
        <v>0.31289759471850642</v>
      </c>
      <c r="V38" s="67">
        <f t="shared" si="10"/>
        <v>2.0389940632569024E-2</v>
      </c>
      <c r="W38" s="100">
        <f t="shared" si="11"/>
        <v>1.3593293755046015E-2</v>
      </c>
    </row>
    <row r="39" spans="2:23">
      <c r="B39" s="96">
        <f>Amnt_Deposited!B34</f>
        <v>2020</v>
      </c>
      <c r="C39" s="99">
        <f>Amnt_Deposited!H34</f>
        <v>0.33062249707395508</v>
      </c>
      <c r="D39" s="418">
        <f>Dry_Matter_Content!H26</f>
        <v>0.73</v>
      </c>
      <c r="E39" s="284">
        <f>MCF!R38</f>
        <v>0.8</v>
      </c>
      <c r="F39" s="67">
        <f t="shared" si="0"/>
        <v>2.8962530743678463E-2</v>
      </c>
      <c r="G39" s="67">
        <f t="shared" si="1"/>
        <v>2.8962530743678463E-2</v>
      </c>
      <c r="H39" s="67">
        <f t="shared" si="2"/>
        <v>0</v>
      </c>
      <c r="I39" s="67">
        <f t="shared" si="3"/>
        <v>0.29517873325948996</v>
      </c>
      <c r="J39" s="67">
        <f t="shared" si="4"/>
        <v>1.9302852664825648E-2</v>
      </c>
      <c r="K39" s="100">
        <f t="shared" si="6"/>
        <v>1.2868568443217099E-2</v>
      </c>
      <c r="O39" s="96">
        <f>Amnt_Deposited!B34</f>
        <v>2020</v>
      </c>
      <c r="P39" s="99">
        <f>Amnt_Deposited!H34</f>
        <v>0.33062249707395508</v>
      </c>
      <c r="Q39" s="284">
        <f>MCF!R38</f>
        <v>0.8</v>
      </c>
      <c r="R39" s="67">
        <f t="shared" si="5"/>
        <v>3.1739759719099689E-2</v>
      </c>
      <c r="S39" s="67">
        <f t="shared" si="7"/>
        <v>3.1739759719099689E-2</v>
      </c>
      <c r="T39" s="67">
        <f t="shared" si="8"/>
        <v>0</v>
      </c>
      <c r="U39" s="67">
        <f t="shared" si="9"/>
        <v>0.32348354329807116</v>
      </c>
      <c r="V39" s="67">
        <f t="shared" si="10"/>
        <v>2.1153811139534955E-2</v>
      </c>
      <c r="W39" s="100">
        <f t="shared" si="11"/>
        <v>1.4102540759689969E-2</v>
      </c>
    </row>
    <row r="40" spans="2:23">
      <c r="B40" s="96">
        <f>Amnt_Deposited!B35</f>
        <v>2021</v>
      </c>
      <c r="C40" s="99">
        <f>Amnt_Deposited!H35</f>
        <v>0.3309414079576744</v>
      </c>
      <c r="D40" s="418">
        <f>Dry_Matter_Content!H27</f>
        <v>0.73</v>
      </c>
      <c r="E40" s="284">
        <f>MCF!R39</f>
        <v>0.8</v>
      </c>
      <c r="F40" s="67">
        <f t="shared" si="0"/>
        <v>2.8990467337092277E-2</v>
      </c>
      <c r="G40" s="67">
        <f t="shared" si="1"/>
        <v>2.8990467337092277E-2</v>
      </c>
      <c r="H40" s="67">
        <f t="shared" si="2"/>
        <v>0</v>
      </c>
      <c r="I40" s="67">
        <f t="shared" si="3"/>
        <v>0.30421329399590707</v>
      </c>
      <c r="J40" s="67">
        <f t="shared" si="4"/>
        <v>1.9955906600675134E-2</v>
      </c>
      <c r="K40" s="100">
        <f t="shared" si="6"/>
        <v>1.3303937733783421E-2</v>
      </c>
      <c r="O40" s="96">
        <f>Amnt_Deposited!B35</f>
        <v>2021</v>
      </c>
      <c r="P40" s="99">
        <f>Amnt_Deposited!H35</f>
        <v>0.3309414079576744</v>
      </c>
      <c r="Q40" s="284">
        <f>MCF!R39</f>
        <v>0.8</v>
      </c>
      <c r="R40" s="67">
        <f t="shared" si="5"/>
        <v>3.1770375163936743E-2</v>
      </c>
      <c r="S40" s="67">
        <f t="shared" si="7"/>
        <v>3.1770375163936743E-2</v>
      </c>
      <c r="T40" s="67">
        <f t="shared" si="8"/>
        <v>0</v>
      </c>
      <c r="U40" s="67">
        <f t="shared" si="9"/>
        <v>0.33338443177633648</v>
      </c>
      <c r="V40" s="67">
        <f t="shared" si="10"/>
        <v>2.1869486685671378E-2</v>
      </c>
      <c r="W40" s="100">
        <f t="shared" si="11"/>
        <v>1.4579657790447585E-2</v>
      </c>
    </row>
    <row r="41" spans="2:23">
      <c r="B41" s="96">
        <f>Amnt_Deposited!B36</f>
        <v>2022</v>
      </c>
      <c r="C41" s="99">
        <f>Amnt_Deposited!H36</f>
        <v>0.33105786087608602</v>
      </c>
      <c r="D41" s="418">
        <f>Dry_Matter_Content!H28</f>
        <v>0.73</v>
      </c>
      <c r="E41" s="284">
        <f>MCF!R40</f>
        <v>0.8</v>
      </c>
      <c r="F41" s="67">
        <f t="shared" si="0"/>
        <v>2.9000668612745136E-2</v>
      </c>
      <c r="G41" s="67">
        <f t="shared" si="1"/>
        <v>2.9000668612745136E-2</v>
      </c>
      <c r="H41" s="67">
        <f t="shared" si="2"/>
        <v>0</v>
      </c>
      <c r="I41" s="67">
        <f t="shared" si="3"/>
        <v>0.31264726386776021</v>
      </c>
      <c r="J41" s="67">
        <f t="shared" si="4"/>
        <v>2.0566698740891998E-2</v>
      </c>
      <c r="K41" s="100">
        <f t="shared" si="6"/>
        <v>1.3711132493927998E-2</v>
      </c>
      <c r="O41" s="96">
        <f>Amnt_Deposited!B36</f>
        <v>2022</v>
      </c>
      <c r="P41" s="99">
        <f>Amnt_Deposited!H36</f>
        <v>0.33105786087608602</v>
      </c>
      <c r="Q41" s="284">
        <f>MCF!R40</f>
        <v>0.8</v>
      </c>
      <c r="R41" s="67">
        <f t="shared" si="5"/>
        <v>3.1781554644104253E-2</v>
      </c>
      <c r="S41" s="67">
        <f t="shared" si="7"/>
        <v>3.1781554644104253E-2</v>
      </c>
      <c r="T41" s="67">
        <f t="shared" si="8"/>
        <v>0</v>
      </c>
      <c r="U41" s="67">
        <f t="shared" si="9"/>
        <v>0.34262713848521664</v>
      </c>
      <c r="V41" s="67">
        <f t="shared" si="10"/>
        <v>2.2538847935224104E-2</v>
      </c>
      <c r="W41" s="100">
        <f t="shared" si="11"/>
        <v>1.5025898623482735E-2</v>
      </c>
    </row>
    <row r="42" spans="2:23">
      <c r="B42" s="96">
        <f>Amnt_Deposited!B37</f>
        <v>2023</v>
      </c>
      <c r="C42" s="99">
        <f>Amnt_Deposited!H37</f>
        <v>0.33098131218445781</v>
      </c>
      <c r="D42" s="418">
        <f>Dry_Matter_Content!H29</f>
        <v>0.73</v>
      </c>
      <c r="E42" s="284">
        <f>MCF!R41</f>
        <v>0.8</v>
      </c>
      <c r="F42" s="67">
        <f t="shared" si="0"/>
        <v>2.8993962947358506E-2</v>
      </c>
      <c r="G42" s="67">
        <f t="shared" si="1"/>
        <v>2.8993962947358506E-2</v>
      </c>
      <c r="H42" s="67">
        <f t="shared" si="2"/>
        <v>0</v>
      </c>
      <c r="I42" s="67">
        <f t="shared" si="3"/>
        <v>0.32050433958816243</v>
      </c>
      <c r="J42" s="67">
        <f t="shared" si="4"/>
        <v>2.1136887226956308E-2</v>
      </c>
      <c r="K42" s="100">
        <f t="shared" si="6"/>
        <v>1.4091258151304204E-2</v>
      </c>
      <c r="O42" s="96">
        <f>Amnt_Deposited!B37</f>
        <v>2023</v>
      </c>
      <c r="P42" s="99">
        <f>Amnt_Deposited!H37</f>
        <v>0.33098131218445781</v>
      </c>
      <c r="Q42" s="284">
        <f>MCF!R41</f>
        <v>0.8</v>
      </c>
      <c r="R42" s="67">
        <f t="shared" si="5"/>
        <v>3.1774205969707946E-2</v>
      </c>
      <c r="S42" s="67">
        <f t="shared" si="7"/>
        <v>3.1774205969707946E-2</v>
      </c>
      <c r="T42" s="67">
        <f t="shared" si="8"/>
        <v>0</v>
      </c>
      <c r="U42" s="67">
        <f t="shared" si="9"/>
        <v>0.35123763242538342</v>
      </c>
      <c r="V42" s="67">
        <f t="shared" si="10"/>
        <v>2.3163712029541157E-2</v>
      </c>
      <c r="W42" s="100">
        <f t="shared" si="11"/>
        <v>1.5442474686360771E-2</v>
      </c>
    </row>
    <row r="43" spans="2:23">
      <c r="B43" s="96">
        <f>Amnt_Deposited!B38</f>
        <v>2024</v>
      </c>
      <c r="C43" s="99">
        <f>Amnt_Deposited!H38</f>
        <v>0.3307208827958365</v>
      </c>
      <c r="D43" s="418">
        <f>Dry_Matter_Content!H30</f>
        <v>0.73</v>
      </c>
      <c r="E43" s="284">
        <f>MCF!R42</f>
        <v>0.8</v>
      </c>
      <c r="F43" s="67">
        <f t="shared" si="0"/>
        <v>2.8971149332915277E-2</v>
      </c>
      <c r="G43" s="67">
        <f t="shared" si="1"/>
        <v>2.8971149332915277E-2</v>
      </c>
      <c r="H43" s="67">
        <f t="shared" si="2"/>
        <v>0</v>
      </c>
      <c r="I43" s="67">
        <f t="shared" si="3"/>
        <v>0.32780741481795528</v>
      </c>
      <c r="J43" s="67">
        <f t="shared" si="4"/>
        <v>2.1668074103122423E-2</v>
      </c>
      <c r="K43" s="100">
        <f t="shared" si="6"/>
        <v>1.4445382735414947E-2</v>
      </c>
      <c r="O43" s="96">
        <f>Amnt_Deposited!B38</f>
        <v>2024</v>
      </c>
      <c r="P43" s="99">
        <f>Amnt_Deposited!H38</f>
        <v>0.3307208827958365</v>
      </c>
      <c r="Q43" s="284">
        <f>MCF!R42</f>
        <v>0.8</v>
      </c>
      <c r="R43" s="67">
        <f t="shared" si="5"/>
        <v>3.1749204748400303E-2</v>
      </c>
      <c r="S43" s="67">
        <f t="shared" si="7"/>
        <v>3.1749204748400303E-2</v>
      </c>
      <c r="T43" s="67">
        <f t="shared" si="8"/>
        <v>0</v>
      </c>
      <c r="U43" s="67">
        <f t="shared" si="9"/>
        <v>0.3592410025402249</v>
      </c>
      <c r="V43" s="67">
        <f t="shared" si="10"/>
        <v>2.3745834633558813E-2</v>
      </c>
      <c r="W43" s="100">
        <f t="shared" si="11"/>
        <v>1.5830556422372542E-2</v>
      </c>
    </row>
    <row r="44" spans="2:23">
      <c r="B44" s="96">
        <f>Amnt_Deposited!B39</f>
        <v>2025</v>
      </c>
      <c r="C44" s="99">
        <f>Amnt_Deposited!H39</f>
        <v>0.33028536879163972</v>
      </c>
      <c r="D44" s="418">
        <f>Dry_Matter_Content!H31</f>
        <v>0.73</v>
      </c>
      <c r="E44" s="284">
        <f>MCF!R43</f>
        <v>0.8</v>
      </c>
      <c r="F44" s="67">
        <f t="shared" si="0"/>
        <v>2.893299830614764E-2</v>
      </c>
      <c r="G44" s="67">
        <f t="shared" si="1"/>
        <v>2.893299830614764E-2</v>
      </c>
      <c r="H44" s="67">
        <f t="shared" si="2"/>
        <v>0</v>
      </c>
      <c r="I44" s="67">
        <f t="shared" si="3"/>
        <v>0.33457860600175471</v>
      </c>
      <c r="J44" s="67">
        <f t="shared" si="4"/>
        <v>2.2161807122348207E-2</v>
      </c>
      <c r="K44" s="100">
        <f t="shared" si="6"/>
        <v>1.477453808156547E-2</v>
      </c>
      <c r="O44" s="96">
        <f>Amnt_Deposited!B39</f>
        <v>2025</v>
      </c>
      <c r="P44" s="99">
        <f>Amnt_Deposited!H39</f>
        <v>0.33028536879163972</v>
      </c>
      <c r="Q44" s="284">
        <f>MCF!R43</f>
        <v>0.8</v>
      </c>
      <c r="R44" s="67">
        <f t="shared" si="5"/>
        <v>3.1707395403997411E-2</v>
      </c>
      <c r="S44" s="67">
        <f t="shared" si="7"/>
        <v>3.1707395403997411E-2</v>
      </c>
      <c r="T44" s="67">
        <f t="shared" si="8"/>
        <v>0</v>
      </c>
      <c r="U44" s="67">
        <f t="shared" si="9"/>
        <v>0.36666148602932019</v>
      </c>
      <c r="V44" s="67">
        <f t="shared" si="10"/>
        <v>2.4286911914902138E-2</v>
      </c>
      <c r="W44" s="100">
        <f t="shared" si="11"/>
        <v>1.6191274609934758E-2</v>
      </c>
    </row>
    <row r="45" spans="2:23">
      <c r="B45" s="96">
        <f>Amnt_Deposited!B40</f>
        <v>2026</v>
      </c>
      <c r="C45" s="99">
        <f>Amnt_Deposited!H40</f>
        <v>0.32968325171719182</v>
      </c>
      <c r="D45" s="418">
        <f>Dry_Matter_Content!H32</f>
        <v>0.73</v>
      </c>
      <c r="E45" s="284">
        <f>MCF!R44</f>
        <v>0.8</v>
      </c>
      <c r="F45" s="67">
        <f t="shared" si="0"/>
        <v>2.8880252850426003E-2</v>
      </c>
      <c r="G45" s="67">
        <f t="shared" si="1"/>
        <v>2.8880252850426003E-2</v>
      </c>
      <c r="H45" s="67">
        <f t="shared" si="2"/>
        <v>0</v>
      </c>
      <c r="I45" s="67">
        <f t="shared" si="3"/>
        <v>0.34083927735920933</v>
      </c>
      <c r="J45" s="67">
        <f t="shared" si="4"/>
        <v>2.2619581492971403E-2</v>
      </c>
      <c r="K45" s="100">
        <f t="shared" si="6"/>
        <v>1.5079720995314268E-2</v>
      </c>
      <c r="O45" s="96">
        <f>Amnt_Deposited!B40</f>
        <v>2026</v>
      </c>
      <c r="P45" s="99">
        <f>Amnt_Deposited!H40</f>
        <v>0.32968325171719182</v>
      </c>
      <c r="Q45" s="284">
        <f>MCF!R44</f>
        <v>0.8</v>
      </c>
      <c r="R45" s="67">
        <f t="shared" si="5"/>
        <v>3.1649592164850415E-2</v>
      </c>
      <c r="S45" s="67">
        <f t="shared" si="7"/>
        <v>3.1649592164850415E-2</v>
      </c>
      <c r="T45" s="67">
        <f t="shared" si="8"/>
        <v>0</v>
      </c>
      <c r="U45" s="67">
        <f t="shared" si="9"/>
        <v>0.37352249573611973</v>
      </c>
      <c r="V45" s="67">
        <f t="shared" si="10"/>
        <v>2.4788582458050851E-2</v>
      </c>
      <c r="W45" s="100">
        <f t="shared" si="11"/>
        <v>1.6525721638700565E-2</v>
      </c>
    </row>
    <row r="46" spans="2:23">
      <c r="B46" s="96">
        <f>Amnt_Deposited!B41</f>
        <v>2027</v>
      </c>
      <c r="C46" s="99">
        <f>Amnt_Deposited!H41</f>
        <v>0.32892270857118922</v>
      </c>
      <c r="D46" s="418">
        <f>Dry_Matter_Content!H33</f>
        <v>0.73</v>
      </c>
      <c r="E46" s="284">
        <f>MCF!R45</f>
        <v>0.8</v>
      </c>
      <c r="F46" s="67">
        <f t="shared" si="0"/>
        <v>2.8813629270836173E-2</v>
      </c>
      <c r="G46" s="67">
        <f t="shared" si="1"/>
        <v>2.8813629270836173E-2</v>
      </c>
      <c r="H46" s="67">
        <f t="shared" si="2"/>
        <v>0</v>
      </c>
      <c r="I46" s="67">
        <f t="shared" si="3"/>
        <v>0.34661006506177239</v>
      </c>
      <c r="J46" s="67">
        <f t="shared" si="4"/>
        <v>2.3042841568273152E-2</v>
      </c>
      <c r="K46" s="100">
        <f t="shared" si="6"/>
        <v>1.5361894378848768E-2</v>
      </c>
      <c r="O46" s="96">
        <f>Amnt_Deposited!B41</f>
        <v>2027</v>
      </c>
      <c r="P46" s="99">
        <f>Amnt_Deposited!H41</f>
        <v>0.32892270857118922</v>
      </c>
      <c r="Q46" s="284">
        <f>MCF!R45</f>
        <v>0.8</v>
      </c>
      <c r="R46" s="67">
        <f t="shared" si="5"/>
        <v>3.1576580022834165E-2</v>
      </c>
      <c r="S46" s="67">
        <f t="shared" si="7"/>
        <v>3.1576580022834165E-2</v>
      </c>
      <c r="T46" s="67">
        <f t="shared" si="8"/>
        <v>0</v>
      </c>
      <c r="U46" s="67">
        <f t="shared" si="9"/>
        <v>0.37984664664303808</v>
      </c>
      <c r="V46" s="67">
        <f t="shared" si="10"/>
        <v>2.525242911591578E-2</v>
      </c>
      <c r="W46" s="100">
        <f t="shared" si="11"/>
        <v>1.6834952743943851E-2</v>
      </c>
    </row>
    <row r="47" spans="2:23">
      <c r="B47" s="96">
        <f>Amnt_Deposited!B42</f>
        <v>2028</v>
      </c>
      <c r="C47" s="99">
        <f>Amnt_Deposited!H42</f>
        <v>0.32801162149783375</v>
      </c>
      <c r="D47" s="418">
        <f>Dry_Matter_Content!H34</f>
        <v>0.73</v>
      </c>
      <c r="E47" s="284">
        <f>MCF!R46</f>
        <v>0.8</v>
      </c>
      <c r="F47" s="67">
        <f t="shared" si="0"/>
        <v>2.8733818043210235E-2</v>
      </c>
      <c r="G47" s="67">
        <f t="shared" si="1"/>
        <v>2.8733818043210235E-2</v>
      </c>
      <c r="H47" s="67">
        <f t="shared" si="2"/>
        <v>0</v>
      </c>
      <c r="I47" s="67">
        <f t="shared" si="3"/>
        <v>0.35191090062400543</v>
      </c>
      <c r="J47" s="67">
        <f t="shared" si="4"/>
        <v>2.3432982480977169E-2</v>
      </c>
      <c r="K47" s="100">
        <f t="shared" si="6"/>
        <v>1.5621988320651446E-2</v>
      </c>
      <c r="O47" s="96">
        <f>Amnt_Deposited!B42</f>
        <v>2028</v>
      </c>
      <c r="P47" s="99">
        <f>Amnt_Deposited!H42</f>
        <v>0.32801162149783375</v>
      </c>
      <c r="Q47" s="284">
        <f>MCF!R46</f>
        <v>0.8</v>
      </c>
      <c r="R47" s="67">
        <f t="shared" si="5"/>
        <v>3.148911566379204E-2</v>
      </c>
      <c r="S47" s="67">
        <f t="shared" si="7"/>
        <v>3.148911566379204E-2</v>
      </c>
      <c r="T47" s="67">
        <f t="shared" si="8"/>
        <v>0</v>
      </c>
      <c r="U47" s="67">
        <f t="shared" si="9"/>
        <v>0.38565578150575924</v>
      </c>
      <c r="V47" s="67">
        <f t="shared" si="10"/>
        <v>2.5679980801070861E-2</v>
      </c>
      <c r="W47" s="100">
        <f t="shared" si="11"/>
        <v>1.7119987200713907E-2</v>
      </c>
    </row>
    <row r="48" spans="2:23">
      <c r="B48" s="96">
        <f>Amnt_Deposited!B43</f>
        <v>2029</v>
      </c>
      <c r="C48" s="99">
        <f>Amnt_Deposited!H43</f>
        <v>0.32695758719012696</v>
      </c>
      <c r="D48" s="418">
        <f>Dry_Matter_Content!H35</f>
        <v>0.73</v>
      </c>
      <c r="E48" s="284">
        <f>MCF!R47</f>
        <v>0.8</v>
      </c>
      <c r="F48" s="67">
        <f t="shared" si="0"/>
        <v>2.8641484637855121E-2</v>
      </c>
      <c r="G48" s="67">
        <f t="shared" si="1"/>
        <v>2.8641484637855121E-2</v>
      </c>
      <c r="H48" s="67">
        <f t="shared" si="2"/>
        <v>0</v>
      </c>
      <c r="I48" s="67">
        <f t="shared" si="3"/>
        <v>0.35676103353721406</v>
      </c>
      <c r="J48" s="67">
        <f t="shared" si="4"/>
        <v>2.3791351724646453E-2</v>
      </c>
      <c r="K48" s="100">
        <f t="shared" si="6"/>
        <v>1.5860901149764302E-2</v>
      </c>
      <c r="O48" s="96">
        <f>Amnt_Deposited!B43</f>
        <v>2029</v>
      </c>
      <c r="P48" s="99">
        <f>Amnt_Deposited!H43</f>
        <v>0.32695758719012696</v>
      </c>
      <c r="Q48" s="284">
        <f>MCF!R47</f>
        <v>0.8</v>
      </c>
      <c r="R48" s="67">
        <f t="shared" si="5"/>
        <v>3.1387928370252192E-2</v>
      </c>
      <c r="S48" s="67">
        <f t="shared" si="7"/>
        <v>3.1387928370252192E-2</v>
      </c>
      <c r="T48" s="67">
        <f t="shared" si="8"/>
        <v>0</v>
      </c>
      <c r="U48" s="67">
        <f t="shared" si="9"/>
        <v>0.39097099565722077</v>
      </c>
      <c r="V48" s="67">
        <f t="shared" si="10"/>
        <v>2.6072714218790621E-2</v>
      </c>
      <c r="W48" s="100">
        <f t="shared" si="11"/>
        <v>1.7381809479193745E-2</v>
      </c>
    </row>
    <row r="49" spans="2:23">
      <c r="B49" s="96">
        <f>Amnt_Deposited!B44</f>
        <v>2030</v>
      </c>
      <c r="C49" s="99">
        <f>Amnt_Deposited!H44</f>
        <v>0.32578189200000007</v>
      </c>
      <c r="D49" s="418">
        <f>Dry_Matter_Content!H36</f>
        <v>0.73</v>
      </c>
      <c r="E49" s="284">
        <f>MCF!R48</f>
        <v>0.8</v>
      </c>
      <c r="F49" s="67">
        <f t="shared" si="0"/>
        <v>2.8538493739200005E-2</v>
      </c>
      <c r="G49" s="67">
        <f t="shared" si="1"/>
        <v>2.8538493739200005E-2</v>
      </c>
      <c r="H49" s="67">
        <f t="shared" si="2"/>
        <v>0</v>
      </c>
      <c r="I49" s="67">
        <f t="shared" si="3"/>
        <v>0.36118027659255714</v>
      </c>
      <c r="J49" s="67">
        <f t="shared" si="4"/>
        <v>2.4119250683856921E-2</v>
      </c>
      <c r="K49" s="100">
        <f t="shared" si="6"/>
        <v>1.6079500455904613E-2</v>
      </c>
      <c r="O49" s="96">
        <f>Amnt_Deposited!B44</f>
        <v>2030</v>
      </c>
      <c r="P49" s="99">
        <f>Amnt_Deposited!H44</f>
        <v>0.32578189200000007</v>
      </c>
      <c r="Q49" s="284">
        <f>MCF!R48</f>
        <v>0.8</v>
      </c>
      <c r="R49" s="67">
        <f t="shared" si="5"/>
        <v>3.1275061632000008E-2</v>
      </c>
      <c r="S49" s="67">
        <f t="shared" si="7"/>
        <v>3.1275061632000008E-2</v>
      </c>
      <c r="T49" s="67">
        <f t="shared" si="8"/>
        <v>0</v>
      </c>
      <c r="U49" s="67">
        <f t="shared" si="9"/>
        <v>0.39581400174526798</v>
      </c>
      <c r="V49" s="67">
        <f t="shared" si="10"/>
        <v>2.6432055543952782E-2</v>
      </c>
      <c r="W49" s="100">
        <f t="shared" si="11"/>
        <v>1.7621370362635187E-2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0.33676225776682128</v>
      </c>
      <c r="J50" s="67">
        <f t="shared" si="4"/>
        <v>2.4418018825735834E-2</v>
      </c>
      <c r="K50" s="100">
        <f t="shared" si="6"/>
        <v>1.627867921715722E-2</v>
      </c>
      <c r="O50" s="96">
        <f>Amnt_Deposited!B45</f>
        <v>2031</v>
      </c>
      <c r="P50" s="99">
        <f>Amnt_Deposited!H45</f>
        <v>0</v>
      </c>
      <c r="Q50" s="284">
        <f>MCF!R49</f>
        <v>0.8</v>
      </c>
      <c r="R50" s="67">
        <f t="shared" si="5"/>
        <v>0</v>
      </c>
      <c r="S50" s="67">
        <f t="shared" si="7"/>
        <v>0</v>
      </c>
      <c r="T50" s="67">
        <f t="shared" si="8"/>
        <v>0</v>
      </c>
      <c r="U50" s="67">
        <f t="shared" si="9"/>
        <v>0.36905452905953007</v>
      </c>
      <c r="V50" s="67">
        <f t="shared" si="10"/>
        <v>2.6759472685737893E-2</v>
      </c>
      <c r="W50" s="100">
        <f t="shared" si="11"/>
        <v>1.7839648457158595E-2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0.31399504791935812</v>
      </c>
      <c r="J51" s="67">
        <f t="shared" si="4"/>
        <v>2.276720984746319E-2</v>
      </c>
      <c r="K51" s="100">
        <f t="shared" si="6"/>
        <v>1.5178139898308792E-2</v>
      </c>
      <c r="O51" s="96">
        <f>Amnt_Deposited!B46</f>
        <v>2032</v>
      </c>
      <c r="P51" s="99">
        <f>Amnt_Deposited!H46</f>
        <v>0</v>
      </c>
      <c r="Q51" s="284">
        <f>MCF!R50</f>
        <v>0.8</v>
      </c>
      <c r="R51" s="67">
        <f t="shared" ref="R51:R82" si="13">P51*$W$6*DOCF*Q51</f>
        <v>0</v>
      </c>
      <c r="S51" s="67">
        <f t="shared" si="7"/>
        <v>0</v>
      </c>
      <c r="T51" s="67">
        <f t="shared" si="8"/>
        <v>0</v>
      </c>
      <c r="U51" s="67">
        <f t="shared" si="9"/>
        <v>0.34410416210340605</v>
      </c>
      <c r="V51" s="67">
        <f t="shared" si="10"/>
        <v>2.4950366956124036E-2</v>
      </c>
      <c r="W51" s="100">
        <f t="shared" si="11"/>
        <v>1.6633577970749356E-2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0.29276704216108157</v>
      </c>
      <c r="J52" s="67">
        <f t="shared" si="4"/>
        <v>2.1228005758276526E-2</v>
      </c>
      <c r="K52" s="100">
        <f t="shared" si="6"/>
        <v>1.4152003838851016E-2</v>
      </c>
      <c r="O52" s="96">
        <f>Amnt_Deposited!B47</f>
        <v>2033</v>
      </c>
      <c r="P52" s="99">
        <f>Amnt_Deposited!H47</f>
        <v>0</v>
      </c>
      <c r="Q52" s="284">
        <f>MCF!R51</f>
        <v>0.8</v>
      </c>
      <c r="R52" s="67">
        <f t="shared" si="13"/>
        <v>0</v>
      </c>
      <c r="S52" s="67">
        <f t="shared" si="7"/>
        <v>0</v>
      </c>
      <c r="T52" s="67">
        <f t="shared" si="8"/>
        <v>0</v>
      </c>
      <c r="U52" s="67">
        <f t="shared" si="9"/>
        <v>0.32084059414913041</v>
      </c>
      <c r="V52" s="67">
        <f t="shared" si="10"/>
        <v>2.326356795427564E-2</v>
      </c>
      <c r="W52" s="100">
        <f t="shared" si="11"/>
        <v>1.5509045302850426E-2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0.27297418078313668</v>
      </c>
      <c r="J53" s="67">
        <f t="shared" si="4"/>
        <v>1.9792861377944917E-2</v>
      </c>
      <c r="K53" s="100">
        <f t="shared" si="6"/>
        <v>1.3195240918629943E-2</v>
      </c>
      <c r="O53" s="96">
        <f>Amnt_Deposited!B48</f>
        <v>2034</v>
      </c>
      <c r="P53" s="99">
        <f>Amnt_Deposited!H48</f>
        <v>0</v>
      </c>
      <c r="Q53" s="284">
        <f>MCF!R52</f>
        <v>0.8</v>
      </c>
      <c r="R53" s="67">
        <f t="shared" si="13"/>
        <v>0</v>
      </c>
      <c r="S53" s="67">
        <f t="shared" si="7"/>
        <v>0</v>
      </c>
      <c r="T53" s="67">
        <f t="shared" si="8"/>
        <v>0</v>
      </c>
      <c r="U53" s="67">
        <f t="shared" si="9"/>
        <v>0.29914978715960172</v>
      </c>
      <c r="V53" s="67">
        <f t="shared" si="10"/>
        <v>2.1690806989528671E-2</v>
      </c>
      <c r="W53" s="100">
        <f t="shared" si="11"/>
        <v>1.4460537993019114E-2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0.25451943915608571</v>
      </c>
      <c r="J54" s="67">
        <f t="shared" si="4"/>
        <v>1.8454741627050974E-2</v>
      </c>
      <c r="K54" s="100">
        <f t="shared" si="6"/>
        <v>1.2303161084700649E-2</v>
      </c>
      <c r="O54" s="96">
        <f>Amnt_Deposited!B49</f>
        <v>2035</v>
      </c>
      <c r="P54" s="99">
        <f>Amnt_Deposited!H49</f>
        <v>0</v>
      </c>
      <c r="Q54" s="284">
        <f>MCF!R53</f>
        <v>0.8</v>
      </c>
      <c r="R54" s="67">
        <f t="shared" si="13"/>
        <v>0</v>
      </c>
      <c r="S54" s="67">
        <f t="shared" si="7"/>
        <v>0</v>
      </c>
      <c r="T54" s="67">
        <f t="shared" si="8"/>
        <v>0</v>
      </c>
      <c r="U54" s="67">
        <f t="shared" si="9"/>
        <v>0.27892541277379246</v>
      </c>
      <c r="V54" s="67">
        <f t="shared" si="10"/>
        <v>2.0224374385809277E-2</v>
      </c>
      <c r="W54" s="100">
        <f t="shared" si="11"/>
        <v>1.3482916257206184E-2</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0.23731235211506235</v>
      </c>
      <c r="J55" s="67">
        <f t="shared" si="4"/>
        <v>1.7207087041023372E-2</v>
      </c>
      <c r="K55" s="100">
        <f t="shared" si="6"/>
        <v>1.1471391360682247E-2</v>
      </c>
      <c r="O55" s="96">
        <f>Amnt_Deposited!B50</f>
        <v>2036</v>
      </c>
      <c r="P55" s="99">
        <f>Amnt_Deposited!H50</f>
        <v>0</v>
      </c>
      <c r="Q55" s="284">
        <f>MCF!R54</f>
        <v>0.8</v>
      </c>
      <c r="R55" s="67">
        <f t="shared" si="13"/>
        <v>0</v>
      </c>
      <c r="S55" s="67">
        <f t="shared" si="7"/>
        <v>0</v>
      </c>
      <c r="T55" s="67">
        <f t="shared" si="8"/>
        <v>0</v>
      </c>
      <c r="U55" s="67">
        <f t="shared" si="9"/>
        <v>0.26006833108499972</v>
      </c>
      <c r="V55" s="67">
        <f t="shared" si="10"/>
        <v>1.8857081688792729E-2</v>
      </c>
      <c r="W55" s="100">
        <f t="shared" si="11"/>
        <v>1.2571387792528485E-2</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0.22126857049942844</v>
      </c>
      <c r="J56" s="67">
        <f t="shared" si="4"/>
        <v>1.6043781615633922E-2</v>
      </c>
      <c r="K56" s="100">
        <f t="shared" si="6"/>
        <v>1.0695854410422614E-2</v>
      </c>
      <c r="O56" s="96">
        <f>Amnt_Deposited!B51</f>
        <v>2037</v>
      </c>
      <c r="P56" s="99">
        <f>Amnt_Deposited!H51</f>
        <v>0</v>
      </c>
      <c r="Q56" s="284">
        <f>MCF!R55</f>
        <v>0.8</v>
      </c>
      <c r="R56" s="67">
        <f t="shared" si="13"/>
        <v>0</v>
      </c>
      <c r="S56" s="67">
        <f t="shared" si="7"/>
        <v>0</v>
      </c>
      <c r="T56" s="67">
        <f t="shared" si="8"/>
        <v>0</v>
      </c>
      <c r="U56" s="67">
        <f t="shared" si="9"/>
        <v>0.24248610465690776</v>
      </c>
      <c r="V56" s="67">
        <f t="shared" si="10"/>
        <v>1.7582226428091961E-2</v>
      </c>
      <c r="W56" s="100">
        <f t="shared" si="11"/>
        <v>1.1721484285394639E-2</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0.2063094476730907</v>
      </c>
      <c r="J57" s="67">
        <f t="shared" si="4"/>
        <v>1.495912282633774E-2</v>
      </c>
      <c r="K57" s="100">
        <f t="shared" si="6"/>
        <v>9.9727485508918252E-3</v>
      </c>
      <c r="O57" s="96">
        <f>Amnt_Deposited!B52</f>
        <v>2038</v>
      </c>
      <c r="P57" s="99">
        <f>Amnt_Deposited!H52</f>
        <v>0</v>
      </c>
      <c r="Q57" s="284">
        <f>MCF!R56</f>
        <v>0.8</v>
      </c>
      <c r="R57" s="67">
        <f t="shared" si="13"/>
        <v>0</v>
      </c>
      <c r="S57" s="67">
        <f t="shared" si="7"/>
        <v>0</v>
      </c>
      <c r="T57" s="67">
        <f t="shared" si="8"/>
        <v>0</v>
      </c>
      <c r="U57" s="67">
        <f t="shared" si="9"/>
        <v>0.22609254539516777</v>
      </c>
      <c r="V57" s="67">
        <f t="shared" si="10"/>
        <v>1.6393559261739982E-2</v>
      </c>
      <c r="W57" s="100">
        <f t="shared" si="11"/>
        <v>1.0929039507826654E-2</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0.19236165399859939</v>
      </c>
      <c r="J58" s="67">
        <f t="shared" si="4"/>
        <v>1.394779367449131E-2</v>
      </c>
      <c r="K58" s="100">
        <f t="shared" si="6"/>
        <v>9.2985291163275394E-3</v>
      </c>
      <c r="O58" s="96">
        <f>Amnt_Deposited!B53</f>
        <v>2039</v>
      </c>
      <c r="P58" s="99">
        <f>Amnt_Deposited!H53</f>
        <v>0</v>
      </c>
      <c r="Q58" s="284">
        <f>MCF!R57</f>
        <v>0.8</v>
      </c>
      <c r="R58" s="67">
        <f t="shared" si="13"/>
        <v>0</v>
      </c>
      <c r="S58" s="67">
        <f t="shared" si="7"/>
        <v>0</v>
      </c>
      <c r="T58" s="67">
        <f t="shared" si="8"/>
        <v>0</v>
      </c>
      <c r="U58" s="67">
        <f t="shared" si="9"/>
        <v>0.21080729205325949</v>
      </c>
      <c r="V58" s="67">
        <f t="shared" si="10"/>
        <v>1.5285253341908278E-2</v>
      </c>
      <c r="W58" s="100">
        <f t="shared" si="11"/>
        <v>1.0190168894605518E-2</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0.17935681737518042</v>
      </c>
      <c r="J59" s="67">
        <f t="shared" si="4"/>
        <v>1.3004836623418977E-2</v>
      </c>
      <c r="K59" s="100">
        <f t="shared" si="6"/>
        <v>8.6698910822793178E-3</v>
      </c>
      <c r="O59" s="96">
        <f>Amnt_Deposited!B54</f>
        <v>2040</v>
      </c>
      <c r="P59" s="99">
        <f>Amnt_Deposited!H54</f>
        <v>0</v>
      </c>
      <c r="Q59" s="284">
        <f>MCF!R58</f>
        <v>0.8</v>
      </c>
      <c r="R59" s="67">
        <f t="shared" si="13"/>
        <v>0</v>
      </c>
      <c r="S59" s="67">
        <f t="shared" si="7"/>
        <v>0</v>
      </c>
      <c r="T59" s="67">
        <f t="shared" si="8"/>
        <v>0</v>
      </c>
      <c r="U59" s="67">
        <f t="shared" si="9"/>
        <v>0.19655541630156748</v>
      </c>
      <c r="V59" s="67">
        <f t="shared" si="10"/>
        <v>1.425187575169202E-2</v>
      </c>
      <c r="W59" s="100">
        <f t="shared" si="11"/>
        <v>9.5012505011280134E-3</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0.16723118807861803</v>
      </c>
      <c r="J60" s="67">
        <f t="shared" si="4"/>
        <v>1.2125629296562393E-2</v>
      </c>
      <c r="K60" s="100">
        <f t="shared" si="6"/>
        <v>8.0837528643749289E-3</v>
      </c>
      <c r="O60" s="96">
        <f>Amnt_Deposited!B55</f>
        <v>2041</v>
      </c>
      <c r="P60" s="99">
        <f>Amnt_Deposited!H55</f>
        <v>0</v>
      </c>
      <c r="Q60" s="284">
        <f>MCF!R59</f>
        <v>0.8</v>
      </c>
      <c r="R60" s="67">
        <f t="shared" si="13"/>
        <v>0</v>
      </c>
      <c r="S60" s="67">
        <f t="shared" si="7"/>
        <v>0</v>
      </c>
      <c r="T60" s="67">
        <f t="shared" si="8"/>
        <v>0</v>
      </c>
      <c r="U60" s="67">
        <f t="shared" si="9"/>
        <v>0.1832670554286224</v>
      </c>
      <c r="V60" s="67">
        <f t="shared" si="10"/>
        <v>1.3288360872945082E-2</v>
      </c>
      <c r="W60" s="100">
        <f t="shared" si="11"/>
        <v>8.8589072486300532E-3</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0.15592532626003275</v>
      </c>
      <c r="J61" s="67">
        <f t="shared" si="4"/>
        <v>1.1305861818585287E-2</v>
      </c>
      <c r="K61" s="100">
        <f t="shared" si="6"/>
        <v>7.5372412123901906E-3</v>
      </c>
      <c r="O61" s="96">
        <f>Amnt_Deposited!B56</f>
        <v>2042</v>
      </c>
      <c r="P61" s="99">
        <f>Amnt_Deposited!H56</f>
        <v>0</v>
      </c>
      <c r="Q61" s="284">
        <f>MCF!R60</f>
        <v>0.8</v>
      </c>
      <c r="R61" s="67">
        <f t="shared" si="13"/>
        <v>0</v>
      </c>
      <c r="S61" s="67">
        <f t="shared" si="7"/>
        <v>0</v>
      </c>
      <c r="T61" s="67">
        <f t="shared" si="8"/>
        <v>0</v>
      </c>
      <c r="U61" s="67">
        <f t="shared" si="9"/>
        <v>0.17087706987400839</v>
      </c>
      <c r="V61" s="67">
        <f t="shared" si="10"/>
        <v>1.2389985554614007E-2</v>
      </c>
      <c r="W61" s="100">
        <f t="shared" si="11"/>
        <v>8.2599903697426705E-3</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0.14538381057167321</v>
      </c>
      <c r="J62" s="67">
        <f t="shared" si="4"/>
        <v>1.0541515688359548E-2</v>
      </c>
      <c r="K62" s="100">
        <f t="shared" si="6"/>
        <v>7.0276771255730315E-3</v>
      </c>
      <c r="O62" s="96">
        <f>Amnt_Deposited!B57</f>
        <v>2043</v>
      </c>
      <c r="P62" s="99">
        <f>Amnt_Deposited!H57</f>
        <v>0</v>
      </c>
      <c r="Q62" s="284">
        <f>MCF!R61</f>
        <v>0.8</v>
      </c>
      <c r="R62" s="67">
        <f t="shared" si="13"/>
        <v>0</v>
      </c>
      <c r="S62" s="67">
        <f t="shared" si="7"/>
        <v>0</v>
      </c>
      <c r="T62" s="67">
        <f t="shared" si="8"/>
        <v>0</v>
      </c>
      <c r="U62" s="67">
        <f t="shared" si="9"/>
        <v>0.1593247239141623</v>
      </c>
      <c r="V62" s="67">
        <f t="shared" si="10"/>
        <v>1.1552345959846071E-2</v>
      </c>
      <c r="W62" s="100">
        <f t="shared" si="11"/>
        <v>7.7015639732307137E-3</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0.13555496649140517</v>
      </c>
      <c r="J63" s="67">
        <f t="shared" si="4"/>
        <v>9.8288440802680403E-3</v>
      </c>
      <c r="K63" s="100">
        <f t="shared" si="6"/>
        <v>6.5525627201786932E-3</v>
      </c>
      <c r="O63" s="96">
        <f>Amnt_Deposited!B58</f>
        <v>2044</v>
      </c>
      <c r="P63" s="99">
        <f>Amnt_Deposited!H58</f>
        <v>0</v>
      </c>
      <c r="Q63" s="284">
        <f>MCF!R62</f>
        <v>0.8</v>
      </c>
      <c r="R63" s="67">
        <f t="shared" si="13"/>
        <v>0</v>
      </c>
      <c r="S63" s="67">
        <f t="shared" si="7"/>
        <v>0</v>
      </c>
      <c r="T63" s="67">
        <f t="shared" si="8"/>
        <v>0</v>
      </c>
      <c r="U63" s="67">
        <f t="shared" si="9"/>
        <v>0.14855338793578637</v>
      </c>
      <c r="V63" s="67">
        <f t="shared" si="10"/>
        <v>1.0771335978375927E-2</v>
      </c>
      <c r="W63" s="100">
        <f t="shared" si="11"/>
        <v>7.1808906522506178E-3</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0.12639061301414409</v>
      </c>
      <c r="J64" s="67">
        <f t="shared" si="4"/>
        <v>9.1643534772610849E-3</v>
      </c>
      <c r="K64" s="100">
        <f t="shared" si="6"/>
        <v>6.109568984840723E-3</v>
      </c>
      <c r="O64" s="96">
        <f>Amnt_Deposited!B59</f>
        <v>2045</v>
      </c>
      <c r="P64" s="99">
        <f>Amnt_Deposited!H59</f>
        <v>0</v>
      </c>
      <c r="Q64" s="284">
        <f>MCF!R63</f>
        <v>0.8</v>
      </c>
      <c r="R64" s="67">
        <f t="shared" si="13"/>
        <v>0</v>
      </c>
      <c r="S64" s="67">
        <f t="shared" si="7"/>
        <v>0</v>
      </c>
      <c r="T64" s="67">
        <f t="shared" si="8"/>
        <v>0</v>
      </c>
      <c r="U64" s="67">
        <f t="shared" si="9"/>
        <v>0.13851026083741808</v>
      </c>
      <c r="V64" s="67">
        <f t="shared" si="10"/>
        <v>1.0043127098368305E-2</v>
      </c>
      <c r="W64" s="100">
        <f t="shared" si="11"/>
        <v>6.6954180655788703E-3</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0.11784582646851227</v>
      </c>
      <c r="J65" s="67">
        <f t="shared" si="4"/>
        <v>8.5447865456318231E-3</v>
      </c>
      <c r="K65" s="100">
        <f t="shared" si="6"/>
        <v>5.6965243637545487E-3</v>
      </c>
      <c r="O65" s="96">
        <f>Amnt_Deposited!B60</f>
        <v>2046</v>
      </c>
      <c r="P65" s="99">
        <f>Amnt_Deposited!H60</f>
        <v>0</v>
      </c>
      <c r="Q65" s="284">
        <f>MCF!R64</f>
        <v>0.8</v>
      </c>
      <c r="R65" s="67">
        <f t="shared" si="13"/>
        <v>0</v>
      </c>
      <c r="S65" s="67">
        <f t="shared" si="7"/>
        <v>0</v>
      </c>
      <c r="T65" s="67">
        <f t="shared" si="8"/>
        <v>0</v>
      </c>
      <c r="U65" s="67">
        <f t="shared" si="9"/>
        <v>0.1291461111983695</v>
      </c>
      <c r="V65" s="67">
        <f t="shared" si="10"/>
        <v>9.3641496390485662E-3</v>
      </c>
      <c r="W65" s="100">
        <f t="shared" si="11"/>
        <v>6.2427664260323772E-3</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0.10987872030094967</v>
      </c>
      <c r="J66" s="67">
        <f t="shared" si="4"/>
        <v>7.9671061675626077E-3</v>
      </c>
      <c r="K66" s="100">
        <f t="shared" si="6"/>
        <v>5.3114041117084052E-3</v>
      </c>
      <c r="O66" s="96">
        <f>Amnt_Deposited!B61</f>
        <v>2047</v>
      </c>
      <c r="P66" s="99">
        <f>Amnt_Deposited!H61</f>
        <v>0</v>
      </c>
      <c r="Q66" s="284">
        <f>MCF!R65</f>
        <v>0.8</v>
      </c>
      <c r="R66" s="67">
        <f t="shared" si="13"/>
        <v>0</v>
      </c>
      <c r="S66" s="67">
        <f t="shared" si="7"/>
        <v>0</v>
      </c>
      <c r="T66" s="67">
        <f t="shared" si="8"/>
        <v>0</v>
      </c>
      <c r="U66" s="67">
        <f t="shared" si="9"/>
        <v>0.1204150359462461</v>
      </c>
      <c r="V66" s="67">
        <f t="shared" si="10"/>
        <v>8.7310752521233981E-3</v>
      </c>
      <c r="W66" s="100">
        <f t="shared" si="11"/>
        <v>5.8207168347489315E-3</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0.10245023974777973</v>
      </c>
      <c r="J67" s="67">
        <f t="shared" si="4"/>
        <v>7.4284805531699407E-3</v>
      </c>
      <c r="K67" s="100">
        <f t="shared" si="6"/>
        <v>4.9523203687799602E-3</v>
      </c>
      <c r="O67" s="96">
        <f>Amnt_Deposited!B62</f>
        <v>2048</v>
      </c>
      <c r="P67" s="99">
        <f>Amnt_Deposited!H62</f>
        <v>0</v>
      </c>
      <c r="Q67" s="284">
        <f>MCF!R66</f>
        <v>0.8</v>
      </c>
      <c r="R67" s="67">
        <f t="shared" si="13"/>
        <v>0</v>
      </c>
      <c r="S67" s="67">
        <f t="shared" si="7"/>
        <v>0</v>
      </c>
      <c r="T67" s="67">
        <f t="shared" si="8"/>
        <v>0</v>
      </c>
      <c r="U67" s="67">
        <f t="shared" si="9"/>
        <v>0.11227423534003247</v>
      </c>
      <c r="V67" s="67">
        <f t="shared" si="10"/>
        <v>8.1408006062136263E-3</v>
      </c>
      <c r="W67" s="100">
        <f t="shared" si="11"/>
        <v>5.4272004041424175E-3</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9.5523970388712548E-2</v>
      </c>
      <c r="J68" s="67">
        <f t="shared" si="4"/>
        <v>6.9262693590671724E-3</v>
      </c>
      <c r="K68" s="100">
        <f t="shared" si="6"/>
        <v>4.6175129060447816E-3</v>
      </c>
      <c r="O68" s="96">
        <f>Amnt_Deposited!B63</f>
        <v>2049</v>
      </c>
      <c r="P68" s="99">
        <f>Amnt_Deposited!H63</f>
        <v>0</v>
      </c>
      <c r="Q68" s="284">
        <f>MCF!R67</f>
        <v>0.8</v>
      </c>
      <c r="R68" s="67">
        <f t="shared" si="13"/>
        <v>0</v>
      </c>
      <c r="S68" s="67">
        <f t="shared" si="7"/>
        <v>0</v>
      </c>
      <c r="T68" s="67">
        <f t="shared" si="8"/>
        <v>0</v>
      </c>
      <c r="U68" s="67">
        <f t="shared" si="9"/>
        <v>0.1046838031657123</v>
      </c>
      <c r="V68" s="67">
        <f t="shared" si="10"/>
        <v>7.5904321743201827E-3</v>
      </c>
      <c r="W68" s="100">
        <f t="shared" si="11"/>
        <v>5.0602881162134551E-3</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8.9065959643314388E-2</v>
      </c>
      <c r="J69" s="67">
        <f t="shared" si="4"/>
        <v>6.4580107453981652E-3</v>
      </c>
      <c r="K69" s="100">
        <f t="shared" si="6"/>
        <v>4.3053404969321096E-3</v>
      </c>
      <c r="O69" s="96">
        <f>Amnt_Deposited!B64</f>
        <v>2050</v>
      </c>
      <c r="P69" s="99">
        <f>Amnt_Deposited!H64</f>
        <v>0</v>
      </c>
      <c r="Q69" s="284">
        <f>MCF!R68</f>
        <v>0.8</v>
      </c>
      <c r="R69" s="67">
        <f t="shared" si="13"/>
        <v>0</v>
      </c>
      <c r="S69" s="67">
        <f t="shared" si="7"/>
        <v>0</v>
      </c>
      <c r="T69" s="67">
        <f t="shared" si="8"/>
        <v>0</v>
      </c>
      <c r="U69" s="67">
        <f t="shared" si="9"/>
        <v>9.760653111596089E-2</v>
      </c>
      <c r="V69" s="67">
        <f t="shared" si="10"/>
        <v>7.0772720497514078E-3</v>
      </c>
      <c r="W69" s="100">
        <f t="shared" si="11"/>
        <v>4.7181813665009382E-3</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8.3044550335418937E-2</v>
      </c>
      <c r="J70" s="67">
        <f t="shared" si="4"/>
        <v>6.0214093078954558E-3</v>
      </c>
      <c r="K70" s="100">
        <f t="shared" si="6"/>
        <v>4.0142728719303033E-3</v>
      </c>
      <c r="O70" s="96">
        <f>Amnt_Deposited!B65</f>
        <v>2051</v>
      </c>
      <c r="P70" s="99">
        <f>Amnt_Deposited!H65</f>
        <v>0</v>
      </c>
      <c r="Q70" s="284">
        <f>MCF!R69</f>
        <v>0.8</v>
      </c>
      <c r="R70" s="67">
        <f t="shared" si="13"/>
        <v>0</v>
      </c>
      <c r="S70" s="67">
        <f t="shared" si="7"/>
        <v>0</v>
      </c>
      <c r="T70" s="67">
        <f t="shared" si="8"/>
        <v>0</v>
      </c>
      <c r="U70" s="67">
        <f t="shared" si="9"/>
        <v>9.1007726394979574E-2</v>
      </c>
      <c r="V70" s="67">
        <f t="shared" si="10"/>
        <v>6.5988047209813152E-3</v>
      </c>
      <c r="W70" s="100">
        <f t="shared" si="11"/>
        <v>4.3992031473208768E-3</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7.7430225509613065E-2</v>
      </c>
      <c r="J71" s="67">
        <f t="shared" si="4"/>
        <v>5.6143248258058763E-3</v>
      </c>
      <c r="K71" s="100">
        <f t="shared" si="6"/>
        <v>3.7428832172039174E-3</v>
      </c>
      <c r="O71" s="96">
        <f>Amnt_Deposited!B66</f>
        <v>2052</v>
      </c>
      <c r="P71" s="99">
        <f>Amnt_Deposited!H66</f>
        <v>0</v>
      </c>
      <c r="Q71" s="284">
        <f>MCF!R70</f>
        <v>0.8</v>
      </c>
      <c r="R71" s="67">
        <f t="shared" si="13"/>
        <v>0</v>
      </c>
      <c r="S71" s="67">
        <f t="shared" si="7"/>
        <v>0</v>
      </c>
      <c r="T71" s="67">
        <f t="shared" si="8"/>
        <v>0</v>
      </c>
      <c r="U71" s="67">
        <f t="shared" si="9"/>
        <v>8.4855041654370397E-2</v>
      </c>
      <c r="V71" s="67">
        <f t="shared" si="10"/>
        <v>6.1526847406091741E-3</v>
      </c>
      <c r="W71" s="100">
        <f t="shared" si="11"/>
        <v>4.1017898270727824E-3</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7.2195463739087126E-2</v>
      </c>
      <c r="J72" s="67">
        <f t="shared" si="4"/>
        <v>5.2347617705259392E-3</v>
      </c>
      <c r="K72" s="100">
        <f t="shared" si="6"/>
        <v>3.489841180350626E-3</v>
      </c>
      <c r="O72" s="96">
        <f>Amnt_Deposited!B67</f>
        <v>2053</v>
      </c>
      <c r="P72" s="99">
        <f>Amnt_Deposited!H67</f>
        <v>0</v>
      </c>
      <c r="Q72" s="284">
        <f>MCF!R71</f>
        <v>0.8</v>
      </c>
      <c r="R72" s="67">
        <f t="shared" si="13"/>
        <v>0</v>
      </c>
      <c r="S72" s="67">
        <f t="shared" si="7"/>
        <v>0</v>
      </c>
      <c r="T72" s="67">
        <f t="shared" si="8"/>
        <v>0</v>
      </c>
      <c r="U72" s="67">
        <f t="shared" si="9"/>
        <v>7.9118316426396773E-2</v>
      </c>
      <c r="V72" s="67">
        <f t="shared" si="10"/>
        <v>5.7367252279736259E-3</v>
      </c>
      <c r="W72" s="100">
        <f t="shared" si="11"/>
        <v>3.8244834853157503E-3</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6.7314604215568827E-2</v>
      </c>
      <c r="J73" s="67">
        <f t="shared" si="4"/>
        <v>4.8808595235183055E-3</v>
      </c>
      <c r="K73" s="100">
        <f t="shared" si="6"/>
        <v>3.2539063490122037E-3</v>
      </c>
      <c r="O73" s="96">
        <f>Amnt_Deposited!B68</f>
        <v>2054</v>
      </c>
      <c r="P73" s="99">
        <f>Amnt_Deposited!H68</f>
        <v>0</v>
      </c>
      <c r="Q73" s="284">
        <f>MCF!R72</f>
        <v>0.8</v>
      </c>
      <c r="R73" s="67">
        <f t="shared" si="13"/>
        <v>0</v>
      </c>
      <c r="S73" s="67">
        <f t="shared" si="7"/>
        <v>0</v>
      </c>
      <c r="T73" s="67">
        <f t="shared" si="8"/>
        <v>0</v>
      </c>
      <c r="U73" s="67">
        <f t="shared" si="9"/>
        <v>7.3769429277335624E-2</v>
      </c>
      <c r="V73" s="67">
        <f t="shared" si="10"/>
        <v>5.3488871490611515E-3</v>
      </c>
      <c r="W73" s="100">
        <f t="shared" si="11"/>
        <v>3.5659247660407675E-3</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6.2763720960011274E-2</v>
      </c>
      <c r="J74" s="67">
        <f t="shared" si="4"/>
        <v>4.5508832555575598E-3</v>
      </c>
      <c r="K74" s="100">
        <f t="shared" si="6"/>
        <v>3.0339221703717064E-3</v>
      </c>
      <c r="O74" s="96">
        <f>Amnt_Deposited!B69</f>
        <v>2055</v>
      </c>
      <c r="P74" s="99">
        <f>Amnt_Deposited!H69</f>
        <v>0</v>
      </c>
      <c r="Q74" s="284">
        <f>MCF!R73</f>
        <v>0.8</v>
      </c>
      <c r="R74" s="67">
        <f t="shared" si="13"/>
        <v>0</v>
      </c>
      <c r="S74" s="67">
        <f t="shared" si="7"/>
        <v>0</v>
      </c>
      <c r="T74" s="67">
        <f t="shared" si="8"/>
        <v>0</v>
      </c>
      <c r="U74" s="67">
        <f t="shared" si="9"/>
        <v>6.8782159956176661E-2</v>
      </c>
      <c r="V74" s="67">
        <f t="shared" si="10"/>
        <v>4.9872693211589639E-3</v>
      </c>
      <c r="W74" s="100">
        <f t="shared" si="11"/>
        <v>3.3248462141059758E-3</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5.8520505537415946E-2</v>
      </c>
      <c r="J75" s="67">
        <f t="shared" si="4"/>
        <v>4.243215422595331E-3</v>
      </c>
      <c r="K75" s="100">
        <f t="shared" si="6"/>
        <v>2.8288102817302205E-3</v>
      </c>
      <c r="O75" s="96">
        <f>Amnt_Deposited!B70</f>
        <v>2056</v>
      </c>
      <c r="P75" s="99">
        <f>Amnt_Deposited!H70</f>
        <v>0</v>
      </c>
      <c r="Q75" s="284">
        <f>MCF!R74</f>
        <v>0.8</v>
      </c>
      <c r="R75" s="67">
        <f t="shared" si="13"/>
        <v>0</v>
      </c>
      <c r="S75" s="67">
        <f t="shared" si="7"/>
        <v>0</v>
      </c>
      <c r="T75" s="67">
        <f t="shared" si="8"/>
        <v>0</v>
      </c>
      <c r="U75" s="67">
        <f t="shared" si="9"/>
        <v>6.4132060862921503E-2</v>
      </c>
      <c r="V75" s="67">
        <f t="shared" si="10"/>
        <v>4.6500990932551523E-3</v>
      </c>
      <c r="W75" s="100">
        <f t="shared" si="11"/>
        <v>3.1000660621701014E-3</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5.456415770085845E-2</v>
      </c>
      <c r="J76" s="67">
        <f t="shared" si="4"/>
        <v>3.9563478365574941E-3</v>
      </c>
      <c r="K76" s="100">
        <f t="shared" si="6"/>
        <v>2.6375652243716624E-3</v>
      </c>
      <c r="O76" s="96">
        <f>Amnt_Deposited!B71</f>
        <v>2057</v>
      </c>
      <c r="P76" s="99">
        <f>Amnt_Deposited!H71</f>
        <v>0</v>
      </c>
      <c r="Q76" s="284">
        <f>MCF!R75</f>
        <v>0.8</v>
      </c>
      <c r="R76" s="67">
        <f t="shared" si="13"/>
        <v>0</v>
      </c>
      <c r="S76" s="67">
        <f t="shared" si="7"/>
        <v>0</v>
      </c>
      <c r="T76" s="67">
        <f t="shared" si="8"/>
        <v>0</v>
      </c>
      <c r="U76" s="67">
        <f t="shared" si="9"/>
        <v>5.9796337206420143E-2</v>
      </c>
      <c r="V76" s="67">
        <f t="shared" si="10"/>
        <v>4.3357236565013573E-3</v>
      </c>
      <c r="W76" s="100">
        <f t="shared" si="11"/>
        <v>2.8904824376675712E-3</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5.0875283428653974E-2</v>
      </c>
      <c r="J77" s="67">
        <f t="shared" si="4"/>
        <v>3.6888742722044759E-3</v>
      </c>
      <c r="K77" s="100">
        <f t="shared" si="6"/>
        <v>2.4592495148029838E-3</v>
      </c>
      <c r="O77" s="96">
        <f>Amnt_Deposited!B72</f>
        <v>2058</v>
      </c>
      <c r="P77" s="99">
        <f>Amnt_Deposited!H72</f>
        <v>0</v>
      </c>
      <c r="Q77" s="284">
        <f>MCF!R76</f>
        <v>0.8</v>
      </c>
      <c r="R77" s="67">
        <f t="shared" si="13"/>
        <v>0</v>
      </c>
      <c r="S77" s="67">
        <f t="shared" si="7"/>
        <v>0</v>
      </c>
      <c r="T77" s="67">
        <f t="shared" si="8"/>
        <v>0</v>
      </c>
      <c r="U77" s="67">
        <f t="shared" si="9"/>
        <v>5.5753735264278258E-2</v>
      </c>
      <c r="V77" s="67">
        <f t="shared" si="10"/>
        <v>4.042601942141886E-3</v>
      </c>
      <c r="W77" s="100">
        <f t="shared" si="11"/>
        <v>2.695067961427924E-3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4.743579985484047E-2</v>
      </c>
      <c r="J78" s="67">
        <f t="shared" si="4"/>
        <v>3.4394835738135059E-3</v>
      </c>
      <c r="K78" s="100">
        <f t="shared" si="6"/>
        <v>2.2929890492090037E-3</v>
      </c>
      <c r="O78" s="96">
        <f>Amnt_Deposited!B73</f>
        <v>2059</v>
      </c>
      <c r="P78" s="99">
        <f>Amnt_Deposited!H73</f>
        <v>0</v>
      </c>
      <c r="Q78" s="284">
        <f>MCF!R77</f>
        <v>0.8</v>
      </c>
      <c r="R78" s="67">
        <f t="shared" si="13"/>
        <v>0</v>
      </c>
      <c r="S78" s="67">
        <f t="shared" si="7"/>
        <v>0</v>
      </c>
      <c r="T78" s="67">
        <f t="shared" si="8"/>
        <v>0</v>
      </c>
      <c r="U78" s="67">
        <f t="shared" si="9"/>
        <v>5.1984438197085377E-2</v>
      </c>
      <c r="V78" s="67">
        <f t="shared" si="10"/>
        <v>3.7692970671928784E-3</v>
      </c>
      <c r="W78" s="100">
        <f t="shared" si="11"/>
        <v>2.512864711461919E-3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4.4228846626948731E-2</v>
      </c>
      <c r="J79" s="67">
        <f t="shared" si="4"/>
        <v>3.2069532278917374E-3</v>
      </c>
      <c r="K79" s="100">
        <f t="shared" si="6"/>
        <v>2.1379688185944913E-3</v>
      </c>
      <c r="O79" s="96">
        <f>Amnt_Deposited!B74</f>
        <v>2060</v>
      </c>
      <c r="P79" s="99">
        <f>Amnt_Deposited!H74</f>
        <v>0</v>
      </c>
      <c r="Q79" s="284">
        <f>MCF!R78</f>
        <v>0.8</v>
      </c>
      <c r="R79" s="67">
        <f t="shared" si="13"/>
        <v>0</v>
      </c>
      <c r="S79" s="67">
        <f t="shared" si="7"/>
        <v>0</v>
      </c>
      <c r="T79" s="67">
        <f t="shared" si="8"/>
        <v>0</v>
      </c>
      <c r="U79" s="67">
        <f t="shared" si="9"/>
        <v>4.8469968906245123E-2</v>
      </c>
      <c r="V79" s="67">
        <f t="shared" si="10"/>
        <v>3.5144692908402556E-3</v>
      </c>
      <c r="W79" s="100">
        <f t="shared" si="11"/>
        <v>2.3429795272268371E-3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4.1238703256535045E-2</v>
      </c>
      <c r="J80" s="67">
        <f t="shared" si="4"/>
        <v>2.9901433704136882E-3</v>
      </c>
      <c r="K80" s="100">
        <f t="shared" si="6"/>
        <v>1.9934289136091252E-3</v>
      </c>
      <c r="O80" s="96">
        <f>Amnt_Deposited!B75</f>
        <v>2061</v>
      </c>
      <c r="P80" s="99">
        <f>Amnt_Deposited!H75</f>
        <v>0</v>
      </c>
      <c r="Q80" s="284">
        <f>MCF!R79</f>
        <v>0.8</v>
      </c>
      <c r="R80" s="67">
        <f t="shared" si="13"/>
        <v>0</v>
      </c>
      <c r="S80" s="67">
        <f t="shared" si="7"/>
        <v>0</v>
      </c>
      <c r="T80" s="67">
        <f t="shared" si="8"/>
        <v>0</v>
      </c>
      <c r="U80" s="67">
        <f t="shared" si="9"/>
        <v>4.5193099459216429E-2</v>
      </c>
      <c r="V80" s="67">
        <f t="shared" si="10"/>
        <v>3.2768694470286953E-3</v>
      </c>
      <c r="W80" s="100">
        <f t="shared" si="11"/>
        <v>2.1845796313524632E-3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3.8450712057328577E-2</v>
      </c>
      <c r="J81" s="67">
        <f t="shared" si="4"/>
        <v>2.7879911992064656E-3</v>
      </c>
      <c r="K81" s="100">
        <f t="shared" si="6"/>
        <v>1.8586607994709771E-3</v>
      </c>
      <c r="O81" s="96">
        <f>Amnt_Deposited!B76</f>
        <v>2062</v>
      </c>
      <c r="P81" s="99">
        <f>Amnt_Deposited!H76</f>
        <v>0</v>
      </c>
      <c r="Q81" s="284">
        <f>MCF!R80</f>
        <v>0.8</v>
      </c>
      <c r="R81" s="67">
        <f t="shared" si="13"/>
        <v>0</v>
      </c>
      <c r="S81" s="67">
        <f t="shared" si="7"/>
        <v>0</v>
      </c>
      <c r="T81" s="67">
        <f t="shared" si="8"/>
        <v>0</v>
      </c>
      <c r="U81" s="67">
        <f t="shared" si="9"/>
        <v>4.2137766638168254E-2</v>
      </c>
      <c r="V81" s="67">
        <f t="shared" si="10"/>
        <v>3.0553328210481778E-3</v>
      </c>
      <c r="W81" s="100">
        <f t="shared" si="11"/>
        <v>2.0368885473654517E-3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3.5851206293236293E-2</v>
      </c>
      <c r="J82" s="67">
        <f t="shared" si="4"/>
        <v>2.5995057640922819E-3</v>
      </c>
      <c r="K82" s="100">
        <f t="shared" si="6"/>
        <v>1.7330038427281879E-3</v>
      </c>
      <c r="O82" s="96">
        <f>Amnt_Deposited!B77</f>
        <v>2063</v>
      </c>
      <c r="P82" s="99">
        <f>Amnt_Deposited!H77</f>
        <v>0</v>
      </c>
      <c r="Q82" s="284">
        <f>MCF!R81</f>
        <v>0.8</v>
      </c>
      <c r="R82" s="67">
        <f t="shared" si="13"/>
        <v>0</v>
      </c>
      <c r="S82" s="67">
        <f t="shared" si="7"/>
        <v>0</v>
      </c>
      <c r="T82" s="67">
        <f t="shared" si="8"/>
        <v>0</v>
      </c>
      <c r="U82" s="67">
        <f t="shared" si="9"/>
        <v>3.9288993198067126E-2</v>
      </c>
      <c r="V82" s="67">
        <f t="shared" si="10"/>
        <v>2.8487734401011276E-3</v>
      </c>
      <c r="W82" s="100">
        <f t="shared" si="11"/>
        <v>1.8991822934007517E-3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3.3427443183986758E-2</v>
      </c>
      <c r="J83" s="67">
        <f t="shared" ref="J83:J99" si="18">I82*(1-$K$10)+H83</f>
        <v>2.4237631092495333E-3</v>
      </c>
      <c r="K83" s="100">
        <f t="shared" si="6"/>
        <v>1.6158420728330221E-3</v>
      </c>
      <c r="O83" s="96">
        <f>Amnt_Deposited!B78</f>
        <v>2064</v>
      </c>
      <c r="P83" s="99">
        <f>Amnt_Deposited!H78</f>
        <v>0</v>
      </c>
      <c r="Q83" s="284">
        <f>MCF!R82</f>
        <v>0.8</v>
      </c>
      <c r="R83" s="67">
        <f t="shared" ref="R83:R99" si="19">P83*$W$6*DOCF*Q83</f>
        <v>0</v>
      </c>
      <c r="S83" s="67">
        <f t="shared" si="7"/>
        <v>0</v>
      </c>
      <c r="T83" s="67">
        <f t="shared" si="8"/>
        <v>0</v>
      </c>
      <c r="U83" s="67">
        <f t="shared" si="9"/>
        <v>3.6632814448204626E-2</v>
      </c>
      <c r="V83" s="67">
        <f t="shared" si="10"/>
        <v>2.6561787498624993E-3</v>
      </c>
      <c r="W83" s="100">
        <f t="shared" si="11"/>
        <v>1.7707858332416662E-3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3.1167541440006465E-2</v>
      </c>
      <c r="J84" s="67">
        <f t="shared" si="18"/>
        <v>2.2599017439802905E-3</v>
      </c>
      <c r="K84" s="100">
        <f t="shared" si="6"/>
        <v>1.5066011626535269E-3</v>
      </c>
      <c r="O84" s="96">
        <f>Amnt_Deposited!B79</f>
        <v>2065</v>
      </c>
      <c r="P84" s="99">
        <f>Amnt_Deposited!H79</f>
        <v>0</v>
      </c>
      <c r="Q84" s="284">
        <f>MCF!R83</f>
        <v>0.8</v>
      </c>
      <c r="R84" s="67">
        <f t="shared" si="19"/>
        <v>0</v>
      </c>
      <c r="S84" s="67">
        <f t="shared" si="7"/>
        <v>0</v>
      </c>
      <c r="T84" s="67">
        <f t="shared" si="8"/>
        <v>0</v>
      </c>
      <c r="U84" s="67">
        <f t="shared" si="9"/>
        <v>3.4156209797267321E-2</v>
      </c>
      <c r="V84" s="67">
        <f t="shared" si="10"/>
        <v>2.4766046509373022E-3</v>
      </c>
      <c r="W84" s="100">
        <f t="shared" si="11"/>
        <v>1.6510697672915348E-3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2.9060423020324567E-2</v>
      </c>
      <c r="J85" s="67">
        <f t="shared" si="18"/>
        <v>2.1071184196818976E-3</v>
      </c>
      <c r="K85" s="100">
        <f t="shared" ref="K85:K99" si="20">J85*CH4_fraction*conv</f>
        <v>1.4047456131212649E-3</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3.1847038926383055E-2</v>
      </c>
      <c r="V85" s="67">
        <f t="shared" ref="V85:V98" si="24">U84*(1-$W$10)+T85</f>
        <v>2.3091708708842685E-3</v>
      </c>
      <c r="W85" s="100">
        <f t="shared" ref="W85:W99" si="25">V85*CH4_fraction*conv</f>
        <v>1.5394472472561789E-3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2.7095758828003177E-2</v>
      </c>
      <c r="J86" s="67">
        <f t="shared" si="18"/>
        <v>1.9646641923213894E-3</v>
      </c>
      <c r="K86" s="100">
        <f t="shared" si="20"/>
        <v>1.3097761282142594E-3</v>
      </c>
      <c r="O86" s="96">
        <f>Amnt_Deposited!B81</f>
        <v>2067</v>
      </c>
      <c r="P86" s="99">
        <f>Amnt_Deposited!H81</f>
        <v>0</v>
      </c>
      <c r="Q86" s="284">
        <f>MCF!R85</f>
        <v>0.8</v>
      </c>
      <c r="R86" s="67">
        <f t="shared" si="19"/>
        <v>0</v>
      </c>
      <c r="S86" s="67">
        <f t="shared" si="21"/>
        <v>0</v>
      </c>
      <c r="T86" s="67">
        <f t="shared" si="22"/>
        <v>0</v>
      </c>
      <c r="U86" s="67">
        <f t="shared" si="23"/>
        <v>2.9693982277263727E-2</v>
      </c>
      <c r="V86" s="67">
        <f t="shared" si="24"/>
        <v>2.1530566491193286E-3</v>
      </c>
      <c r="W86" s="100">
        <f t="shared" si="25"/>
        <v>1.4353710994128856E-3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2.5263918076892204E-2</v>
      </c>
      <c r="J87" s="67">
        <f t="shared" si="18"/>
        <v>1.8318407511109748E-3</v>
      </c>
      <c r="K87" s="100">
        <f t="shared" si="20"/>
        <v>1.2212271674073164E-3</v>
      </c>
      <c r="O87" s="96">
        <f>Amnt_Deposited!B82</f>
        <v>2068</v>
      </c>
      <c r="P87" s="99">
        <f>Amnt_Deposited!H82</f>
        <v>0</v>
      </c>
      <c r="Q87" s="284">
        <f>MCF!R86</f>
        <v>0.8</v>
      </c>
      <c r="R87" s="67">
        <f t="shared" si="19"/>
        <v>0</v>
      </c>
      <c r="S87" s="67">
        <f t="shared" si="21"/>
        <v>0</v>
      </c>
      <c r="T87" s="67">
        <f t="shared" si="22"/>
        <v>0</v>
      </c>
      <c r="U87" s="67">
        <f t="shared" si="23"/>
        <v>2.7686485563717455E-2</v>
      </c>
      <c r="V87" s="67">
        <f t="shared" si="24"/>
        <v>2.0074967135462717E-3</v>
      </c>
      <c r="W87" s="100">
        <f t="shared" si="25"/>
        <v>1.3383311423641811E-3</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2.355592108150446E-2</v>
      </c>
      <c r="J88" s="67">
        <f t="shared" si="18"/>
        <v>1.7079969953877434E-3</v>
      </c>
      <c r="K88" s="100">
        <f t="shared" si="20"/>
        <v>1.1386646635918288E-3</v>
      </c>
      <c r="O88" s="96">
        <f>Amnt_Deposited!B83</f>
        <v>2069</v>
      </c>
      <c r="P88" s="99">
        <f>Amnt_Deposited!H83</f>
        <v>0</v>
      </c>
      <c r="Q88" s="284">
        <f>MCF!R87</f>
        <v>0.8</v>
      </c>
      <c r="R88" s="67">
        <f t="shared" si="19"/>
        <v>0</v>
      </c>
      <c r="S88" s="67">
        <f t="shared" si="21"/>
        <v>0</v>
      </c>
      <c r="T88" s="67">
        <f t="shared" si="22"/>
        <v>0</v>
      </c>
      <c r="U88" s="67">
        <f t="shared" si="23"/>
        <v>2.5814708034525409E-2</v>
      </c>
      <c r="V88" s="67">
        <f t="shared" si="24"/>
        <v>1.8717775291920455E-3</v>
      </c>
      <c r="W88" s="100">
        <f t="shared" si="25"/>
        <v>1.2478516861280302E-3</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2.1963395238587001E-2</v>
      </c>
      <c r="J89" s="67">
        <f t="shared" si="18"/>
        <v>1.5925258429174602E-3</v>
      </c>
      <c r="K89" s="100">
        <f t="shared" si="20"/>
        <v>1.0616838952783067E-3</v>
      </c>
      <c r="O89" s="96">
        <f>Amnt_Deposited!B84</f>
        <v>2070</v>
      </c>
      <c r="P89" s="99">
        <f>Amnt_Deposited!H84</f>
        <v>0</v>
      </c>
      <c r="Q89" s="284">
        <f>MCF!R88</f>
        <v>0.8</v>
      </c>
      <c r="R89" s="67">
        <f t="shared" si="19"/>
        <v>0</v>
      </c>
      <c r="S89" s="67">
        <f t="shared" si="21"/>
        <v>0</v>
      </c>
      <c r="T89" s="67">
        <f t="shared" si="22"/>
        <v>0</v>
      </c>
      <c r="U89" s="67">
        <f t="shared" si="23"/>
        <v>2.4069474234067922E-2</v>
      </c>
      <c r="V89" s="67">
        <f t="shared" si="24"/>
        <v>1.7452338004574888E-3</v>
      </c>
      <c r="W89" s="100">
        <f t="shared" si="25"/>
        <v>1.1634892003049924E-3</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2.0478533984610251E-2</v>
      </c>
      <c r="J90" s="67">
        <f t="shared" si="18"/>
        <v>1.484861253976751E-3</v>
      </c>
      <c r="K90" s="100">
        <f t="shared" si="20"/>
        <v>9.8990750265116716E-4</v>
      </c>
      <c r="O90" s="96">
        <f>Amnt_Deposited!B85</f>
        <v>2071</v>
      </c>
      <c r="P90" s="99">
        <f>Amnt_Deposited!H85</f>
        <v>0</v>
      </c>
      <c r="Q90" s="284">
        <f>MCF!R89</f>
        <v>0.8</v>
      </c>
      <c r="R90" s="67">
        <f t="shared" si="19"/>
        <v>0</v>
      </c>
      <c r="S90" s="67">
        <f t="shared" si="21"/>
        <v>0</v>
      </c>
      <c r="T90" s="67">
        <f t="shared" si="22"/>
        <v>0</v>
      </c>
      <c r="U90" s="67">
        <f t="shared" si="23"/>
        <v>2.244222902423039E-2</v>
      </c>
      <c r="V90" s="67">
        <f t="shared" si="24"/>
        <v>1.6272452098375337E-3</v>
      </c>
      <c r="W90" s="100">
        <f t="shared" si="25"/>
        <v>1.0848301398916891E-3</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1.9094058527984532E-2</v>
      </c>
      <c r="J91" s="67">
        <f t="shared" si="18"/>
        <v>1.3844754566257193E-3</v>
      </c>
      <c r="K91" s="100">
        <f t="shared" si="20"/>
        <v>9.2298363775047943E-4</v>
      </c>
      <c r="O91" s="96">
        <f>Amnt_Deposited!B86</f>
        <v>2072</v>
      </c>
      <c r="P91" s="99">
        <f>Amnt_Deposited!H86</f>
        <v>0</v>
      </c>
      <c r="Q91" s="284">
        <f>MCF!R90</f>
        <v>0.8</v>
      </c>
      <c r="R91" s="67">
        <f t="shared" si="19"/>
        <v>0</v>
      </c>
      <c r="S91" s="67">
        <f t="shared" si="21"/>
        <v>0</v>
      </c>
      <c r="T91" s="67">
        <f t="shared" si="22"/>
        <v>0</v>
      </c>
      <c r="U91" s="67">
        <f t="shared" si="23"/>
        <v>2.0924995647106315E-2</v>
      </c>
      <c r="V91" s="67">
        <f t="shared" si="24"/>
        <v>1.5172333771240744E-3</v>
      </c>
      <c r="W91" s="100">
        <f t="shared" si="25"/>
        <v>1.0114889180827162E-3</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1.7803182168415244E-2</v>
      </c>
      <c r="J92" s="67">
        <f t="shared" si="18"/>
        <v>1.2908763595692865E-3</v>
      </c>
      <c r="K92" s="100">
        <f t="shared" si="20"/>
        <v>8.6058423971285759E-4</v>
      </c>
      <c r="O92" s="96">
        <f>Amnt_Deposited!B87</f>
        <v>2073</v>
      </c>
      <c r="P92" s="99">
        <f>Amnt_Deposited!H87</f>
        <v>0</v>
      </c>
      <c r="Q92" s="284">
        <f>MCF!R91</f>
        <v>0.8</v>
      </c>
      <c r="R92" s="67">
        <f t="shared" si="19"/>
        <v>0</v>
      </c>
      <c r="S92" s="67">
        <f t="shared" si="21"/>
        <v>0</v>
      </c>
      <c r="T92" s="67">
        <f t="shared" si="22"/>
        <v>0</v>
      </c>
      <c r="U92" s="67">
        <f t="shared" si="23"/>
        <v>1.9510336622920798E-2</v>
      </c>
      <c r="V92" s="67">
        <f t="shared" si="24"/>
        <v>1.4146590241855179E-3</v>
      </c>
      <c r="W92" s="100">
        <f t="shared" si="25"/>
        <v>9.4310601612367854E-4</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1.6599577028490152E-2</v>
      </c>
      <c r="J93" s="67">
        <f t="shared" si="18"/>
        <v>1.2036051399250914E-3</v>
      </c>
      <c r="K93" s="100">
        <f t="shared" si="20"/>
        <v>8.0240342661672755E-4</v>
      </c>
      <c r="O93" s="96">
        <f>Amnt_Deposited!B88</f>
        <v>2074</v>
      </c>
      <c r="P93" s="99">
        <f>Amnt_Deposited!H88</f>
        <v>0</v>
      </c>
      <c r="Q93" s="284">
        <f>MCF!R92</f>
        <v>0.8</v>
      </c>
      <c r="R93" s="67">
        <f t="shared" si="19"/>
        <v>0</v>
      </c>
      <c r="S93" s="67">
        <f t="shared" si="21"/>
        <v>0</v>
      </c>
      <c r="T93" s="67">
        <f t="shared" si="22"/>
        <v>0</v>
      </c>
      <c r="U93" s="67">
        <f t="shared" si="23"/>
        <v>1.8191317291496041E-2</v>
      </c>
      <c r="V93" s="67">
        <f t="shared" si="24"/>
        <v>1.3190193314247564E-3</v>
      </c>
      <c r="W93" s="100">
        <f t="shared" si="25"/>
        <v>8.7934622094983756E-4</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1.5477343034416963E-2</v>
      </c>
      <c r="J94" s="67">
        <f t="shared" si="18"/>
        <v>1.1222339940731893E-3</v>
      </c>
      <c r="K94" s="100">
        <f t="shared" si="20"/>
        <v>7.4815599604879284E-4</v>
      </c>
      <c r="O94" s="96">
        <f>Amnt_Deposited!B89</f>
        <v>2075</v>
      </c>
      <c r="P94" s="99">
        <f>Amnt_Deposited!H89</f>
        <v>0</v>
      </c>
      <c r="Q94" s="284">
        <f>MCF!R93</f>
        <v>0.8</v>
      </c>
      <c r="R94" s="67">
        <f t="shared" si="19"/>
        <v>0</v>
      </c>
      <c r="S94" s="67">
        <f t="shared" si="21"/>
        <v>0</v>
      </c>
      <c r="T94" s="67">
        <f t="shared" si="22"/>
        <v>0</v>
      </c>
      <c r="U94" s="67">
        <f t="shared" si="23"/>
        <v>1.6961471818539124E-2</v>
      </c>
      <c r="V94" s="67">
        <f t="shared" si="24"/>
        <v>1.2298454729569187E-3</v>
      </c>
      <c r="W94" s="100">
        <f t="shared" si="25"/>
        <v>8.1989698197127911E-4</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1.4430978993854753E-2</v>
      </c>
      <c r="J95" s="67">
        <f t="shared" si="18"/>
        <v>1.0463640405622102E-3</v>
      </c>
      <c r="K95" s="100">
        <f t="shared" si="20"/>
        <v>6.9757602704147343E-4</v>
      </c>
      <c r="O95" s="96">
        <f>Amnt_Deposited!B90</f>
        <v>2076</v>
      </c>
      <c r="P95" s="99">
        <f>Amnt_Deposited!H90</f>
        <v>0</v>
      </c>
      <c r="Q95" s="284">
        <f>MCF!R94</f>
        <v>0.8</v>
      </c>
      <c r="R95" s="67">
        <f t="shared" si="19"/>
        <v>0</v>
      </c>
      <c r="S95" s="67">
        <f t="shared" si="21"/>
        <v>0</v>
      </c>
      <c r="T95" s="67">
        <f t="shared" si="22"/>
        <v>0</v>
      </c>
      <c r="U95" s="67">
        <f t="shared" si="23"/>
        <v>1.5814771500114785E-2</v>
      </c>
      <c r="V95" s="67">
        <f t="shared" si="24"/>
        <v>1.146700318424339E-3</v>
      </c>
      <c r="W95" s="100">
        <f t="shared" si="25"/>
        <v>7.6446687894955929E-4</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1.3455355629062731E-2</v>
      </c>
      <c r="J96" s="67">
        <f t="shared" si="18"/>
        <v>9.7562336479202179E-4</v>
      </c>
      <c r="K96" s="100">
        <f t="shared" si="20"/>
        <v>6.5041557652801446E-4</v>
      </c>
      <c r="O96" s="96">
        <f>Amnt_Deposited!B91</f>
        <v>2077</v>
      </c>
      <c r="P96" s="99">
        <f>Amnt_Deposited!H91</f>
        <v>0</v>
      </c>
      <c r="Q96" s="284">
        <f>MCF!R95</f>
        <v>0.8</v>
      </c>
      <c r="R96" s="67">
        <f t="shared" si="19"/>
        <v>0</v>
      </c>
      <c r="S96" s="67">
        <f t="shared" si="21"/>
        <v>0</v>
      </c>
      <c r="T96" s="67">
        <f t="shared" si="22"/>
        <v>0</v>
      </c>
      <c r="U96" s="67">
        <f t="shared" si="23"/>
        <v>1.4745595209931748E-2</v>
      </c>
      <c r="V96" s="67">
        <f t="shared" si="24"/>
        <v>1.0691762901830367E-3</v>
      </c>
      <c r="W96" s="100">
        <f t="shared" si="25"/>
        <v>7.127841934553578E-4</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1.2545690433174803E-2</v>
      </c>
      <c r="J97" s="67">
        <f t="shared" si="18"/>
        <v>9.0966519588792766E-4</v>
      </c>
      <c r="K97" s="100">
        <f t="shared" si="20"/>
        <v>6.0644346392528504E-4</v>
      </c>
      <c r="O97" s="96">
        <f>Amnt_Deposited!B92</f>
        <v>2078</v>
      </c>
      <c r="P97" s="99">
        <f>Amnt_Deposited!H92</f>
        <v>0</v>
      </c>
      <c r="Q97" s="284">
        <f>MCF!R96</f>
        <v>0.8</v>
      </c>
      <c r="R97" s="67">
        <f t="shared" si="19"/>
        <v>0</v>
      </c>
      <c r="S97" s="67">
        <f t="shared" si="21"/>
        <v>0</v>
      </c>
      <c r="T97" s="67">
        <f t="shared" si="22"/>
        <v>0</v>
      </c>
      <c r="U97" s="67">
        <f t="shared" si="23"/>
        <v>1.3748701844575115E-2</v>
      </c>
      <c r="V97" s="67">
        <f t="shared" si="24"/>
        <v>9.968933653566321E-4</v>
      </c>
      <c r="W97" s="100">
        <f t="shared" si="25"/>
        <v>6.645955769044214E-4</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1.1697524226345365E-2</v>
      </c>
      <c r="J98" s="67">
        <f t="shared" si="18"/>
        <v>8.4816620682943761E-4</v>
      </c>
      <c r="K98" s="100">
        <f t="shared" si="20"/>
        <v>5.654441378862917E-4</v>
      </c>
      <c r="O98" s="96">
        <f>Amnt_Deposited!B93</f>
        <v>2079</v>
      </c>
      <c r="P98" s="99">
        <f>Amnt_Deposited!H93</f>
        <v>0</v>
      </c>
      <c r="Q98" s="284">
        <f>MCF!R97</f>
        <v>0.8</v>
      </c>
      <c r="R98" s="67">
        <f t="shared" si="19"/>
        <v>0</v>
      </c>
      <c r="S98" s="67">
        <f t="shared" si="21"/>
        <v>0</v>
      </c>
      <c r="T98" s="67">
        <f t="shared" si="22"/>
        <v>0</v>
      </c>
      <c r="U98" s="67">
        <f t="shared" si="23"/>
        <v>1.2819204631611349E-2</v>
      </c>
      <c r="V98" s="67">
        <f t="shared" si="24"/>
        <v>9.2949721296376635E-4</v>
      </c>
      <c r="W98" s="100">
        <f t="shared" si="25"/>
        <v>6.1966480864251083E-4</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1.0906699296844527E-2</v>
      </c>
      <c r="J99" s="68">
        <f t="shared" si="18"/>
        <v>7.9082492950083782E-4</v>
      </c>
      <c r="K99" s="102">
        <f t="shared" si="20"/>
        <v>5.2721661966722514E-4</v>
      </c>
      <c r="O99" s="97">
        <f>Amnt_Deposited!B94</f>
        <v>2080</v>
      </c>
      <c r="P99" s="101">
        <f>Amnt_Deposited!H94</f>
        <v>0</v>
      </c>
      <c r="Q99" s="285">
        <f>MCF!R98</f>
        <v>0.8</v>
      </c>
      <c r="R99" s="68">
        <f t="shared" si="19"/>
        <v>0</v>
      </c>
      <c r="S99" s="68">
        <f>R99*$W$12</f>
        <v>0</v>
      </c>
      <c r="T99" s="68">
        <f>R99*(1-$W$12)</f>
        <v>0</v>
      </c>
      <c r="U99" s="68">
        <f>S99+U98*$W$10</f>
        <v>1.195254717462413E-2</v>
      </c>
      <c r="V99" s="68">
        <f>U98*(1-$W$10)+T99</f>
        <v>8.6665745698721885E-4</v>
      </c>
      <c r="W99" s="102">
        <f t="shared" si="25"/>
        <v>5.7777163799147923E-4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5" t="s">
        <v>342</v>
      </c>
      <c r="E2" s="776"/>
      <c r="F2" s="777"/>
    </row>
    <row r="3" spans="1:18" ht="16.5" thickBot="1">
      <c r="B3" s="12"/>
      <c r="C3" s="5" t="s">
        <v>276</v>
      </c>
      <c r="D3" s="775" t="s">
        <v>337</v>
      </c>
      <c r="E3" s="776"/>
      <c r="F3" s="777"/>
    </row>
    <row r="4" spans="1:18" ht="16.5" thickBot="1">
      <c r="B4" s="12"/>
      <c r="C4" s="5" t="s">
        <v>30</v>
      </c>
      <c r="D4" s="775" t="s">
        <v>266</v>
      </c>
      <c r="E4" s="776"/>
      <c r="F4" s="777"/>
    </row>
    <row r="5" spans="1:18" ht="16.5" thickBot="1">
      <c r="B5" s="12"/>
      <c r="C5" s="5" t="s">
        <v>117</v>
      </c>
      <c r="D5" s="778"/>
      <c r="E5" s="779"/>
      <c r="F5" s="780"/>
    </row>
    <row r="6" spans="1:18">
      <c r="B6" s="13" t="s">
        <v>201</v>
      </c>
    </row>
    <row r="7" spans="1:18">
      <c r="B7" s="20" t="s">
        <v>31</v>
      </c>
    </row>
    <row r="8" spans="1:18" ht="13.5" thickBot="1">
      <c r="B8" s="20"/>
    </row>
    <row r="9" spans="1:18" ht="12.75" customHeight="1">
      <c r="A9" s="1"/>
      <c r="C9" s="781" t="s">
        <v>18</v>
      </c>
      <c r="D9" s="782"/>
      <c r="E9" s="788" t="s">
        <v>100</v>
      </c>
      <c r="F9" s="789"/>
      <c r="H9" s="781" t="s">
        <v>18</v>
      </c>
      <c r="I9" s="782"/>
      <c r="J9" s="788" t="s">
        <v>100</v>
      </c>
      <c r="K9" s="789"/>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6" t="s">
        <v>250</v>
      </c>
      <c r="D12" s="787"/>
      <c r="E12" s="786" t="s">
        <v>250</v>
      </c>
      <c r="F12" s="787"/>
      <c r="H12" s="786" t="s">
        <v>251</v>
      </c>
      <c r="I12" s="787"/>
      <c r="J12" s="786" t="s">
        <v>251</v>
      </c>
      <c r="K12" s="787"/>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83" t="s">
        <v>250</v>
      </c>
      <c r="E61" s="784"/>
      <c r="F61" s="785"/>
      <c r="H61" s="38"/>
      <c r="I61" s="783" t="s">
        <v>251</v>
      </c>
      <c r="J61" s="784"/>
      <c r="K61" s="785"/>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70" t="s">
        <v>317</v>
      </c>
      <c r="C71" s="770"/>
      <c r="D71" s="771" t="s">
        <v>318</v>
      </c>
      <c r="E71" s="771"/>
      <c r="F71" s="771"/>
      <c r="G71" s="771"/>
      <c r="H71" s="771"/>
    </row>
    <row r="72" spans="2:8">
      <c r="B72" s="770" t="s">
        <v>319</v>
      </c>
      <c r="C72" s="770"/>
      <c r="D72" s="771" t="s">
        <v>320</v>
      </c>
      <c r="E72" s="771"/>
      <c r="F72" s="771"/>
      <c r="G72" s="771"/>
      <c r="H72" s="771"/>
    </row>
    <row r="73" spans="2:8">
      <c r="B73" s="770" t="s">
        <v>321</v>
      </c>
      <c r="C73" s="770"/>
      <c r="D73" s="771" t="s">
        <v>322</v>
      </c>
      <c r="E73" s="771"/>
      <c r="F73" s="771"/>
      <c r="G73" s="771"/>
      <c r="H73" s="771"/>
    </row>
    <row r="74" spans="2:8">
      <c r="B74" s="770" t="s">
        <v>323</v>
      </c>
      <c r="C74" s="770"/>
      <c r="D74" s="771" t="s">
        <v>324</v>
      </c>
      <c r="E74" s="771"/>
      <c r="F74" s="771"/>
      <c r="G74" s="771"/>
      <c r="H74" s="771"/>
    </row>
    <row r="75" spans="2:8">
      <c r="B75" s="561"/>
      <c r="C75" s="562"/>
      <c r="D75" s="562"/>
      <c r="E75" s="562"/>
      <c r="F75" s="562"/>
      <c r="G75" s="562"/>
      <c r="H75" s="562"/>
    </row>
    <row r="76" spans="2:8">
      <c r="B76" s="564"/>
      <c r="C76" s="565" t="s">
        <v>325</v>
      </c>
      <c r="D76" s="566" t="s">
        <v>87</v>
      </c>
      <c r="E76" s="566" t="s">
        <v>88</v>
      </c>
    </row>
    <row r="77" spans="2:8">
      <c r="B77" s="772" t="s">
        <v>133</v>
      </c>
      <c r="C77" s="567" t="s">
        <v>326</v>
      </c>
      <c r="D77" s="568" t="s">
        <v>327</v>
      </c>
      <c r="E77" s="568" t="s">
        <v>9</v>
      </c>
      <c r="F77" s="488"/>
      <c r="G77" s="547"/>
      <c r="H77" s="6"/>
    </row>
    <row r="78" spans="2:8">
      <c r="B78" s="773"/>
      <c r="C78" s="569"/>
      <c r="D78" s="570"/>
      <c r="E78" s="571"/>
      <c r="F78" s="6"/>
      <c r="G78" s="488"/>
      <c r="H78" s="6"/>
    </row>
    <row r="79" spans="2:8">
      <c r="B79" s="773"/>
      <c r="C79" s="569"/>
      <c r="D79" s="570"/>
      <c r="E79" s="571"/>
      <c r="F79" s="6"/>
      <c r="G79" s="488"/>
      <c r="H79" s="6"/>
    </row>
    <row r="80" spans="2:8">
      <c r="B80" s="773"/>
      <c r="C80" s="569"/>
      <c r="D80" s="570"/>
      <c r="E80" s="571"/>
      <c r="F80" s="6"/>
      <c r="G80" s="488"/>
      <c r="H80" s="6"/>
    </row>
    <row r="81" spans="2:8">
      <c r="B81" s="773"/>
      <c r="C81" s="569"/>
      <c r="D81" s="570"/>
      <c r="E81" s="571"/>
      <c r="F81" s="6"/>
      <c r="G81" s="488"/>
      <c r="H81" s="6"/>
    </row>
    <row r="82" spans="2:8">
      <c r="B82" s="773"/>
      <c r="C82" s="569"/>
      <c r="D82" s="570" t="s">
        <v>328</v>
      </c>
      <c r="E82" s="571"/>
      <c r="F82" s="6"/>
      <c r="G82" s="488"/>
      <c r="H82" s="6"/>
    </row>
    <row r="83" spans="2:8" ht="13.5" thickBot="1">
      <c r="B83" s="774"/>
      <c r="C83" s="572"/>
      <c r="D83" s="572"/>
      <c r="E83" s="573" t="s">
        <v>329</v>
      </c>
      <c r="F83" s="6"/>
      <c r="G83" s="6"/>
      <c r="H83" s="6"/>
    </row>
    <row r="84" spans="2:8" ht="13.5" thickTop="1">
      <c r="B84" s="564"/>
      <c r="C84" s="571"/>
      <c r="D84" s="564"/>
      <c r="E84" s="574"/>
      <c r="F84" s="6"/>
      <c r="G84" s="6"/>
      <c r="H84" s="6"/>
    </row>
    <row r="85" spans="2:8">
      <c r="B85" s="766" t="s">
        <v>330</v>
      </c>
      <c r="C85" s="767"/>
      <c r="D85" s="767"/>
      <c r="E85" s="768"/>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69" t="s">
        <v>333</v>
      </c>
      <c r="C95" s="769"/>
      <c r="D95" s="769"/>
      <c r="E95" s="578">
        <f>SUM(E86:E94)</f>
        <v>0.13702</v>
      </c>
    </row>
    <row r="96" spans="2:8">
      <c r="B96" s="766" t="s">
        <v>334</v>
      </c>
      <c r="C96" s="767"/>
      <c r="D96" s="767"/>
      <c r="E96" s="768"/>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69" t="s">
        <v>333</v>
      </c>
      <c r="C106" s="769"/>
      <c r="D106" s="769"/>
      <c r="E106" s="578">
        <f>SUM(E97:E105)</f>
        <v>0.15982100000000002</v>
      </c>
    </row>
    <row r="107" spans="2:5">
      <c r="B107" s="766" t="s">
        <v>335</v>
      </c>
      <c r="C107" s="767"/>
      <c r="D107" s="767"/>
      <c r="E107" s="768"/>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69" t="s">
        <v>333</v>
      </c>
      <c r="C117" s="769"/>
      <c r="D117" s="769"/>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7.2405809520000002</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7.2405809520000002</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7.6422532559999992</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7.6422532559999992</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8.0746242720000012</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8.0746242720000012</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8.2224465840000001</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8.2224465840000001</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8.6752217639999998</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8.6752217639999998</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9.2991206880000004</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9.2991206880000004</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9.6775532039999987</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9.6775532039999987</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10.067019996000001</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10.067019996000001</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10.466719692</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10.466719692</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10.875357768000001</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10.875357768000001</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11.039145875999999</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11.039145875999999</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10.422655440000002</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10.422655440000002</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10.735919040000001</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10.735919040000001</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11.061623520000001</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11.061623520000001</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11.38861692</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11.38861692</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11.706363720000001</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11.706363720000001</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12.038961120000003</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12.038961120000003</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12.161155165401603</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12.161155165401603</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12.197693808713661</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12.197693808713661</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12.225604647872181</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12.225604647872181</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12.245277669405745</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12.245277669405745</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12.25708918361757</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12.25708918361757</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12.261402254669854</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12.261402254669854</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12.258567117942881</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12.258567117942881</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12.248921585030981</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12.248921585030981</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12.232791436727398</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12.232791436727398</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12.210490804340438</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12.210490804340438</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12.182322539673676</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12.182322539673676</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12.148578573993843</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12.148578573993843</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12.109540266300998</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12.109540266300998</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12.065996000000004</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12.065996000000004</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F18" sqref="F18"/>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9" t="s">
        <v>106</v>
      </c>
      <c r="Q2" s="793" t="s">
        <v>107</v>
      </c>
      <c r="R2" s="793"/>
      <c r="S2" s="793"/>
      <c r="T2" s="793"/>
    </row>
    <row r="4" spans="2:20">
      <c r="C4" s="587" t="s">
        <v>26</v>
      </c>
    </row>
    <row r="5" spans="2:20">
      <c r="C5" s="587" t="s">
        <v>281</v>
      </c>
    </row>
    <row r="6" spans="2:20">
      <c r="C6" s="587" t="s">
        <v>29</v>
      </c>
    </row>
    <row r="7" spans="2:20">
      <c r="C7" s="587" t="s">
        <v>109</v>
      </c>
    </row>
    <row r="8" spans="2:20" ht="13.5" thickBot="1"/>
    <row r="9" spans="2:20" ht="13.5" thickBot="1">
      <c r="C9" s="794" t="s">
        <v>95</v>
      </c>
      <c r="D9" s="795"/>
      <c r="E9" s="795"/>
      <c r="F9" s="795"/>
      <c r="G9" s="795"/>
      <c r="H9" s="796"/>
      <c r="I9" s="802" t="s">
        <v>308</v>
      </c>
      <c r="J9" s="803"/>
      <c r="K9" s="803"/>
      <c r="L9" s="803"/>
      <c r="M9" s="803"/>
      <c r="N9" s="804"/>
      <c r="R9" s="710" t="s">
        <v>95</v>
      </c>
      <c r="S9" s="708" t="s">
        <v>308</v>
      </c>
    </row>
    <row r="10" spans="2:20" s="718" customFormat="1" ht="38.25" customHeight="1">
      <c r="B10" s="711"/>
      <c r="C10" s="712" t="s">
        <v>341</v>
      </c>
      <c r="D10" s="713" t="s">
        <v>340</v>
      </c>
      <c r="E10" s="713" t="s">
        <v>338</v>
      </c>
      <c r="F10" s="713" t="s">
        <v>206</v>
      </c>
      <c r="G10" s="713" t="s">
        <v>339</v>
      </c>
      <c r="H10" s="714" t="s">
        <v>161</v>
      </c>
      <c r="I10" s="715" t="s">
        <v>104</v>
      </c>
      <c r="J10" s="716" t="s">
        <v>105</v>
      </c>
      <c r="K10" s="716" t="s">
        <v>0</v>
      </c>
      <c r="L10" s="716" t="s">
        <v>206</v>
      </c>
      <c r="M10" s="716" t="s">
        <v>103</v>
      </c>
      <c r="N10" s="717" t="s">
        <v>161</v>
      </c>
      <c r="O10" s="707" t="s">
        <v>28</v>
      </c>
      <c r="R10" s="797" t="s">
        <v>147</v>
      </c>
      <c r="S10" s="797" t="s">
        <v>315</v>
      </c>
    </row>
    <row r="11" spans="2:20" s="723" customFormat="1" ht="13.5" thickBot="1">
      <c r="B11" s="719"/>
      <c r="C11" s="719" t="s">
        <v>11</v>
      </c>
      <c r="D11" s="720" t="s">
        <v>11</v>
      </c>
      <c r="E11" s="720" t="s">
        <v>11</v>
      </c>
      <c r="F11" s="720" t="s">
        <v>11</v>
      </c>
      <c r="G11" s="720" t="s">
        <v>11</v>
      </c>
      <c r="H11" s="721"/>
      <c r="I11" s="719" t="s">
        <v>11</v>
      </c>
      <c r="J11" s="720" t="s">
        <v>11</v>
      </c>
      <c r="K11" s="720" t="s">
        <v>11</v>
      </c>
      <c r="L11" s="720" t="s">
        <v>11</v>
      </c>
      <c r="M11" s="720" t="s">
        <v>11</v>
      </c>
      <c r="N11" s="721"/>
      <c r="O11" s="722"/>
      <c r="R11" s="798"/>
      <c r="S11" s="798"/>
    </row>
    <row r="12" spans="2:20" s="723" customFormat="1" ht="13.5" thickBot="1">
      <c r="B12" s="724" t="s">
        <v>25</v>
      </c>
      <c r="C12" s="725">
        <v>0.4</v>
      </c>
      <c r="D12" s="726">
        <v>0.8</v>
      </c>
      <c r="E12" s="726">
        <v>1</v>
      </c>
      <c r="F12" s="726">
        <v>0.5</v>
      </c>
      <c r="G12" s="726">
        <v>0.6</v>
      </c>
      <c r="H12" s="727"/>
      <c r="I12" s="725">
        <v>0.4</v>
      </c>
      <c r="J12" s="726">
        <v>0.8</v>
      </c>
      <c r="K12" s="726">
        <v>1</v>
      </c>
      <c r="L12" s="726">
        <v>0.5</v>
      </c>
      <c r="M12" s="726">
        <v>0.6</v>
      </c>
      <c r="N12" s="727"/>
      <c r="O12" s="728"/>
      <c r="R12" s="798"/>
      <c r="S12" s="798"/>
    </row>
    <row r="13" spans="2:20" s="723" customFormat="1" ht="26.25" thickBot="1">
      <c r="B13" s="724" t="s">
        <v>159</v>
      </c>
      <c r="C13" s="729">
        <f>C12</f>
        <v>0.4</v>
      </c>
      <c r="D13" s="730">
        <f>D12</f>
        <v>0.8</v>
      </c>
      <c r="E13" s="730">
        <f>E12</f>
        <v>1</v>
      </c>
      <c r="F13" s="730">
        <f>F12</f>
        <v>0.5</v>
      </c>
      <c r="G13" s="730">
        <f>G12</f>
        <v>0.6</v>
      </c>
      <c r="H13" s="731"/>
      <c r="I13" s="729">
        <v>0.4</v>
      </c>
      <c r="J13" s="730">
        <v>0.8</v>
      </c>
      <c r="K13" s="730">
        <v>1</v>
      </c>
      <c r="L13" s="730">
        <v>0.5</v>
      </c>
      <c r="M13" s="730">
        <v>0.6</v>
      </c>
      <c r="N13" s="731"/>
      <c r="O13" s="732"/>
      <c r="R13" s="798"/>
      <c r="S13" s="798"/>
    </row>
    <row r="14" spans="2:20" s="723" customFormat="1" ht="13.5" thickBot="1">
      <c r="B14" s="733"/>
      <c r="C14" s="733"/>
      <c r="D14" s="734"/>
      <c r="E14" s="734"/>
      <c r="F14" s="734"/>
      <c r="G14" s="734"/>
      <c r="H14" s="735"/>
      <c r="I14" s="733"/>
      <c r="J14" s="734"/>
      <c r="K14" s="734"/>
      <c r="L14" s="734"/>
      <c r="M14" s="734"/>
      <c r="N14" s="735"/>
      <c r="O14" s="736"/>
      <c r="R14" s="798"/>
      <c r="S14" s="798"/>
    </row>
    <row r="15" spans="2:20" s="723" customFormat="1" ht="12.75" customHeight="1" thickBot="1">
      <c r="B15" s="737"/>
      <c r="C15" s="790" t="s">
        <v>158</v>
      </c>
      <c r="D15" s="791"/>
      <c r="E15" s="791"/>
      <c r="F15" s="791"/>
      <c r="G15" s="791"/>
      <c r="H15" s="792"/>
      <c r="I15" s="790" t="s">
        <v>158</v>
      </c>
      <c r="J15" s="791"/>
      <c r="K15" s="791"/>
      <c r="L15" s="791"/>
      <c r="M15" s="791"/>
      <c r="N15" s="792"/>
      <c r="O15" s="738"/>
      <c r="R15" s="798"/>
      <c r="S15" s="798"/>
    </row>
    <row r="16" spans="2:20" s="723" customFormat="1" ht="26.25" thickBot="1">
      <c r="B16" s="724" t="s">
        <v>160</v>
      </c>
      <c r="C16" s="739">
        <v>0</v>
      </c>
      <c r="D16" s="740">
        <v>1</v>
      </c>
      <c r="E16" s="740">
        <v>0</v>
      </c>
      <c r="F16" s="740">
        <v>0</v>
      </c>
      <c r="G16" s="740">
        <v>0</v>
      </c>
      <c r="H16" s="800" t="s">
        <v>36</v>
      </c>
      <c r="I16" s="741">
        <v>0.2</v>
      </c>
      <c r="J16" s="742">
        <v>0.3</v>
      </c>
      <c r="K16" s="742">
        <v>0.25</v>
      </c>
      <c r="L16" s="742">
        <v>0.05</v>
      </c>
      <c r="M16" s="742">
        <v>0.2</v>
      </c>
      <c r="N16" s="800" t="s">
        <v>36</v>
      </c>
      <c r="O16" s="743"/>
      <c r="R16" s="799"/>
      <c r="S16" s="799"/>
    </row>
    <row r="17" spans="2:19" s="723" customFormat="1" ht="13.5" thickBot="1">
      <c r="B17" s="744" t="s">
        <v>1</v>
      </c>
      <c r="C17" s="744" t="s">
        <v>24</v>
      </c>
      <c r="D17" s="745" t="s">
        <v>24</v>
      </c>
      <c r="E17" s="745" t="s">
        <v>24</v>
      </c>
      <c r="F17" s="745" t="s">
        <v>24</v>
      </c>
      <c r="G17" s="745" t="s">
        <v>24</v>
      </c>
      <c r="H17" s="801"/>
      <c r="I17" s="744" t="s">
        <v>24</v>
      </c>
      <c r="J17" s="745" t="s">
        <v>24</v>
      </c>
      <c r="K17" s="745" t="s">
        <v>24</v>
      </c>
      <c r="L17" s="745" t="s">
        <v>24</v>
      </c>
      <c r="M17" s="745" t="s">
        <v>24</v>
      </c>
      <c r="N17" s="801"/>
      <c r="O17" s="722"/>
      <c r="R17" s="724" t="s">
        <v>157</v>
      </c>
      <c r="S17" s="746" t="s">
        <v>157</v>
      </c>
    </row>
    <row r="18" spans="2:19">
      <c r="B18" s="747">
        <f>year</f>
        <v>2000</v>
      </c>
      <c r="C18" s="748">
        <f>C$16</f>
        <v>0</v>
      </c>
      <c r="D18" s="749">
        <f t="shared" ref="D18:G33" si="0">D$16</f>
        <v>1</v>
      </c>
      <c r="E18" s="749">
        <f t="shared" si="0"/>
        <v>0</v>
      </c>
      <c r="F18" s="749">
        <f t="shared" si="0"/>
        <v>0</v>
      </c>
      <c r="G18" s="749">
        <f t="shared" si="0"/>
        <v>0</v>
      </c>
      <c r="H18" s="750">
        <f>SUM(C18:G18)</f>
        <v>1</v>
      </c>
      <c r="I18" s="748">
        <f>I$16</f>
        <v>0.2</v>
      </c>
      <c r="J18" s="749">
        <f t="shared" ref="J18:M33" si="1">J$16</f>
        <v>0.3</v>
      </c>
      <c r="K18" s="749">
        <f t="shared" si="1"/>
        <v>0.25</v>
      </c>
      <c r="L18" s="749">
        <f t="shared" si="1"/>
        <v>0.05</v>
      </c>
      <c r="M18" s="749">
        <f t="shared" si="1"/>
        <v>0.2</v>
      </c>
      <c r="N18" s="750">
        <f>SUM(I18:M18)</f>
        <v>1</v>
      </c>
      <c r="O18" s="620"/>
      <c r="R18" s="751">
        <f>C18*C$13+D18*D$13+E18*E$13+F18*F$13+G18*G$13</f>
        <v>0.8</v>
      </c>
      <c r="S18" s="752">
        <f>I18*I$13+J18*J$13+K18*K$13+L18*L$13+M18*M$13</f>
        <v>0.71500000000000008</v>
      </c>
    </row>
    <row r="19" spans="2:19">
      <c r="B19" s="753">
        <f t="shared" ref="B19:B50" si="2">B18+1</f>
        <v>2001</v>
      </c>
      <c r="C19" s="754">
        <f t="shared" ref="C19:G50" si="3">C$16</f>
        <v>0</v>
      </c>
      <c r="D19" s="755">
        <f t="shared" si="0"/>
        <v>1</v>
      </c>
      <c r="E19" s="755">
        <f t="shared" si="0"/>
        <v>0</v>
      </c>
      <c r="F19" s="755">
        <f t="shared" si="0"/>
        <v>0</v>
      </c>
      <c r="G19" s="755">
        <f t="shared" si="0"/>
        <v>0</v>
      </c>
      <c r="H19" s="756">
        <f t="shared" ref="H19:H82" si="4">SUM(C19:G19)</f>
        <v>1</v>
      </c>
      <c r="I19" s="754">
        <f t="shared" ref="I19:M50" si="5">I$16</f>
        <v>0.2</v>
      </c>
      <c r="J19" s="755">
        <f t="shared" si="1"/>
        <v>0.3</v>
      </c>
      <c r="K19" s="755">
        <f t="shared" si="1"/>
        <v>0.25</v>
      </c>
      <c r="L19" s="755">
        <f t="shared" si="1"/>
        <v>0.05</v>
      </c>
      <c r="M19" s="755">
        <f t="shared" si="1"/>
        <v>0.2</v>
      </c>
      <c r="N19" s="756">
        <f t="shared" ref="N19:N82" si="6">SUM(I19:M19)</f>
        <v>1</v>
      </c>
      <c r="O19" s="757"/>
      <c r="R19" s="751">
        <f t="shared" ref="R19:R82" si="7">C19*C$13+D19*D$13+E19*E$13+F19*F$13+G19*G$13</f>
        <v>0.8</v>
      </c>
      <c r="S19" s="752">
        <f t="shared" ref="S19:S82" si="8">I19*I$13+J19*J$13+K19*K$13+L19*L$13+M19*M$13</f>
        <v>0.71500000000000008</v>
      </c>
    </row>
    <row r="20" spans="2:19">
      <c r="B20" s="753">
        <f t="shared" si="2"/>
        <v>2002</v>
      </c>
      <c r="C20" s="754">
        <f t="shared" si="3"/>
        <v>0</v>
      </c>
      <c r="D20" s="755">
        <f t="shared" si="0"/>
        <v>1</v>
      </c>
      <c r="E20" s="755">
        <f t="shared" si="0"/>
        <v>0</v>
      </c>
      <c r="F20" s="755">
        <f t="shared" si="0"/>
        <v>0</v>
      </c>
      <c r="G20" s="755">
        <f t="shared" si="0"/>
        <v>0</v>
      </c>
      <c r="H20" s="756">
        <f t="shared" si="4"/>
        <v>1</v>
      </c>
      <c r="I20" s="754">
        <f t="shared" si="5"/>
        <v>0.2</v>
      </c>
      <c r="J20" s="755">
        <f t="shared" si="1"/>
        <v>0.3</v>
      </c>
      <c r="K20" s="755">
        <f t="shared" si="1"/>
        <v>0.25</v>
      </c>
      <c r="L20" s="755">
        <f t="shared" si="1"/>
        <v>0.05</v>
      </c>
      <c r="M20" s="755">
        <f t="shared" si="1"/>
        <v>0.2</v>
      </c>
      <c r="N20" s="756">
        <f t="shared" si="6"/>
        <v>1</v>
      </c>
      <c r="O20" s="757"/>
      <c r="R20" s="751">
        <f t="shared" si="7"/>
        <v>0.8</v>
      </c>
      <c r="S20" s="752">
        <f t="shared" si="8"/>
        <v>0.71500000000000008</v>
      </c>
    </row>
    <row r="21" spans="2:19">
      <c r="B21" s="753">
        <f t="shared" si="2"/>
        <v>2003</v>
      </c>
      <c r="C21" s="754">
        <f t="shared" si="3"/>
        <v>0</v>
      </c>
      <c r="D21" s="755">
        <f t="shared" si="0"/>
        <v>1</v>
      </c>
      <c r="E21" s="755">
        <f t="shared" si="0"/>
        <v>0</v>
      </c>
      <c r="F21" s="755">
        <f t="shared" si="0"/>
        <v>0</v>
      </c>
      <c r="G21" s="755">
        <f t="shared" si="0"/>
        <v>0</v>
      </c>
      <c r="H21" s="756">
        <f t="shared" si="4"/>
        <v>1</v>
      </c>
      <c r="I21" s="754">
        <f t="shared" si="5"/>
        <v>0.2</v>
      </c>
      <c r="J21" s="755">
        <f t="shared" si="1"/>
        <v>0.3</v>
      </c>
      <c r="K21" s="755">
        <f t="shared" si="1"/>
        <v>0.25</v>
      </c>
      <c r="L21" s="755">
        <f t="shared" si="1"/>
        <v>0.05</v>
      </c>
      <c r="M21" s="755">
        <f t="shared" si="1"/>
        <v>0.2</v>
      </c>
      <c r="N21" s="756">
        <f t="shared" si="6"/>
        <v>1</v>
      </c>
      <c r="O21" s="757"/>
      <c r="R21" s="751">
        <f t="shared" si="7"/>
        <v>0.8</v>
      </c>
      <c r="S21" s="752">
        <f t="shared" si="8"/>
        <v>0.71500000000000008</v>
      </c>
    </row>
    <row r="22" spans="2:19">
      <c r="B22" s="753">
        <f t="shared" si="2"/>
        <v>2004</v>
      </c>
      <c r="C22" s="754">
        <f t="shared" si="3"/>
        <v>0</v>
      </c>
      <c r="D22" s="755">
        <f t="shared" si="0"/>
        <v>1</v>
      </c>
      <c r="E22" s="755">
        <f t="shared" si="0"/>
        <v>0</v>
      </c>
      <c r="F22" s="755">
        <f t="shared" si="0"/>
        <v>0</v>
      </c>
      <c r="G22" s="755">
        <f t="shared" si="0"/>
        <v>0</v>
      </c>
      <c r="H22" s="756">
        <f t="shared" si="4"/>
        <v>1</v>
      </c>
      <c r="I22" s="754">
        <f t="shared" si="5"/>
        <v>0.2</v>
      </c>
      <c r="J22" s="755">
        <f t="shared" si="1"/>
        <v>0.3</v>
      </c>
      <c r="K22" s="755">
        <f t="shared" si="1"/>
        <v>0.25</v>
      </c>
      <c r="L22" s="755">
        <f t="shared" si="1"/>
        <v>0.05</v>
      </c>
      <c r="M22" s="755">
        <f t="shared" si="1"/>
        <v>0.2</v>
      </c>
      <c r="N22" s="756">
        <f t="shared" si="6"/>
        <v>1</v>
      </c>
      <c r="O22" s="757"/>
      <c r="R22" s="751">
        <f t="shared" si="7"/>
        <v>0.8</v>
      </c>
      <c r="S22" s="752">
        <f t="shared" si="8"/>
        <v>0.71500000000000008</v>
      </c>
    </row>
    <row r="23" spans="2:19">
      <c r="B23" s="753">
        <f t="shared" si="2"/>
        <v>2005</v>
      </c>
      <c r="C23" s="754">
        <f t="shared" si="3"/>
        <v>0</v>
      </c>
      <c r="D23" s="755">
        <f t="shared" si="0"/>
        <v>1</v>
      </c>
      <c r="E23" s="755">
        <f t="shared" si="0"/>
        <v>0</v>
      </c>
      <c r="F23" s="755">
        <f t="shared" si="0"/>
        <v>0</v>
      </c>
      <c r="G23" s="755">
        <f t="shared" si="0"/>
        <v>0</v>
      </c>
      <c r="H23" s="756">
        <f t="shared" si="4"/>
        <v>1</v>
      </c>
      <c r="I23" s="754">
        <f t="shared" si="5"/>
        <v>0.2</v>
      </c>
      <c r="J23" s="755">
        <f t="shared" si="1"/>
        <v>0.3</v>
      </c>
      <c r="K23" s="755">
        <f t="shared" si="1"/>
        <v>0.25</v>
      </c>
      <c r="L23" s="755">
        <f t="shared" si="1"/>
        <v>0.05</v>
      </c>
      <c r="M23" s="755">
        <f t="shared" si="1"/>
        <v>0.2</v>
      </c>
      <c r="N23" s="756">
        <f t="shared" si="6"/>
        <v>1</v>
      </c>
      <c r="O23" s="757"/>
      <c r="R23" s="751">
        <f t="shared" si="7"/>
        <v>0.8</v>
      </c>
      <c r="S23" s="752">
        <f t="shared" si="8"/>
        <v>0.71500000000000008</v>
      </c>
    </row>
    <row r="24" spans="2:19">
      <c r="B24" s="753">
        <f t="shared" si="2"/>
        <v>2006</v>
      </c>
      <c r="C24" s="754">
        <f t="shared" si="3"/>
        <v>0</v>
      </c>
      <c r="D24" s="755">
        <f t="shared" si="0"/>
        <v>1</v>
      </c>
      <c r="E24" s="755">
        <f t="shared" si="0"/>
        <v>0</v>
      </c>
      <c r="F24" s="755">
        <f t="shared" si="0"/>
        <v>0</v>
      </c>
      <c r="G24" s="755">
        <f t="shared" si="0"/>
        <v>0</v>
      </c>
      <c r="H24" s="756">
        <f t="shared" si="4"/>
        <v>1</v>
      </c>
      <c r="I24" s="754">
        <f t="shared" si="5"/>
        <v>0.2</v>
      </c>
      <c r="J24" s="755">
        <f t="shared" si="1"/>
        <v>0.3</v>
      </c>
      <c r="K24" s="755">
        <f t="shared" si="1"/>
        <v>0.25</v>
      </c>
      <c r="L24" s="755">
        <f t="shared" si="1"/>
        <v>0.05</v>
      </c>
      <c r="M24" s="755">
        <f t="shared" si="1"/>
        <v>0.2</v>
      </c>
      <c r="N24" s="756">
        <f t="shared" si="6"/>
        <v>1</v>
      </c>
      <c r="O24" s="757"/>
      <c r="R24" s="751">
        <f t="shared" si="7"/>
        <v>0.8</v>
      </c>
      <c r="S24" s="752">
        <f t="shared" si="8"/>
        <v>0.71500000000000008</v>
      </c>
    </row>
    <row r="25" spans="2:19">
      <c r="B25" s="753">
        <f t="shared" si="2"/>
        <v>2007</v>
      </c>
      <c r="C25" s="754">
        <f t="shared" si="3"/>
        <v>0</v>
      </c>
      <c r="D25" s="755">
        <f t="shared" si="0"/>
        <v>1</v>
      </c>
      <c r="E25" s="755">
        <f t="shared" si="0"/>
        <v>0</v>
      </c>
      <c r="F25" s="755">
        <f t="shared" si="0"/>
        <v>0</v>
      </c>
      <c r="G25" s="755">
        <f t="shared" si="0"/>
        <v>0</v>
      </c>
      <c r="H25" s="756">
        <f t="shared" si="4"/>
        <v>1</v>
      </c>
      <c r="I25" s="754">
        <f t="shared" si="5"/>
        <v>0.2</v>
      </c>
      <c r="J25" s="755">
        <f t="shared" si="1"/>
        <v>0.3</v>
      </c>
      <c r="K25" s="755">
        <f t="shared" si="1"/>
        <v>0.25</v>
      </c>
      <c r="L25" s="755">
        <f t="shared" si="1"/>
        <v>0.05</v>
      </c>
      <c r="M25" s="755">
        <f t="shared" si="1"/>
        <v>0.2</v>
      </c>
      <c r="N25" s="756">
        <f t="shared" si="6"/>
        <v>1</v>
      </c>
      <c r="O25" s="757"/>
      <c r="R25" s="751">
        <f t="shared" si="7"/>
        <v>0.8</v>
      </c>
      <c r="S25" s="752">
        <f t="shared" si="8"/>
        <v>0.71500000000000008</v>
      </c>
    </row>
    <row r="26" spans="2:19">
      <c r="B26" s="753">
        <f t="shared" si="2"/>
        <v>2008</v>
      </c>
      <c r="C26" s="754">
        <f t="shared" si="3"/>
        <v>0</v>
      </c>
      <c r="D26" s="755">
        <f t="shared" si="0"/>
        <v>1</v>
      </c>
      <c r="E26" s="755">
        <f t="shared" si="0"/>
        <v>0</v>
      </c>
      <c r="F26" s="755">
        <f t="shared" si="0"/>
        <v>0</v>
      </c>
      <c r="G26" s="755">
        <f t="shared" si="0"/>
        <v>0</v>
      </c>
      <c r="H26" s="756">
        <f t="shared" si="4"/>
        <v>1</v>
      </c>
      <c r="I26" s="754">
        <f t="shared" si="5"/>
        <v>0.2</v>
      </c>
      <c r="J26" s="755">
        <f t="shared" si="1"/>
        <v>0.3</v>
      </c>
      <c r="K26" s="755">
        <f t="shared" si="1"/>
        <v>0.25</v>
      </c>
      <c r="L26" s="755">
        <f t="shared" si="1"/>
        <v>0.05</v>
      </c>
      <c r="M26" s="755">
        <f t="shared" si="1"/>
        <v>0.2</v>
      </c>
      <c r="N26" s="756">
        <f t="shared" si="6"/>
        <v>1</v>
      </c>
      <c r="O26" s="757"/>
      <c r="R26" s="751">
        <f t="shared" si="7"/>
        <v>0.8</v>
      </c>
      <c r="S26" s="752">
        <f t="shared" si="8"/>
        <v>0.71500000000000008</v>
      </c>
    </row>
    <row r="27" spans="2:19">
      <c r="B27" s="753">
        <f t="shared" si="2"/>
        <v>2009</v>
      </c>
      <c r="C27" s="754">
        <f t="shared" si="3"/>
        <v>0</v>
      </c>
      <c r="D27" s="755">
        <f t="shared" si="0"/>
        <v>1</v>
      </c>
      <c r="E27" s="755">
        <f t="shared" si="0"/>
        <v>0</v>
      </c>
      <c r="F27" s="755">
        <f t="shared" si="0"/>
        <v>0</v>
      </c>
      <c r="G27" s="755">
        <f t="shared" si="0"/>
        <v>0</v>
      </c>
      <c r="H27" s="756">
        <f t="shared" si="4"/>
        <v>1</v>
      </c>
      <c r="I27" s="754">
        <f t="shared" si="5"/>
        <v>0.2</v>
      </c>
      <c r="J27" s="755">
        <f t="shared" si="1"/>
        <v>0.3</v>
      </c>
      <c r="K27" s="755">
        <f t="shared" si="1"/>
        <v>0.25</v>
      </c>
      <c r="L27" s="755">
        <f t="shared" si="1"/>
        <v>0.05</v>
      </c>
      <c r="M27" s="755">
        <f t="shared" si="1"/>
        <v>0.2</v>
      </c>
      <c r="N27" s="756">
        <f t="shared" si="6"/>
        <v>1</v>
      </c>
      <c r="O27" s="757"/>
      <c r="R27" s="751">
        <f t="shared" si="7"/>
        <v>0.8</v>
      </c>
      <c r="S27" s="752">
        <f t="shared" si="8"/>
        <v>0.71500000000000008</v>
      </c>
    </row>
    <row r="28" spans="2:19">
      <c r="B28" s="753">
        <f t="shared" si="2"/>
        <v>2010</v>
      </c>
      <c r="C28" s="754">
        <f t="shared" si="3"/>
        <v>0</v>
      </c>
      <c r="D28" s="755">
        <f t="shared" si="0"/>
        <v>1</v>
      </c>
      <c r="E28" s="755">
        <f t="shared" si="0"/>
        <v>0</v>
      </c>
      <c r="F28" s="755">
        <f t="shared" si="0"/>
        <v>0</v>
      </c>
      <c r="G28" s="755">
        <f t="shared" si="0"/>
        <v>0</v>
      </c>
      <c r="H28" s="756">
        <f t="shared" si="4"/>
        <v>1</v>
      </c>
      <c r="I28" s="754">
        <f t="shared" si="5"/>
        <v>0.2</v>
      </c>
      <c r="J28" s="755">
        <f t="shared" si="1"/>
        <v>0.3</v>
      </c>
      <c r="K28" s="755">
        <f t="shared" si="1"/>
        <v>0.25</v>
      </c>
      <c r="L28" s="755">
        <f t="shared" si="1"/>
        <v>0.05</v>
      </c>
      <c r="M28" s="755">
        <f t="shared" si="1"/>
        <v>0.2</v>
      </c>
      <c r="N28" s="756">
        <f t="shared" si="6"/>
        <v>1</v>
      </c>
      <c r="O28" s="757"/>
      <c r="R28" s="751">
        <f t="shared" si="7"/>
        <v>0.8</v>
      </c>
      <c r="S28" s="752">
        <f t="shared" si="8"/>
        <v>0.71500000000000008</v>
      </c>
    </row>
    <row r="29" spans="2:19">
      <c r="B29" s="753">
        <f t="shared" si="2"/>
        <v>2011</v>
      </c>
      <c r="C29" s="754">
        <f t="shared" si="3"/>
        <v>0</v>
      </c>
      <c r="D29" s="755">
        <f t="shared" si="0"/>
        <v>1</v>
      </c>
      <c r="E29" s="755">
        <f t="shared" si="0"/>
        <v>0</v>
      </c>
      <c r="F29" s="755">
        <f t="shared" si="0"/>
        <v>0</v>
      </c>
      <c r="G29" s="755">
        <f t="shared" si="0"/>
        <v>0</v>
      </c>
      <c r="H29" s="756">
        <f t="shared" si="4"/>
        <v>1</v>
      </c>
      <c r="I29" s="754">
        <f t="shared" si="5"/>
        <v>0.2</v>
      </c>
      <c r="J29" s="755">
        <f t="shared" si="1"/>
        <v>0.3</v>
      </c>
      <c r="K29" s="755">
        <f t="shared" si="1"/>
        <v>0.25</v>
      </c>
      <c r="L29" s="755">
        <f t="shared" si="1"/>
        <v>0.05</v>
      </c>
      <c r="M29" s="755">
        <f t="shared" si="1"/>
        <v>0.2</v>
      </c>
      <c r="N29" s="756">
        <f t="shared" si="6"/>
        <v>1</v>
      </c>
      <c r="O29" s="757"/>
      <c r="R29" s="751">
        <f t="shared" si="7"/>
        <v>0.8</v>
      </c>
      <c r="S29" s="752">
        <f t="shared" si="8"/>
        <v>0.71500000000000008</v>
      </c>
    </row>
    <row r="30" spans="2:19">
      <c r="B30" s="753">
        <f t="shared" si="2"/>
        <v>2012</v>
      </c>
      <c r="C30" s="754">
        <f t="shared" si="3"/>
        <v>0</v>
      </c>
      <c r="D30" s="755">
        <f t="shared" si="0"/>
        <v>1</v>
      </c>
      <c r="E30" s="755">
        <f t="shared" si="0"/>
        <v>0</v>
      </c>
      <c r="F30" s="755">
        <f t="shared" si="0"/>
        <v>0</v>
      </c>
      <c r="G30" s="755">
        <f t="shared" si="0"/>
        <v>0</v>
      </c>
      <c r="H30" s="756">
        <f t="shared" si="4"/>
        <v>1</v>
      </c>
      <c r="I30" s="754">
        <f t="shared" si="5"/>
        <v>0.2</v>
      </c>
      <c r="J30" s="755">
        <f t="shared" si="1"/>
        <v>0.3</v>
      </c>
      <c r="K30" s="755">
        <f t="shared" si="1"/>
        <v>0.25</v>
      </c>
      <c r="L30" s="755">
        <f t="shared" si="1"/>
        <v>0.05</v>
      </c>
      <c r="M30" s="755">
        <f t="shared" si="1"/>
        <v>0.2</v>
      </c>
      <c r="N30" s="756">
        <f t="shared" si="6"/>
        <v>1</v>
      </c>
      <c r="O30" s="757"/>
      <c r="R30" s="751">
        <f t="shared" si="7"/>
        <v>0.8</v>
      </c>
      <c r="S30" s="752">
        <f t="shared" si="8"/>
        <v>0.71500000000000008</v>
      </c>
    </row>
    <row r="31" spans="2:19">
      <c r="B31" s="753">
        <f t="shared" si="2"/>
        <v>2013</v>
      </c>
      <c r="C31" s="754">
        <f t="shared" si="3"/>
        <v>0</v>
      </c>
      <c r="D31" s="755">
        <f t="shared" si="0"/>
        <v>1</v>
      </c>
      <c r="E31" s="755">
        <f t="shared" si="0"/>
        <v>0</v>
      </c>
      <c r="F31" s="755">
        <f t="shared" si="0"/>
        <v>0</v>
      </c>
      <c r="G31" s="755">
        <f t="shared" si="0"/>
        <v>0</v>
      </c>
      <c r="H31" s="756">
        <f t="shared" si="4"/>
        <v>1</v>
      </c>
      <c r="I31" s="754">
        <f t="shared" si="5"/>
        <v>0.2</v>
      </c>
      <c r="J31" s="755">
        <f t="shared" si="1"/>
        <v>0.3</v>
      </c>
      <c r="K31" s="755">
        <f t="shared" si="1"/>
        <v>0.25</v>
      </c>
      <c r="L31" s="755">
        <f t="shared" si="1"/>
        <v>0.05</v>
      </c>
      <c r="M31" s="755">
        <f t="shared" si="1"/>
        <v>0.2</v>
      </c>
      <c r="N31" s="756">
        <f t="shared" si="6"/>
        <v>1</v>
      </c>
      <c r="O31" s="757"/>
      <c r="R31" s="751">
        <f t="shared" si="7"/>
        <v>0.8</v>
      </c>
      <c r="S31" s="752">
        <f t="shared" si="8"/>
        <v>0.71500000000000008</v>
      </c>
    </row>
    <row r="32" spans="2:19">
      <c r="B32" s="753">
        <f t="shared" si="2"/>
        <v>2014</v>
      </c>
      <c r="C32" s="754">
        <f t="shared" si="3"/>
        <v>0</v>
      </c>
      <c r="D32" s="755">
        <f t="shared" si="0"/>
        <v>1</v>
      </c>
      <c r="E32" s="755">
        <f t="shared" si="0"/>
        <v>0</v>
      </c>
      <c r="F32" s="755">
        <f t="shared" si="0"/>
        <v>0</v>
      </c>
      <c r="G32" s="755">
        <f t="shared" si="0"/>
        <v>0</v>
      </c>
      <c r="H32" s="756">
        <f t="shared" si="4"/>
        <v>1</v>
      </c>
      <c r="I32" s="754">
        <f t="shared" si="5"/>
        <v>0.2</v>
      </c>
      <c r="J32" s="755">
        <f t="shared" si="1"/>
        <v>0.3</v>
      </c>
      <c r="K32" s="755">
        <f t="shared" si="1"/>
        <v>0.25</v>
      </c>
      <c r="L32" s="755">
        <f t="shared" si="1"/>
        <v>0.05</v>
      </c>
      <c r="M32" s="755">
        <f t="shared" si="1"/>
        <v>0.2</v>
      </c>
      <c r="N32" s="756">
        <f t="shared" si="6"/>
        <v>1</v>
      </c>
      <c r="O32" s="757"/>
      <c r="R32" s="751">
        <f t="shared" si="7"/>
        <v>0.8</v>
      </c>
      <c r="S32" s="752">
        <f t="shared" si="8"/>
        <v>0.71500000000000008</v>
      </c>
    </row>
    <row r="33" spans="2:19">
      <c r="B33" s="753">
        <f t="shared" si="2"/>
        <v>2015</v>
      </c>
      <c r="C33" s="754">
        <f t="shared" si="3"/>
        <v>0</v>
      </c>
      <c r="D33" s="755">
        <f t="shared" si="0"/>
        <v>1</v>
      </c>
      <c r="E33" s="755">
        <f t="shared" si="0"/>
        <v>0</v>
      </c>
      <c r="F33" s="755">
        <f t="shared" si="0"/>
        <v>0</v>
      </c>
      <c r="G33" s="755">
        <f t="shared" si="0"/>
        <v>0</v>
      </c>
      <c r="H33" s="756">
        <f t="shared" si="4"/>
        <v>1</v>
      </c>
      <c r="I33" s="754">
        <f t="shared" si="5"/>
        <v>0.2</v>
      </c>
      <c r="J33" s="755">
        <f t="shared" si="1"/>
        <v>0.3</v>
      </c>
      <c r="K33" s="755">
        <f t="shared" si="1"/>
        <v>0.25</v>
      </c>
      <c r="L33" s="755">
        <f t="shared" si="1"/>
        <v>0.05</v>
      </c>
      <c r="M33" s="755">
        <f t="shared" si="1"/>
        <v>0.2</v>
      </c>
      <c r="N33" s="756">
        <f t="shared" si="6"/>
        <v>1</v>
      </c>
      <c r="O33" s="757"/>
      <c r="R33" s="751">
        <f t="shared" si="7"/>
        <v>0.8</v>
      </c>
      <c r="S33" s="752">
        <f t="shared" si="8"/>
        <v>0.71500000000000008</v>
      </c>
    </row>
    <row r="34" spans="2:19">
      <c r="B34" s="753">
        <f t="shared" si="2"/>
        <v>2016</v>
      </c>
      <c r="C34" s="754">
        <f t="shared" si="3"/>
        <v>0</v>
      </c>
      <c r="D34" s="755">
        <f t="shared" si="3"/>
        <v>1</v>
      </c>
      <c r="E34" s="755">
        <f t="shared" si="3"/>
        <v>0</v>
      </c>
      <c r="F34" s="755">
        <f t="shared" si="3"/>
        <v>0</v>
      </c>
      <c r="G34" s="755">
        <f t="shared" si="3"/>
        <v>0</v>
      </c>
      <c r="H34" s="756">
        <f t="shared" si="4"/>
        <v>1</v>
      </c>
      <c r="I34" s="754">
        <f t="shared" si="5"/>
        <v>0.2</v>
      </c>
      <c r="J34" s="755">
        <f t="shared" si="5"/>
        <v>0.3</v>
      </c>
      <c r="K34" s="755">
        <f t="shared" si="5"/>
        <v>0.25</v>
      </c>
      <c r="L34" s="755">
        <f t="shared" si="5"/>
        <v>0.05</v>
      </c>
      <c r="M34" s="755">
        <f t="shared" si="5"/>
        <v>0.2</v>
      </c>
      <c r="N34" s="756">
        <f t="shared" si="6"/>
        <v>1</v>
      </c>
      <c r="O34" s="757"/>
      <c r="R34" s="751">
        <f t="shared" si="7"/>
        <v>0.8</v>
      </c>
      <c r="S34" s="752">
        <f t="shared" si="8"/>
        <v>0.71500000000000008</v>
      </c>
    </row>
    <row r="35" spans="2:19">
      <c r="B35" s="753">
        <f t="shared" si="2"/>
        <v>2017</v>
      </c>
      <c r="C35" s="754">
        <f t="shared" si="3"/>
        <v>0</v>
      </c>
      <c r="D35" s="755">
        <f t="shared" si="3"/>
        <v>1</v>
      </c>
      <c r="E35" s="755">
        <f t="shared" si="3"/>
        <v>0</v>
      </c>
      <c r="F35" s="755">
        <f t="shared" si="3"/>
        <v>0</v>
      </c>
      <c r="G35" s="755">
        <f t="shared" si="3"/>
        <v>0</v>
      </c>
      <c r="H35" s="756">
        <f t="shared" si="4"/>
        <v>1</v>
      </c>
      <c r="I35" s="754">
        <f t="shared" si="5"/>
        <v>0.2</v>
      </c>
      <c r="J35" s="755">
        <f t="shared" si="5"/>
        <v>0.3</v>
      </c>
      <c r="K35" s="755">
        <f t="shared" si="5"/>
        <v>0.25</v>
      </c>
      <c r="L35" s="755">
        <f t="shared" si="5"/>
        <v>0.05</v>
      </c>
      <c r="M35" s="755">
        <f t="shared" si="5"/>
        <v>0.2</v>
      </c>
      <c r="N35" s="756">
        <f t="shared" si="6"/>
        <v>1</v>
      </c>
      <c r="O35" s="757"/>
      <c r="R35" s="751">
        <f t="shared" si="7"/>
        <v>0.8</v>
      </c>
      <c r="S35" s="752">
        <f t="shared" si="8"/>
        <v>0.71500000000000008</v>
      </c>
    </row>
    <row r="36" spans="2:19">
      <c r="B36" s="753">
        <f t="shared" si="2"/>
        <v>2018</v>
      </c>
      <c r="C36" s="754">
        <f t="shared" si="3"/>
        <v>0</v>
      </c>
      <c r="D36" s="755">
        <f t="shared" si="3"/>
        <v>1</v>
      </c>
      <c r="E36" s="755">
        <f t="shared" si="3"/>
        <v>0</v>
      </c>
      <c r="F36" s="755">
        <f t="shared" si="3"/>
        <v>0</v>
      </c>
      <c r="G36" s="755">
        <f t="shared" si="3"/>
        <v>0</v>
      </c>
      <c r="H36" s="756">
        <f t="shared" si="4"/>
        <v>1</v>
      </c>
      <c r="I36" s="754">
        <f t="shared" si="5"/>
        <v>0.2</v>
      </c>
      <c r="J36" s="755">
        <f t="shared" si="5"/>
        <v>0.3</v>
      </c>
      <c r="K36" s="755">
        <f t="shared" si="5"/>
        <v>0.25</v>
      </c>
      <c r="L36" s="755">
        <f t="shared" si="5"/>
        <v>0.05</v>
      </c>
      <c r="M36" s="755">
        <f t="shared" si="5"/>
        <v>0.2</v>
      </c>
      <c r="N36" s="756">
        <f t="shared" si="6"/>
        <v>1</v>
      </c>
      <c r="O36" s="757"/>
      <c r="R36" s="751">
        <f t="shared" si="7"/>
        <v>0.8</v>
      </c>
      <c r="S36" s="752">
        <f t="shared" si="8"/>
        <v>0.71500000000000008</v>
      </c>
    </row>
    <row r="37" spans="2:19">
      <c r="B37" s="753">
        <f t="shared" si="2"/>
        <v>2019</v>
      </c>
      <c r="C37" s="754">
        <f t="shared" si="3"/>
        <v>0</v>
      </c>
      <c r="D37" s="755">
        <f t="shared" si="3"/>
        <v>1</v>
      </c>
      <c r="E37" s="755">
        <f t="shared" si="3"/>
        <v>0</v>
      </c>
      <c r="F37" s="755">
        <f t="shared" si="3"/>
        <v>0</v>
      </c>
      <c r="G37" s="755">
        <f t="shared" si="3"/>
        <v>0</v>
      </c>
      <c r="H37" s="756">
        <f t="shared" si="4"/>
        <v>1</v>
      </c>
      <c r="I37" s="754">
        <f t="shared" si="5"/>
        <v>0.2</v>
      </c>
      <c r="J37" s="755">
        <f t="shared" si="5"/>
        <v>0.3</v>
      </c>
      <c r="K37" s="755">
        <f t="shared" si="5"/>
        <v>0.25</v>
      </c>
      <c r="L37" s="755">
        <f t="shared" si="5"/>
        <v>0.05</v>
      </c>
      <c r="M37" s="755">
        <f t="shared" si="5"/>
        <v>0.2</v>
      </c>
      <c r="N37" s="756">
        <f t="shared" si="6"/>
        <v>1</v>
      </c>
      <c r="O37" s="757"/>
      <c r="R37" s="751">
        <f t="shared" si="7"/>
        <v>0.8</v>
      </c>
      <c r="S37" s="752">
        <f t="shared" si="8"/>
        <v>0.71500000000000008</v>
      </c>
    </row>
    <row r="38" spans="2:19">
      <c r="B38" s="753">
        <f t="shared" si="2"/>
        <v>2020</v>
      </c>
      <c r="C38" s="754">
        <f t="shared" si="3"/>
        <v>0</v>
      </c>
      <c r="D38" s="755">
        <f t="shared" si="3"/>
        <v>1</v>
      </c>
      <c r="E38" s="755">
        <f t="shared" si="3"/>
        <v>0</v>
      </c>
      <c r="F38" s="755">
        <f t="shared" si="3"/>
        <v>0</v>
      </c>
      <c r="G38" s="755">
        <f t="shared" si="3"/>
        <v>0</v>
      </c>
      <c r="H38" s="756">
        <f t="shared" si="4"/>
        <v>1</v>
      </c>
      <c r="I38" s="754">
        <f t="shared" si="5"/>
        <v>0.2</v>
      </c>
      <c r="J38" s="755">
        <f t="shared" si="5"/>
        <v>0.3</v>
      </c>
      <c r="K38" s="755">
        <f t="shared" si="5"/>
        <v>0.25</v>
      </c>
      <c r="L38" s="755">
        <f t="shared" si="5"/>
        <v>0.05</v>
      </c>
      <c r="M38" s="755">
        <f t="shared" si="5"/>
        <v>0.2</v>
      </c>
      <c r="N38" s="756">
        <f t="shared" si="6"/>
        <v>1</v>
      </c>
      <c r="O38" s="757"/>
      <c r="R38" s="751">
        <f t="shared" si="7"/>
        <v>0.8</v>
      </c>
      <c r="S38" s="752">
        <f t="shared" si="8"/>
        <v>0.71500000000000008</v>
      </c>
    </row>
    <row r="39" spans="2:19">
      <c r="B39" s="753">
        <f t="shared" si="2"/>
        <v>2021</v>
      </c>
      <c r="C39" s="754">
        <f t="shared" si="3"/>
        <v>0</v>
      </c>
      <c r="D39" s="755">
        <f t="shared" si="3"/>
        <v>1</v>
      </c>
      <c r="E39" s="755">
        <f t="shared" si="3"/>
        <v>0</v>
      </c>
      <c r="F39" s="755">
        <f t="shared" si="3"/>
        <v>0</v>
      </c>
      <c r="G39" s="755">
        <f t="shared" si="3"/>
        <v>0</v>
      </c>
      <c r="H39" s="756">
        <f t="shared" si="4"/>
        <v>1</v>
      </c>
      <c r="I39" s="754">
        <f t="shared" si="5"/>
        <v>0.2</v>
      </c>
      <c r="J39" s="755">
        <f t="shared" si="5"/>
        <v>0.3</v>
      </c>
      <c r="K39" s="755">
        <f t="shared" si="5"/>
        <v>0.25</v>
      </c>
      <c r="L39" s="755">
        <f t="shared" si="5"/>
        <v>0.05</v>
      </c>
      <c r="M39" s="755">
        <f t="shared" si="5"/>
        <v>0.2</v>
      </c>
      <c r="N39" s="756">
        <f t="shared" si="6"/>
        <v>1</v>
      </c>
      <c r="O39" s="757"/>
      <c r="R39" s="751">
        <f t="shared" si="7"/>
        <v>0.8</v>
      </c>
      <c r="S39" s="752">
        <f t="shared" si="8"/>
        <v>0.71500000000000008</v>
      </c>
    </row>
    <row r="40" spans="2:19">
      <c r="B40" s="753">
        <f t="shared" si="2"/>
        <v>2022</v>
      </c>
      <c r="C40" s="754">
        <f t="shared" si="3"/>
        <v>0</v>
      </c>
      <c r="D40" s="755">
        <f t="shared" si="3"/>
        <v>1</v>
      </c>
      <c r="E40" s="755">
        <f t="shared" si="3"/>
        <v>0</v>
      </c>
      <c r="F40" s="755">
        <f t="shared" si="3"/>
        <v>0</v>
      </c>
      <c r="G40" s="755">
        <f t="shared" si="3"/>
        <v>0</v>
      </c>
      <c r="H40" s="756">
        <f t="shared" si="4"/>
        <v>1</v>
      </c>
      <c r="I40" s="754">
        <f t="shared" si="5"/>
        <v>0.2</v>
      </c>
      <c r="J40" s="755">
        <f t="shared" si="5"/>
        <v>0.3</v>
      </c>
      <c r="K40" s="755">
        <f t="shared" si="5"/>
        <v>0.25</v>
      </c>
      <c r="L40" s="755">
        <f t="shared" si="5"/>
        <v>0.05</v>
      </c>
      <c r="M40" s="755">
        <f t="shared" si="5"/>
        <v>0.2</v>
      </c>
      <c r="N40" s="756">
        <f t="shared" si="6"/>
        <v>1</v>
      </c>
      <c r="O40" s="757"/>
      <c r="R40" s="751">
        <f t="shared" si="7"/>
        <v>0.8</v>
      </c>
      <c r="S40" s="752">
        <f t="shared" si="8"/>
        <v>0.71500000000000008</v>
      </c>
    </row>
    <row r="41" spans="2:19">
      <c r="B41" s="753">
        <f t="shared" si="2"/>
        <v>2023</v>
      </c>
      <c r="C41" s="754">
        <f t="shared" si="3"/>
        <v>0</v>
      </c>
      <c r="D41" s="755">
        <f t="shared" si="3"/>
        <v>1</v>
      </c>
      <c r="E41" s="755">
        <f t="shared" si="3"/>
        <v>0</v>
      </c>
      <c r="F41" s="755">
        <f t="shared" si="3"/>
        <v>0</v>
      </c>
      <c r="G41" s="755">
        <f t="shared" si="3"/>
        <v>0</v>
      </c>
      <c r="H41" s="756">
        <f t="shared" si="4"/>
        <v>1</v>
      </c>
      <c r="I41" s="754">
        <f t="shared" si="5"/>
        <v>0.2</v>
      </c>
      <c r="J41" s="755">
        <f t="shared" si="5"/>
        <v>0.3</v>
      </c>
      <c r="K41" s="755">
        <f t="shared" si="5"/>
        <v>0.25</v>
      </c>
      <c r="L41" s="755">
        <f t="shared" si="5"/>
        <v>0.05</v>
      </c>
      <c r="M41" s="755">
        <f t="shared" si="5"/>
        <v>0.2</v>
      </c>
      <c r="N41" s="756">
        <f t="shared" si="6"/>
        <v>1</v>
      </c>
      <c r="O41" s="757"/>
      <c r="R41" s="751">
        <f t="shared" si="7"/>
        <v>0.8</v>
      </c>
      <c r="S41" s="752">
        <f t="shared" si="8"/>
        <v>0.71500000000000008</v>
      </c>
    </row>
    <row r="42" spans="2:19">
      <c r="B42" s="753">
        <f t="shared" si="2"/>
        <v>2024</v>
      </c>
      <c r="C42" s="754">
        <f t="shared" si="3"/>
        <v>0</v>
      </c>
      <c r="D42" s="755">
        <f t="shared" si="3"/>
        <v>1</v>
      </c>
      <c r="E42" s="755">
        <f t="shared" si="3"/>
        <v>0</v>
      </c>
      <c r="F42" s="755">
        <f t="shared" si="3"/>
        <v>0</v>
      </c>
      <c r="G42" s="755">
        <f t="shared" si="3"/>
        <v>0</v>
      </c>
      <c r="H42" s="756">
        <f t="shared" si="4"/>
        <v>1</v>
      </c>
      <c r="I42" s="754">
        <f t="shared" si="5"/>
        <v>0.2</v>
      </c>
      <c r="J42" s="755">
        <f t="shared" si="5"/>
        <v>0.3</v>
      </c>
      <c r="K42" s="755">
        <f t="shared" si="5"/>
        <v>0.25</v>
      </c>
      <c r="L42" s="755">
        <f t="shared" si="5"/>
        <v>0.05</v>
      </c>
      <c r="M42" s="755">
        <f t="shared" si="5"/>
        <v>0.2</v>
      </c>
      <c r="N42" s="756">
        <f t="shared" si="6"/>
        <v>1</v>
      </c>
      <c r="O42" s="757"/>
      <c r="R42" s="751">
        <f t="shared" si="7"/>
        <v>0.8</v>
      </c>
      <c r="S42" s="752">
        <f t="shared" si="8"/>
        <v>0.71500000000000008</v>
      </c>
    </row>
    <row r="43" spans="2:19">
      <c r="B43" s="753">
        <f t="shared" si="2"/>
        <v>2025</v>
      </c>
      <c r="C43" s="754">
        <f t="shared" si="3"/>
        <v>0</v>
      </c>
      <c r="D43" s="755">
        <f t="shared" si="3"/>
        <v>1</v>
      </c>
      <c r="E43" s="755">
        <f t="shared" si="3"/>
        <v>0</v>
      </c>
      <c r="F43" s="755">
        <f t="shared" si="3"/>
        <v>0</v>
      </c>
      <c r="G43" s="755">
        <f t="shared" si="3"/>
        <v>0</v>
      </c>
      <c r="H43" s="756">
        <f t="shared" si="4"/>
        <v>1</v>
      </c>
      <c r="I43" s="754">
        <f t="shared" si="5"/>
        <v>0.2</v>
      </c>
      <c r="J43" s="755">
        <f t="shared" si="5"/>
        <v>0.3</v>
      </c>
      <c r="K43" s="755">
        <f t="shared" si="5"/>
        <v>0.25</v>
      </c>
      <c r="L43" s="755">
        <f t="shared" si="5"/>
        <v>0.05</v>
      </c>
      <c r="M43" s="755">
        <f t="shared" si="5"/>
        <v>0.2</v>
      </c>
      <c r="N43" s="756">
        <f t="shared" si="6"/>
        <v>1</v>
      </c>
      <c r="O43" s="757"/>
      <c r="R43" s="751">
        <f t="shared" si="7"/>
        <v>0.8</v>
      </c>
      <c r="S43" s="752">
        <f t="shared" si="8"/>
        <v>0.71500000000000008</v>
      </c>
    </row>
    <row r="44" spans="2:19">
      <c r="B44" s="753">
        <f t="shared" si="2"/>
        <v>2026</v>
      </c>
      <c r="C44" s="754">
        <f t="shared" si="3"/>
        <v>0</v>
      </c>
      <c r="D44" s="755">
        <f t="shared" si="3"/>
        <v>1</v>
      </c>
      <c r="E44" s="755">
        <f t="shared" si="3"/>
        <v>0</v>
      </c>
      <c r="F44" s="755">
        <f t="shared" si="3"/>
        <v>0</v>
      </c>
      <c r="G44" s="755">
        <f t="shared" si="3"/>
        <v>0</v>
      </c>
      <c r="H44" s="756">
        <f t="shared" si="4"/>
        <v>1</v>
      </c>
      <c r="I44" s="754">
        <f t="shared" si="5"/>
        <v>0.2</v>
      </c>
      <c r="J44" s="755">
        <f t="shared" si="5"/>
        <v>0.3</v>
      </c>
      <c r="K44" s="755">
        <f t="shared" si="5"/>
        <v>0.25</v>
      </c>
      <c r="L44" s="755">
        <f t="shared" si="5"/>
        <v>0.05</v>
      </c>
      <c r="M44" s="755">
        <f t="shared" si="5"/>
        <v>0.2</v>
      </c>
      <c r="N44" s="756">
        <f t="shared" si="6"/>
        <v>1</v>
      </c>
      <c r="O44" s="757"/>
      <c r="R44" s="751">
        <f t="shared" si="7"/>
        <v>0.8</v>
      </c>
      <c r="S44" s="752">
        <f t="shared" si="8"/>
        <v>0.71500000000000008</v>
      </c>
    </row>
    <row r="45" spans="2:19">
      <c r="B45" s="753">
        <f t="shared" si="2"/>
        <v>2027</v>
      </c>
      <c r="C45" s="754">
        <f t="shared" si="3"/>
        <v>0</v>
      </c>
      <c r="D45" s="755">
        <f t="shared" si="3"/>
        <v>1</v>
      </c>
      <c r="E45" s="755">
        <f t="shared" si="3"/>
        <v>0</v>
      </c>
      <c r="F45" s="755">
        <f t="shared" si="3"/>
        <v>0</v>
      </c>
      <c r="G45" s="755">
        <f t="shared" si="3"/>
        <v>0</v>
      </c>
      <c r="H45" s="756">
        <f t="shared" si="4"/>
        <v>1</v>
      </c>
      <c r="I45" s="754">
        <f t="shared" si="5"/>
        <v>0.2</v>
      </c>
      <c r="J45" s="755">
        <f t="shared" si="5"/>
        <v>0.3</v>
      </c>
      <c r="K45" s="755">
        <f t="shared" si="5"/>
        <v>0.25</v>
      </c>
      <c r="L45" s="755">
        <f t="shared" si="5"/>
        <v>0.05</v>
      </c>
      <c r="M45" s="755">
        <f t="shared" si="5"/>
        <v>0.2</v>
      </c>
      <c r="N45" s="756">
        <f t="shared" si="6"/>
        <v>1</v>
      </c>
      <c r="O45" s="757"/>
      <c r="R45" s="751">
        <f t="shared" si="7"/>
        <v>0.8</v>
      </c>
      <c r="S45" s="752">
        <f t="shared" si="8"/>
        <v>0.71500000000000008</v>
      </c>
    </row>
    <row r="46" spans="2:19">
      <c r="B46" s="753">
        <f t="shared" si="2"/>
        <v>2028</v>
      </c>
      <c r="C46" s="754">
        <f t="shared" si="3"/>
        <v>0</v>
      </c>
      <c r="D46" s="755">
        <f t="shared" si="3"/>
        <v>1</v>
      </c>
      <c r="E46" s="755">
        <f t="shared" si="3"/>
        <v>0</v>
      </c>
      <c r="F46" s="755">
        <f t="shared" si="3"/>
        <v>0</v>
      </c>
      <c r="G46" s="755">
        <f t="shared" si="3"/>
        <v>0</v>
      </c>
      <c r="H46" s="756">
        <f t="shared" si="4"/>
        <v>1</v>
      </c>
      <c r="I46" s="754">
        <f t="shared" si="5"/>
        <v>0.2</v>
      </c>
      <c r="J46" s="755">
        <f t="shared" si="5"/>
        <v>0.3</v>
      </c>
      <c r="K46" s="755">
        <f t="shared" si="5"/>
        <v>0.25</v>
      </c>
      <c r="L46" s="755">
        <f t="shared" si="5"/>
        <v>0.05</v>
      </c>
      <c r="M46" s="755">
        <f t="shared" si="5"/>
        <v>0.2</v>
      </c>
      <c r="N46" s="756">
        <f t="shared" si="6"/>
        <v>1</v>
      </c>
      <c r="O46" s="757"/>
      <c r="R46" s="751">
        <f t="shared" si="7"/>
        <v>0.8</v>
      </c>
      <c r="S46" s="752">
        <f t="shared" si="8"/>
        <v>0.71500000000000008</v>
      </c>
    </row>
    <row r="47" spans="2:19">
      <c r="B47" s="753">
        <f t="shared" si="2"/>
        <v>2029</v>
      </c>
      <c r="C47" s="754">
        <f t="shared" si="3"/>
        <v>0</v>
      </c>
      <c r="D47" s="755">
        <f t="shared" si="3"/>
        <v>1</v>
      </c>
      <c r="E47" s="755">
        <f t="shared" si="3"/>
        <v>0</v>
      </c>
      <c r="F47" s="755">
        <f t="shared" si="3"/>
        <v>0</v>
      </c>
      <c r="G47" s="755">
        <f t="shared" si="3"/>
        <v>0</v>
      </c>
      <c r="H47" s="756">
        <f t="shared" si="4"/>
        <v>1</v>
      </c>
      <c r="I47" s="754">
        <f t="shared" si="5"/>
        <v>0.2</v>
      </c>
      <c r="J47" s="755">
        <f t="shared" si="5"/>
        <v>0.3</v>
      </c>
      <c r="K47" s="755">
        <f t="shared" si="5"/>
        <v>0.25</v>
      </c>
      <c r="L47" s="755">
        <f t="shared" si="5"/>
        <v>0.05</v>
      </c>
      <c r="M47" s="755">
        <f t="shared" si="5"/>
        <v>0.2</v>
      </c>
      <c r="N47" s="756">
        <f t="shared" si="6"/>
        <v>1</v>
      </c>
      <c r="O47" s="757"/>
      <c r="R47" s="751">
        <f t="shared" si="7"/>
        <v>0.8</v>
      </c>
      <c r="S47" s="752">
        <f t="shared" si="8"/>
        <v>0.71500000000000008</v>
      </c>
    </row>
    <row r="48" spans="2:19">
      <c r="B48" s="753">
        <f t="shared" si="2"/>
        <v>2030</v>
      </c>
      <c r="C48" s="754">
        <f t="shared" si="3"/>
        <v>0</v>
      </c>
      <c r="D48" s="755">
        <f t="shared" si="3"/>
        <v>1</v>
      </c>
      <c r="E48" s="755">
        <f t="shared" si="3"/>
        <v>0</v>
      </c>
      <c r="F48" s="755">
        <f t="shared" si="3"/>
        <v>0</v>
      </c>
      <c r="G48" s="755">
        <f t="shared" si="3"/>
        <v>0</v>
      </c>
      <c r="H48" s="756">
        <f t="shared" si="4"/>
        <v>1</v>
      </c>
      <c r="I48" s="754">
        <f t="shared" si="5"/>
        <v>0.2</v>
      </c>
      <c r="J48" s="755">
        <f t="shared" si="5"/>
        <v>0.3</v>
      </c>
      <c r="K48" s="755">
        <f t="shared" si="5"/>
        <v>0.25</v>
      </c>
      <c r="L48" s="755">
        <f t="shared" si="5"/>
        <v>0.05</v>
      </c>
      <c r="M48" s="755">
        <f t="shared" si="5"/>
        <v>0.2</v>
      </c>
      <c r="N48" s="756">
        <f t="shared" si="6"/>
        <v>1</v>
      </c>
      <c r="O48" s="757"/>
      <c r="R48" s="751">
        <f t="shared" si="7"/>
        <v>0.8</v>
      </c>
      <c r="S48" s="752">
        <f t="shared" si="8"/>
        <v>0.71500000000000008</v>
      </c>
    </row>
    <row r="49" spans="2:19">
      <c r="B49" s="753">
        <f t="shared" si="2"/>
        <v>2031</v>
      </c>
      <c r="C49" s="754">
        <f t="shared" si="3"/>
        <v>0</v>
      </c>
      <c r="D49" s="755">
        <f t="shared" si="3"/>
        <v>1</v>
      </c>
      <c r="E49" s="755">
        <f t="shared" si="3"/>
        <v>0</v>
      </c>
      <c r="F49" s="755">
        <f t="shared" si="3"/>
        <v>0</v>
      </c>
      <c r="G49" s="755">
        <f t="shared" si="3"/>
        <v>0</v>
      </c>
      <c r="H49" s="756">
        <f t="shared" si="4"/>
        <v>1</v>
      </c>
      <c r="I49" s="754">
        <f t="shared" si="5"/>
        <v>0.2</v>
      </c>
      <c r="J49" s="755">
        <f t="shared" si="5"/>
        <v>0.3</v>
      </c>
      <c r="K49" s="755">
        <f t="shared" si="5"/>
        <v>0.25</v>
      </c>
      <c r="L49" s="755">
        <f t="shared" si="5"/>
        <v>0.05</v>
      </c>
      <c r="M49" s="755">
        <f t="shared" si="5"/>
        <v>0.2</v>
      </c>
      <c r="N49" s="756">
        <f t="shared" si="6"/>
        <v>1</v>
      </c>
      <c r="O49" s="757"/>
      <c r="R49" s="751">
        <f t="shared" si="7"/>
        <v>0.8</v>
      </c>
      <c r="S49" s="752">
        <f t="shared" si="8"/>
        <v>0.71500000000000008</v>
      </c>
    </row>
    <row r="50" spans="2:19">
      <c r="B50" s="753">
        <f t="shared" si="2"/>
        <v>2032</v>
      </c>
      <c r="C50" s="754">
        <f t="shared" si="3"/>
        <v>0</v>
      </c>
      <c r="D50" s="755">
        <f t="shared" si="3"/>
        <v>1</v>
      </c>
      <c r="E50" s="755">
        <f t="shared" si="3"/>
        <v>0</v>
      </c>
      <c r="F50" s="755">
        <f t="shared" si="3"/>
        <v>0</v>
      </c>
      <c r="G50" s="755">
        <f t="shared" si="3"/>
        <v>0</v>
      </c>
      <c r="H50" s="756">
        <f t="shared" si="4"/>
        <v>1</v>
      </c>
      <c r="I50" s="754">
        <f t="shared" si="5"/>
        <v>0.2</v>
      </c>
      <c r="J50" s="755">
        <f t="shared" si="5"/>
        <v>0.3</v>
      </c>
      <c r="K50" s="755">
        <f t="shared" si="5"/>
        <v>0.25</v>
      </c>
      <c r="L50" s="755">
        <f t="shared" si="5"/>
        <v>0.05</v>
      </c>
      <c r="M50" s="755">
        <f t="shared" si="5"/>
        <v>0.2</v>
      </c>
      <c r="N50" s="756">
        <f t="shared" si="6"/>
        <v>1</v>
      </c>
      <c r="O50" s="757"/>
      <c r="R50" s="751">
        <f t="shared" si="7"/>
        <v>0.8</v>
      </c>
      <c r="S50" s="752">
        <f t="shared" si="8"/>
        <v>0.71500000000000008</v>
      </c>
    </row>
    <row r="51" spans="2:19">
      <c r="B51" s="753">
        <f t="shared" ref="B51:B82" si="9">B50+1</f>
        <v>2033</v>
      </c>
      <c r="C51" s="754">
        <f t="shared" ref="C51:G98" si="10">C$16</f>
        <v>0</v>
      </c>
      <c r="D51" s="755">
        <f t="shared" si="10"/>
        <v>1</v>
      </c>
      <c r="E51" s="755">
        <f t="shared" si="10"/>
        <v>0</v>
      </c>
      <c r="F51" s="755">
        <f t="shared" si="10"/>
        <v>0</v>
      </c>
      <c r="G51" s="755">
        <f t="shared" si="10"/>
        <v>0</v>
      </c>
      <c r="H51" s="756">
        <f t="shared" si="4"/>
        <v>1</v>
      </c>
      <c r="I51" s="754">
        <f t="shared" ref="I51:M98" si="11">I$16</f>
        <v>0.2</v>
      </c>
      <c r="J51" s="755">
        <f t="shared" si="11"/>
        <v>0.3</v>
      </c>
      <c r="K51" s="755">
        <f t="shared" si="11"/>
        <v>0.25</v>
      </c>
      <c r="L51" s="755">
        <f t="shared" si="11"/>
        <v>0.05</v>
      </c>
      <c r="M51" s="755">
        <f t="shared" si="11"/>
        <v>0.2</v>
      </c>
      <c r="N51" s="756">
        <f t="shared" si="6"/>
        <v>1</v>
      </c>
      <c r="O51" s="757"/>
      <c r="R51" s="751">
        <f t="shared" si="7"/>
        <v>0.8</v>
      </c>
      <c r="S51" s="752">
        <f t="shared" si="8"/>
        <v>0.71500000000000008</v>
      </c>
    </row>
    <row r="52" spans="2:19">
      <c r="B52" s="753">
        <f t="shared" si="9"/>
        <v>2034</v>
      </c>
      <c r="C52" s="754">
        <f t="shared" si="10"/>
        <v>0</v>
      </c>
      <c r="D52" s="755">
        <f t="shared" si="10"/>
        <v>1</v>
      </c>
      <c r="E52" s="755">
        <f t="shared" si="10"/>
        <v>0</v>
      </c>
      <c r="F52" s="755">
        <f t="shared" si="10"/>
        <v>0</v>
      </c>
      <c r="G52" s="755">
        <f t="shared" si="10"/>
        <v>0</v>
      </c>
      <c r="H52" s="756">
        <f t="shared" si="4"/>
        <v>1</v>
      </c>
      <c r="I52" s="754">
        <f t="shared" si="11"/>
        <v>0.2</v>
      </c>
      <c r="J52" s="755">
        <f t="shared" si="11"/>
        <v>0.3</v>
      </c>
      <c r="K52" s="755">
        <f t="shared" si="11"/>
        <v>0.25</v>
      </c>
      <c r="L52" s="755">
        <f t="shared" si="11"/>
        <v>0.05</v>
      </c>
      <c r="M52" s="755">
        <f t="shared" si="11"/>
        <v>0.2</v>
      </c>
      <c r="N52" s="756">
        <f t="shared" si="6"/>
        <v>1</v>
      </c>
      <c r="O52" s="757"/>
      <c r="R52" s="751">
        <f t="shared" si="7"/>
        <v>0.8</v>
      </c>
      <c r="S52" s="752">
        <f t="shared" si="8"/>
        <v>0.71500000000000008</v>
      </c>
    </row>
    <row r="53" spans="2:19">
      <c r="B53" s="753">
        <f t="shared" si="9"/>
        <v>2035</v>
      </c>
      <c r="C53" s="754">
        <f t="shared" si="10"/>
        <v>0</v>
      </c>
      <c r="D53" s="755">
        <f t="shared" si="10"/>
        <v>1</v>
      </c>
      <c r="E53" s="755">
        <f t="shared" si="10"/>
        <v>0</v>
      </c>
      <c r="F53" s="755">
        <f t="shared" si="10"/>
        <v>0</v>
      </c>
      <c r="G53" s="755">
        <f t="shared" si="10"/>
        <v>0</v>
      </c>
      <c r="H53" s="756">
        <f t="shared" si="4"/>
        <v>1</v>
      </c>
      <c r="I53" s="754">
        <f t="shared" si="11"/>
        <v>0.2</v>
      </c>
      <c r="J53" s="755">
        <f t="shared" si="11"/>
        <v>0.3</v>
      </c>
      <c r="K53" s="755">
        <f t="shared" si="11"/>
        <v>0.25</v>
      </c>
      <c r="L53" s="755">
        <f t="shared" si="11"/>
        <v>0.05</v>
      </c>
      <c r="M53" s="755">
        <f t="shared" si="11"/>
        <v>0.2</v>
      </c>
      <c r="N53" s="756">
        <f t="shared" si="6"/>
        <v>1</v>
      </c>
      <c r="O53" s="757"/>
      <c r="R53" s="751">
        <f t="shared" si="7"/>
        <v>0.8</v>
      </c>
      <c r="S53" s="752">
        <f t="shared" si="8"/>
        <v>0.71500000000000008</v>
      </c>
    </row>
    <row r="54" spans="2:19">
      <c r="B54" s="753">
        <f t="shared" si="9"/>
        <v>2036</v>
      </c>
      <c r="C54" s="754">
        <f t="shared" si="10"/>
        <v>0</v>
      </c>
      <c r="D54" s="755">
        <f t="shared" si="10"/>
        <v>1</v>
      </c>
      <c r="E54" s="755">
        <f t="shared" si="10"/>
        <v>0</v>
      </c>
      <c r="F54" s="755">
        <f t="shared" si="10"/>
        <v>0</v>
      </c>
      <c r="G54" s="755">
        <f t="shared" si="10"/>
        <v>0</v>
      </c>
      <c r="H54" s="756">
        <f t="shared" si="4"/>
        <v>1</v>
      </c>
      <c r="I54" s="754">
        <f t="shared" si="11"/>
        <v>0.2</v>
      </c>
      <c r="J54" s="755">
        <f t="shared" si="11"/>
        <v>0.3</v>
      </c>
      <c r="K54" s="755">
        <f t="shared" si="11"/>
        <v>0.25</v>
      </c>
      <c r="L54" s="755">
        <f t="shared" si="11"/>
        <v>0.05</v>
      </c>
      <c r="M54" s="755">
        <f t="shared" si="11"/>
        <v>0.2</v>
      </c>
      <c r="N54" s="756">
        <f t="shared" si="6"/>
        <v>1</v>
      </c>
      <c r="O54" s="757"/>
      <c r="R54" s="751">
        <f t="shared" si="7"/>
        <v>0.8</v>
      </c>
      <c r="S54" s="752">
        <f t="shared" si="8"/>
        <v>0.71500000000000008</v>
      </c>
    </row>
    <row r="55" spans="2:19">
      <c r="B55" s="753">
        <f t="shared" si="9"/>
        <v>2037</v>
      </c>
      <c r="C55" s="754">
        <f t="shared" si="10"/>
        <v>0</v>
      </c>
      <c r="D55" s="755">
        <f t="shared" si="10"/>
        <v>1</v>
      </c>
      <c r="E55" s="755">
        <f t="shared" si="10"/>
        <v>0</v>
      </c>
      <c r="F55" s="755">
        <f t="shared" si="10"/>
        <v>0</v>
      </c>
      <c r="G55" s="755">
        <f t="shared" si="10"/>
        <v>0</v>
      </c>
      <c r="H55" s="756">
        <f t="shared" si="4"/>
        <v>1</v>
      </c>
      <c r="I55" s="754">
        <f t="shared" si="11"/>
        <v>0.2</v>
      </c>
      <c r="J55" s="755">
        <f t="shared" si="11"/>
        <v>0.3</v>
      </c>
      <c r="K55" s="755">
        <f t="shared" si="11"/>
        <v>0.25</v>
      </c>
      <c r="L55" s="755">
        <f t="shared" si="11"/>
        <v>0.05</v>
      </c>
      <c r="M55" s="755">
        <f t="shared" si="11"/>
        <v>0.2</v>
      </c>
      <c r="N55" s="756">
        <f t="shared" si="6"/>
        <v>1</v>
      </c>
      <c r="O55" s="757"/>
      <c r="R55" s="751">
        <f t="shared" si="7"/>
        <v>0.8</v>
      </c>
      <c r="S55" s="752">
        <f t="shared" si="8"/>
        <v>0.71500000000000008</v>
      </c>
    </row>
    <row r="56" spans="2:19">
      <c r="B56" s="753">
        <f t="shared" si="9"/>
        <v>2038</v>
      </c>
      <c r="C56" s="754">
        <f t="shared" si="10"/>
        <v>0</v>
      </c>
      <c r="D56" s="755">
        <f t="shared" si="10"/>
        <v>1</v>
      </c>
      <c r="E56" s="755">
        <f t="shared" si="10"/>
        <v>0</v>
      </c>
      <c r="F56" s="755">
        <f t="shared" si="10"/>
        <v>0</v>
      </c>
      <c r="G56" s="755">
        <f t="shared" si="10"/>
        <v>0</v>
      </c>
      <c r="H56" s="756">
        <f t="shared" si="4"/>
        <v>1</v>
      </c>
      <c r="I56" s="754">
        <f t="shared" si="11"/>
        <v>0.2</v>
      </c>
      <c r="J56" s="755">
        <f t="shared" si="11"/>
        <v>0.3</v>
      </c>
      <c r="K56" s="755">
        <f t="shared" si="11"/>
        <v>0.25</v>
      </c>
      <c r="L56" s="755">
        <f t="shared" si="11"/>
        <v>0.05</v>
      </c>
      <c r="M56" s="755">
        <f t="shared" si="11"/>
        <v>0.2</v>
      </c>
      <c r="N56" s="756">
        <f t="shared" si="6"/>
        <v>1</v>
      </c>
      <c r="O56" s="757"/>
      <c r="R56" s="751">
        <f t="shared" si="7"/>
        <v>0.8</v>
      </c>
      <c r="S56" s="752">
        <f t="shared" si="8"/>
        <v>0.71500000000000008</v>
      </c>
    </row>
    <row r="57" spans="2:19">
      <c r="B57" s="753">
        <f t="shared" si="9"/>
        <v>2039</v>
      </c>
      <c r="C57" s="754">
        <f t="shared" si="10"/>
        <v>0</v>
      </c>
      <c r="D57" s="755">
        <f t="shared" si="10"/>
        <v>1</v>
      </c>
      <c r="E57" s="755">
        <f t="shared" si="10"/>
        <v>0</v>
      </c>
      <c r="F57" s="755">
        <f t="shared" si="10"/>
        <v>0</v>
      </c>
      <c r="G57" s="755">
        <f t="shared" si="10"/>
        <v>0</v>
      </c>
      <c r="H57" s="756">
        <f t="shared" si="4"/>
        <v>1</v>
      </c>
      <c r="I57" s="754">
        <f t="shared" si="11"/>
        <v>0.2</v>
      </c>
      <c r="J57" s="755">
        <f t="shared" si="11"/>
        <v>0.3</v>
      </c>
      <c r="K57" s="755">
        <f t="shared" si="11"/>
        <v>0.25</v>
      </c>
      <c r="L57" s="755">
        <f t="shared" si="11"/>
        <v>0.05</v>
      </c>
      <c r="M57" s="755">
        <f t="shared" si="11"/>
        <v>0.2</v>
      </c>
      <c r="N57" s="756">
        <f t="shared" si="6"/>
        <v>1</v>
      </c>
      <c r="O57" s="757"/>
      <c r="R57" s="751">
        <f t="shared" si="7"/>
        <v>0.8</v>
      </c>
      <c r="S57" s="752">
        <f t="shared" si="8"/>
        <v>0.71500000000000008</v>
      </c>
    </row>
    <row r="58" spans="2:19">
      <c r="B58" s="753">
        <f t="shared" si="9"/>
        <v>2040</v>
      </c>
      <c r="C58" s="754">
        <f t="shared" si="10"/>
        <v>0</v>
      </c>
      <c r="D58" s="755">
        <f t="shared" si="10"/>
        <v>1</v>
      </c>
      <c r="E58" s="755">
        <f t="shared" si="10"/>
        <v>0</v>
      </c>
      <c r="F58" s="755">
        <f t="shared" si="10"/>
        <v>0</v>
      </c>
      <c r="G58" s="755">
        <f t="shared" si="10"/>
        <v>0</v>
      </c>
      <c r="H58" s="756">
        <f t="shared" si="4"/>
        <v>1</v>
      </c>
      <c r="I58" s="754">
        <f t="shared" si="11"/>
        <v>0.2</v>
      </c>
      <c r="J58" s="755">
        <f t="shared" si="11"/>
        <v>0.3</v>
      </c>
      <c r="K58" s="755">
        <f t="shared" si="11"/>
        <v>0.25</v>
      </c>
      <c r="L58" s="755">
        <f t="shared" si="11"/>
        <v>0.05</v>
      </c>
      <c r="M58" s="755">
        <f t="shared" si="11"/>
        <v>0.2</v>
      </c>
      <c r="N58" s="756">
        <f t="shared" si="6"/>
        <v>1</v>
      </c>
      <c r="O58" s="757"/>
      <c r="R58" s="751">
        <f t="shared" si="7"/>
        <v>0.8</v>
      </c>
      <c r="S58" s="752">
        <f t="shared" si="8"/>
        <v>0.71500000000000008</v>
      </c>
    </row>
    <row r="59" spans="2:19">
      <c r="B59" s="753">
        <f t="shared" si="9"/>
        <v>2041</v>
      </c>
      <c r="C59" s="754">
        <f t="shared" si="10"/>
        <v>0</v>
      </c>
      <c r="D59" s="755">
        <f t="shared" si="10"/>
        <v>1</v>
      </c>
      <c r="E59" s="755">
        <f t="shared" si="10"/>
        <v>0</v>
      </c>
      <c r="F59" s="755">
        <f t="shared" si="10"/>
        <v>0</v>
      </c>
      <c r="G59" s="755">
        <f t="shared" si="10"/>
        <v>0</v>
      </c>
      <c r="H59" s="756">
        <f t="shared" si="4"/>
        <v>1</v>
      </c>
      <c r="I59" s="754">
        <f t="shared" si="11"/>
        <v>0.2</v>
      </c>
      <c r="J59" s="755">
        <f t="shared" si="11"/>
        <v>0.3</v>
      </c>
      <c r="K59" s="755">
        <f t="shared" si="11"/>
        <v>0.25</v>
      </c>
      <c r="L59" s="755">
        <f t="shared" si="11"/>
        <v>0.05</v>
      </c>
      <c r="M59" s="755">
        <f t="shared" si="11"/>
        <v>0.2</v>
      </c>
      <c r="N59" s="756">
        <f t="shared" si="6"/>
        <v>1</v>
      </c>
      <c r="O59" s="757"/>
      <c r="R59" s="751">
        <f t="shared" si="7"/>
        <v>0.8</v>
      </c>
      <c r="S59" s="752">
        <f t="shared" si="8"/>
        <v>0.71500000000000008</v>
      </c>
    </row>
    <row r="60" spans="2:19">
      <c r="B60" s="753">
        <f t="shared" si="9"/>
        <v>2042</v>
      </c>
      <c r="C60" s="754">
        <f t="shared" si="10"/>
        <v>0</v>
      </c>
      <c r="D60" s="755">
        <f t="shared" si="10"/>
        <v>1</v>
      </c>
      <c r="E60" s="755">
        <f t="shared" si="10"/>
        <v>0</v>
      </c>
      <c r="F60" s="755">
        <f t="shared" si="10"/>
        <v>0</v>
      </c>
      <c r="G60" s="755">
        <f t="shared" si="10"/>
        <v>0</v>
      </c>
      <c r="H60" s="756">
        <f t="shared" si="4"/>
        <v>1</v>
      </c>
      <c r="I60" s="754">
        <f t="shared" si="11"/>
        <v>0.2</v>
      </c>
      <c r="J60" s="755">
        <f t="shared" si="11"/>
        <v>0.3</v>
      </c>
      <c r="K60" s="755">
        <f t="shared" si="11"/>
        <v>0.25</v>
      </c>
      <c r="L60" s="755">
        <f t="shared" si="11"/>
        <v>0.05</v>
      </c>
      <c r="M60" s="755">
        <f t="shared" si="11"/>
        <v>0.2</v>
      </c>
      <c r="N60" s="756">
        <f t="shared" si="6"/>
        <v>1</v>
      </c>
      <c r="O60" s="757"/>
      <c r="R60" s="751">
        <f t="shared" si="7"/>
        <v>0.8</v>
      </c>
      <c r="S60" s="752">
        <f t="shared" si="8"/>
        <v>0.71500000000000008</v>
      </c>
    </row>
    <row r="61" spans="2:19">
      <c r="B61" s="753">
        <f t="shared" si="9"/>
        <v>2043</v>
      </c>
      <c r="C61" s="754">
        <f t="shared" si="10"/>
        <v>0</v>
      </c>
      <c r="D61" s="755">
        <f t="shared" si="10"/>
        <v>1</v>
      </c>
      <c r="E61" s="755">
        <f t="shared" si="10"/>
        <v>0</v>
      </c>
      <c r="F61" s="755">
        <f t="shared" si="10"/>
        <v>0</v>
      </c>
      <c r="G61" s="755">
        <f t="shared" si="10"/>
        <v>0</v>
      </c>
      <c r="H61" s="756">
        <f t="shared" si="4"/>
        <v>1</v>
      </c>
      <c r="I61" s="754">
        <f t="shared" si="11"/>
        <v>0.2</v>
      </c>
      <c r="J61" s="755">
        <f t="shared" si="11"/>
        <v>0.3</v>
      </c>
      <c r="K61" s="755">
        <f t="shared" si="11"/>
        <v>0.25</v>
      </c>
      <c r="L61" s="755">
        <f t="shared" si="11"/>
        <v>0.05</v>
      </c>
      <c r="M61" s="755">
        <f t="shared" si="11"/>
        <v>0.2</v>
      </c>
      <c r="N61" s="756">
        <f t="shared" si="6"/>
        <v>1</v>
      </c>
      <c r="O61" s="757"/>
      <c r="R61" s="751">
        <f t="shared" si="7"/>
        <v>0.8</v>
      </c>
      <c r="S61" s="752">
        <f t="shared" si="8"/>
        <v>0.71500000000000008</v>
      </c>
    </row>
    <row r="62" spans="2:19">
      <c r="B62" s="753">
        <f t="shared" si="9"/>
        <v>2044</v>
      </c>
      <c r="C62" s="754">
        <f t="shared" si="10"/>
        <v>0</v>
      </c>
      <c r="D62" s="755">
        <f t="shared" si="10"/>
        <v>1</v>
      </c>
      <c r="E62" s="755">
        <f t="shared" si="10"/>
        <v>0</v>
      </c>
      <c r="F62" s="755">
        <f t="shared" si="10"/>
        <v>0</v>
      </c>
      <c r="G62" s="755">
        <f t="shared" si="10"/>
        <v>0</v>
      </c>
      <c r="H62" s="756">
        <f t="shared" si="4"/>
        <v>1</v>
      </c>
      <c r="I62" s="754">
        <f t="shared" si="11"/>
        <v>0.2</v>
      </c>
      <c r="J62" s="755">
        <f t="shared" si="11"/>
        <v>0.3</v>
      </c>
      <c r="K62" s="755">
        <f t="shared" si="11"/>
        <v>0.25</v>
      </c>
      <c r="L62" s="755">
        <f t="shared" si="11"/>
        <v>0.05</v>
      </c>
      <c r="M62" s="755">
        <f t="shared" si="11"/>
        <v>0.2</v>
      </c>
      <c r="N62" s="756">
        <f t="shared" si="6"/>
        <v>1</v>
      </c>
      <c r="O62" s="757"/>
      <c r="R62" s="751">
        <f t="shared" si="7"/>
        <v>0.8</v>
      </c>
      <c r="S62" s="752">
        <f t="shared" si="8"/>
        <v>0.71500000000000008</v>
      </c>
    </row>
    <row r="63" spans="2:19">
      <c r="B63" s="753">
        <f t="shared" si="9"/>
        <v>2045</v>
      </c>
      <c r="C63" s="754">
        <f t="shared" si="10"/>
        <v>0</v>
      </c>
      <c r="D63" s="755">
        <f t="shared" si="10"/>
        <v>1</v>
      </c>
      <c r="E63" s="755">
        <f t="shared" si="10"/>
        <v>0</v>
      </c>
      <c r="F63" s="755">
        <f t="shared" si="10"/>
        <v>0</v>
      </c>
      <c r="G63" s="755">
        <f t="shared" si="10"/>
        <v>0</v>
      </c>
      <c r="H63" s="756">
        <f t="shared" si="4"/>
        <v>1</v>
      </c>
      <c r="I63" s="754">
        <f t="shared" si="11"/>
        <v>0.2</v>
      </c>
      <c r="J63" s="755">
        <f t="shared" si="11"/>
        <v>0.3</v>
      </c>
      <c r="K63" s="755">
        <f t="shared" si="11"/>
        <v>0.25</v>
      </c>
      <c r="L63" s="755">
        <f t="shared" si="11"/>
        <v>0.05</v>
      </c>
      <c r="M63" s="755">
        <f t="shared" si="11"/>
        <v>0.2</v>
      </c>
      <c r="N63" s="756">
        <f t="shared" si="6"/>
        <v>1</v>
      </c>
      <c r="O63" s="757"/>
      <c r="R63" s="751">
        <f t="shared" si="7"/>
        <v>0.8</v>
      </c>
      <c r="S63" s="752">
        <f t="shared" si="8"/>
        <v>0.71500000000000008</v>
      </c>
    </row>
    <row r="64" spans="2:19">
      <c r="B64" s="753">
        <f t="shared" si="9"/>
        <v>2046</v>
      </c>
      <c r="C64" s="754">
        <f t="shared" si="10"/>
        <v>0</v>
      </c>
      <c r="D64" s="755">
        <f t="shared" si="10"/>
        <v>1</v>
      </c>
      <c r="E64" s="755">
        <f t="shared" si="10"/>
        <v>0</v>
      </c>
      <c r="F64" s="755">
        <f t="shared" si="10"/>
        <v>0</v>
      </c>
      <c r="G64" s="755">
        <f t="shared" si="10"/>
        <v>0</v>
      </c>
      <c r="H64" s="756">
        <f t="shared" si="4"/>
        <v>1</v>
      </c>
      <c r="I64" s="754">
        <f t="shared" si="11"/>
        <v>0.2</v>
      </c>
      <c r="J64" s="755">
        <f t="shared" si="11"/>
        <v>0.3</v>
      </c>
      <c r="K64" s="755">
        <f t="shared" si="11"/>
        <v>0.25</v>
      </c>
      <c r="L64" s="755">
        <f t="shared" si="11"/>
        <v>0.05</v>
      </c>
      <c r="M64" s="755">
        <f t="shared" si="11"/>
        <v>0.2</v>
      </c>
      <c r="N64" s="756">
        <f t="shared" si="6"/>
        <v>1</v>
      </c>
      <c r="O64" s="757"/>
      <c r="R64" s="751">
        <f t="shared" si="7"/>
        <v>0.8</v>
      </c>
      <c r="S64" s="752">
        <f t="shared" si="8"/>
        <v>0.71500000000000008</v>
      </c>
    </row>
    <row r="65" spans="2:19">
      <c r="B65" s="753">
        <f t="shared" si="9"/>
        <v>2047</v>
      </c>
      <c r="C65" s="754">
        <f t="shared" si="10"/>
        <v>0</v>
      </c>
      <c r="D65" s="755">
        <f t="shared" si="10"/>
        <v>1</v>
      </c>
      <c r="E65" s="755">
        <f t="shared" si="10"/>
        <v>0</v>
      </c>
      <c r="F65" s="755">
        <f t="shared" si="10"/>
        <v>0</v>
      </c>
      <c r="G65" s="755">
        <f t="shared" si="10"/>
        <v>0</v>
      </c>
      <c r="H65" s="756">
        <f t="shared" si="4"/>
        <v>1</v>
      </c>
      <c r="I65" s="754">
        <f t="shared" si="11"/>
        <v>0.2</v>
      </c>
      <c r="J65" s="755">
        <f t="shared" si="11"/>
        <v>0.3</v>
      </c>
      <c r="K65" s="755">
        <f t="shared" si="11"/>
        <v>0.25</v>
      </c>
      <c r="L65" s="755">
        <f t="shared" si="11"/>
        <v>0.05</v>
      </c>
      <c r="M65" s="755">
        <f t="shared" si="11"/>
        <v>0.2</v>
      </c>
      <c r="N65" s="756">
        <f t="shared" si="6"/>
        <v>1</v>
      </c>
      <c r="O65" s="757"/>
      <c r="R65" s="751">
        <f t="shared" si="7"/>
        <v>0.8</v>
      </c>
      <c r="S65" s="752">
        <f t="shared" si="8"/>
        <v>0.71500000000000008</v>
      </c>
    </row>
    <row r="66" spans="2:19">
      <c r="B66" s="753">
        <f t="shared" si="9"/>
        <v>2048</v>
      </c>
      <c r="C66" s="754">
        <f t="shared" si="10"/>
        <v>0</v>
      </c>
      <c r="D66" s="755">
        <f t="shared" si="10"/>
        <v>1</v>
      </c>
      <c r="E66" s="755">
        <f t="shared" si="10"/>
        <v>0</v>
      </c>
      <c r="F66" s="755">
        <f t="shared" si="10"/>
        <v>0</v>
      </c>
      <c r="G66" s="755">
        <f t="shared" si="10"/>
        <v>0</v>
      </c>
      <c r="H66" s="756">
        <f t="shared" si="4"/>
        <v>1</v>
      </c>
      <c r="I66" s="754">
        <f t="shared" si="11"/>
        <v>0.2</v>
      </c>
      <c r="J66" s="755">
        <f t="shared" si="11"/>
        <v>0.3</v>
      </c>
      <c r="K66" s="755">
        <f t="shared" si="11"/>
        <v>0.25</v>
      </c>
      <c r="L66" s="755">
        <f t="shared" si="11"/>
        <v>0.05</v>
      </c>
      <c r="M66" s="755">
        <f t="shared" si="11"/>
        <v>0.2</v>
      </c>
      <c r="N66" s="756">
        <f t="shared" si="6"/>
        <v>1</v>
      </c>
      <c r="O66" s="757"/>
      <c r="R66" s="751">
        <f t="shared" si="7"/>
        <v>0.8</v>
      </c>
      <c r="S66" s="752">
        <f t="shared" si="8"/>
        <v>0.71500000000000008</v>
      </c>
    </row>
    <row r="67" spans="2:19">
      <c r="B67" s="753">
        <f t="shared" si="9"/>
        <v>2049</v>
      </c>
      <c r="C67" s="754">
        <f t="shared" si="10"/>
        <v>0</v>
      </c>
      <c r="D67" s="755">
        <f t="shared" si="10"/>
        <v>1</v>
      </c>
      <c r="E67" s="755">
        <f t="shared" si="10"/>
        <v>0</v>
      </c>
      <c r="F67" s="755">
        <f t="shared" si="10"/>
        <v>0</v>
      </c>
      <c r="G67" s="755">
        <f t="shared" si="10"/>
        <v>0</v>
      </c>
      <c r="H67" s="756">
        <f t="shared" si="4"/>
        <v>1</v>
      </c>
      <c r="I67" s="754">
        <f t="shared" si="11"/>
        <v>0.2</v>
      </c>
      <c r="J67" s="755">
        <f t="shared" si="11"/>
        <v>0.3</v>
      </c>
      <c r="K67" s="755">
        <f t="shared" si="11"/>
        <v>0.25</v>
      </c>
      <c r="L67" s="755">
        <f t="shared" si="11"/>
        <v>0.05</v>
      </c>
      <c r="M67" s="755">
        <f t="shared" si="11"/>
        <v>0.2</v>
      </c>
      <c r="N67" s="756">
        <f t="shared" si="6"/>
        <v>1</v>
      </c>
      <c r="O67" s="757"/>
      <c r="R67" s="751">
        <f t="shared" si="7"/>
        <v>0.8</v>
      </c>
      <c r="S67" s="752">
        <f t="shared" si="8"/>
        <v>0.71500000000000008</v>
      </c>
    </row>
    <row r="68" spans="2:19">
      <c r="B68" s="753">
        <f t="shared" si="9"/>
        <v>2050</v>
      </c>
      <c r="C68" s="754">
        <f t="shared" si="10"/>
        <v>0</v>
      </c>
      <c r="D68" s="755">
        <f t="shared" si="10"/>
        <v>1</v>
      </c>
      <c r="E68" s="755">
        <f t="shared" si="10"/>
        <v>0</v>
      </c>
      <c r="F68" s="755">
        <f t="shared" si="10"/>
        <v>0</v>
      </c>
      <c r="G68" s="755">
        <f t="shared" si="10"/>
        <v>0</v>
      </c>
      <c r="H68" s="756">
        <f t="shared" si="4"/>
        <v>1</v>
      </c>
      <c r="I68" s="754">
        <f t="shared" si="11"/>
        <v>0.2</v>
      </c>
      <c r="J68" s="755">
        <f t="shared" si="11"/>
        <v>0.3</v>
      </c>
      <c r="K68" s="755">
        <f t="shared" si="11"/>
        <v>0.25</v>
      </c>
      <c r="L68" s="755">
        <f t="shared" si="11"/>
        <v>0.05</v>
      </c>
      <c r="M68" s="755">
        <f t="shared" si="11"/>
        <v>0.2</v>
      </c>
      <c r="N68" s="756">
        <f t="shared" si="6"/>
        <v>1</v>
      </c>
      <c r="O68" s="757"/>
      <c r="R68" s="751">
        <f t="shared" si="7"/>
        <v>0.8</v>
      </c>
      <c r="S68" s="752">
        <f t="shared" si="8"/>
        <v>0.71500000000000008</v>
      </c>
    </row>
    <row r="69" spans="2:19">
      <c r="B69" s="753">
        <f t="shared" si="9"/>
        <v>2051</v>
      </c>
      <c r="C69" s="754">
        <f t="shared" si="10"/>
        <v>0</v>
      </c>
      <c r="D69" s="755">
        <f t="shared" si="10"/>
        <v>1</v>
      </c>
      <c r="E69" s="755">
        <f t="shared" si="10"/>
        <v>0</v>
      </c>
      <c r="F69" s="755">
        <f t="shared" si="10"/>
        <v>0</v>
      </c>
      <c r="G69" s="755">
        <f t="shared" si="10"/>
        <v>0</v>
      </c>
      <c r="H69" s="756">
        <f t="shared" si="4"/>
        <v>1</v>
      </c>
      <c r="I69" s="754">
        <f t="shared" si="11"/>
        <v>0.2</v>
      </c>
      <c r="J69" s="755">
        <f t="shared" si="11"/>
        <v>0.3</v>
      </c>
      <c r="K69" s="755">
        <f t="shared" si="11"/>
        <v>0.25</v>
      </c>
      <c r="L69" s="755">
        <f t="shared" si="11"/>
        <v>0.05</v>
      </c>
      <c r="M69" s="755">
        <f t="shared" si="11"/>
        <v>0.2</v>
      </c>
      <c r="N69" s="756">
        <f t="shared" si="6"/>
        <v>1</v>
      </c>
      <c r="O69" s="757"/>
      <c r="R69" s="751">
        <f t="shared" si="7"/>
        <v>0.8</v>
      </c>
      <c r="S69" s="752">
        <f t="shared" si="8"/>
        <v>0.71500000000000008</v>
      </c>
    </row>
    <row r="70" spans="2:19">
      <c r="B70" s="753">
        <f t="shared" si="9"/>
        <v>2052</v>
      </c>
      <c r="C70" s="754">
        <f t="shared" si="10"/>
        <v>0</v>
      </c>
      <c r="D70" s="755">
        <f t="shared" si="10"/>
        <v>1</v>
      </c>
      <c r="E70" s="755">
        <f t="shared" si="10"/>
        <v>0</v>
      </c>
      <c r="F70" s="755">
        <f t="shared" si="10"/>
        <v>0</v>
      </c>
      <c r="G70" s="755">
        <f t="shared" si="10"/>
        <v>0</v>
      </c>
      <c r="H70" s="756">
        <f t="shared" si="4"/>
        <v>1</v>
      </c>
      <c r="I70" s="754">
        <f t="shared" si="11"/>
        <v>0.2</v>
      </c>
      <c r="J70" s="755">
        <f t="shared" si="11"/>
        <v>0.3</v>
      </c>
      <c r="K70" s="755">
        <f t="shared" si="11"/>
        <v>0.25</v>
      </c>
      <c r="L70" s="755">
        <f t="shared" si="11"/>
        <v>0.05</v>
      </c>
      <c r="M70" s="755">
        <f t="shared" si="11"/>
        <v>0.2</v>
      </c>
      <c r="N70" s="756">
        <f t="shared" si="6"/>
        <v>1</v>
      </c>
      <c r="O70" s="757"/>
      <c r="R70" s="751">
        <f t="shared" si="7"/>
        <v>0.8</v>
      </c>
      <c r="S70" s="752">
        <f t="shared" si="8"/>
        <v>0.71500000000000008</v>
      </c>
    </row>
    <row r="71" spans="2:19">
      <c r="B71" s="753">
        <f t="shared" si="9"/>
        <v>2053</v>
      </c>
      <c r="C71" s="754">
        <f t="shared" si="10"/>
        <v>0</v>
      </c>
      <c r="D71" s="755">
        <f t="shared" si="10"/>
        <v>1</v>
      </c>
      <c r="E71" s="755">
        <f t="shared" si="10"/>
        <v>0</v>
      </c>
      <c r="F71" s="755">
        <f t="shared" si="10"/>
        <v>0</v>
      </c>
      <c r="G71" s="755">
        <f t="shared" si="10"/>
        <v>0</v>
      </c>
      <c r="H71" s="756">
        <f t="shared" si="4"/>
        <v>1</v>
      </c>
      <c r="I71" s="754">
        <f t="shared" si="11"/>
        <v>0.2</v>
      </c>
      <c r="J71" s="755">
        <f t="shared" si="11"/>
        <v>0.3</v>
      </c>
      <c r="K71" s="755">
        <f t="shared" si="11"/>
        <v>0.25</v>
      </c>
      <c r="L71" s="755">
        <f t="shared" si="11"/>
        <v>0.05</v>
      </c>
      <c r="M71" s="755">
        <f t="shared" si="11"/>
        <v>0.2</v>
      </c>
      <c r="N71" s="756">
        <f t="shared" si="6"/>
        <v>1</v>
      </c>
      <c r="O71" s="757"/>
      <c r="R71" s="751">
        <f t="shared" si="7"/>
        <v>0.8</v>
      </c>
      <c r="S71" s="752">
        <f t="shared" si="8"/>
        <v>0.71500000000000008</v>
      </c>
    </row>
    <row r="72" spans="2:19">
      <c r="B72" s="753">
        <f t="shared" si="9"/>
        <v>2054</v>
      </c>
      <c r="C72" s="754">
        <f t="shared" si="10"/>
        <v>0</v>
      </c>
      <c r="D72" s="755">
        <f t="shared" si="10"/>
        <v>1</v>
      </c>
      <c r="E72" s="755">
        <f t="shared" si="10"/>
        <v>0</v>
      </c>
      <c r="F72" s="755">
        <f t="shared" si="10"/>
        <v>0</v>
      </c>
      <c r="G72" s="755">
        <f t="shared" si="10"/>
        <v>0</v>
      </c>
      <c r="H72" s="756">
        <f t="shared" si="4"/>
        <v>1</v>
      </c>
      <c r="I72" s="754">
        <f t="shared" si="11"/>
        <v>0.2</v>
      </c>
      <c r="J72" s="755">
        <f t="shared" si="11"/>
        <v>0.3</v>
      </c>
      <c r="K72" s="755">
        <f t="shared" si="11"/>
        <v>0.25</v>
      </c>
      <c r="L72" s="755">
        <f t="shared" si="11"/>
        <v>0.05</v>
      </c>
      <c r="M72" s="755">
        <f t="shared" si="11"/>
        <v>0.2</v>
      </c>
      <c r="N72" s="756">
        <f t="shared" si="6"/>
        <v>1</v>
      </c>
      <c r="O72" s="757"/>
      <c r="R72" s="751">
        <f t="shared" si="7"/>
        <v>0.8</v>
      </c>
      <c r="S72" s="752">
        <f t="shared" si="8"/>
        <v>0.71500000000000008</v>
      </c>
    </row>
    <row r="73" spans="2:19">
      <c r="B73" s="753">
        <f t="shared" si="9"/>
        <v>2055</v>
      </c>
      <c r="C73" s="754">
        <f t="shared" si="10"/>
        <v>0</v>
      </c>
      <c r="D73" s="755">
        <f t="shared" si="10"/>
        <v>1</v>
      </c>
      <c r="E73" s="755">
        <f t="shared" si="10"/>
        <v>0</v>
      </c>
      <c r="F73" s="755">
        <f t="shared" si="10"/>
        <v>0</v>
      </c>
      <c r="G73" s="755">
        <f t="shared" si="10"/>
        <v>0</v>
      </c>
      <c r="H73" s="756">
        <f t="shared" si="4"/>
        <v>1</v>
      </c>
      <c r="I73" s="754">
        <f t="shared" si="11"/>
        <v>0.2</v>
      </c>
      <c r="J73" s="755">
        <f t="shared" si="11"/>
        <v>0.3</v>
      </c>
      <c r="K73" s="755">
        <f t="shared" si="11"/>
        <v>0.25</v>
      </c>
      <c r="L73" s="755">
        <f t="shared" si="11"/>
        <v>0.05</v>
      </c>
      <c r="M73" s="755">
        <f t="shared" si="11"/>
        <v>0.2</v>
      </c>
      <c r="N73" s="756">
        <f t="shared" si="6"/>
        <v>1</v>
      </c>
      <c r="O73" s="757"/>
      <c r="R73" s="751">
        <f t="shared" si="7"/>
        <v>0.8</v>
      </c>
      <c r="S73" s="752">
        <f t="shared" si="8"/>
        <v>0.71500000000000008</v>
      </c>
    </row>
    <row r="74" spans="2:19">
      <c r="B74" s="753">
        <f t="shared" si="9"/>
        <v>2056</v>
      </c>
      <c r="C74" s="754">
        <f t="shared" si="10"/>
        <v>0</v>
      </c>
      <c r="D74" s="755">
        <f t="shared" si="10"/>
        <v>1</v>
      </c>
      <c r="E74" s="755">
        <f t="shared" si="10"/>
        <v>0</v>
      </c>
      <c r="F74" s="755">
        <f t="shared" si="10"/>
        <v>0</v>
      </c>
      <c r="G74" s="755">
        <f t="shared" si="10"/>
        <v>0</v>
      </c>
      <c r="H74" s="756">
        <f t="shared" si="4"/>
        <v>1</v>
      </c>
      <c r="I74" s="754">
        <f t="shared" si="11"/>
        <v>0.2</v>
      </c>
      <c r="J74" s="755">
        <f t="shared" si="11"/>
        <v>0.3</v>
      </c>
      <c r="K74" s="755">
        <f t="shared" si="11"/>
        <v>0.25</v>
      </c>
      <c r="L74" s="755">
        <f t="shared" si="11"/>
        <v>0.05</v>
      </c>
      <c r="M74" s="755">
        <f t="shared" si="11"/>
        <v>0.2</v>
      </c>
      <c r="N74" s="756">
        <f t="shared" si="6"/>
        <v>1</v>
      </c>
      <c r="O74" s="757"/>
      <c r="R74" s="751">
        <f t="shared" si="7"/>
        <v>0.8</v>
      </c>
      <c r="S74" s="752">
        <f t="shared" si="8"/>
        <v>0.71500000000000008</v>
      </c>
    </row>
    <row r="75" spans="2:19">
      <c r="B75" s="753">
        <f t="shared" si="9"/>
        <v>2057</v>
      </c>
      <c r="C75" s="754">
        <f t="shared" si="10"/>
        <v>0</v>
      </c>
      <c r="D75" s="755">
        <f t="shared" si="10"/>
        <v>1</v>
      </c>
      <c r="E75" s="755">
        <f t="shared" si="10"/>
        <v>0</v>
      </c>
      <c r="F75" s="755">
        <f t="shared" si="10"/>
        <v>0</v>
      </c>
      <c r="G75" s="755">
        <f t="shared" si="10"/>
        <v>0</v>
      </c>
      <c r="H75" s="756">
        <f t="shared" si="4"/>
        <v>1</v>
      </c>
      <c r="I75" s="754">
        <f t="shared" si="11"/>
        <v>0.2</v>
      </c>
      <c r="J75" s="755">
        <f t="shared" si="11"/>
        <v>0.3</v>
      </c>
      <c r="K75" s="755">
        <f t="shared" si="11"/>
        <v>0.25</v>
      </c>
      <c r="L75" s="755">
        <f t="shared" si="11"/>
        <v>0.05</v>
      </c>
      <c r="M75" s="755">
        <f t="shared" si="11"/>
        <v>0.2</v>
      </c>
      <c r="N75" s="756">
        <f t="shared" si="6"/>
        <v>1</v>
      </c>
      <c r="O75" s="757"/>
      <c r="R75" s="751">
        <f t="shared" si="7"/>
        <v>0.8</v>
      </c>
      <c r="S75" s="752">
        <f t="shared" si="8"/>
        <v>0.71500000000000008</v>
      </c>
    </row>
    <row r="76" spans="2:19">
      <c r="B76" s="753">
        <f t="shared" si="9"/>
        <v>2058</v>
      </c>
      <c r="C76" s="754">
        <f t="shared" si="10"/>
        <v>0</v>
      </c>
      <c r="D76" s="755">
        <f t="shared" si="10"/>
        <v>1</v>
      </c>
      <c r="E76" s="755">
        <f t="shared" si="10"/>
        <v>0</v>
      </c>
      <c r="F76" s="755">
        <f t="shared" si="10"/>
        <v>0</v>
      </c>
      <c r="G76" s="755">
        <f t="shared" si="10"/>
        <v>0</v>
      </c>
      <c r="H76" s="756">
        <f t="shared" si="4"/>
        <v>1</v>
      </c>
      <c r="I76" s="754">
        <f t="shared" si="11"/>
        <v>0.2</v>
      </c>
      <c r="J76" s="755">
        <f t="shared" si="11"/>
        <v>0.3</v>
      </c>
      <c r="K76" s="755">
        <f t="shared" si="11"/>
        <v>0.25</v>
      </c>
      <c r="L76" s="755">
        <f t="shared" si="11"/>
        <v>0.05</v>
      </c>
      <c r="M76" s="755">
        <f t="shared" si="11"/>
        <v>0.2</v>
      </c>
      <c r="N76" s="756">
        <f t="shared" si="6"/>
        <v>1</v>
      </c>
      <c r="O76" s="757"/>
      <c r="R76" s="751">
        <f t="shared" si="7"/>
        <v>0.8</v>
      </c>
      <c r="S76" s="752">
        <f t="shared" si="8"/>
        <v>0.71500000000000008</v>
      </c>
    </row>
    <row r="77" spans="2:19">
      <c r="B77" s="753">
        <f t="shared" si="9"/>
        <v>2059</v>
      </c>
      <c r="C77" s="754">
        <f t="shared" si="10"/>
        <v>0</v>
      </c>
      <c r="D77" s="755">
        <f t="shared" si="10"/>
        <v>1</v>
      </c>
      <c r="E77" s="755">
        <f t="shared" si="10"/>
        <v>0</v>
      </c>
      <c r="F77" s="755">
        <f t="shared" si="10"/>
        <v>0</v>
      </c>
      <c r="G77" s="755">
        <f t="shared" si="10"/>
        <v>0</v>
      </c>
      <c r="H77" s="756">
        <f t="shared" si="4"/>
        <v>1</v>
      </c>
      <c r="I77" s="754">
        <f t="shared" si="11"/>
        <v>0.2</v>
      </c>
      <c r="J77" s="755">
        <f t="shared" si="11"/>
        <v>0.3</v>
      </c>
      <c r="K77" s="755">
        <f t="shared" si="11"/>
        <v>0.25</v>
      </c>
      <c r="L77" s="755">
        <f t="shared" si="11"/>
        <v>0.05</v>
      </c>
      <c r="M77" s="755">
        <f t="shared" si="11"/>
        <v>0.2</v>
      </c>
      <c r="N77" s="756">
        <f t="shared" si="6"/>
        <v>1</v>
      </c>
      <c r="O77" s="757"/>
      <c r="R77" s="751">
        <f t="shared" si="7"/>
        <v>0.8</v>
      </c>
      <c r="S77" s="752">
        <f t="shared" si="8"/>
        <v>0.71500000000000008</v>
      </c>
    </row>
    <row r="78" spans="2:19">
      <c r="B78" s="753">
        <f t="shared" si="9"/>
        <v>2060</v>
      </c>
      <c r="C78" s="754">
        <f t="shared" si="10"/>
        <v>0</v>
      </c>
      <c r="D78" s="755">
        <f t="shared" si="10"/>
        <v>1</v>
      </c>
      <c r="E78" s="755">
        <f t="shared" si="10"/>
        <v>0</v>
      </c>
      <c r="F78" s="755">
        <f t="shared" si="10"/>
        <v>0</v>
      </c>
      <c r="G78" s="755">
        <f t="shared" si="10"/>
        <v>0</v>
      </c>
      <c r="H78" s="756">
        <f t="shared" si="4"/>
        <v>1</v>
      </c>
      <c r="I78" s="754">
        <f t="shared" si="11"/>
        <v>0.2</v>
      </c>
      <c r="J78" s="755">
        <f t="shared" si="11"/>
        <v>0.3</v>
      </c>
      <c r="K78" s="755">
        <f t="shared" si="11"/>
        <v>0.25</v>
      </c>
      <c r="L78" s="755">
        <f t="shared" si="11"/>
        <v>0.05</v>
      </c>
      <c r="M78" s="755">
        <f t="shared" si="11"/>
        <v>0.2</v>
      </c>
      <c r="N78" s="756">
        <f t="shared" si="6"/>
        <v>1</v>
      </c>
      <c r="O78" s="757"/>
      <c r="R78" s="751">
        <f t="shared" si="7"/>
        <v>0.8</v>
      </c>
      <c r="S78" s="752">
        <f t="shared" si="8"/>
        <v>0.71500000000000008</v>
      </c>
    </row>
    <row r="79" spans="2:19">
      <c r="B79" s="753">
        <f t="shared" si="9"/>
        <v>2061</v>
      </c>
      <c r="C79" s="754">
        <f t="shared" si="10"/>
        <v>0</v>
      </c>
      <c r="D79" s="755">
        <f t="shared" si="10"/>
        <v>1</v>
      </c>
      <c r="E79" s="755">
        <f t="shared" si="10"/>
        <v>0</v>
      </c>
      <c r="F79" s="755">
        <f t="shared" si="10"/>
        <v>0</v>
      </c>
      <c r="G79" s="755">
        <f t="shared" si="10"/>
        <v>0</v>
      </c>
      <c r="H79" s="756">
        <f t="shared" si="4"/>
        <v>1</v>
      </c>
      <c r="I79" s="754">
        <f t="shared" si="11"/>
        <v>0.2</v>
      </c>
      <c r="J79" s="755">
        <f t="shared" si="11"/>
        <v>0.3</v>
      </c>
      <c r="K79" s="755">
        <f t="shared" si="11"/>
        <v>0.25</v>
      </c>
      <c r="L79" s="755">
        <f t="shared" si="11"/>
        <v>0.05</v>
      </c>
      <c r="M79" s="755">
        <f t="shared" si="11"/>
        <v>0.2</v>
      </c>
      <c r="N79" s="756">
        <f t="shared" si="6"/>
        <v>1</v>
      </c>
      <c r="O79" s="757"/>
      <c r="R79" s="751">
        <f t="shared" si="7"/>
        <v>0.8</v>
      </c>
      <c r="S79" s="752">
        <f t="shared" si="8"/>
        <v>0.71500000000000008</v>
      </c>
    </row>
    <row r="80" spans="2:19">
      <c r="B80" s="753">
        <f t="shared" si="9"/>
        <v>2062</v>
      </c>
      <c r="C80" s="754">
        <f t="shared" si="10"/>
        <v>0</v>
      </c>
      <c r="D80" s="755">
        <f t="shared" si="10"/>
        <v>1</v>
      </c>
      <c r="E80" s="755">
        <f t="shared" si="10"/>
        <v>0</v>
      </c>
      <c r="F80" s="755">
        <f t="shared" si="10"/>
        <v>0</v>
      </c>
      <c r="G80" s="755">
        <f t="shared" si="10"/>
        <v>0</v>
      </c>
      <c r="H80" s="756">
        <f t="shared" si="4"/>
        <v>1</v>
      </c>
      <c r="I80" s="754">
        <f t="shared" si="11"/>
        <v>0.2</v>
      </c>
      <c r="J80" s="755">
        <f t="shared" si="11"/>
        <v>0.3</v>
      </c>
      <c r="K80" s="755">
        <f t="shared" si="11"/>
        <v>0.25</v>
      </c>
      <c r="L80" s="755">
        <f t="shared" si="11"/>
        <v>0.05</v>
      </c>
      <c r="M80" s="755">
        <f t="shared" si="11"/>
        <v>0.2</v>
      </c>
      <c r="N80" s="756">
        <f t="shared" si="6"/>
        <v>1</v>
      </c>
      <c r="O80" s="757"/>
      <c r="R80" s="751">
        <f t="shared" si="7"/>
        <v>0.8</v>
      </c>
      <c r="S80" s="752">
        <f t="shared" si="8"/>
        <v>0.71500000000000008</v>
      </c>
    </row>
    <row r="81" spans="2:19">
      <c r="B81" s="753">
        <f t="shared" si="9"/>
        <v>2063</v>
      </c>
      <c r="C81" s="754">
        <f t="shared" si="10"/>
        <v>0</v>
      </c>
      <c r="D81" s="755">
        <f t="shared" si="10"/>
        <v>1</v>
      </c>
      <c r="E81" s="755">
        <f t="shared" si="10"/>
        <v>0</v>
      </c>
      <c r="F81" s="755">
        <f t="shared" si="10"/>
        <v>0</v>
      </c>
      <c r="G81" s="755">
        <f t="shared" si="10"/>
        <v>0</v>
      </c>
      <c r="H81" s="756">
        <f t="shared" si="4"/>
        <v>1</v>
      </c>
      <c r="I81" s="754">
        <f t="shared" si="11"/>
        <v>0.2</v>
      </c>
      <c r="J81" s="755">
        <f t="shared" si="11"/>
        <v>0.3</v>
      </c>
      <c r="K81" s="755">
        <f t="shared" si="11"/>
        <v>0.25</v>
      </c>
      <c r="L81" s="755">
        <f t="shared" si="11"/>
        <v>0.05</v>
      </c>
      <c r="M81" s="755">
        <f t="shared" si="11"/>
        <v>0.2</v>
      </c>
      <c r="N81" s="756">
        <f t="shared" si="6"/>
        <v>1</v>
      </c>
      <c r="O81" s="757"/>
      <c r="R81" s="751">
        <f t="shared" si="7"/>
        <v>0.8</v>
      </c>
      <c r="S81" s="752">
        <f t="shared" si="8"/>
        <v>0.71500000000000008</v>
      </c>
    </row>
    <row r="82" spans="2:19">
      <c r="B82" s="753">
        <f t="shared" si="9"/>
        <v>2064</v>
      </c>
      <c r="C82" s="754">
        <f t="shared" si="10"/>
        <v>0</v>
      </c>
      <c r="D82" s="755">
        <f t="shared" si="10"/>
        <v>1</v>
      </c>
      <c r="E82" s="755">
        <f t="shared" si="10"/>
        <v>0</v>
      </c>
      <c r="F82" s="755">
        <f t="shared" si="10"/>
        <v>0</v>
      </c>
      <c r="G82" s="755">
        <f t="shared" si="10"/>
        <v>0</v>
      </c>
      <c r="H82" s="756">
        <f t="shared" si="4"/>
        <v>1</v>
      </c>
      <c r="I82" s="754">
        <f t="shared" si="11"/>
        <v>0.2</v>
      </c>
      <c r="J82" s="755">
        <f t="shared" si="11"/>
        <v>0.3</v>
      </c>
      <c r="K82" s="755">
        <f t="shared" si="11"/>
        <v>0.25</v>
      </c>
      <c r="L82" s="755">
        <f t="shared" si="11"/>
        <v>0.05</v>
      </c>
      <c r="M82" s="755">
        <f t="shared" si="11"/>
        <v>0.2</v>
      </c>
      <c r="N82" s="756">
        <f t="shared" si="6"/>
        <v>1</v>
      </c>
      <c r="O82" s="757"/>
      <c r="R82" s="751">
        <f t="shared" si="7"/>
        <v>0.8</v>
      </c>
      <c r="S82" s="752">
        <f t="shared" si="8"/>
        <v>0.71500000000000008</v>
      </c>
    </row>
    <row r="83" spans="2:19">
      <c r="B83" s="753">
        <f t="shared" ref="B83:B98" si="12">B82+1</f>
        <v>2065</v>
      </c>
      <c r="C83" s="754">
        <f t="shared" si="10"/>
        <v>0</v>
      </c>
      <c r="D83" s="755">
        <f t="shared" si="10"/>
        <v>1</v>
      </c>
      <c r="E83" s="755">
        <f t="shared" si="10"/>
        <v>0</v>
      </c>
      <c r="F83" s="755">
        <f t="shared" si="10"/>
        <v>0</v>
      </c>
      <c r="G83" s="755">
        <f t="shared" si="10"/>
        <v>0</v>
      </c>
      <c r="H83" s="756">
        <f t="shared" ref="H83:H98" si="13">SUM(C83:G83)</f>
        <v>1</v>
      </c>
      <c r="I83" s="754">
        <f t="shared" si="11"/>
        <v>0.2</v>
      </c>
      <c r="J83" s="755">
        <f t="shared" si="11"/>
        <v>0.3</v>
      </c>
      <c r="K83" s="755">
        <f t="shared" si="11"/>
        <v>0.25</v>
      </c>
      <c r="L83" s="755">
        <f t="shared" si="11"/>
        <v>0.05</v>
      </c>
      <c r="M83" s="755">
        <f t="shared" si="11"/>
        <v>0.2</v>
      </c>
      <c r="N83" s="756">
        <f t="shared" ref="N83:N98" si="14">SUM(I83:M83)</f>
        <v>1</v>
      </c>
      <c r="O83" s="757"/>
      <c r="R83" s="751">
        <f t="shared" ref="R83:R98" si="15">C83*C$13+D83*D$13+E83*E$13+F83*F$13+G83*G$13</f>
        <v>0.8</v>
      </c>
      <c r="S83" s="752">
        <f t="shared" ref="S83:S98" si="16">I83*I$13+J83*J$13+K83*K$13+L83*L$13+M83*M$13</f>
        <v>0.71500000000000008</v>
      </c>
    </row>
    <row r="84" spans="2:19">
      <c r="B84" s="753">
        <f t="shared" si="12"/>
        <v>2066</v>
      </c>
      <c r="C84" s="754">
        <f t="shared" si="10"/>
        <v>0</v>
      </c>
      <c r="D84" s="755">
        <f t="shared" si="10"/>
        <v>1</v>
      </c>
      <c r="E84" s="755">
        <f t="shared" si="10"/>
        <v>0</v>
      </c>
      <c r="F84" s="755">
        <f t="shared" si="10"/>
        <v>0</v>
      </c>
      <c r="G84" s="755">
        <f t="shared" si="10"/>
        <v>0</v>
      </c>
      <c r="H84" s="756">
        <f t="shared" si="13"/>
        <v>1</v>
      </c>
      <c r="I84" s="754">
        <f t="shared" si="11"/>
        <v>0.2</v>
      </c>
      <c r="J84" s="755">
        <f t="shared" si="11"/>
        <v>0.3</v>
      </c>
      <c r="K84" s="755">
        <f t="shared" si="11"/>
        <v>0.25</v>
      </c>
      <c r="L84" s="755">
        <f t="shared" si="11"/>
        <v>0.05</v>
      </c>
      <c r="M84" s="755">
        <f t="shared" si="11"/>
        <v>0.2</v>
      </c>
      <c r="N84" s="756">
        <f t="shared" si="14"/>
        <v>1</v>
      </c>
      <c r="O84" s="757"/>
      <c r="R84" s="751">
        <f t="shared" si="15"/>
        <v>0.8</v>
      </c>
      <c r="S84" s="752">
        <f t="shared" si="16"/>
        <v>0.71500000000000008</v>
      </c>
    </row>
    <row r="85" spans="2:19">
      <c r="B85" s="753">
        <f t="shared" si="12"/>
        <v>2067</v>
      </c>
      <c r="C85" s="754">
        <f t="shared" si="10"/>
        <v>0</v>
      </c>
      <c r="D85" s="755">
        <f t="shared" si="10"/>
        <v>1</v>
      </c>
      <c r="E85" s="755">
        <f t="shared" si="10"/>
        <v>0</v>
      </c>
      <c r="F85" s="755">
        <f t="shared" si="10"/>
        <v>0</v>
      </c>
      <c r="G85" s="755">
        <f t="shared" si="10"/>
        <v>0</v>
      </c>
      <c r="H85" s="756">
        <f t="shared" si="13"/>
        <v>1</v>
      </c>
      <c r="I85" s="754">
        <f t="shared" si="11"/>
        <v>0.2</v>
      </c>
      <c r="J85" s="755">
        <f t="shared" si="11"/>
        <v>0.3</v>
      </c>
      <c r="K85" s="755">
        <f t="shared" si="11"/>
        <v>0.25</v>
      </c>
      <c r="L85" s="755">
        <f t="shared" si="11"/>
        <v>0.05</v>
      </c>
      <c r="M85" s="755">
        <f t="shared" si="11"/>
        <v>0.2</v>
      </c>
      <c r="N85" s="756">
        <f t="shared" si="14"/>
        <v>1</v>
      </c>
      <c r="O85" s="757"/>
      <c r="R85" s="751">
        <f t="shared" si="15"/>
        <v>0.8</v>
      </c>
      <c r="S85" s="752">
        <f t="shared" si="16"/>
        <v>0.71500000000000008</v>
      </c>
    </row>
    <row r="86" spans="2:19">
      <c r="B86" s="753">
        <f t="shared" si="12"/>
        <v>2068</v>
      </c>
      <c r="C86" s="754">
        <f t="shared" si="10"/>
        <v>0</v>
      </c>
      <c r="D86" s="755">
        <f t="shared" si="10"/>
        <v>1</v>
      </c>
      <c r="E86" s="755">
        <f t="shared" si="10"/>
        <v>0</v>
      </c>
      <c r="F86" s="755">
        <f t="shared" si="10"/>
        <v>0</v>
      </c>
      <c r="G86" s="755">
        <f t="shared" si="10"/>
        <v>0</v>
      </c>
      <c r="H86" s="756">
        <f t="shared" si="13"/>
        <v>1</v>
      </c>
      <c r="I86" s="754">
        <f t="shared" si="11"/>
        <v>0.2</v>
      </c>
      <c r="J86" s="755">
        <f t="shared" si="11"/>
        <v>0.3</v>
      </c>
      <c r="K86" s="755">
        <f t="shared" si="11"/>
        <v>0.25</v>
      </c>
      <c r="L86" s="755">
        <f t="shared" si="11"/>
        <v>0.05</v>
      </c>
      <c r="M86" s="755">
        <f t="shared" si="11"/>
        <v>0.2</v>
      </c>
      <c r="N86" s="756">
        <f t="shared" si="14"/>
        <v>1</v>
      </c>
      <c r="O86" s="757"/>
      <c r="R86" s="751">
        <f t="shared" si="15"/>
        <v>0.8</v>
      </c>
      <c r="S86" s="752">
        <f t="shared" si="16"/>
        <v>0.71500000000000008</v>
      </c>
    </row>
    <row r="87" spans="2:19">
      <c r="B87" s="753">
        <f t="shared" si="12"/>
        <v>2069</v>
      </c>
      <c r="C87" s="754">
        <f t="shared" si="10"/>
        <v>0</v>
      </c>
      <c r="D87" s="755">
        <f t="shared" si="10"/>
        <v>1</v>
      </c>
      <c r="E87" s="755">
        <f t="shared" si="10"/>
        <v>0</v>
      </c>
      <c r="F87" s="755">
        <f t="shared" si="10"/>
        <v>0</v>
      </c>
      <c r="G87" s="755">
        <f t="shared" si="10"/>
        <v>0</v>
      </c>
      <c r="H87" s="756">
        <f t="shared" si="13"/>
        <v>1</v>
      </c>
      <c r="I87" s="754">
        <f t="shared" si="11"/>
        <v>0.2</v>
      </c>
      <c r="J87" s="755">
        <f t="shared" si="11"/>
        <v>0.3</v>
      </c>
      <c r="K87" s="755">
        <f t="shared" si="11"/>
        <v>0.25</v>
      </c>
      <c r="L87" s="755">
        <f t="shared" si="11"/>
        <v>0.05</v>
      </c>
      <c r="M87" s="755">
        <f t="shared" si="11"/>
        <v>0.2</v>
      </c>
      <c r="N87" s="756">
        <f t="shared" si="14"/>
        <v>1</v>
      </c>
      <c r="O87" s="757"/>
      <c r="R87" s="751">
        <f t="shared" si="15"/>
        <v>0.8</v>
      </c>
      <c r="S87" s="752">
        <f t="shared" si="16"/>
        <v>0.71500000000000008</v>
      </c>
    </row>
    <row r="88" spans="2:19">
      <c r="B88" s="753">
        <f t="shared" si="12"/>
        <v>2070</v>
      </c>
      <c r="C88" s="754">
        <f t="shared" si="10"/>
        <v>0</v>
      </c>
      <c r="D88" s="755">
        <f t="shared" si="10"/>
        <v>1</v>
      </c>
      <c r="E88" s="755">
        <f t="shared" si="10"/>
        <v>0</v>
      </c>
      <c r="F88" s="755">
        <f t="shared" si="10"/>
        <v>0</v>
      </c>
      <c r="G88" s="755">
        <f t="shared" si="10"/>
        <v>0</v>
      </c>
      <c r="H88" s="756">
        <f t="shared" si="13"/>
        <v>1</v>
      </c>
      <c r="I88" s="754">
        <f t="shared" si="11"/>
        <v>0.2</v>
      </c>
      <c r="J88" s="755">
        <f t="shared" si="11"/>
        <v>0.3</v>
      </c>
      <c r="K88" s="755">
        <f t="shared" si="11"/>
        <v>0.25</v>
      </c>
      <c r="L88" s="755">
        <f t="shared" si="11"/>
        <v>0.05</v>
      </c>
      <c r="M88" s="755">
        <f t="shared" si="11"/>
        <v>0.2</v>
      </c>
      <c r="N88" s="756">
        <f t="shared" si="14"/>
        <v>1</v>
      </c>
      <c r="O88" s="757"/>
      <c r="R88" s="751">
        <f t="shared" si="15"/>
        <v>0.8</v>
      </c>
      <c r="S88" s="752">
        <f t="shared" si="16"/>
        <v>0.71500000000000008</v>
      </c>
    </row>
    <row r="89" spans="2:19">
      <c r="B89" s="753">
        <f t="shared" si="12"/>
        <v>2071</v>
      </c>
      <c r="C89" s="754">
        <f t="shared" si="10"/>
        <v>0</v>
      </c>
      <c r="D89" s="755">
        <f t="shared" si="10"/>
        <v>1</v>
      </c>
      <c r="E89" s="755">
        <f t="shared" si="10"/>
        <v>0</v>
      </c>
      <c r="F89" s="755">
        <f t="shared" si="10"/>
        <v>0</v>
      </c>
      <c r="G89" s="755">
        <f t="shared" si="10"/>
        <v>0</v>
      </c>
      <c r="H89" s="756">
        <f t="shared" si="13"/>
        <v>1</v>
      </c>
      <c r="I89" s="754">
        <f t="shared" si="11"/>
        <v>0.2</v>
      </c>
      <c r="J89" s="755">
        <f t="shared" si="11"/>
        <v>0.3</v>
      </c>
      <c r="K89" s="755">
        <f t="shared" si="11"/>
        <v>0.25</v>
      </c>
      <c r="L89" s="755">
        <f t="shared" si="11"/>
        <v>0.05</v>
      </c>
      <c r="M89" s="755">
        <f t="shared" si="11"/>
        <v>0.2</v>
      </c>
      <c r="N89" s="756">
        <f t="shared" si="14"/>
        <v>1</v>
      </c>
      <c r="O89" s="757"/>
      <c r="R89" s="751">
        <f t="shared" si="15"/>
        <v>0.8</v>
      </c>
      <c r="S89" s="752">
        <f t="shared" si="16"/>
        <v>0.71500000000000008</v>
      </c>
    </row>
    <row r="90" spans="2:19">
      <c r="B90" s="753">
        <f t="shared" si="12"/>
        <v>2072</v>
      </c>
      <c r="C90" s="754">
        <f t="shared" si="10"/>
        <v>0</v>
      </c>
      <c r="D90" s="755">
        <f t="shared" si="10"/>
        <v>1</v>
      </c>
      <c r="E90" s="755">
        <f t="shared" si="10"/>
        <v>0</v>
      </c>
      <c r="F90" s="755">
        <f t="shared" si="10"/>
        <v>0</v>
      </c>
      <c r="G90" s="755">
        <f t="shared" si="10"/>
        <v>0</v>
      </c>
      <c r="H90" s="756">
        <f t="shared" si="13"/>
        <v>1</v>
      </c>
      <c r="I90" s="754">
        <f t="shared" si="11"/>
        <v>0.2</v>
      </c>
      <c r="J90" s="755">
        <f t="shared" si="11"/>
        <v>0.3</v>
      </c>
      <c r="K90" s="755">
        <f t="shared" si="11"/>
        <v>0.25</v>
      </c>
      <c r="L90" s="755">
        <f t="shared" si="11"/>
        <v>0.05</v>
      </c>
      <c r="M90" s="755">
        <f t="shared" si="11"/>
        <v>0.2</v>
      </c>
      <c r="N90" s="756">
        <f t="shared" si="14"/>
        <v>1</v>
      </c>
      <c r="O90" s="757"/>
      <c r="R90" s="751">
        <f t="shared" si="15"/>
        <v>0.8</v>
      </c>
      <c r="S90" s="752">
        <f t="shared" si="16"/>
        <v>0.71500000000000008</v>
      </c>
    </row>
    <row r="91" spans="2:19">
      <c r="B91" s="753">
        <f t="shared" si="12"/>
        <v>2073</v>
      </c>
      <c r="C91" s="754">
        <f t="shared" si="10"/>
        <v>0</v>
      </c>
      <c r="D91" s="755">
        <f t="shared" si="10"/>
        <v>1</v>
      </c>
      <c r="E91" s="755">
        <f t="shared" si="10"/>
        <v>0</v>
      </c>
      <c r="F91" s="755">
        <f t="shared" si="10"/>
        <v>0</v>
      </c>
      <c r="G91" s="755">
        <f t="shared" si="10"/>
        <v>0</v>
      </c>
      <c r="H91" s="756">
        <f t="shared" si="13"/>
        <v>1</v>
      </c>
      <c r="I91" s="754">
        <f t="shared" si="11"/>
        <v>0.2</v>
      </c>
      <c r="J91" s="755">
        <f t="shared" si="11"/>
        <v>0.3</v>
      </c>
      <c r="K91" s="755">
        <f t="shared" si="11"/>
        <v>0.25</v>
      </c>
      <c r="L91" s="755">
        <f t="shared" si="11"/>
        <v>0.05</v>
      </c>
      <c r="M91" s="755">
        <f t="shared" si="11"/>
        <v>0.2</v>
      </c>
      <c r="N91" s="756">
        <f t="shared" si="14"/>
        <v>1</v>
      </c>
      <c r="O91" s="757"/>
      <c r="R91" s="751">
        <f t="shared" si="15"/>
        <v>0.8</v>
      </c>
      <c r="S91" s="752">
        <f t="shared" si="16"/>
        <v>0.71500000000000008</v>
      </c>
    </row>
    <row r="92" spans="2:19">
      <c r="B92" s="753">
        <f t="shared" si="12"/>
        <v>2074</v>
      </c>
      <c r="C92" s="754">
        <f t="shared" si="10"/>
        <v>0</v>
      </c>
      <c r="D92" s="755">
        <f t="shared" si="10"/>
        <v>1</v>
      </c>
      <c r="E92" s="755">
        <f t="shared" si="10"/>
        <v>0</v>
      </c>
      <c r="F92" s="755">
        <f t="shared" si="10"/>
        <v>0</v>
      </c>
      <c r="G92" s="755">
        <f t="shared" si="10"/>
        <v>0</v>
      </c>
      <c r="H92" s="756">
        <f t="shared" si="13"/>
        <v>1</v>
      </c>
      <c r="I92" s="754">
        <f t="shared" si="11"/>
        <v>0.2</v>
      </c>
      <c r="J92" s="755">
        <f t="shared" si="11"/>
        <v>0.3</v>
      </c>
      <c r="K92" s="755">
        <f t="shared" si="11"/>
        <v>0.25</v>
      </c>
      <c r="L92" s="755">
        <f t="shared" si="11"/>
        <v>0.05</v>
      </c>
      <c r="M92" s="755">
        <f t="shared" si="11"/>
        <v>0.2</v>
      </c>
      <c r="N92" s="756">
        <f t="shared" si="14"/>
        <v>1</v>
      </c>
      <c r="O92" s="757"/>
      <c r="R92" s="751">
        <f t="shared" si="15"/>
        <v>0.8</v>
      </c>
      <c r="S92" s="752">
        <f t="shared" si="16"/>
        <v>0.71500000000000008</v>
      </c>
    </row>
    <row r="93" spans="2:19">
      <c r="B93" s="753">
        <f t="shared" si="12"/>
        <v>2075</v>
      </c>
      <c r="C93" s="754">
        <f t="shared" si="10"/>
        <v>0</v>
      </c>
      <c r="D93" s="755">
        <f t="shared" si="10"/>
        <v>1</v>
      </c>
      <c r="E93" s="755">
        <f t="shared" si="10"/>
        <v>0</v>
      </c>
      <c r="F93" s="755">
        <f t="shared" si="10"/>
        <v>0</v>
      </c>
      <c r="G93" s="755">
        <f t="shared" si="10"/>
        <v>0</v>
      </c>
      <c r="H93" s="756">
        <f t="shared" si="13"/>
        <v>1</v>
      </c>
      <c r="I93" s="754">
        <f t="shared" si="11"/>
        <v>0.2</v>
      </c>
      <c r="J93" s="755">
        <f t="shared" si="11"/>
        <v>0.3</v>
      </c>
      <c r="K93" s="755">
        <f t="shared" si="11"/>
        <v>0.25</v>
      </c>
      <c r="L93" s="755">
        <f t="shared" si="11"/>
        <v>0.05</v>
      </c>
      <c r="M93" s="755">
        <f t="shared" si="11"/>
        <v>0.2</v>
      </c>
      <c r="N93" s="756">
        <f t="shared" si="14"/>
        <v>1</v>
      </c>
      <c r="O93" s="757"/>
      <c r="R93" s="751">
        <f t="shared" si="15"/>
        <v>0.8</v>
      </c>
      <c r="S93" s="752">
        <f t="shared" si="16"/>
        <v>0.71500000000000008</v>
      </c>
    </row>
    <row r="94" spans="2:19">
      <c r="B94" s="753">
        <f t="shared" si="12"/>
        <v>2076</v>
      </c>
      <c r="C94" s="754">
        <f t="shared" si="10"/>
        <v>0</v>
      </c>
      <c r="D94" s="755">
        <f t="shared" si="10"/>
        <v>1</v>
      </c>
      <c r="E94" s="755">
        <f t="shared" si="10"/>
        <v>0</v>
      </c>
      <c r="F94" s="755">
        <f t="shared" si="10"/>
        <v>0</v>
      </c>
      <c r="G94" s="755">
        <f t="shared" si="10"/>
        <v>0</v>
      </c>
      <c r="H94" s="756">
        <f t="shared" si="13"/>
        <v>1</v>
      </c>
      <c r="I94" s="754">
        <f t="shared" si="11"/>
        <v>0.2</v>
      </c>
      <c r="J94" s="755">
        <f t="shared" si="11"/>
        <v>0.3</v>
      </c>
      <c r="K94" s="755">
        <f t="shared" si="11"/>
        <v>0.25</v>
      </c>
      <c r="L94" s="755">
        <f t="shared" si="11"/>
        <v>0.05</v>
      </c>
      <c r="M94" s="755">
        <f t="shared" si="11"/>
        <v>0.2</v>
      </c>
      <c r="N94" s="756">
        <f t="shared" si="14"/>
        <v>1</v>
      </c>
      <c r="O94" s="757"/>
      <c r="R94" s="751">
        <f t="shared" si="15"/>
        <v>0.8</v>
      </c>
      <c r="S94" s="752">
        <f t="shared" si="16"/>
        <v>0.71500000000000008</v>
      </c>
    </row>
    <row r="95" spans="2:19">
      <c r="B95" s="753">
        <f t="shared" si="12"/>
        <v>2077</v>
      </c>
      <c r="C95" s="754">
        <f t="shared" si="10"/>
        <v>0</v>
      </c>
      <c r="D95" s="755">
        <f t="shared" si="10"/>
        <v>1</v>
      </c>
      <c r="E95" s="755">
        <f t="shared" si="10"/>
        <v>0</v>
      </c>
      <c r="F95" s="755">
        <f t="shared" si="10"/>
        <v>0</v>
      </c>
      <c r="G95" s="755">
        <f t="shared" si="10"/>
        <v>0</v>
      </c>
      <c r="H95" s="756">
        <f t="shared" si="13"/>
        <v>1</v>
      </c>
      <c r="I95" s="754">
        <f t="shared" si="11"/>
        <v>0.2</v>
      </c>
      <c r="J95" s="755">
        <f t="shared" si="11"/>
        <v>0.3</v>
      </c>
      <c r="K95" s="755">
        <f t="shared" si="11"/>
        <v>0.25</v>
      </c>
      <c r="L95" s="755">
        <f t="shared" si="11"/>
        <v>0.05</v>
      </c>
      <c r="M95" s="755">
        <f t="shared" si="11"/>
        <v>0.2</v>
      </c>
      <c r="N95" s="756">
        <f t="shared" si="14"/>
        <v>1</v>
      </c>
      <c r="O95" s="757"/>
      <c r="R95" s="751">
        <f t="shared" si="15"/>
        <v>0.8</v>
      </c>
      <c r="S95" s="752">
        <f t="shared" si="16"/>
        <v>0.71500000000000008</v>
      </c>
    </row>
    <row r="96" spans="2:19">
      <c r="B96" s="753">
        <f t="shared" si="12"/>
        <v>2078</v>
      </c>
      <c r="C96" s="754">
        <f t="shared" si="10"/>
        <v>0</v>
      </c>
      <c r="D96" s="755">
        <f t="shared" si="10"/>
        <v>1</v>
      </c>
      <c r="E96" s="755">
        <f t="shared" si="10"/>
        <v>0</v>
      </c>
      <c r="F96" s="755">
        <f t="shared" si="10"/>
        <v>0</v>
      </c>
      <c r="G96" s="755">
        <f t="shared" si="10"/>
        <v>0</v>
      </c>
      <c r="H96" s="756">
        <f t="shared" si="13"/>
        <v>1</v>
      </c>
      <c r="I96" s="754">
        <f t="shared" si="11"/>
        <v>0.2</v>
      </c>
      <c r="J96" s="755">
        <f t="shared" si="11"/>
        <v>0.3</v>
      </c>
      <c r="K96" s="755">
        <f t="shared" si="11"/>
        <v>0.25</v>
      </c>
      <c r="L96" s="755">
        <f t="shared" si="11"/>
        <v>0.05</v>
      </c>
      <c r="M96" s="755">
        <f t="shared" si="11"/>
        <v>0.2</v>
      </c>
      <c r="N96" s="756">
        <f t="shared" si="14"/>
        <v>1</v>
      </c>
      <c r="O96" s="757"/>
      <c r="R96" s="751">
        <f t="shared" si="15"/>
        <v>0.8</v>
      </c>
      <c r="S96" s="752">
        <f t="shared" si="16"/>
        <v>0.71500000000000008</v>
      </c>
    </row>
    <row r="97" spans="2:19">
      <c r="B97" s="753">
        <f t="shared" si="12"/>
        <v>2079</v>
      </c>
      <c r="C97" s="754">
        <f t="shared" si="10"/>
        <v>0</v>
      </c>
      <c r="D97" s="755">
        <f t="shared" si="10"/>
        <v>1</v>
      </c>
      <c r="E97" s="755">
        <f t="shared" si="10"/>
        <v>0</v>
      </c>
      <c r="F97" s="755">
        <f t="shared" si="10"/>
        <v>0</v>
      </c>
      <c r="G97" s="755">
        <f t="shared" si="10"/>
        <v>0</v>
      </c>
      <c r="H97" s="756">
        <f t="shared" si="13"/>
        <v>1</v>
      </c>
      <c r="I97" s="754">
        <f t="shared" si="11"/>
        <v>0.2</v>
      </c>
      <c r="J97" s="755">
        <f t="shared" si="11"/>
        <v>0.3</v>
      </c>
      <c r="K97" s="755">
        <f t="shared" si="11"/>
        <v>0.25</v>
      </c>
      <c r="L97" s="755">
        <f t="shared" si="11"/>
        <v>0.05</v>
      </c>
      <c r="M97" s="755">
        <f t="shared" si="11"/>
        <v>0.2</v>
      </c>
      <c r="N97" s="756">
        <f t="shared" si="14"/>
        <v>1</v>
      </c>
      <c r="O97" s="757"/>
      <c r="R97" s="751">
        <f t="shared" si="15"/>
        <v>0.8</v>
      </c>
      <c r="S97" s="752">
        <f t="shared" si="16"/>
        <v>0.71500000000000008</v>
      </c>
    </row>
    <row r="98" spans="2:19" ht="13.5" thickBot="1">
      <c r="B98" s="758">
        <f t="shared" si="12"/>
        <v>2080</v>
      </c>
      <c r="C98" s="759">
        <f t="shared" si="10"/>
        <v>0</v>
      </c>
      <c r="D98" s="760">
        <f t="shared" si="10"/>
        <v>1</v>
      </c>
      <c r="E98" s="760">
        <f t="shared" si="10"/>
        <v>0</v>
      </c>
      <c r="F98" s="760">
        <f t="shared" si="10"/>
        <v>0</v>
      </c>
      <c r="G98" s="760">
        <f t="shared" si="10"/>
        <v>0</v>
      </c>
      <c r="H98" s="761">
        <f t="shared" si="13"/>
        <v>1</v>
      </c>
      <c r="I98" s="759">
        <f t="shared" si="11"/>
        <v>0.2</v>
      </c>
      <c r="J98" s="760">
        <f t="shared" si="11"/>
        <v>0.3</v>
      </c>
      <c r="K98" s="760">
        <f t="shared" si="11"/>
        <v>0.25</v>
      </c>
      <c r="L98" s="760">
        <f t="shared" si="11"/>
        <v>0.05</v>
      </c>
      <c r="M98" s="760">
        <f t="shared" si="11"/>
        <v>0.2</v>
      </c>
      <c r="N98" s="761">
        <f t="shared" si="14"/>
        <v>1</v>
      </c>
      <c r="O98" s="630"/>
      <c r="R98" s="762">
        <f t="shared" si="15"/>
        <v>0.8</v>
      </c>
      <c r="S98" s="762">
        <f t="shared" si="16"/>
        <v>0.71500000000000008</v>
      </c>
    </row>
    <row r="99" spans="2:19">
      <c r="H99" s="763"/>
    </row>
    <row r="100" spans="2:19">
      <c r="H100" s="763"/>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6"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6">
        <v>0.435</v>
      </c>
    </row>
    <row r="3" spans="2:30">
      <c r="B3" s="589"/>
      <c r="C3" s="589"/>
      <c r="S3" s="589"/>
      <c r="AC3" s="587" t="s">
        <v>256</v>
      </c>
      <c r="AD3" s="706">
        <v>0.129</v>
      </c>
    </row>
    <row r="4" spans="2:30">
      <c r="B4" s="589"/>
      <c r="C4" s="589" t="s">
        <v>38</v>
      </c>
      <c r="S4" s="589" t="s">
        <v>301</v>
      </c>
      <c r="AC4" s="587" t="s">
        <v>2</v>
      </c>
      <c r="AD4" s="706">
        <v>9.9000000000000005E-2</v>
      </c>
    </row>
    <row r="5" spans="2:30">
      <c r="B5" s="589"/>
      <c r="C5" s="589"/>
      <c r="S5" s="589" t="s">
        <v>38</v>
      </c>
      <c r="AC5" s="587" t="s">
        <v>16</v>
      </c>
      <c r="AD5" s="706">
        <v>2.7E-2</v>
      </c>
    </row>
    <row r="6" spans="2:30">
      <c r="B6" s="589"/>
      <c r="S6" s="589"/>
      <c r="AC6" s="587" t="s">
        <v>331</v>
      </c>
      <c r="AD6" s="706">
        <v>8.9999999999999993E-3</v>
      </c>
    </row>
    <row r="7" spans="2:30" ht="13.5" thickBot="1">
      <c r="B7" s="589"/>
      <c r="C7" s="590"/>
      <c r="S7" s="589"/>
      <c r="AC7" s="587" t="s">
        <v>332</v>
      </c>
      <c r="AD7" s="706">
        <v>7.1999999999999995E-2</v>
      </c>
    </row>
    <row r="8" spans="2:30" ht="13.5" thickBot="1">
      <c r="B8" s="589"/>
      <c r="D8" s="591">
        <v>6.2100000000000002E-2</v>
      </c>
      <c r="E8" s="704">
        <f>AD2</f>
        <v>0.435</v>
      </c>
      <c r="F8" s="705">
        <f>AD3</f>
        <v>0.129</v>
      </c>
      <c r="G8" s="705">
        <v>0</v>
      </c>
      <c r="H8" s="705">
        <v>0</v>
      </c>
      <c r="I8" s="705">
        <f>AD4</f>
        <v>9.9000000000000005E-2</v>
      </c>
      <c r="J8" s="705">
        <f>AD5</f>
        <v>2.7E-2</v>
      </c>
      <c r="K8" s="705">
        <f>AD6</f>
        <v>8.9999999999999993E-3</v>
      </c>
      <c r="L8" s="705">
        <f>AD7</f>
        <v>7.1999999999999995E-2</v>
      </c>
      <c r="M8" s="705">
        <f>AD8</f>
        <v>3.3000000000000002E-2</v>
      </c>
      <c r="N8" s="705">
        <f>AD9</f>
        <v>0.04</v>
      </c>
      <c r="O8" s="705">
        <f>AD10</f>
        <v>0.156</v>
      </c>
      <c r="P8" s="592">
        <f>SUM(E8:O8)</f>
        <v>1</v>
      </c>
      <c r="S8" s="589"/>
      <c r="T8" s="589"/>
      <c r="AC8" s="587" t="s">
        <v>231</v>
      </c>
      <c r="AD8" s="706">
        <v>3.3000000000000002E-2</v>
      </c>
    </row>
    <row r="9" spans="2:30" ht="13.5" thickBot="1">
      <c r="B9" s="593"/>
      <c r="C9" s="594"/>
      <c r="D9" s="595"/>
      <c r="E9" s="807" t="s">
        <v>41</v>
      </c>
      <c r="F9" s="808"/>
      <c r="G9" s="808"/>
      <c r="H9" s="808"/>
      <c r="I9" s="808"/>
      <c r="J9" s="808"/>
      <c r="K9" s="808"/>
      <c r="L9" s="808"/>
      <c r="M9" s="808"/>
      <c r="N9" s="808"/>
      <c r="O9" s="808"/>
      <c r="P9" s="596"/>
      <c r="AC9" s="587" t="s">
        <v>232</v>
      </c>
      <c r="AD9" s="706">
        <v>0.04</v>
      </c>
    </row>
    <row r="10" spans="2:30" ht="21.75" customHeight="1" thickBot="1">
      <c r="B10" s="805" t="s">
        <v>1</v>
      </c>
      <c r="C10" s="805" t="s">
        <v>33</v>
      </c>
      <c r="D10" s="805" t="s">
        <v>40</v>
      </c>
      <c r="E10" s="805" t="s">
        <v>228</v>
      </c>
      <c r="F10" s="805" t="s">
        <v>271</v>
      </c>
      <c r="G10" s="797" t="s">
        <v>267</v>
      </c>
      <c r="H10" s="805" t="s">
        <v>270</v>
      </c>
      <c r="I10" s="797" t="s">
        <v>2</v>
      </c>
      <c r="J10" s="805" t="s">
        <v>16</v>
      </c>
      <c r="K10" s="797" t="s">
        <v>229</v>
      </c>
      <c r="L10" s="794" t="s">
        <v>273</v>
      </c>
      <c r="M10" s="795"/>
      <c r="N10" s="795"/>
      <c r="O10" s="796"/>
      <c r="P10" s="805" t="s">
        <v>27</v>
      </c>
      <c r="AC10" s="587" t="s">
        <v>233</v>
      </c>
      <c r="AD10" s="706">
        <v>0.156</v>
      </c>
    </row>
    <row r="11" spans="2:30" s="598" customFormat="1" ht="42" customHeight="1" thickBot="1">
      <c r="B11" s="806"/>
      <c r="C11" s="806"/>
      <c r="D11" s="806"/>
      <c r="E11" s="806"/>
      <c r="F11" s="806"/>
      <c r="G11" s="799"/>
      <c r="H11" s="806"/>
      <c r="I11" s="799"/>
      <c r="J11" s="806"/>
      <c r="K11" s="799"/>
      <c r="L11" s="597" t="s">
        <v>230</v>
      </c>
      <c r="M11" s="597" t="s">
        <v>231</v>
      </c>
      <c r="N11" s="597" t="s">
        <v>232</v>
      </c>
      <c r="O11" s="597" t="s">
        <v>233</v>
      </c>
      <c r="P11" s="806"/>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BaU'!C30</f>
        <v>7.2405809520000002</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BaU'!C31</f>
        <v>7.6422532559999992</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BaU'!C32</f>
        <v>8.0746242720000012</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BaU'!C33</f>
        <v>8.2224465840000001</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BaU'!C34</f>
        <v>8.6752217639999998</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BaU'!C35</f>
        <v>9.2991206880000004</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BaU'!C36</f>
        <v>9.6775532039999987</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BaU'!C37</f>
        <v>10.067019996000001</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BaU'!C38</f>
        <v>10.466719692</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BaU'!C39</f>
        <v>10.875357768000001</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BaU'!C40</f>
        <v>11.039145875999999</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BaU'!C29</f>
        <v>10.422655440000002</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BaU'!C30</f>
        <v>10.735919040000001</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BaU'!C31</f>
        <v>11.061623520000001</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BaU'!C32</f>
        <v>11.38861692</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BaU'!C33</f>
        <v>11.706363720000001</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BaU'!C34</f>
        <v>12.038961120000003</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BaU'!C35</f>
        <v>12.161155165401603</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BaU'!C36</f>
        <v>12.197693808713661</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BaU'!C37</f>
        <v>12.225604647872181</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BaU'!C38</f>
        <v>12.245277669405745</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BaU'!C39</f>
        <v>12.25708918361757</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BaU'!C40</f>
        <v>12.261402254669854</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BaU'!C41</f>
        <v>12.258567117942881</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BaU'!C42</f>
        <v>12.248921585030981</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BaU'!C43</f>
        <v>12.232791436727398</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BaU'!C44</f>
        <v>12.210490804340438</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BaU'!C45</f>
        <v>12.182322539673676</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BaU'!C46</f>
        <v>12.148578573993843</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BaU'!C47</f>
        <v>12.109540266300998</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BaU'!C48</f>
        <v>12.065996000000004</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9" t="str">
        <f>city</f>
        <v>Berau</v>
      </c>
      <c r="J2" s="810"/>
      <c r="K2" s="810"/>
      <c r="L2" s="810"/>
      <c r="M2" s="810"/>
      <c r="N2" s="810"/>
      <c r="O2" s="810"/>
    </row>
    <row r="3" spans="2:16" ht="16.5" thickBot="1">
      <c r="C3" s="4"/>
      <c r="H3" s="5" t="s">
        <v>276</v>
      </c>
      <c r="I3" s="809" t="str">
        <f>province</f>
        <v>Kalimantan Timur</v>
      </c>
      <c r="J3" s="810"/>
      <c r="K3" s="810"/>
      <c r="L3" s="810"/>
      <c r="M3" s="810"/>
      <c r="N3" s="810"/>
      <c r="O3" s="810"/>
    </row>
    <row r="4" spans="2:16" ht="16.5" thickBot="1">
      <c r="D4" s="4"/>
      <c r="E4" s="4"/>
      <c r="H4" s="5" t="s">
        <v>30</v>
      </c>
      <c r="I4" s="809" t="str">
        <f>country</f>
        <v>Indonesia</v>
      </c>
      <c r="J4" s="810"/>
      <c r="K4" s="810"/>
      <c r="L4" s="810"/>
      <c r="M4" s="810"/>
      <c r="N4" s="810"/>
      <c r="O4" s="810"/>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15" t="s">
        <v>32</v>
      </c>
      <c r="D10" s="816"/>
      <c r="E10" s="816"/>
      <c r="F10" s="816"/>
      <c r="G10" s="816"/>
      <c r="H10" s="816"/>
      <c r="I10" s="816"/>
      <c r="J10" s="816"/>
      <c r="K10" s="816"/>
      <c r="L10" s="816"/>
      <c r="M10" s="816"/>
      <c r="N10" s="816"/>
      <c r="O10" s="816"/>
      <c r="P10" s="817"/>
    </row>
    <row r="11" spans="2:16" ht="13.5" customHeight="1" thickBot="1">
      <c r="C11" s="798" t="s">
        <v>228</v>
      </c>
      <c r="D11" s="798" t="s">
        <v>262</v>
      </c>
      <c r="E11" s="798" t="s">
        <v>267</v>
      </c>
      <c r="F11" s="798" t="s">
        <v>261</v>
      </c>
      <c r="G11" s="798" t="s">
        <v>2</v>
      </c>
      <c r="H11" s="798" t="s">
        <v>16</v>
      </c>
      <c r="I11" s="798" t="s">
        <v>229</v>
      </c>
      <c r="J11" s="811" t="s">
        <v>273</v>
      </c>
      <c r="K11" s="812"/>
      <c r="L11" s="812"/>
      <c r="M11" s="813"/>
      <c r="N11" s="798" t="s">
        <v>146</v>
      </c>
      <c r="O11" s="798" t="s">
        <v>210</v>
      </c>
      <c r="P11" s="797" t="s">
        <v>308</v>
      </c>
    </row>
    <row r="12" spans="2:16" s="1" customFormat="1">
      <c r="B12" s="365" t="s">
        <v>1</v>
      </c>
      <c r="C12" s="814"/>
      <c r="D12" s="814"/>
      <c r="E12" s="814"/>
      <c r="F12" s="814"/>
      <c r="G12" s="814"/>
      <c r="H12" s="814"/>
      <c r="I12" s="814"/>
      <c r="J12" s="369" t="s">
        <v>230</v>
      </c>
      <c r="K12" s="369" t="s">
        <v>231</v>
      </c>
      <c r="L12" s="369" t="s">
        <v>232</v>
      </c>
      <c r="M12" s="365" t="s">
        <v>233</v>
      </c>
      <c r="N12" s="814"/>
      <c r="O12" s="814"/>
      <c r="P12" s="814"/>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3.1496527141200001</v>
      </c>
      <c r="D14" s="549">
        <f>Activity!$C13*Activity!$D13*Activity!F13</f>
        <v>0.93403494280800003</v>
      </c>
      <c r="E14" s="549">
        <f>Activity!$C13*Activity!$D13*Activity!G13</f>
        <v>0</v>
      </c>
      <c r="F14" s="549">
        <f>Activity!$C13*Activity!$D13*Activity!H13</f>
        <v>0</v>
      </c>
      <c r="G14" s="549">
        <f>Activity!$C13*Activity!$D13*Activity!I13</f>
        <v>0.716817514248</v>
      </c>
      <c r="H14" s="549">
        <f>Activity!$C13*Activity!$D13*Activity!J13</f>
        <v>0.195495685704</v>
      </c>
      <c r="I14" s="549">
        <f>Activity!$C13*Activity!$D13*Activity!K13</f>
        <v>6.5165228568E-2</v>
      </c>
      <c r="J14" s="549">
        <f>Activity!$C13*Activity!$D13*Activity!L13</f>
        <v>0.521321828544</v>
      </c>
      <c r="K14" s="550">
        <f>Activity!$C13*Activity!$D13*Activity!M13</f>
        <v>0.23893917141600002</v>
      </c>
      <c r="L14" s="550">
        <f>Activity!$C13*Activity!$D13*Activity!N13</f>
        <v>0.28962323808000001</v>
      </c>
      <c r="M14" s="549">
        <f>Activity!$C13*Activity!$D13*Activity!O13</f>
        <v>1.1295306285119999</v>
      </c>
      <c r="N14" s="412">
        <v>0</v>
      </c>
      <c r="O14" s="557">
        <f>Activity!C13*Activity!D13</f>
        <v>7.2405809520000002</v>
      </c>
      <c r="P14" s="558">
        <f>Activity!X13</f>
        <v>0</v>
      </c>
    </row>
    <row r="15" spans="2:16">
      <c r="B15" s="34">
        <f>B14+1</f>
        <v>2001</v>
      </c>
      <c r="C15" s="551">
        <f>Activity!$C14*Activity!$D14*Activity!E14</f>
        <v>3.3243801663599997</v>
      </c>
      <c r="D15" s="552">
        <f>Activity!$C14*Activity!$D14*Activity!F14</f>
        <v>0.98585067002399995</v>
      </c>
      <c r="E15" s="550">
        <f>Activity!$C14*Activity!$D14*Activity!G14</f>
        <v>0</v>
      </c>
      <c r="F15" s="552">
        <f>Activity!$C14*Activity!$D14*Activity!H14</f>
        <v>0</v>
      </c>
      <c r="G15" s="552">
        <f>Activity!$C14*Activity!$D14*Activity!I14</f>
        <v>0.75658307234399991</v>
      </c>
      <c r="H15" s="552">
        <f>Activity!$C14*Activity!$D14*Activity!J14</f>
        <v>0.20634083791199997</v>
      </c>
      <c r="I15" s="552">
        <f>Activity!$C14*Activity!$D14*Activity!K14</f>
        <v>6.8780279303999992E-2</v>
      </c>
      <c r="J15" s="553">
        <f>Activity!$C14*Activity!$D14*Activity!L14</f>
        <v>0.55024223443199993</v>
      </c>
      <c r="K15" s="552">
        <f>Activity!$C14*Activity!$D14*Activity!M14</f>
        <v>0.25219435744800001</v>
      </c>
      <c r="L15" s="552">
        <f>Activity!$C14*Activity!$D14*Activity!N14</f>
        <v>0.30569013023999997</v>
      </c>
      <c r="M15" s="550">
        <f>Activity!$C14*Activity!$D14*Activity!O14</f>
        <v>1.1921915079359999</v>
      </c>
      <c r="N15" s="413">
        <v>0</v>
      </c>
      <c r="O15" s="552">
        <f>Activity!C14*Activity!D14</f>
        <v>7.6422532559999992</v>
      </c>
      <c r="P15" s="559">
        <f>Activity!X14</f>
        <v>0</v>
      </c>
    </row>
    <row r="16" spans="2:16">
      <c r="B16" s="7">
        <f t="shared" ref="B16:B21" si="0">B15+1</f>
        <v>2002</v>
      </c>
      <c r="C16" s="551">
        <f>Activity!$C15*Activity!$D15*Activity!E15</f>
        <v>3.5124615583200005</v>
      </c>
      <c r="D16" s="552">
        <f>Activity!$C15*Activity!$D15*Activity!F15</f>
        <v>1.0416265310880002</v>
      </c>
      <c r="E16" s="550">
        <f>Activity!$C15*Activity!$D15*Activity!G15</f>
        <v>0</v>
      </c>
      <c r="F16" s="552">
        <f>Activity!$C15*Activity!$D15*Activity!H15</f>
        <v>0</v>
      </c>
      <c r="G16" s="552">
        <f>Activity!$C15*Activity!$D15*Activity!I15</f>
        <v>0.79938780292800016</v>
      </c>
      <c r="H16" s="552">
        <f>Activity!$C15*Activity!$D15*Activity!J15</f>
        <v>0.21801485534400003</v>
      </c>
      <c r="I16" s="552">
        <f>Activity!$C15*Activity!$D15*Activity!K15</f>
        <v>7.2671618448000005E-2</v>
      </c>
      <c r="J16" s="553">
        <f>Activity!$C15*Activity!$D15*Activity!L15</f>
        <v>0.58137294758400004</v>
      </c>
      <c r="K16" s="552">
        <f>Activity!$C15*Activity!$D15*Activity!M15</f>
        <v>0.26646260097600005</v>
      </c>
      <c r="L16" s="552">
        <f>Activity!$C15*Activity!$D15*Activity!N15</f>
        <v>0.32298497088000006</v>
      </c>
      <c r="M16" s="550">
        <f>Activity!$C15*Activity!$D15*Activity!O15</f>
        <v>1.2596413864320002</v>
      </c>
      <c r="N16" s="413">
        <v>0</v>
      </c>
      <c r="O16" s="552">
        <f>Activity!C15*Activity!D15</f>
        <v>8.0746242720000012</v>
      </c>
      <c r="P16" s="559">
        <f>Activity!X15</f>
        <v>0</v>
      </c>
    </row>
    <row r="17" spans="2:16">
      <c r="B17" s="7">
        <f t="shared" si="0"/>
        <v>2003</v>
      </c>
      <c r="C17" s="551">
        <f>Activity!$C16*Activity!$D16*Activity!E16</f>
        <v>3.5767642640399999</v>
      </c>
      <c r="D17" s="552">
        <f>Activity!$C16*Activity!$D16*Activity!F16</f>
        <v>1.060695609336</v>
      </c>
      <c r="E17" s="550">
        <f>Activity!$C16*Activity!$D16*Activity!G16</f>
        <v>0</v>
      </c>
      <c r="F17" s="552">
        <f>Activity!$C16*Activity!$D16*Activity!H16</f>
        <v>0</v>
      </c>
      <c r="G17" s="552">
        <f>Activity!$C16*Activity!$D16*Activity!I16</f>
        <v>0.8140222118160001</v>
      </c>
      <c r="H17" s="552">
        <f>Activity!$C16*Activity!$D16*Activity!J16</f>
        <v>0.222006057768</v>
      </c>
      <c r="I17" s="552">
        <f>Activity!$C16*Activity!$D16*Activity!K16</f>
        <v>7.4002019256000001E-2</v>
      </c>
      <c r="J17" s="553">
        <f>Activity!$C16*Activity!$D16*Activity!L16</f>
        <v>0.59201615404800001</v>
      </c>
      <c r="K17" s="552">
        <f>Activity!$C16*Activity!$D16*Activity!M16</f>
        <v>0.27134073727200003</v>
      </c>
      <c r="L17" s="552">
        <f>Activity!$C16*Activity!$D16*Activity!N16</f>
        <v>0.32889786335999999</v>
      </c>
      <c r="M17" s="550">
        <f>Activity!$C16*Activity!$D16*Activity!O16</f>
        <v>1.2827016671039999</v>
      </c>
      <c r="N17" s="413">
        <v>0</v>
      </c>
      <c r="O17" s="552">
        <f>Activity!C16*Activity!D16</f>
        <v>8.2224465840000001</v>
      </c>
      <c r="P17" s="559">
        <f>Activity!X16</f>
        <v>0</v>
      </c>
    </row>
    <row r="18" spans="2:16">
      <c r="B18" s="7">
        <f t="shared" si="0"/>
        <v>2004</v>
      </c>
      <c r="C18" s="551">
        <f>Activity!$C17*Activity!$D17*Activity!E17</f>
        <v>3.7737214673399997</v>
      </c>
      <c r="D18" s="552">
        <f>Activity!$C17*Activity!$D17*Activity!F17</f>
        <v>1.1191036075559999</v>
      </c>
      <c r="E18" s="550">
        <f>Activity!$C17*Activity!$D17*Activity!G17</f>
        <v>0</v>
      </c>
      <c r="F18" s="552">
        <f>Activity!$C17*Activity!$D17*Activity!H17</f>
        <v>0</v>
      </c>
      <c r="G18" s="552">
        <f>Activity!$C17*Activity!$D17*Activity!I17</f>
        <v>0.85884695463600003</v>
      </c>
      <c r="H18" s="552">
        <f>Activity!$C17*Activity!$D17*Activity!J17</f>
        <v>0.23423098762799999</v>
      </c>
      <c r="I18" s="552">
        <f>Activity!$C17*Activity!$D17*Activity!K17</f>
        <v>7.8076995875999991E-2</v>
      </c>
      <c r="J18" s="553">
        <f>Activity!$C17*Activity!$D17*Activity!L17</f>
        <v>0.62461596700799993</v>
      </c>
      <c r="K18" s="552">
        <f>Activity!$C17*Activity!$D17*Activity!M17</f>
        <v>0.28628231821200001</v>
      </c>
      <c r="L18" s="552">
        <f>Activity!$C17*Activity!$D17*Activity!N17</f>
        <v>0.34700887056000002</v>
      </c>
      <c r="M18" s="550">
        <f>Activity!$C17*Activity!$D17*Activity!O17</f>
        <v>1.3533345951839999</v>
      </c>
      <c r="N18" s="413">
        <v>0</v>
      </c>
      <c r="O18" s="552">
        <f>Activity!C17*Activity!D17</f>
        <v>8.6752217639999998</v>
      </c>
      <c r="P18" s="559">
        <f>Activity!X17</f>
        <v>0</v>
      </c>
    </row>
    <row r="19" spans="2:16">
      <c r="B19" s="7">
        <f t="shared" si="0"/>
        <v>2005</v>
      </c>
      <c r="C19" s="551">
        <f>Activity!$C18*Activity!$D18*Activity!E18</f>
        <v>4.0451174992799999</v>
      </c>
      <c r="D19" s="552">
        <f>Activity!$C18*Activity!$D18*Activity!F18</f>
        <v>1.199586568752</v>
      </c>
      <c r="E19" s="550">
        <f>Activity!$C18*Activity!$D18*Activity!G18</f>
        <v>0</v>
      </c>
      <c r="F19" s="552">
        <f>Activity!$C18*Activity!$D18*Activity!H18</f>
        <v>0</v>
      </c>
      <c r="G19" s="552">
        <f>Activity!$C18*Activity!$D18*Activity!I18</f>
        <v>0.92061294811200012</v>
      </c>
      <c r="H19" s="552">
        <f>Activity!$C18*Activity!$D18*Activity!J18</f>
        <v>0.25107625857600002</v>
      </c>
      <c r="I19" s="552">
        <f>Activity!$C18*Activity!$D18*Activity!K18</f>
        <v>8.3692086191999998E-2</v>
      </c>
      <c r="J19" s="553">
        <f>Activity!$C18*Activity!$D18*Activity!L18</f>
        <v>0.66953668953599998</v>
      </c>
      <c r="K19" s="552">
        <f>Activity!$C18*Activity!$D18*Activity!M18</f>
        <v>0.30687098270400004</v>
      </c>
      <c r="L19" s="552">
        <f>Activity!$C18*Activity!$D18*Activity!N18</f>
        <v>0.37196482752000004</v>
      </c>
      <c r="M19" s="550">
        <f>Activity!$C18*Activity!$D18*Activity!O18</f>
        <v>1.450662827328</v>
      </c>
      <c r="N19" s="413">
        <v>0</v>
      </c>
      <c r="O19" s="552">
        <f>Activity!C18*Activity!D18</f>
        <v>9.2991206880000004</v>
      </c>
      <c r="P19" s="559">
        <f>Activity!X18</f>
        <v>0</v>
      </c>
    </row>
    <row r="20" spans="2:16">
      <c r="B20" s="7">
        <f t="shared" si="0"/>
        <v>2006</v>
      </c>
      <c r="C20" s="551">
        <f>Activity!$C19*Activity!$D19*Activity!E19</f>
        <v>4.2097356437399993</v>
      </c>
      <c r="D20" s="552">
        <f>Activity!$C19*Activity!$D19*Activity!F19</f>
        <v>1.2484043633159998</v>
      </c>
      <c r="E20" s="550">
        <f>Activity!$C19*Activity!$D19*Activity!G19</f>
        <v>0</v>
      </c>
      <c r="F20" s="552">
        <f>Activity!$C19*Activity!$D19*Activity!H19</f>
        <v>0</v>
      </c>
      <c r="G20" s="552">
        <f>Activity!$C19*Activity!$D19*Activity!I19</f>
        <v>0.95807776719599991</v>
      </c>
      <c r="H20" s="552">
        <f>Activity!$C19*Activity!$D19*Activity!J19</f>
        <v>0.26129393650799998</v>
      </c>
      <c r="I20" s="552">
        <f>Activity!$C19*Activity!$D19*Activity!K19</f>
        <v>8.7097978835999984E-2</v>
      </c>
      <c r="J20" s="553">
        <f>Activity!$C19*Activity!$D19*Activity!L19</f>
        <v>0.69678383068799987</v>
      </c>
      <c r="K20" s="552">
        <f>Activity!$C19*Activity!$D19*Activity!M19</f>
        <v>0.31935925573199997</v>
      </c>
      <c r="L20" s="552">
        <f>Activity!$C19*Activity!$D19*Activity!N19</f>
        <v>0.38710212815999995</v>
      </c>
      <c r="M20" s="550">
        <f>Activity!$C19*Activity!$D19*Activity!O19</f>
        <v>1.5096982998239998</v>
      </c>
      <c r="N20" s="413">
        <v>0</v>
      </c>
      <c r="O20" s="552">
        <f>Activity!C19*Activity!D19</f>
        <v>9.6775532039999987</v>
      </c>
      <c r="P20" s="559">
        <f>Activity!X19</f>
        <v>0</v>
      </c>
    </row>
    <row r="21" spans="2:16">
      <c r="B21" s="7">
        <f t="shared" si="0"/>
        <v>2007</v>
      </c>
      <c r="C21" s="551">
        <f>Activity!$C20*Activity!$D20*Activity!E20</f>
        <v>4.3791536982600006</v>
      </c>
      <c r="D21" s="552">
        <f>Activity!$C20*Activity!$D20*Activity!F20</f>
        <v>1.2986455794840002</v>
      </c>
      <c r="E21" s="550">
        <f>Activity!$C20*Activity!$D20*Activity!G20</f>
        <v>0</v>
      </c>
      <c r="F21" s="552">
        <f>Activity!$C20*Activity!$D20*Activity!H20</f>
        <v>0</v>
      </c>
      <c r="G21" s="552">
        <f>Activity!$C20*Activity!$D20*Activity!I20</f>
        <v>0.99663497960400016</v>
      </c>
      <c r="H21" s="552">
        <f>Activity!$C20*Activity!$D20*Activity!J20</f>
        <v>0.27180953989200002</v>
      </c>
      <c r="I21" s="552">
        <f>Activity!$C20*Activity!$D20*Activity!K20</f>
        <v>9.0603179963999997E-2</v>
      </c>
      <c r="J21" s="553">
        <f>Activity!$C20*Activity!$D20*Activity!L20</f>
        <v>0.72482543971199997</v>
      </c>
      <c r="K21" s="552">
        <f>Activity!$C20*Activity!$D20*Activity!M20</f>
        <v>0.33221165986800005</v>
      </c>
      <c r="L21" s="552">
        <f>Activity!$C20*Activity!$D20*Activity!N20</f>
        <v>0.40268079984000005</v>
      </c>
      <c r="M21" s="550">
        <f>Activity!$C20*Activity!$D20*Activity!O20</f>
        <v>1.5704551193760001</v>
      </c>
      <c r="N21" s="413">
        <v>0</v>
      </c>
      <c r="O21" s="552">
        <f>Activity!C20*Activity!D20</f>
        <v>10.067019996000001</v>
      </c>
      <c r="P21" s="559">
        <f>Activity!X20</f>
        <v>0</v>
      </c>
    </row>
    <row r="22" spans="2:16">
      <c r="B22" s="7">
        <f t="shared" ref="B22:B85" si="1">B21+1</f>
        <v>2008</v>
      </c>
      <c r="C22" s="551">
        <f>Activity!$C21*Activity!$D21*Activity!E21</f>
        <v>4.5530230660199997</v>
      </c>
      <c r="D22" s="552">
        <f>Activity!$C21*Activity!$D21*Activity!F21</f>
        <v>1.3502068402680001</v>
      </c>
      <c r="E22" s="550">
        <f>Activity!$C21*Activity!$D21*Activity!G21</f>
        <v>0</v>
      </c>
      <c r="F22" s="552">
        <f>Activity!$C21*Activity!$D21*Activity!H21</f>
        <v>0</v>
      </c>
      <c r="G22" s="552">
        <f>Activity!$C21*Activity!$D21*Activity!I21</f>
        <v>1.0362052495080001</v>
      </c>
      <c r="H22" s="552">
        <f>Activity!$C21*Activity!$D21*Activity!J21</f>
        <v>0.28260143168399998</v>
      </c>
      <c r="I22" s="552">
        <f>Activity!$C21*Activity!$D21*Activity!K21</f>
        <v>9.4200477227999985E-2</v>
      </c>
      <c r="J22" s="553">
        <f>Activity!$C21*Activity!$D21*Activity!L21</f>
        <v>0.75360381782399988</v>
      </c>
      <c r="K22" s="552">
        <f>Activity!$C21*Activity!$D21*Activity!M21</f>
        <v>0.34540174983600003</v>
      </c>
      <c r="L22" s="552">
        <f>Activity!$C21*Activity!$D21*Activity!N21</f>
        <v>0.41866878767999999</v>
      </c>
      <c r="M22" s="550">
        <f>Activity!$C21*Activity!$D21*Activity!O21</f>
        <v>1.6328082719520001</v>
      </c>
      <c r="N22" s="413">
        <v>0</v>
      </c>
      <c r="O22" s="552">
        <f>Activity!C21*Activity!D21</f>
        <v>10.466719692</v>
      </c>
      <c r="P22" s="559">
        <f>Activity!X21</f>
        <v>0</v>
      </c>
    </row>
    <row r="23" spans="2:16">
      <c r="B23" s="7">
        <f t="shared" si="1"/>
        <v>2009</v>
      </c>
      <c r="C23" s="551">
        <f>Activity!$C22*Activity!$D22*Activity!E22</f>
        <v>4.7307806290799999</v>
      </c>
      <c r="D23" s="552">
        <f>Activity!$C22*Activity!$D22*Activity!F22</f>
        <v>1.4029211520720002</v>
      </c>
      <c r="E23" s="550">
        <f>Activity!$C22*Activity!$D22*Activity!G22</f>
        <v>0</v>
      </c>
      <c r="F23" s="552">
        <f>Activity!$C22*Activity!$D22*Activity!H22</f>
        <v>0</v>
      </c>
      <c r="G23" s="552">
        <f>Activity!$C22*Activity!$D22*Activity!I22</f>
        <v>1.0766604190320002</v>
      </c>
      <c r="H23" s="552">
        <f>Activity!$C22*Activity!$D22*Activity!J22</f>
        <v>0.293634659736</v>
      </c>
      <c r="I23" s="552">
        <f>Activity!$C22*Activity!$D22*Activity!K22</f>
        <v>9.7878219911999992E-2</v>
      </c>
      <c r="J23" s="553">
        <f>Activity!$C22*Activity!$D22*Activity!L22</f>
        <v>0.78302575929599993</v>
      </c>
      <c r="K23" s="552">
        <f>Activity!$C22*Activity!$D22*Activity!M22</f>
        <v>0.35888680634400005</v>
      </c>
      <c r="L23" s="552">
        <f>Activity!$C22*Activity!$D22*Activity!N22</f>
        <v>0.43501431072000002</v>
      </c>
      <c r="M23" s="550">
        <f>Activity!$C22*Activity!$D22*Activity!O22</f>
        <v>1.6965558118080002</v>
      </c>
      <c r="N23" s="413">
        <v>0</v>
      </c>
      <c r="O23" s="552">
        <f>Activity!C22*Activity!D22</f>
        <v>10.875357768000001</v>
      </c>
      <c r="P23" s="559">
        <f>Activity!X22</f>
        <v>0</v>
      </c>
    </row>
    <row r="24" spans="2:16">
      <c r="B24" s="7">
        <f t="shared" si="1"/>
        <v>2010</v>
      </c>
      <c r="C24" s="551">
        <f>Activity!$C23*Activity!$D23*Activity!E23</f>
        <v>4.8020284560599995</v>
      </c>
      <c r="D24" s="552">
        <f>Activity!$C23*Activity!$D23*Activity!F23</f>
        <v>1.424049818004</v>
      </c>
      <c r="E24" s="550">
        <f>Activity!$C23*Activity!$D23*Activity!G23</f>
        <v>0</v>
      </c>
      <c r="F24" s="552">
        <f>Activity!$C23*Activity!$D23*Activity!H23</f>
        <v>0</v>
      </c>
      <c r="G24" s="552">
        <f>Activity!$C23*Activity!$D23*Activity!I23</f>
        <v>1.0928754417239999</v>
      </c>
      <c r="H24" s="552">
        <f>Activity!$C23*Activity!$D23*Activity!J23</f>
        <v>0.29805693865199995</v>
      </c>
      <c r="I24" s="552">
        <f>Activity!$C23*Activity!$D23*Activity!K23</f>
        <v>9.9352312883999983E-2</v>
      </c>
      <c r="J24" s="553">
        <f>Activity!$C23*Activity!$D23*Activity!L23</f>
        <v>0.79481850307199986</v>
      </c>
      <c r="K24" s="552">
        <f>Activity!$C23*Activity!$D23*Activity!M23</f>
        <v>0.36429181390799997</v>
      </c>
      <c r="L24" s="552">
        <f>Activity!$C23*Activity!$D23*Activity!N23</f>
        <v>0.44156583503999997</v>
      </c>
      <c r="M24" s="550">
        <f>Activity!$C23*Activity!$D23*Activity!O23</f>
        <v>1.7221067566559998</v>
      </c>
      <c r="N24" s="413">
        <v>0</v>
      </c>
      <c r="O24" s="552">
        <f>Activity!C23*Activity!D23</f>
        <v>11.039145875999999</v>
      </c>
      <c r="P24" s="559">
        <f>Activity!X23</f>
        <v>0</v>
      </c>
    </row>
    <row r="25" spans="2:16">
      <c r="B25" s="7">
        <f t="shared" si="1"/>
        <v>2011</v>
      </c>
      <c r="C25" s="551">
        <f>Activity!$C24*Activity!$D24*Activity!E24</f>
        <v>4.5338551164000007</v>
      </c>
      <c r="D25" s="552">
        <f>Activity!$C24*Activity!$D24*Activity!F24</f>
        <v>1.3445225517600001</v>
      </c>
      <c r="E25" s="550">
        <f>Activity!$C24*Activity!$D24*Activity!G24</f>
        <v>0</v>
      </c>
      <c r="F25" s="552">
        <f>Activity!$C24*Activity!$D24*Activity!H24</f>
        <v>0</v>
      </c>
      <c r="G25" s="552">
        <f>Activity!$C24*Activity!$D24*Activity!I24</f>
        <v>1.0318428885600002</v>
      </c>
      <c r="H25" s="552">
        <f>Activity!$C24*Activity!$D24*Activity!J24</f>
        <v>0.28141169688000006</v>
      </c>
      <c r="I25" s="552">
        <f>Activity!$C24*Activity!$D24*Activity!K24</f>
        <v>9.3803898960000007E-2</v>
      </c>
      <c r="J25" s="553">
        <f>Activity!$C24*Activity!$D24*Activity!L24</f>
        <v>0.75043119168000005</v>
      </c>
      <c r="K25" s="552">
        <f>Activity!$C24*Activity!$D24*Activity!M24</f>
        <v>0.34394762952000008</v>
      </c>
      <c r="L25" s="552">
        <f>Activity!$C24*Activity!$D24*Activity!N24</f>
        <v>0.41690621760000007</v>
      </c>
      <c r="M25" s="550">
        <f>Activity!$C24*Activity!$D24*Activity!O24</f>
        <v>1.6259342486400001</v>
      </c>
      <c r="N25" s="413">
        <v>0</v>
      </c>
      <c r="O25" s="552">
        <f>Activity!C24*Activity!D24</f>
        <v>10.422655440000002</v>
      </c>
      <c r="P25" s="559">
        <f>Activity!X24</f>
        <v>0</v>
      </c>
    </row>
    <row r="26" spans="2:16">
      <c r="B26" s="7">
        <f t="shared" si="1"/>
        <v>2012</v>
      </c>
      <c r="C26" s="551">
        <f>Activity!$C25*Activity!$D25*Activity!E25</f>
        <v>4.6701247824000003</v>
      </c>
      <c r="D26" s="552">
        <f>Activity!$C25*Activity!$D25*Activity!F25</f>
        <v>1.38493355616</v>
      </c>
      <c r="E26" s="550">
        <f>Activity!$C25*Activity!$D25*Activity!G25</f>
        <v>0</v>
      </c>
      <c r="F26" s="552">
        <f>Activity!$C25*Activity!$D25*Activity!H25</f>
        <v>0</v>
      </c>
      <c r="G26" s="552">
        <f>Activity!$C25*Activity!$D25*Activity!I25</f>
        <v>1.0628559849600001</v>
      </c>
      <c r="H26" s="552">
        <f>Activity!$C25*Activity!$D25*Activity!J25</f>
        <v>0.28986981408000001</v>
      </c>
      <c r="I26" s="552">
        <f>Activity!$C25*Activity!$D25*Activity!K25</f>
        <v>9.6623271359999999E-2</v>
      </c>
      <c r="J26" s="553">
        <f>Activity!$C25*Activity!$D25*Activity!L25</f>
        <v>0.77298617087999999</v>
      </c>
      <c r="K26" s="552">
        <f>Activity!$C25*Activity!$D25*Activity!M25</f>
        <v>0.35428532832000004</v>
      </c>
      <c r="L26" s="552">
        <f>Activity!$C25*Activity!$D25*Activity!N25</f>
        <v>0.42943676160000005</v>
      </c>
      <c r="M26" s="550">
        <f>Activity!$C25*Activity!$D25*Activity!O25</f>
        <v>1.67480337024</v>
      </c>
      <c r="N26" s="413">
        <v>0</v>
      </c>
      <c r="O26" s="552">
        <f>Activity!C25*Activity!D25</f>
        <v>10.735919040000001</v>
      </c>
      <c r="P26" s="559">
        <f>Activity!X25</f>
        <v>0</v>
      </c>
    </row>
    <row r="27" spans="2:16">
      <c r="B27" s="7">
        <f t="shared" si="1"/>
        <v>2013</v>
      </c>
      <c r="C27" s="551">
        <f>Activity!$C26*Activity!$D26*Activity!E26</f>
        <v>4.8118062312000003</v>
      </c>
      <c r="D27" s="552">
        <f>Activity!$C26*Activity!$D26*Activity!F26</f>
        <v>1.4269494340800002</v>
      </c>
      <c r="E27" s="550">
        <f>Activity!$C26*Activity!$D26*Activity!G26</f>
        <v>0</v>
      </c>
      <c r="F27" s="552">
        <f>Activity!$C26*Activity!$D26*Activity!H26</f>
        <v>0</v>
      </c>
      <c r="G27" s="552">
        <f>Activity!$C26*Activity!$D26*Activity!I26</f>
        <v>1.0951007284800003</v>
      </c>
      <c r="H27" s="552">
        <f>Activity!$C26*Activity!$D26*Activity!J26</f>
        <v>0.29866383504000005</v>
      </c>
      <c r="I27" s="552">
        <f>Activity!$C26*Activity!$D26*Activity!K26</f>
        <v>9.9554611680000002E-2</v>
      </c>
      <c r="J27" s="553">
        <f>Activity!$C26*Activity!$D26*Activity!L26</f>
        <v>0.79643689344000002</v>
      </c>
      <c r="K27" s="552">
        <f>Activity!$C26*Activity!$D26*Activity!M26</f>
        <v>0.36503357616000004</v>
      </c>
      <c r="L27" s="552">
        <f>Activity!$C26*Activity!$D26*Activity!N26</f>
        <v>0.44246494080000004</v>
      </c>
      <c r="M27" s="550">
        <f>Activity!$C26*Activity!$D26*Activity!O26</f>
        <v>1.7256132691200001</v>
      </c>
      <c r="N27" s="413">
        <v>0</v>
      </c>
      <c r="O27" s="552">
        <f>Activity!C26*Activity!D26</f>
        <v>11.061623520000001</v>
      </c>
      <c r="P27" s="559">
        <f>Activity!X26</f>
        <v>0</v>
      </c>
    </row>
    <row r="28" spans="2:16">
      <c r="B28" s="7">
        <f t="shared" si="1"/>
        <v>2014</v>
      </c>
      <c r="C28" s="551">
        <f>Activity!$C27*Activity!$D27*Activity!E27</f>
        <v>4.9540483601999998</v>
      </c>
      <c r="D28" s="552">
        <f>Activity!$C27*Activity!$D27*Activity!F27</f>
        <v>1.46913158268</v>
      </c>
      <c r="E28" s="550">
        <f>Activity!$C27*Activity!$D27*Activity!G27</f>
        <v>0</v>
      </c>
      <c r="F28" s="552">
        <f>Activity!$C27*Activity!$D27*Activity!H27</f>
        <v>0</v>
      </c>
      <c r="G28" s="552">
        <f>Activity!$C27*Activity!$D27*Activity!I27</f>
        <v>1.1274730750800002</v>
      </c>
      <c r="H28" s="552">
        <f>Activity!$C27*Activity!$D27*Activity!J27</f>
        <v>0.30749265683999999</v>
      </c>
      <c r="I28" s="552">
        <f>Activity!$C27*Activity!$D27*Activity!K27</f>
        <v>0.10249755228</v>
      </c>
      <c r="J28" s="553">
        <f>Activity!$C27*Activity!$D27*Activity!L27</f>
        <v>0.81998041824000001</v>
      </c>
      <c r="K28" s="552">
        <f>Activity!$C27*Activity!$D27*Activity!M27</f>
        <v>0.37582435836000005</v>
      </c>
      <c r="L28" s="552">
        <f>Activity!$C27*Activity!$D27*Activity!N27</f>
        <v>0.45554467680000005</v>
      </c>
      <c r="M28" s="550">
        <f>Activity!$C27*Activity!$D27*Activity!O27</f>
        <v>1.77662423952</v>
      </c>
      <c r="N28" s="413">
        <v>0</v>
      </c>
      <c r="O28" s="552">
        <f>Activity!C27*Activity!D27</f>
        <v>11.38861692</v>
      </c>
      <c r="P28" s="559">
        <f>Activity!X27</f>
        <v>0</v>
      </c>
    </row>
    <row r="29" spans="2:16">
      <c r="B29" s="7">
        <f t="shared" si="1"/>
        <v>2015</v>
      </c>
      <c r="C29" s="551">
        <f>Activity!$C28*Activity!$D28*Activity!E28</f>
        <v>5.0922682182000001</v>
      </c>
      <c r="D29" s="552">
        <f>Activity!$C28*Activity!$D28*Activity!F28</f>
        <v>1.5101209198800001</v>
      </c>
      <c r="E29" s="550">
        <f>Activity!$C28*Activity!$D28*Activity!G28</f>
        <v>0</v>
      </c>
      <c r="F29" s="552">
        <f>Activity!$C28*Activity!$D28*Activity!H28</f>
        <v>0</v>
      </c>
      <c r="G29" s="552">
        <f>Activity!$C28*Activity!$D28*Activity!I28</f>
        <v>1.15893000828</v>
      </c>
      <c r="H29" s="552">
        <f>Activity!$C28*Activity!$D28*Activity!J28</f>
        <v>0.31607182044000004</v>
      </c>
      <c r="I29" s="552">
        <f>Activity!$C28*Activity!$D28*Activity!K28</f>
        <v>0.10535727348</v>
      </c>
      <c r="J29" s="553">
        <f>Activity!$C28*Activity!$D28*Activity!L28</f>
        <v>0.84285818783999999</v>
      </c>
      <c r="K29" s="552">
        <f>Activity!$C28*Activity!$D28*Activity!M28</f>
        <v>0.38631000276000005</v>
      </c>
      <c r="L29" s="552">
        <f>Activity!$C28*Activity!$D28*Activity!N28</f>
        <v>0.46825454880000006</v>
      </c>
      <c r="M29" s="550">
        <f>Activity!$C28*Activity!$D28*Activity!O28</f>
        <v>1.82619274032</v>
      </c>
      <c r="N29" s="413">
        <v>0</v>
      </c>
      <c r="O29" s="552">
        <f>Activity!C28*Activity!D28</f>
        <v>11.706363720000001</v>
      </c>
      <c r="P29" s="559">
        <f>Activity!X28</f>
        <v>0</v>
      </c>
    </row>
    <row r="30" spans="2:16">
      <c r="B30" s="7">
        <f t="shared" si="1"/>
        <v>2016</v>
      </c>
      <c r="C30" s="551">
        <f>Activity!$C29*Activity!$D29*Activity!E29</f>
        <v>5.2369480872000018</v>
      </c>
      <c r="D30" s="552">
        <f>Activity!$C29*Activity!$D29*Activity!F29</f>
        <v>1.5530259844800005</v>
      </c>
      <c r="E30" s="550">
        <f>Activity!$C29*Activity!$D29*Activity!G29</f>
        <v>0</v>
      </c>
      <c r="F30" s="552">
        <f>Activity!$C29*Activity!$D29*Activity!H29</f>
        <v>0</v>
      </c>
      <c r="G30" s="552">
        <f>Activity!$C29*Activity!$D29*Activity!I29</f>
        <v>1.1918571508800004</v>
      </c>
      <c r="H30" s="552">
        <f>Activity!$C29*Activity!$D29*Activity!J29</f>
        <v>0.32505195024000011</v>
      </c>
      <c r="I30" s="552">
        <f>Activity!$C29*Activity!$D29*Activity!K29</f>
        <v>0.10835065008000003</v>
      </c>
      <c r="J30" s="553">
        <f>Activity!$C29*Activity!$D29*Activity!L29</f>
        <v>0.86680520064000022</v>
      </c>
      <c r="K30" s="552">
        <f>Activity!$C29*Activity!$D29*Activity!M29</f>
        <v>0.39728571696000015</v>
      </c>
      <c r="L30" s="552">
        <f>Activity!$C29*Activity!$D29*Activity!N29</f>
        <v>0.48155844480000015</v>
      </c>
      <c r="M30" s="550">
        <f>Activity!$C29*Activity!$D29*Activity!O29</f>
        <v>1.8780779347200005</v>
      </c>
      <c r="N30" s="413">
        <v>0</v>
      </c>
      <c r="O30" s="552">
        <f>Activity!C29*Activity!D29</f>
        <v>12.038961120000003</v>
      </c>
      <c r="P30" s="559">
        <f>Activity!X29</f>
        <v>0</v>
      </c>
    </row>
    <row r="31" spans="2:16">
      <c r="B31" s="7">
        <f t="shared" si="1"/>
        <v>2017</v>
      </c>
      <c r="C31" s="551">
        <f>Activity!$C30*Activity!$D30*Activity!E30</f>
        <v>5.2901024969496975</v>
      </c>
      <c r="D31" s="552">
        <f>Activity!$C30*Activity!$D30*Activity!F30</f>
        <v>1.5687890163368068</v>
      </c>
      <c r="E31" s="550">
        <f>Activity!$C30*Activity!$D30*Activity!G30</f>
        <v>0</v>
      </c>
      <c r="F31" s="552">
        <f>Activity!$C30*Activity!$D30*Activity!H30</f>
        <v>0</v>
      </c>
      <c r="G31" s="552">
        <f>Activity!$C30*Activity!$D30*Activity!I30</f>
        <v>1.2039543613747588</v>
      </c>
      <c r="H31" s="552">
        <f>Activity!$C30*Activity!$D30*Activity!J30</f>
        <v>0.32835118946584324</v>
      </c>
      <c r="I31" s="552">
        <f>Activity!$C30*Activity!$D30*Activity!K30</f>
        <v>0.10945039648861442</v>
      </c>
      <c r="J31" s="553">
        <f>Activity!$C30*Activity!$D30*Activity!L30</f>
        <v>0.87560317190891535</v>
      </c>
      <c r="K31" s="552">
        <f>Activity!$C30*Activity!$D30*Activity!M30</f>
        <v>0.40131812045825288</v>
      </c>
      <c r="L31" s="552">
        <f>Activity!$C30*Activity!$D30*Activity!N30</f>
        <v>0.48644620661606414</v>
      </c>
      <c r="M31" s="550">
        <f>Activity!$C30*Activity!$D30*Activity!O30</f>
        <v>1.8971402058026501</v>
      </c>
      <c r="N31" s="413">
        <v>0</v>
      </c>
      <c r="O31" s="552">
        <f>Activity!C30*Activity!D30</f>
        <v>12.161155165401603</v>
      </c>
      <c r="P31" s="559">
        <f>Activity!X30</f>
        <v>0</v>
      </c>
    </row>
    <row r="32" spans="2:16">
      <c r="B32" s="7">
        <f t="shared" si="1"/>
        <v>2018</v>
      </c>
      <c r="C32" s="551">
        <f>Activity!$C31*Activity!$D31*Activity!E31</f>
        <v>5.3059968067904419</v>
      </c>
      <c r="D32" s="552">
        <f>Activity!$C31*Activity!$D31*Activity!F31</f>
        <v>1.5735025013240622</v>
      </c>
      <c r="E32" s="550">
        <f>Activity!$C31*Activity!$D31*Activity!G31</f>
        <v>0</v>
      </c>
      <c r="F32" s="552">
        <f>Activity!$C31*Activity!$D31*Activity!H31</f>
        <v>0</v>
      </c>
      <c r="G32" s="552">
        <f>Activity!$C31*Activity!$D31*Activity!I31</f>
        <v>1.2075716870626525</v>
      </c>
      <c r="H32" s="552">
        <f>Activity!$C31*Activity!$D31*Activity!J31</f>
        <v>0.32933773283526885</v>
      </c>
      <c r="I32" s="552">
        <f>Activity!$C31*Activity!$D31*Activity!K31</f>
        <v>0.10977924427842294</v>
      </c>
      <c r="J32" s="553">
        <f>Activity!$C31*Activity!$D31*Activity!L31</f>
        <v>0.87823395422738348</v>
      </c>
      <c r="K32" s="552">
        <f>Activity!$C31*Activity!$D31*Activity!M31</f>
        <v>0.40252389568755081</v>
      </c>
      <c r="L32" s="552">
        <f>Activity!$C31*Activity!$D31*Activity!N31</f>
        <v>0.48790775234854644</v>
      </c>
      <c r="M32" s="550">
        <f>Activity!$C31*Activity!$D31*Activity!O31</f>
        <v>1.9028402341593311</v>
      </c>
      <c r="N32" s="413">
        <v>0</v>
      </c>
      <c r="O32" s="552">
        <f>Activity!C31*Activity!D31</f>
        <v>12.197693808713661</v>
      </c>
      <c r="P32" s="559">
        <f>Activity!X31</f>
        <v>0</v>
      </c>
    </row>
    <row r="33" spans="2:16">
      <c r="B33" s="7">
        <f t="shared" si="1"/>
        <v>2019</v>
      </c>
      <c r="C33" s="551">
        <f>Activity!$C32*Activity!$D32*Activity!E32</f>
        <v>5.3181380218243985</v>
      </c>
      <c r="D33" s="552">
        <f>Activity!$C32*Activity!$D32*Activity!F32</f>
        <v>1.5771029995755115</v>
      </c>
      <c r="E33" s="550">
        <f>Activity!$C32*Activity!$D32*Activity!G32</f>
        <v>0</v>
      </c>
      <c r="F33" s="552">
        <f>Activity!$C32*Activity!$D32*Activity!H32</f>
        <v>0</v>
      </c>
      <c r="G33" s="552">
        <f>Activity!$C32*Activity!$D32*Activity!I32</f>
        <v>1.210334860139346</v>
      </c>
      <c r="H33" s="552">
        <f>Activity!$C32*Activity!$D32*Activity!J32</f>
        <v>0.33009132549254888</v>
      </c>
      <c r="I33" s="552">
        <f>Activity!$C32*Activity!$D32*Activity!K32</f>
        <v>0.11003044183084962</v>
      </c>
      <c r="J33" s="553">
        <f>Activity!$C32*Activity!$D32*Activity!L32</f>
        <v>0.88024353464679694</v>
      </c>
      <c r="K33" s="552">
        <f>Activity!$C32*Activity!$D32*Activity!M32</f>
        <v>0.40344495337978198</v>
      </c>
      <c r="L33" s="552">
        <f>Activity!$C32*Activity!$D32*Activity!N32</f>
        <v>0.48902418591488728</v>
      </c>
      <c r="M33" s="550">
        <f>Activity!$C32*Activity!$D32*Activity!O32</f>
        <v>1.9071943250680603</v>
      </c>
      <c r="N33" s="413">
        <v>0</v>
      </c>
      <c r="O33" s="552">
        <f>Activity!C32*Activity!D32</f>
        <v>12.225604647872181</v>
      </c>
      <c r="P33" s="559">
        <f>Activity!X32</f>
        <v>0</v>
      </c>
    </row>
    <row r="34" spans="2:16">
      <c r="B34" s="7">
        <f t="shared" si="1"/>
        <v>2020</v>
      </c>
      <c r="C34" s="551">
        <f>Activity!$C33*Activity!$D33*Activity!E33</f>
        <v>5.3266957861914985</v>
      </c>
      <c r="D34" s="552">
        <f>Activity!$C33*Activity!$D33*Activity!F33</f>
        <v>1.5796408193533411</v>
      </c>
      <c r="E34" s="550">
        <f>Activity!$C33*Activity!$D33*Activity!G33</f>
        <v>0</v>
      </c>
      <c r="F34" s="552">
        <f>Activity!$C33*Activity!$D33*Activity!H33</f>
        <v>0</v>
      </c>
      <c r="G34" s="552">
        <f>Activity!$C33*Activity!$D33*Activity!I33</f>
        <v>1.2122824892711688</v>
      </c>
      <c r="H34" s="552">
        <f>Activity!$C33*Activity!$D33*Activity!J33</f>
        <v>0.33062249707395508</v>
      </c>
      <c r="I34" s="552">
        <f>Activity!$C33*Activity!$D33*Activity!K33</f>
        <v>0.1102074990246517</v>
      </c>
      <c r="J34" s="553">
        <f>Activity!$C33*Activity!$D33*Activity!L33</f>
        <v>0.88165999219721358</v>
      </c>
      <c r="K34" s="552">
        <f>Activity!$C33*Activity!$D33*Activity!M33</f>
        <v>0.40409416309038959</v>
      </c>
      <c r="L34" s="552">
        <f>Activity!$C33*Activity!$D33*Activity!N33</f>
        <v>0.4898111067762298</v>
      </c>
      <c r="M34" s="550">
        <f>Activity!$C33*Activity!$D33*Activity!O33</f>
        <v>1.9102633164272962</v>
      </c>
      <c r="N34" s="413">
        <v>0</v>
      </c>
      <c r="O34" s="552">
        <f>Activity!C33*Activity!D33</f>
        <v>12.245277669405745</v>
      </c>
      <c r="P34" s="559">
        <f>Activity!X33</f>
        <v>0</v>
      </c>
    </row>
    <row r="35" spans="2:16">
      <c r="B35" s="7">
        <f t="shared" si="1"/>
        <v>2021</v>
      </c>
      <c r="C35" s="551">
        <f>Activity!$C34*Activity!$D34*Activity!E34</f>
        <v>5.331833794873643</v>
      </c>
      <c r="D35" s="552">
        <f>Activity!$C34*Activity!$D34*Activity!F34</f>
        <v>1.5811645046866665</v>
      </c>
      <c r="E35" s="550">
        <f>Activity!$C34*Activity!$D34*Activity!G34</f>
        <v>0</v>
      </c>
      <c r="F35" s="552">
        <f>Activity!$C34*Activity!$D34*Activity!H34</f>
        <v>0</v>
      </c>
      <c r="G35" s="552">
        <f>Activity!$C34*Activity!$D34*Activity!I34</f>
        <v>1.2134518291781395</v>
      </c>
      <c r="H35" s="552">
        <f>Activity!$C34*Activity!$D34*Activity!J34</f>
        <v>0.3309414079576744</v>
      </c>
      <c r="I35" s="552">
        <f>Activity!$C34*Activity!$D34*Activity!K34</f>
        <v>0.11031380265255812</v>
      </c>
      <c r="J35" s="553">
        <f>Activity!$C34*Activity!$D34*Activity!L34</f>
        <v>0.88251042122046497</v>
      </c>
      <c r="K35" s="552">
        <f>Activity!$C34*Activity!$D34*Activity!M34</f>
        <v>0.40448394305937985</v>
      </c>
      <c r="L35" s="552">
        <f>Activity!$C34*Activity!$D34*Activity!N34</f>
        <v>0.4902835673447028</v>
      </c>
      <c r="M35" s="550">
        <f>Activity!$C34*Activity!$D34*Activity!O34</f>
        <v>1.9121059126443409</v>
      </c>
      <c r="N35" s="413">
        <v>0</v>
      </c>
      <c r="O35" s="552">
        <f>Activity!C34*Activity!D34</f>
        <v>12.25708918361757</v>
      </c>
      <c r="P35" s="559">
        <f>Activity!X34</f>
        <v>0</v>
      </c>
    </row>
    <row r="36" spans="2:16">
      <c r="B36" s="7">
        <f t="shared" si="1"/>
        <v>2022</v>
      </c>
      <c r="C36" s="551">
        <f>Activity!$C35*Activity!$D35*Activity!E35</f>
        <v>5.3337099807813866</v>
      </c>
      <c r="D36" s="552">
        <f>Activity!$C35*Activity!$D35*Activity!F35</f>
        <v>1.5817208908524112</v>
      </c>
      <c r="E36" s="550">
        <f>Activity!$C35*Activity!$D35*Activity!G35</f>
        <v>0</v>
      </c>
      <c r="F36" s="552">
        <f>Activity!$C35*Activity!$D35*Activity!H35</f>
        <v>0</v>
      </c>
      <c r="G36" s="552">
        <f>Activity!$C35*Activity!$D35*Activity!I35</f>
        <v>1.2138788232123157</v>
      </c>
      <c r="H36" s="552">
        <f>Activity!$C35*Activity!$D35*Activity!J35</f>
        <v>0.33105786087608602</v>
      </c>
      <c r="I36" s="552">
        <f>Activity!$C35*Activity!$D35*Activity!K35</f>
        <v>0.11035262029202868</v>
      </c>
      <c r="J36" s="553">
        <f>Activity!$C35*Activity!$D35*Activity!L35</f>
        <v>0.88282096233622942</v>
      </c>
      <c r="K36" s="552">
        <f>Activity!$C35*Activity!$D35*Activity!M35</f>
        <v>0.4046262744041052</v>
      </c>
      <c r="L36" s="552">
        <f>Activity!$C35*Activity!$D35*Activity!N35</f>
        <v>0.49045609018679415</v>
      </c>
      <c r="M36" s="550">
        <f>Activity!$C35*Activity!$D35*Activity!O35</f>
        <v>1.9127787517284971</v>
      </c>
      <c r="N36" s="413">
        <v>0</v>
      </c>
      <c r="O36" s="552">
        <f>Activity!C35*Activity!D35</f>
        <v>12.261402254669854</v>
      </c>
      <c r="P36" s="559">
        <f>Activity!X35</f>
        <v>0</v>
      </c>
    </row>
    <row r="37" spans="2:16">
      <c r="B37" s="7">
        <f t="shared" si="1"/>
        <v>2023</v>
      </c>
      <c r="C37" s="551">
        <f>Activity!$C36*Activity!$D36*Activity!E36</f>
        <v>5.3324766963051538</v>
      </c>
      <c r="D37" s="552">
        <f>Activity!$C36*Activity!$D36*Activity!F36</f>
        <v>1.5813551582146317</v>
      </c>
      <c r="E37" s="550">
        <f>Activity!$C36*Activity!$D36*Activity!G36</f>
        <v>0</v>
      </c>
      <c r="F37" s="552">
        <f>Activity!$C36*Activity!$D36*Activity!H36</f>
        <v>0</v>
      </c>
      <c r="G37" s="552">
        <f>Activity!$C36*Activity!$D36*Activity!I36</f>
        <v>1.2135981446763453</v>
      </c>
      <c r="H37" s="552">
        <f>Activity!$C36*Activity!$D36*Activity!J36</f>
        <v>0.33098131218445781</v>
      </c>
      <c r="I37" s="552">
        <f>Activity!$C36*Activity!$D36*Activity!K36</f>
        <v>0.11032710406148592</v>
      </c>
      <c r="J37" s="553">
        <f>Activity!$C36*Activity!$D36*Activity!L36</f>
        <v>0.88261683249188738</v>
      </c>
      <c r="K37" s="552">
        <f>Activity!$C36*Activity!$D36*Activity!M36</f>
        <v>0.40453271489211512</v>
      </c>
      <c r="L37" s="552">
        <f>Activity!$C36*Activity!$D36*Activity!N36</f>
        <v>0.49034268471771525</v>
      </c>
      <c r="M37" s="550">
        <f>Activity!$C36*Activity!$D36*Activity!O36</f>
        <v>1.9123364703990895</v>
      </c>
      <c r="N37" s="413">
        <v>0</v>
      </c>
      <c r="O37" s="552">
        <f>Activity!C36*Activity!D36</f>
        <v>12.258567117942881</v>
      </c>
      <c r="P37" s="559">
        <f>Activity!X36</f>
        <v>0</v>
      </c>
    </row>
    <row r="38" spans="2:16">
      <c r="B38" s="7">
        <f t="shared" si="1"/>
        <v>2024</v>
      </c>
      <c r="C38" s="551">
        <f>Activity!$C37*Activity!$D37*Activity!E37</f>
        <v>5.328280889488477</v>
      </c>
      <c r="D38" s="552">
        <f>Activity!$C37*Activity!$D37*Activity!F37</f>
        <v>1.5801108844689966</v>
      </c>
      <c r="E38" s="550">
        <f>Activity!$C37*Activity!$D37*Activity!G37</f>
        <v>0</v>
      </c>
      <c r="F38" s="552">
        <f>Activity!$C37*Activity!$D37*Activity!H37</f>
        <v>0</v>
      </c>
      <c r="G38" s="552">
        <f>Activity!$C37*Activity!$D37*Activity!I37</f>
        <v>1.2126432369180673</v>
      </c>
      <c r="H38" s="552">
        <f>Activity!$C37*Activity!$D37*Activity!J37</f>
        <v>0.3307208827958365</v>
      </c>
      <c r="I38" s="552">
        <f>Activity!$C37*Activity!$D37*Activity!K37</f>
        <v>0.11024029426527882</v>
      </c>
      <c r="J38" s="553">
        <f>Activity!$C37*Activity!$D37*Activity!L37</f>
        <v>0.88192235412223052</v>
      </c>
      <c r="K38" s="552">
        <f>Activity!$C37*Activity!$D37*Activity!M37</f>
        <v>0.4042144123060224</v>
      </c>
      <c r="L38" s="552">
        <f>Activity!$C37*Activity!$D37*Activity!N37</f>
        <v>0.48995686340123928</v>
      </c>
      <c r="M38" s="550">
        <f>Activity!$C37*Activity!$D37*Activity!O37</f>
        <v>1.9108317672648329</v>
      </c>
      <c r="N38" s="413">
        <v>0</v>
      </c>
      <c r="O38" s="552">
        <f>Activity!C37*Activity!D37</f>
        <v>12.248921585030981</v>
      </c>
      <c r="P38" s="559">
        <f>Activity!X37</f>
        <v>0</v>
      </c>
    </row>
    <row r="39" spans="2:16">
      <c r="B39" s="7">
        <f t="shared" si="1"/>
        <v>2025</v>
      </c>
      <c r="C39" s="551">
        <f>Activity!$C38*Activity!$D38*Activity!E38</f>
        <v>5.3212642749764179</v>
      </c>
      <c r="D39" s="552">
        <f>Activity!$C38*Activity!$D38*Activity!F38</f>
        <v>1.5780300953378343</v>
      </c>
      <c r="E39" s="550">
        <f>Activity!$C38*Activity!$D38*Activity!G38</f>
        <v>0</v>
      </c>
      <c r="F39" s="552">
        <f>Activity!$C38*Activity!$D38*Activity!H38</f>
        <v>0</v>
      </c>
      <c r="G39" s="552">
        <f>Activity!$C38*Activity!$D38*Activity!I38</f>
        <v>1.2110463522360124</v>
      </c>
      <c r="H39" s="552">
        <f>Activity!$C38*Activity!$D38*Activity!J38</f>
        <v>0.33028536879163972</v>
      </c>
      <c r="I39" s="552">
        <f>Activity!$C38*Activity!$D38*Activity!K38</f>
        <v>0.11009512293054657</v>
      </c>
      <c r="J39" s="553">
        <f>Activity!$C38*Activity!$D38*Activity!L38</f>
        <v>0.88076098344437259</v>
      </c>
      <c r="K39" s="552">
        <f>Activity!$C38*Activity!$D38*Activity!M38</f>
        <v>0.40368211741200416</v>
      </c>
      <c r="L39" s="552">
        <f>Activity!$C38*Activity!$D38*Activity!N38</f>
        <v>0.48931165746909594</v>
      </c>
      <c r="M39" s="550">
        <f>Activity!$C38*Activity!$D38*Activity!O38</f>
        <v>1.9083154641294742</v>
      </c>
      <c r="N39" s="413">
        <v>0</v>
      </c>
      <c r="O39" s="552">
        <f>Activity!C38*Activity!D38</f>
        <v>12.232791436727398</v>
      </c>
      <c r="P39" s="559">
        <f>Activity!X38</f>
        <v>0</v>
      </c>
    </row>
    <row r="40" spans="2:16">
      <c r="B40" s="7">
        <f t="shared" si="1"/>
        <v>2026</v>
      </c>
      <c r="C40" s="551">
        <f>Activity!$C39*Activity!$D39*Activity!E39</f>
        <v>5.3115634998880905</v>
      </c>
      <c r="D40" s="552">
        <f>Activity!$C39*Activity!$D39*Activity!F39</f>
        <v>1.5751533137599165</v>
      </c>
      <c r="E40" s="550">
        <f>Activity!$C39*Activity!$D39*Activity!G39</f>
        <v>0</v>
      </c>
      <c r="F40" s="552">
        <f>Activity!$C39*Activity!$D39*Activity!H39</f>
        <v>0</v>
      </c>
      <c r="G40" s="552">
        <f>Activity!$C39*Activity!$D39*Activity!I39</f>
        <v>1.2088385896297034</v>
      </c>
      <c r="H40" s="552">
        <f>Activity!$C39*Activity!$D39*Activity!J39</f>
        <v>0.32968325171719182</v>
      </c>
      <c r="I40" s="552">
        <f>Activity!$C39*Activity!$D39*Activity!K39</f>
        <v>0.10989441723906393</v>
      </c>
      <c r="J40" s="553">
        <f>Activity!$C39*Activity!$D39*Activity!L39</f>
        <v>0.87915533791251144</v>
      </c>
      <c r="K40" s="552">
        <f>Activity!$C39*Activity!$D39*Activity!M39</f>
        <v>0.40294619654323449</v>
      </c>
      <c r="L40" s="552">
        <f>Activity!$C39*Activity!$D39*Activity!N39</f>
        <v>0.4884196321736175</v>
      </c>
      <c r="M40" s="550">
        <f>Activity!$C39*Activity!$D39*Activity!O39</f>
        <v>1.9048365654771082</v>
      </c>
      <c r="N40" s="413">
        <v>0</v>
      </c>
      <c r="O40" s="552">
        <f>Activity!C39*Activity!D39</f>
        <v>12.210490804340438</v>
      </c>
      <c r="P40" s="559">
        <f>Activity!X39</f>
        <v>0</v>
      </c>
    </row>
    <row r="41" spans="2:16">
      <c r="B41" s="7">
        <f t="shared" si="1"/>
        <v>2027</v>
      </c>
      <c r="C41" s="551">
        <f>Activity!$C40*Activity!$D40*Activity!E40</f>
        <v>5.2993103047580492</v>
      </c>
      <c r="D41" s="552">
        <f>Activity!$C40*Activity!$D40*Activity!F40</f>
        <v>1.5715196076179041</v>
      </c>
      <c r="E41" s="550">
        <f>Activity!$C40*Activity!$D40*Activity!G40</f>
        <v>0</v>
      </c>
      <c r="F41" s="552">
        <f>Activity!$C40*Activity!$D40*Activity!H40</f>
        <v>0</v>
      </c>
      <c r="G41" s="552">
        <f>Activity!$C40*Activity!$D40*Activity!I40</f>
        <v>1.206049931427694</v>
      </c>
      <c r="H41" s="552">
        <f>Activity!$C40*Activity!$D40*Activity!J40</f>
        <v>0.32892270857118922</v>
      </c>
      <c r="I41" s="552">
        <f>Activity!$C40*Activity!$D40*Activity!K40</f>
        <v>0.10964090285706307</v>
      </c>
      <c r="J41" s="553">
        <f>Activity!$C40*Activity!$D40*Activity!L40</f>
        <v>0.87712722285650457</v>
      </c>
      <c r="K41" s="552">
        <f>Activity!$C40*Activity!$D40*Activity!M40</f>
        <v>0.4020166438092313</v>
      </c>
      <c r="L41" s="552">
        <f>Activity!$C40*Activity!$D40*Activity!N40</f>
        <v>0.48729290158694705</v>
      </c>
      <c r="M41" s="550">
        <f>Activity!$C40*Activity!$D40*Activity!O40</f>
        <v>1.9004423161890933</v>
      </c>
      <c r="N41" s="413">
        <v>0</v>
      </c>
      <c r="O41" s="552">
        <f>Activity!C40*Activity!D40</f>
        <v>12.182322539673676</v>
      </c>
      <c r="P41" s="559">
        <f>Activity!X40</f>
        <v>0</v>
      </c>
    </row>
    <row r="42" spans="2:16">
      <c r="B42" s="7">
        <f t="shared" si="1"/>
        <v>2028</v>
      </c>
      <c r="C42" s="551">
        <f>Activity!$C41*Activity!$D41*Activity!E41</f>
        <v>5.2846316796873216</v>
      </c>
      <c r="D42" s="552">
        <f>Activity!$C41*Activity!$D41*Activity!F41</f>
        <v>1.5671666360452059</v>
      </c>
      <c r="E42" s="550">
        <f>Activity!$C41*Activity!$D41*Activity!G41</f>
        <v>0</v>
      </c>
      <c r="F42" s="552">
        <f>Activity!$C41*Activity!$D41*Activity!H41</f>
        <v>0</v>
      </c>
      <c r="G42" s="552">
        <f>Activity!$C41*Activity!$D41*Activity!I41</f>
        <v>1.2027092788253906</v>
      </c>
      <c r="H42" s="552">
        <f>Activity!$C41*Activity!$D41*Activity!J41</f>
        <v>0.32801162149783375</v>
      </c>
      <c r="I42" s="552">
        <f>Activity!$C41*Activity!$D41*Activity!K41</f>
        <v>0.10933720716594458</v>
      </c>
      <c r="J42" s="553">
        <f>Activity!$C41*Activity!$D41*Activity!L41</f>
        <v>0.87469765732755667</v>
      </c>
      <c r="K42" s="552">
        <f>Activity!$C41*Activity!$D41*Activity!M41</f>
        <v>0.40090309294179682</v>
      </c>
      <c r="L42" s="552">
        <f>Activity!$C41*Activity!$D41*Activity!N41</f>
        <v>0.48594314295975372</v>
      </c>
      <c r="M42" s="550">
        <f>Activity!$C41*Activity!$D41*Activity!O41</f>
        <v>1.8951782575430396</v>
      </c>
      <c r="N42" s="413">
        <v>0</v>
      </c>
      <c r="O42" s="552">
        <f>Activity!C41*Activity!D41</f>
        <v>12.148578573993843</v>
      </c>
      <c r="P42" s="559">
        <f>Activity!X41</f>
        <v>0</v>
      </c>
    </row>
    <row r="43" spans="2:16">
      <c r="B43" s="7">
        <f t="shared" si="1"/>
        <v>2029</v>
      </c>
      <c r="C43" s="551">
        <f>Activity!$C42*Activity!$D42*Activity!E42</f>
        <v>5.2676500158409345</v>
      </c>
      <c r="D43" s="552">
        <f>Activity!$C42*Activity!$D42*Activity!F42</f>
        <v>1.5621306943528288</v>
      </c>
      <c r="E43" s="550">
        <f>Activity!$C42*Activity!$D42*Activity!G42</f>
        <v>0</v>
      </c>
      <c r="F43" s="552">
        <f>Activity!$C42*Activity!$D42*Activity!H42</f>
        <v>0</v>
      </c>
      <c r="G43" s="552">
        <f>Activity!$C42*Activity!$D42*Activity!I42</f>
        <v>1.1988444863637988</v>
      </c>
      <c r="H43" s="552">
        <f>Activity!$C42*Activity!$D42*Activity!J42</f>
        <v>0.32695758719012696</v>
      </c>
      <c r="I43" s="552">
        <f>Activity!$C42*Activity!$D42*Activity!K42</f>
        <v>0.10898586239670897</v>
      </c>
      <c r="J43" s="553">
        <f>Activity!$C42*Activity!$D42*Activity!L42</f>
        <v>0.87188689917367179</v>
      </c>
      <c r="K43" s="552">
        <f>Activity!$C42*Activity!$D42*Activity!M42</f>
        <v>0.39961482878793297</v>
      </c>
      <c r="L43" s="552">
        <f>Activity!$C42*Activity!$D42*Activity!N42</f>
        <v>0.48438161065203994</v>
      </c>
      <c r="M43" s="550">
        <f>Activity!$C42*Activity!$D42*Activity!O42</f>
        <v>1.8890882815429557</v>
      </c>
      <c r="N43" s="413">
        <v>0</v>
      </c>
      <c r="O43" s="552">
        <f>Activity!C42*Activity!D42</f>
        <v>12.109540266300998</v>
      </c>
      <c r="P43" s="559">
        <f>Activity!X42</f>
        <v>0</v>
      </c>
    </row>
    <row r="44" spans="2:16">
      <c r="B44" s="7">
        <f t="shared" si="1"/>
        <v>2030</v>
      </c>
      <c r="C44" s="551">
        <f>Activity!$C43*Activity!$D43*Activity!E43</f>
        <v>5.2487082600000017</v>
      </c>
      <c r="D44" s="552">
        <f>Activity!$C43*Activity!$D43*Activity!F43</f>
        <v>1.5565134840000006</v>
      </c>
      <c r="E44" s="550">
        <f>Activity!$C43*Activity!$D43*Activity!G43</f>
        <v>0</v>
      </c>
      <c r="F44" s="552">
        <f>Activity!$C43*Activity!$D43*Activity!H43</f>
        <v>0</v>
      </c>
      <c r="G44" s="552">
        <f>Activity!$C43*Activity!$D43*Activity!I43</f>
        <v>1.1945336040000005</v>
      </c>
      <c r="H44" s="552">
        <f>Activity!$C43*Activity!$D43*Activity!J43</f>
        <v>0.32578189200000007</v>
      </c>
      <c r="I44" s="552">
        <f>Activity!$C43*Activity!$D43*Activity!K43</f>
        <v>0.10859396400000003</v>
      </c>
      <c r="J44" s="553">
        <f>Activity!$C43*Activity!$D43*Activity!L43</f>
        <v>0.86875171200000023</v>
      </c>
      <c r="K44" s="552">
        <f>Activity!$C43*Activity!$D43*Activity!M43</f>
        <v>0.39817786800000016</v>
      </c>
      <c r="L44" s="552">
        <f>Activity!$C43*Activity!$D43*Activity!N43</f>
        <v>0.48263984000000015</v>
      </c>
      <c r="M44" s="550">
        <f>Activity!$C43*Activity!$D43*Activity!O43</f>
        <v>1.8822953760000005</v>
      </c>
      <c r="N44" s="413">
        <v>0</v>
      </c>
      <c r="O44" s="552">
        <f>Activity!C43*Activity!D43</f>
        <v>12.065996000000004</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tabSelected="1" workbookViewId="0">
      <pane xSplit="2" ySplit="11" topLeftCell="C39"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40"/>
    <col min="2" max="2" width="7" style="636" customWidth="1"/>
    <col min="3" max="3" width="8.85546875" style="636"/>
    <col min="4" max="4" width="13" style="636" bestFit="1" customWidth="1"/>
    <col min="5" max="5" width="12" style="636" customWidth="1"/>
    <col min="6" max="6" width="9.140625" style="636" bestFit="1" customWidth="1"/>
    <col min="7" max="10" width="8.85546875" style="636"/>
    <col min="11" max="11" width="11.42578125" style="636" bestFit="1" customWidth="1"/>
    <col min="12" max="12" width="8.85546875" style="636"/>
    <col min="13" max="13" width="10.7109375" style="636" bestFit="1" customWidth="1"/>
    <col min="14" max="14" width="3" style="636" customWidth="1"/>
    <col min="15" max="15" width="17.140625" style="637" customWidth="1"/>
    <col min="16" max="16" width="4.7109375" style="636" customWidth="1"/>
    <col min="17" max="17" width="2" style="639" customWidth="1"/>
    <col min="18" max="20" width="8.85546875" style="640"/>
    <col min="21" max="21" width="10.7109375" style="640" customWidth="1"/>
    <col min="22" max="27" width="8.85546875" style="640"/>
    <col min="28" max="28" width="8.85546875" style="636"/>
    <col min="29" max="30" width="8.85546875" style="640"/>
    <col min="31" max="31" width="2.7109375" style="640" customWidth="1"/>
    <col min="32" max="32" width="11.7109375" style="640" bestFit="1" customWidth="1"/>
    <col min="33" max="16384" width="8.85546875" style="640"/>
  </cols>
  <sheetData>
    <row r="1" spans="1:32">
      <c r="A1" s="635"/>
      <c r="P1" s="638"/>
    </row>
    <row r="2" spans="1:32">
      <c r="A2" s="635"/>
      <c r="B2" s="641" t="s">
        <v>94</v>
      </c>
      <c r="D2" s="641"/>
      <c r="E2" s="641"/>
    </row>
    <row r="3" spans="1:32">
      <c r="A3" s="635"/>
      <c r="B3" s="641"/>
      <c r="D3" s="641"/>
      <c r="E3" s="641"/>
      <c r="I3" s="641"/>
      <c r="J3" s="642"/>
      <c r="K3" s="642"/>
      <c r="L3" s="642"/>
      <c r="M3" s="642"/>
      <c r="N3" s="642"/>
      <c r="O3" s="643"/>
      <c r="AB3" s="642"/>
    </row>
    <row r="4" spans="1:32" ht="13.5" thickBot="1">
      <c r="A4" s="635"/>
      <c r="B4" s="641" t="s">
        <v>265</v>
      </c>
      <c r="D4" s="641"/>
      <c r="E4" s="641" t="s">
        <v>276</v>
      </c>
      <c r="H4" s="641" t="s">
        <v>30</v>
      </c>
      <c r="I4" s="641"/>
      <c r="J4" s="642"/>
      <c r="K4" s="642"/>
      <c r="L4" s="642"/>
      <c r="M4" s="642"/>
      <c r="N4" s="642"/>
      <c r="O4" s="643"/>
      <c r="AB4" s="642"/>
    </row>
    <row r="5" spans="1:32" ht="13.5" thickBot="1">
      <c r="A5" s="635"/>
      <c r="B5" s="644" t="str">
        <f>city</f>
        <v>Berau</v>
      </c>
      <c r="C5" s="645"/>
      <c r="D5" s="645"/>
      <c r="E5" s="644" t="str">
        <f>province</f>
        <v>Kalimantan Timur</v>
      </c>
      <c r="F5" s="645"/>
      <c r="G5" s="645"/>
      <c r="H5" s="644" t="str">
        <f>country</f>
        <v>Indonesia</v>
      </c>
      <c r="I5" s="645"/>
      <c r="J5" s="646"/>
      <c r="K5" s="642"/>
      <c r="L5" s="642"/>
      <c r="M5" s="642"/>
      <c r="N5" s="642"/>
      <c r="O5" s="643"/>
      <c r="AB5" s="642"/>
    </row>
    <row r="6" spans="1:32">
      <c r="A6" s="635"/>
      <c r="C6" s="641"/>
      <c r="D6" s="641"/>
      <c r="E6" s="641"/>
    </row>
    <row r="7" spans="1:32">
      <c r="A7" s="635"/>
      <c r="B7" s="636" t="s">
        <v>35</v>
      </c>
      <c r="P7" s="638"/>
    </row>
    <row r="8" spans="1:32">
      <c r="A8" s="635"/>
      <c r="B8" s="636" t="s">
        <v>37</v>
      </c>
      <c r="P8" s="638"/>
    </row>
    <row r="9" spans="1:32">
      <c r="B9" s="647"/>
      <c r="P9" s="638"/>
    </row>
    <row r="10" spans="1:32">
      <c r="P10" s="648"/>
    </row>
    <row r="11" spans="1:32" ht="13.5" thickBot="1">
      <c r="A11" s="649"/>
      <c r="P11" s="649"/>
      <c r="Q11" s="650"/>
    </row>
    <row r="12" spans="1:32" ht="13.5" thickBot="1">
      <c r="A12" s="651"/>
      <c r="B12" s="652"/>
      <c r="C12" s="818" t="s">
        <v>91</v>
      </c>
      <c r="D12" s="819"/>
      <c r="E12" s="819"/>
      <c r="F12" s="819"/>
      <c r="G12" s="819"/>
      <c r="H12" s="819"/>
      <c r="I12" s="819"/>
      <c r="J12" s="819"/>
      <c r="K12" s="819"/>
      <c r="L12" s="819"/>
      <c r="M12" s="820"/>
      <c r="N12" s="653"/>
      <c r="O12" s="654"/>
      <c r="P12" s="651"/>
      <c r="Q12" s="650"/>
      <c r="S12" s="652"/>
      <c r="T12" s="818" t="s">
        <v>91</v>
      </c>
      <c r="U12" s="819"/>
      <c r="V12" s="819"/>
      <c r="W12" s="819"/>
      <c r="X12" s="819"/>
      <c r="Y12" s="819"/>
      <c r="Z12" s="819"/>
      <c r="AA12" s="819"/>
      <c r="AB12" s="819"/>
      <c r="AC12" s="819"/>
      <c r="AD12" s="820"/>
      <c r="AE12" s="653"/>
      <c r="AF12" s="655"/>
    </row>
    <row r="13" spans="1:32" ht="39" thickBot="1">
      <c r="A13" s="65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1"/>
      <c r="Q13" s="650"/>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1"/>
      <c r="B14" s="656"/>
      <c r="C14" s="657" t="s">
        <v>81</v>
      </c>
      <c r="D14" s="658" t="s">
        <v>87</v>
      </c>
      <c r="E14" s="658" t="s">
        <v>88</v>
      </c>
      <c r="F14" s="658" t="s">
        <v>275</v>
      </c>
      <c r="G14" s="658" t="s">
        <v>89</v>
      </c>
      <c r="H14" s="658" t="s">
        <v>82</v>
      </c>
      <c r="I14" s="659" t="s">
        <v>92</v>
      </c>
      <c r="J14" s="660" t="s">
        <v>93</v>
      </c>
      <c r="K14" s="660" t="s">
        <v>316</v>
      </c>
      <c r="L14" s="661" t="s">
        <v>194</v>
      </c>
      <c r="M14" s="660" t="s">
        <v>162</v>
      </c>
      <c r="N14" s="662"/>
      <c r="O14" s="663" t="s">
        <v>163</v>
      </c>
      <c r="P14" s="651"/>
      <c r="Q14" s="650"/>
      <c r="S14" s="656"/>
      <c r="T14" s="657" t="s">
        <v>81</v>
      </c>
      <c r="U14" s="658" t="s">
        <v>87</v>
      </c>
      <c r="V14" s="658" t="s">
        <v>88</v>
      </c>
      <c r="W14" s="658" t="s">
        <v>275</v>
      </c>
      <c r="X14" s="658" t="s">
        <v>89</v>
      </c>
      <c r="Y14" s="658" t="s">
        <v>82</v>
      </c>
      <c r="Z14" s="659" t="s">
        <v>92</v>
      </c>
      <c r="AA14" s="660" t="s">
        <v>93</v>
      </c>
      <c r="AB14" s="660" t="s">
        <v>316</v>
      </c>
      <c r="AC14" s="661" t="s">
        <v>194</v>
      </c>
      <c r="AD14" s="660" t="s">
        <v>162</v>
      </c>
      <c r="AE14" s="662"/>
      <c r="AF14" s="664" t="s">
        <v>163</v>
      </c>
    </row>
    <row r="15" spans="1:32" ht="13.5" thickBot="1">
      <c r="B15" s="665"/>
      <c r="C15" s="666" t="s">
        <v>15</v>
      </c>
      <c r="D15" s="667" t="s">
        <v>15</v>
      </c>
      <c r="E15" s="667" t="s">
        <v>15</v>
      </c>
      <c r="F15" s="667" t="s">
        <v>15</v>
      </c>
      <c r="G15" s="667" t="s">
        <v>15</v>
      </c>
      <c r="H15" s="667" t="s">
        <v>15</v>
      </c>
      <c r="I15" s="668" t="s">
        <v>15</v>
      </c>
      <c r="J15" s="668" t="s">
        <v>15</v>
      </c>
      <c r="K15" s="668" t="s">
        <v>15</v>
      </c>
      <c r="L15" s="669" t="s">
        <v>15</v>
      </c>
      <c r="M15" s="668" t="s">
        <v>15</v>
      </c>
      <c r="N15" s="662"/>
      <c r="O15" s="663" t="s">
        <v>15</v>
      </c>
      <c r="P15" s="640"/>
      <c r="Q15" s="650"/>
      <c r="S15" s="665"/>
      <c r="T15" s="666" t="s">
        <v>15</v>
      </c>
      <c r="U15" s="667" t="s">
        <v>15</v>
      </c>
      <c r="V15" s="667" t="s">
        <v>15</v>
      </c>
      <c r="W15" s="667" t="s">
        <v>15</v>
      </c>
      <c r="X15" s="667" t="s">
        <v>15</v>
      </c>
      <c r="Y15" s="667" t="s">
        <v>15</v>
      </c>
      <c r="Z15" s="668" t="s">
        <v>15</v>
      </c>
      <c r="AA15" s="668" t="s">
        <v>15</v>
      </c>
      <c r="AB15" s="668" t="s">
        <v>15</v>
      </c>
      <c r="AC15" s="669" t="s">
        <v>15</v>
      </c>
      <c r="AD15" s="668" t="s">
        <v>15</v>
      </c>
      <c r="AE15" s="662"/>
      <c r="AF15" s="664" t="s">
        <v>15</v>
      </c>
    </row>
    <row r="16" spans="1:32" ht="13.5" thickBot="1">
      <c r="B16" s="670"/>
      <c r="C16" s="671"/>
      <c r="D16" s="672"/>
      <c r="E16" s="672"/>
      <c r="F16" s="672"/>
      <c r="G16" s="672"/>
      <c r="H16" s="672"/>
      <c r="I16" s="673"/>
      <c r="J16" s="673"/>
      <c r="K16" s="674"/>
      <c r="L16" s="675"/>
      <c r="M16" s="674"/>
      <c r="N16" s="676"/>
      <c r="O16" s="677"/>
      <c r="P16" s="640"/>
      <c r="Q16" s="650"/>
      <c r="S16" s="670"/>
      <c r="T16" s="671"/>
      <c r="U16" s="672"/>
      <c r="V16" s="672"/>
      <c r="W16" s="672"/>
      <c r="X16" s="672"/>
      <c r="Y16" s="672"/>
      <c r="Z16" s="673"/>
      <c r="AA16" s="673"/>
      <c r="AB16" s="674"/>
      <c r="AC16" s="675"/>
      <c r="AD16" s="674"/>
      <c r="AE16" s="676"/>
      <c r="AF16" s="678"/>
    </row>
    <row r="17" spans="2:32">
      <c r="B17" s="679">
        <f>year</f>
        <v>2000</v>
      </c>
      <c r="C17" s="680">
        <f>IF(Select2=1,Food!$K19,"")</f>
        <v>0</v>
      </c>
      <c r="D17" s="681">
        <f>IF(Select2=1,Paper!$K19,"")</f>
        <v>0</v>
      </c>
      <c r="E17" s="681">
        <f>IF(Select2=1,Nappies!$K19,"")</f>
        <v>0</v>
      </c>
      <c r="F17" s="681">
        <f>IF(Select2=1,Garden!$K19,"")</f>
        <v>0</v>
      </c>
      <c r="G17" s="681">
        <f>IF(Select2=1,Wood!$K19,"")</f>
        <v>0</v>
      </c>
      <c r="H17" s="681">
        <f>IF(Select2=1,Textiles!$K19,"")</f>
        <v>0</v>
      </c>
      <c r="I17" s="682">
        <f>Sludge!K19</f>
        <v>0</v>
      </c>
      <c r="J17" s="683" t="str">
        <f>IF(Select2=2,MSW!$K19,"")</f>
        <v/>
      </c>
      <c r="K17" s="682">
        <f>Industry!$K19</f>
        <v>0</v>
      </c>
      <c r="L17" s="684">
        <f>SUM(C17:K17)</f>
        <v>0</v>
      </c>
      <c r="M17" s="685">
        <f>Recovery_OX!C12</f>
        <v>0</v>
      </c>
      <c r="N17" s="648"/>
      <c r="O17" s="686">
        <f>(L17-M17)*(1-Recovery_OX!F12)</f>
        <v>0</v>
      </c>
      <c r="P17" s="640"/>
      <c r="Q17" s="650"/>
      <c r="S17" s="679">
        <f>year</f>
        <v>2000</v>
      </c>
      <c r="T17" s="680">
        <f>IF(Select2=1,Food!$W19,"")</f>
        <v>0</v>
      </c>
      <c r="U17" s="681">
        <f>IF(Select2=1,Paper!$W19,"")</f>
        <v>0</v>
      </c>
      <c r="V17" s="681">
        <f>IF(Select2=1,Nappies!$W19,"")</f>
        <v>0</v>
      </c>
      <c r="W17" s="681">
        <f>IF(Select2=1,Garden!$W19,"")</f>
        <v>0</v>
      </c>
      <c r="X17" s="681">
        <f>IF(Select2=1,Wood!$W19,"")</f>
        <v>0</v>
      </c>
      <c r="Y17" s="681">
        <f>IF(Select2=1,Textiles!$W19,"")</f>
        <v>0</v>
      </c>
      <c r="Z17" s="682">
        <f>Sludge!W19</f>
        <v>0</v>
      </c>
      <c r="AA17" s="683" t="str">
        <f>IF(Select2=2,MSW!$W19,"")</f>
        <v/>
      </c>
      <c r="AB17" s="682">
        <f>Industry!$W19</f>
        <v>0</v>
      </c>
      <c r="AC17" s="684">
        <f t="shared" ref="AC17:AC48" si="0">SUM(T17:AA17)</f>
        <v>0</v>
      </c>
      <c r="AD17" s="685">
        <f>Recovery_OX!R12</f>
        <v>0</v>
      </c>
      <c r="AE17" s="648"/>
      <c r="AF17" s="687">
        <f>(AC17-AD17)*(1-Recovery_OX!U12)</f>
        <v>0</v>
      </c>
    </row>
    <row r="18" spans="2:32">
      <c r="B18" s="688">
        <f t="shared" ref="B18:B81" si="1">B17+1</f>
        <v>2001</v>
      </c>
      <c r="C18" s="689">
        <f>IF(Select2=1,Food!$K20,"")</f>
        <v>6.2081121203838754E-2</v>
      </c>
      <c r="D18" s="690">
        <f>IF(Select2=1,Paper!$K20,"")</f>
        <v>3.2600450907611348E-3</v>
      </c>
      <c r="E18" s="681">
        <f>IF(Select2=1,Nappies!$K20,"")</f>
        <v>1.0279985695884956E-2</v>
      </c>
      <c r="F18" s="690">
        <f>IF(Select2=1,Garden!$K20,"")</f>
        <v>0</v>
      </c>
      <c r="G18" s="681">
        <f>IF(Select2=1,Wood!$K20,"")</f>
        <v>0</v>
      </c>
      <c r="H18" s="690">
        <f>IF(Select2=1,Textiles!$K20,"")</f>
        <v>7.7185624566238173E-4</v>
      </c>
      <c r="I18" s="691">
        <f>Sludge!K20</f>
        <v>0</v>
      </c>
      <c r="J18" s="691" t="str">
        <f>IF(Select2=2,MSW!$K20,"")</f>
        <v/>
      </c>
      <c r="K18" s="691">
        <f>Industry!$K20</f>
        <v>0</v>
      </c>
      <c r="L18" s="692">
        <f>SUM(C18:K18)</f>
        <v>7.6393008236147225E-2</v>
      </c>
      <c r="M18" s="693">
        <f>Recovery_OX!C13</f>
        <v>0</v>
      </c>
      <c r="N18" s="648"/>
      <c r="O18" s="694">
        <f>(L18-M18)*(1-Recovery_OX!F13)</f>
        <v>7.6393008236147225E-2</v>
      </c>
      <c r="P18" s="640"/>
      <c r="Q18" s="650"/>
      <c r="S18" s="688">
        <f t="shared" ref="S18:S81" si="2">S17+1</f>
        <v>2001</v>
      </c>
      <c r="T18" s="689">
        <f>IF(Select2=1,Food!$W20,"")</f>
        <v>4.1535094471792211E-2</v>
      </c>
      <c r="U18" s="690">
        <f>IF(Select2=1,Paper!$W20,"")</f>
        <v>6.7356303528122623E-3</v>
      </c>
      <c r="V18" s="681">
        <f>IF(Select2=1,Nappies!$W20,"")</f>
        <v>0</v>
      </c>
      <c r="W18" s="690">
        <f>IF(Select2=1,Garden!$W20,"")</f>
        <v>0</v>
      </c>
      <c r="X18" s="681">
        <f>IF(Select2=1,Wood!$W20,"")</f>
        <v>2.8270653891716607E-3</v>
      </c>
      <c r="Y18" s="690">
        <f>IF(Select2=1,Textiles!$W20,"")</f>
        <v>8.4586985826014445E-4</v>
      </c>
      <c r="Z18" s="683">
        <f>Sludge!W20</f>
        <v>0</v>
      </c>
      <c r="AA18" s="683" t="str">
        <f>IF(Select2=2,MSW!$W20,"")</f>
        <v/>
      </c>
      <c r="AB18" s="691">
        <f>Industry!$W20</f>
        <v>0</v>
      </c>
      <c r="AC18" s="692">
        <f t="shared" si="0"/>
        <v>5.1943660072036282E-2</v>
      </c>
      <c r="AD18" s="693">
        <f>Recovery_OX!R13</f>
        <v>0</v>
      </c>
      <c r="AE18" s="648"/>
      <c r="AF18" s="695">
        <f>(AC18-AD18)*(1-Recovery_OX!U13)</f>
        <v>5.1943660072036282E-2</v>
      </c>
    </row>
    <row r="19" spans="2:32">
      <c r="B19" s="688">
        <f t="shared" si="1"/>
        <v>2002</v>
      </c>
      <c r="C19" s="689">
        <f>IF(Select2=1,Food!$K21,"")</f>
        <v>0.10713930064892668</v>
      </c>
      <c r="D19" s="690">
        <f>IF(Select2=1,Paper!$K21,"")</f>
        <v>6.4805424717360137E-3</v>
      </c>
      <c r="E19" s="681">
        <f>IF(Select2=1,Nappies!$K21,"")</f>
        <v>1.9523131676329544E-2</v>
      </c>
      <c r="F19" s="690">
        <f>IF(Select2=1,Garden!$K21,"")</f>
        <v>0</v>
      </c>
      <c r="G19" s="681">
        <f>IF(Select2=1,Wood!$K21,"")</f>
        <v>0</v>
      </c>
      <c r="H19" s="690">
        <f>IF(Select2=1,Textiles!$K21,"")</f>
        <v>1.5343490788717667E-3</v>
      </c>
      <c r="I19" s="691">
        <f>Sludge!K21</f>
        <v>0</v>
      </c>
      <c r="J19" s="691" t="str">
        <f>IF(Select2=2,MSW!$K21,"")</f>
        <v/>
      </c>
      <c r="K19" s="691">
        <f>Industry!$K21</f>
        <v>0</v>
      </c>
      <c r="L19" s="692">
        <f t="shared" ref="L19:L82" si="3">SUM(C19:K19)</f>
        <v>0.13467732387586401</v>
      </c>
      <c r="M19" s="693">
        <f>Recovery_OX!C14</f>
        <v>0</v>
      </c>
      <c r="N19" s="648"/>
      <c r="O19" s="694">
        <f>(L19-M19)*(1-Recovery_OX!F14)</f>
        <v>0.13467732387586401</v>
      </c>
      <c r="P19" s="640"/>
      <c r="Q19" s="650"/>
      <c r="S19" s="688">
        <f t="shared" si="2"/>
        <v>2002</v>
      </c>
      <c r="T19" s="689">
        <f>IF(Select2=1,Food!$W21,"")</f>
        <v>7.1681066446650316E-2</v>
      </c>
      <c r="U19" s="690">
        <f>IF(Select2=1,Paper!$W21,"")</f>
        <v>1.3389550561438045E-2</v>
      </c>
      <c r="V19" s="681">
        <f>IF(Select2=1,Nappies!$W21,"")</f>
        <v>0</v>
      </c>
      <c r="W19" s="690">
        <f>IF(Select2=1,Garden!$W21,"")</f>
        <v>0</v>
      </c>
      <c r="X19" s="681">
        <f>IF(Select2=1,Wood!$W21,"")</f>
        <v>5.7137269135338316E-3</v>
      </c>
      <c r="Y19" s="690">
        <f>IF(Select2=1,Textiles!$W21,"")</f>
        <v>1.6814784425991961E-3</v>
      </c>
      <c r="Z19" s="683">
        <f>Sludge!W21</f>
        <v>0</v>
      </c>
      <c r="AA19" s="683" t="str">
        <f>IF(Select2=2,MSW!$W21,"")</f>
        <v/>
      </c>
      <c r="AB19" s="691">
        <f>Industry!$W21</f>
        <v>0</v>
      </c>
      <c r="AC19" s="692">
        <f t="shared" si="0"/>
        <v>9.2465822364221392E-2</v>
      </c>
      <c r="AD19" s="693">
        <f>Recovery_OX!R14</f>
        <v>0</v>
      </c>
      <c r="AE19" s="648"/>
      <c r="AF19" s="695">
        <f>(AC19-AD19)*(1-Recovery_OX!U14)</f>
        <v>9.2465822364221392E-2</v>
      </c>
    </row>
    <row r="20" spans="2:32">
      <c r="B20" s="688">
        <f t="shared" si="1"/>
        <v>2003</v>
      </c>
      <c r="C20" s="689">
        <f>IF(Select2=1,Food!$K22,"")</f>
        <v>0.14104987335895852</v>
      </c>
      <c r="D20" s="690">
        <f>IF(Select2=1,Paper!$K22,"")</f>
        <v>9.6779877953102993E-3</v>
      </c>
      <c r="E20" s="681">
        <f>IF(Select2=1,Nappies!$K22,"")</f>
        <v>2.793511768930796E-2</v>
      </c>
      <c r="F20" s="690">
        <f>IF(Select2=1,Garden!$K22,"")</f>
        <v>0</v>
      </c>
      <c r="G20" s="681">
        <f>IF(Select2=1,Wood!$K22,"")</f>
        <v>0</v>
      </c>
      <c r="H20" s="690">
        <f>IF(Select2=1,Textiles!$K22,"")</f>
        <v>2.2913840506146215E-3</v>
      </c>
      <c r="I20" s="691">
        <f>Sludge!K22</f>
        <v>0</v>
      </c>
      <c r="J20" s="691" t="str">
        <f>IF(Select2=2,MSW!$K22,"")</f>
        <v/>
      </c>
      <c r="K20" s="691">
        <f>Industry!$K22</f>
        <v>0</v>
      </c>
      <c r="L20" s="692">
        <f t="shared" si="3"/>
        <v>0.1809543628941914</v>
      </c>
      <c r="M20" s="693">
        <f>Recovery_OX!C15</f>
        <v>0</v>
      </c>
      <c r="N20" s="648"/>
      <c r="O20" s="694">
        <f>(L20-M20)*(1-Recovery_OX!F15)</f>
        <v>0.1809543628941914</v>
      </c>
      <c r="P20" s="640"/>
      <c r="Q20" s="650"/>
      <c r="S20" s="688">
        <f t="shared" si="2"/>
        <v>2003</v>
      </c>
      <c r="T20" s="689">
        <f>IF(Select2=1,Food!$W22,"")</f>
        <v>9.4368782354343331E-2</v>
      </c>
      <c r="U20" s="690">
        <f>IF(Select2=1,Paper!$W22,"")</f>
        <v>1.9995842552294009E-2</v>
      </c>
      <c r="V20" s="681">
        <f>IF(Select2=1,Nappies!$W22,"")</f>
        <v>0</v>
      </c>
      <c r="W20" s="690">
        <f>IF(Select2=1,Garden!$W22,"")</f>
        <v>0</v>
      </c>
      <c r="X20" s="681">
        <f>IF(Select2=1,Wood!$W22,"")</f>
        <v>8.6699210184874118E-3</v>
      </c>
      <c r="Y20" s="690">
        <f>IF(Select2=1,Textiles!$W22,"")</f>
        <v>2.5111058088927354E-3</v>
      </c>
      <c r="Z20" s="683">
        <f>Sludge!W22</f>
        <v>0</v>
      </c>
      <c r="AA20" s="683" t="str">
        <f>IF(Select2=2,MSW!$W22,"")</f>
        <v/>
      </c>
      <c r="AB20" s="691">
        <f>Industry!$W22</f>
        <v>0</v>
      </c>
      <c r="AC20" s="692">
        <f t="shared" si="0"/>
        <v>0.12554565173401749</v>
      </c>
      <c r="AD20" s="693">
        <f>Recovery_OX!R15</f>
        <v>0</v>
      </c>
      <c r="AE20" s="648"/>
      <c r="AF20" s="695">
        <f>(AC20-AD20)*(1-Recovery_OX!U15)</f>
        <v>0.12554565173401749</v>
      </c>
    </row>
    <row r="21" spans="2:32">
      <c r="B21" s="688">
        <f t="shared" si="1"/>
        <v>2004</v>
      </c>
      <c r="C21" s="689">
        <f>IF(Select2=1,Food!$K23,"")</f>
        <v>0.16504824628261533</v>
      </c>
      <c r="D21" s="690">
        <f>IF(Select2=1,Paper!$K23,"")</f>
        <v>1.2725822509806806E-2</v>
      </c>
      <c r="E21" s="681">
        <f>IF(Select2=1,Nappies!$K23,"")</f>
        <v>3.5241888542463566E-2</v>
      </c>
      <c r="F21" s="690">
        <f>IF(Select2=1,Garden!$K23,"")</f>
        <v>0</v>
      </c>
      <c r="G21" s="681">
        <f>IF(Select2=1,Wood!$K23,"")</f>
        <v>0</v>
      </c>
      <c r="H21" s="690">
        <f>IF(Select2=1,Textiles!$K23,"")</f>
        <v>3.012996848792669E-3</v>
      </c>
      <c r="I21" s="691">
        <f>Sludge!K23</f>
        <v>0</v>
      </c>
      <c r="J21" s="691" t="str">
        <f>IF(Select2=2,MSW!$K23,"")</f>
        <v/>
      </c>
      <c r="K21" s="691">
        <f>Industry!$K23</f>
        <v>0</v>
      </c>
      <c r="L21" s="692">
        <f t="shared" si="3"/>
        <v>0.21602895418367837</v>
      </c>
      <c r="M21" s="693">
        <f>Recovery_OX!C16</f>
        <v>0</v>
      </c>
      <c r="N21" s="648"/>
      <c r="O21" s="694">
        <f>(L21-M21)*(1-Recovery_OX!F16)</f>
        <v>0.21602895418367837</v>
      </c>
      <c r="P21" s="640"/>
      <c r="Q21" s="650"/>
      <c r="S21" s="688">
        <f t="shared" si="2"/>
        <v>2004</v>
      </c>
      <c r="T21" s="689">
        <f>IF(Select2=1,Food!$W23,"")</f>
        <v>0.11042478564849376</v>
      </c>
      <c r="U21" s="690">
        <f>IF(Select2=1,Paper!$W23,"")</f>
        <v>2.629302171447687E-2</v>
      </c>
      <c r="V21" s="681">
        <f>IF(Select2=1,Nappies!$W23,"")</f>
        <v>0</v>
      </c>
      <c r="W21" s="690">
        <f>IF(Select2=1,Garden!$W23,"")</f>
        <v>0</v>
      </c>
      <c r="X21" s="681">
        <f>IF(Select2=1,Wood!$W23,"")</f>
        <v>1.1582154882504161E-2</v>
      </c>
      <c r="Y21" s="690">
        <f>IF(Select2=1,Textiles!$W23,"")</f>
        <v>3.3019143548412809E-3</v>
      </c>
      <c r="Z21" s="683">
        <f>Sludge!W23</f>
        <v>0</v>
      </c>
      <c r="AA21" s="683" t="str">
        <f>IF(Select2=2,MSW!$W23,"")</f>
        <v/>
      </c>
      <c r="AB21" s="691">
        <f>Industry!$W23</f>
        <v>0</v>
      </c>
      <c r="AC21" s="692">
        <f t="shared" si="0"/>
        <v>0.15160187660031607</v>
      </c>
      <c r="AD21" s="693">
        <f>Recovery_OX!R16</f>
        <v>0</v>
      </c>
      <c r="AE21" s="648"/>
      <c r="AF21" s="695">
        <f>(AC21-AD21)*(1-Recovery_OX!U16)</f>
        <v>0.15160187660031607</v>
      </c>
    </row>
    <row r="22" spans="2:32">
      <c r="B22" s="688">
        <f t="shared" si="1"/>
        <v>2005</v>
      </c>
      <c r="C22" s="689">
        <f>IF(Select2=1,Food!$K24,"")</f>
        <v>0.18501695488902872</v>
      </c>
      <c r="D22" s="690">
        <f>IF(Select2=1,Paper!$K24,"")</f>
        <v>1.5771465130439668E-2</v>
      </c>
      <c r="E22" s="681">
        <f>IF(Select2=1,Nappies!$K24,"")</f>
        <v>4.2049192282225797E-2</v>
      </c>
      <c r="F22" s="690">
        <f>IF(Select2=1,Garden!$K24,"")</f>
        <v>0</v>
      </c>
      <c r="G22" s="681">
        <f>IF(Select2=1,Wood!$K24,"")</f>
        <v>0</v>
      </c>
      <c r="H22" s="690">
        <f>IF(Select2=1,Textiles!$K24,"")</f>
        <v>3.7340906414684537E-3</v>
      </c>
      <c r="I22" s="691">
        <f>Sludge!K24</f>
        <v>0</v>
      </c>
      <c r="J22" s="691" t="str">
        <f>IF(Select2=2,MSW!$K24,"")</f>
        <v/>
      </c>
      <c r="K22" s="691">
        <f>Industry!$K24</f>
        <v>0</v>
      </c>
      <c r="L22" s="692">
        <f t="shared" si="3"/>
        <v>0.24657170294316266</v>
      </c>
      <c r="M22" s="693">
        <f>Recovery_OX!C17</f>
        <v>0</v>
      </c>
      <c r="N22" s="648"/>
      <c r="O22" s="694">
        <f>(L22-M22)*(1-Recovery_OX!F17)</f>
        <v>0.24657170294316266</v>
      </c>
      <c r="P22" s="640"/>
      <c r="Q22" s="650"/>
      <c r="S22" s="688">
        <f t="shared" si="2"/>
        <v>2005</v>
      </c>
      <c r="T22" s="689">
        <f>IF(Select2=1,Food!$W24,"")</f>
        <v>0.12378476018445275</v>
      </c>
      <c r="U22" s="690">
        <f>IF(Select2=1,Paper!$W24,"")</f>
        <v>3.2585671757106749E-2</v>
      </c>
      <c r="V22" s="681">
        <f>IF(Select2=1,Nappies!$W24,"")</f>
        <v>0</v>
      </c>
      <c r="W22" s="690">
        <f>IF(Select2=1,Garden!$W24,"")</f>
        <v>0</v>
      </c>
      <c r="X22" s="681">
        <f>IF(Select2=1,Wood!$W24,"")</f>
        <v>1.4571008528175937E-2</v>
      </c>
      <c r="Y22" s="690">
        <f>IF(Select2=1,Textiles!$W24,"")</f>
        <v>4.0921541276366605E-3</v>
      </c>
      <c r="Z22" s="683">
        <f>Sludge!W24</f>
        <v>0</v>
      </c>
      <c r="AA22" s="683" t="str">
        <f>IF(Select2=2,MSW!$W24,"")</f>
        <v/>
      </c>
      <c r="AB22" s="691">
        <f>Industry!$W24</f>
        <v>0</v>
      </c>
      <c r="AC22" s="692">
        <f t="shared" si="0"/>
        <v>0.17503359459737211</v>
      </c>
      <c r="AD22" s="693">
        <f>Recovery_OX!R17</f>
        <v>0</v>
      </c>
      <c r="AE22" s="648"/>
      <c r="AF22" s="695">
        <f>(AC22-AD22)*(1-Recovery_OX!U17)</f>
        <v>0.17503359459737211</v>
      </c>
    </row>
    <row r="23" spans="2:32">
      <c r="B23" s="688">
        <f t="shared" si="1"/>
        <v>2006</v>
      </c>
      <c r="C23" s="689">
        <f>IF(Select2=1,Food!$K25,"")</f>
        <v>0.20375172268963662</v>
      </c>
      <c r="D23" s="690">
        <f>IF(Select2=1,Paper!$K25,"")</f>
        <v>1.889211169614164E-2</v>
      </c>
      <c r="E23" s="681">
        <f>IF(Select2=1,Nappies!$K25,"")</f>
        <v>4.867807016570895E-2</v>
      </c>
      <c r="F23" s="690">
        <f>IF(Select2=1,Garden!$K25,"")</f>
        <v>0</v>
      </c>
      <c r="G23" s="681">
        <f>IF(Select2=1,Wood!$K25,"")</f>
        <v>0</v>
      </c>
      <c r="H23" s="690">
        <f>IF(Select2=1,Textiles!$K25,"")</f>
        <v>4.4729425515442015E-3</v>
      </c>
      <c r="I23" s="691">
        <f>Sludge!K25</f>
        <v>0</v>
      </c>
      <c r="J23" s="691" t="str">
        <f>IF(Select2=2,MSW!$K25,"")</f>
        <v/>
      </c>
      <c r="K23" s="691">
        <f>Industry!$K25</f>
        <v>0</v>
      </c>
      <c r="L23" s="692">
        <f t="shared" si="3"/>
        <v>0.27579484710303137</v>
      </c>
      <c r="M23" s="693">
        <f>Recovery_OX!C18</f>
        <v>0</v>
      </c>
      <c r="N23" s="648"/>
      <c r="O23" s="694">
        <f>(L23-M23)*(1-Recovery_OX!F18)</f>
        <v>0.27579484710303137</v>
      </c>
      <c r="P23" s="640"/>
      <c r="Q23" s="650"/>
      <c r="S23" s="688">
        <f t="shared" si="2"/>
        <v>2006</v>
      </c>
      <c r="T23" s="689">
        <f>IF(Select2=1,Food!$W25,"")</f>
        <v>0.13631917218307535</v>
      </c>
      <c r="U23" s="690">
        <f>IF(Select2=1,Paper!$W25,"")</f>
        <v>3.9033288628391817E-2</v>
      </c>
      <c r="V23" s="681">
        <f>IF(Select2=1,Nappies!$W25,"")</f>
        <v>0</v>
      </c>
      <c r="W23" s="690">
        <f>IF(Select2=1,Garden!$W25,"")</f>
        <v>0</v>
      </c>
      <c r="X23" s="681">
        <f>IF(Select2=1,Wood!$W25,"")</f>
        <v>1.7700661456322923E-2</v>
      </c>
      <c r="Y23" s="690">
        <f>IF(Select2=1,Textiles!$W25,"")</f>
        <v>4.9018548510073433E-3</v>
      </c>
      <c r="Z23" s="683">
        <f>Sludge!W25</f>
        <v>0</v>
      </c>
      <c r="AA23" s="683" t="str">
        <f>IF(Select2=2,MSW!$W25,"")</f>
        <v/>
      </c>
      <c r="AB23" s="691">
        <f>Industry!$W25</f>
        <v>0</v>
      </c>
      <c r="AC23" s="692">
        <f t="shared" si="0"/>
        <v>0.19795497711879742</v>
      </c>
      <c r="AD23" s="693">
        <f>Recovery_OX!R18</f>
        <v>0</v>
      </c>
      <c r="AE23" s="648"/>
      <c r="AF23" s="695">
        <f>(AC23-AD23)*(1-Recovery_OX!U18)</f>
        <v>0.19795497711879742</v>
      </c>
    </row>
    <row r="24" spans="2:32">
      <c r="B24" s="688">
        <f t="shared" si="1"/>
        <v>2007</v>
      </c>
      <c r="C24" s="689">
        <f>IF(Select2=1,Food!$K26,"")</f>
        <v>0.21955471336362212</v>
      </c>
      <c r="D24" s="690">
        <f>IF(Select2=1,Paper!$K26,"")</f>
        <v>2.1972171124301332E-2</v>
      </c>
      <c r="E24" s="681">
        <f>IF(Select2=1,Nappies!$K26,"")</f>
        <v>5.480790970572081E-2</v>
      </c>
      <c r="F24" s="690">
        <f>IF(Select2=1,Garden!$K26,"")</f>
        <v>0</v>
      </c>
      <c r="G24" s="681">
        <f>IF(Select2=1,Wood!$K26,"")</f>
        <v>0</v>
      </c>
      <c r="H24" s="690">
        <f>IF(Select2=1,Textiles!$K26,"")</f>
        <v>5.2021849517103012E-3</v>
      </c>
      <c r="I24" s="691">
        <f>Sludge!K26</f>
        <v>0</v>
      </c>
      <c r="J24" s="691" t="str">
        <f>IF(Select2=2,MSW!$K26,"")</f>
        <v/>
      </c>
      <c r="K24" s="691">
        <f>Industry!$K26</f>
        <v>0</v>
      </c>
      <c r="L24" s="692">
        <f t="shared" si="3"/>
        <v>0.3015369791453546</v>
      </c>
      <c r="M24" s="693">
        <f>Recovery_OX!C19</f>
        <v>0</v>
      </c>
      <c r="N24" s="648"/>
      <c r="O24" s="694">
        <f>(L24-M24)*(1-Recovery_OX!F19)</f>
        <v>0.3015369791453546</v>
      </c>
      <c r="P24" s="640"/>
      <c r="Q24" s="650"/>
      <c r="S24" s="688">
        <f t="shared" si="2"/>
        <v>2007</v>
      </c>
      <c r="T24" s="689">
        <f>IF(Select2=1,Food!$W26,"")</f>
        <v>0.14689209190251257</v>
      </c>
      <c r="U24" s="690">
        <f>IF(Select2=1,Paper!$W26,"")</f>
        <v>4.5397047777482082E-2</v>
      </c>
      <c r="V24" s="681">
        <f>IF(Select2=1,Nappies!$W26,"")</f>
        <v>0</v>
      </c>
      <c r="W24" s="690">
        <f>IF(Select2=1,Garden!$W26,"")</f>
        <v>0</v>
      </c>
      <c r="X24" s="681">
        <f>IF(Select2=1,Wood!$W26,"")</f>
        <v>2.0870429234394215E-2</v>
      </c>
      <c r="Y24" s="690">
        <f>IF(Select2=1,Textiles!$W26,"")</f>
        <v>5.7010246046140288E-3</v>
      </c>
      <c r="Z24" s="683">
        <f>Sludge!W26</f>
        <v>0</v>
      </c>
      <c r="AA24" s="683" t="str">
        <f>IF(Select2=2,MSW!$W26,"")</f>
        <v/>
      </c>
      <c r="AB24" s="691">
        <f>Industry!$W26</f>
        <v>0</v>
      </c>
      <c r="AC24" s="692">
        <f t="shared" si="0"/>
        <v>0.21886059351900289</v>
      </c>
      <c r="AD24" s="693">
        <f>Recovery_OX!R19</f>
        <v>0</v>
      </c>
      <c r="AE24" s="648"/>
      <c r="AF24" s="695">
        <f>(AC24-AD24)*(1-Recovery_OX!U19)</f>
        <v>0.21886059351900289</v>
      </c>
    </row>
    <row r="25" spans="2:32">
      <c r="B25" s="688">
        <f t="shared" si="1"/>
        <v>2008</v>
      </c>
      <c r="C25" s="689">
        <f>IF(Select2=1,Food!$K27,"")</f>
        <v>0.23348708352083347</v>
      </c>
      <c r="D25" s="690">
        <f>IF(Select2=1,Paper!$K27,"")</f>
        <v>2.5019355498659371E-2</v>
      </c>
      <c r="E25" s="681">
        <f>IF(Select2=1,Nappies!$K27,"")</f>
        <v>6.0532394326990951E-2</v>
      </c>
      <c r="F25" s="690">
        <f>IF(Select2=1,Garden!$K27,"")</f>
        <v>0</v>
      </c>
      <c r="G25" s="681">
        <f>IF(Select2=1,Wood!$K27,"")</f>
        <v>0</v>
      </c>
      <c r="H25" s="690">
        <f>IF(Select2=1,Textiles!$K27,"")</f>
        <v>5.9236437737672509E-3</v>
      </c>
      <c r="I25" s="691">
        <f>Sludge!K27</f>
        <v>0</v>
      </c>
      <c r="J25" s="691" t="str">
        <f>IF(Select2=2,MSW!$K27,"")</f>
        <v/>
      </c>
      <c r="K25" s="691">
        <f>Industry!$K27</f>
        <v>0</v>
      </c>
      <c r="L25" s="692">
        <f t="shared" si="3"/>
        <v>0.324962477120251</v>
      </c>
      <c r="M25" s="693">
        <f>Recovery_OX!C20</f>
        <v>0</v>
      </c>
      <c r="N25" s="648"/>
      <c r="O25" s="694">
        <f>(L25-M25)*(1-Recovery_OX!F20)</f>
        <v>0.324962477120251</v>
      </c>
      <c r="P25" s="640"/>
      <c r="Q25" s="650"/>
      <c r="S25" s="688">
        <f t="shared" si="2"/>
        <v>2008</v>
      </c>
      <c r="T25" s="689">
        <f>IF(Select2=1,Food!$W27,"")</f>
        <v>0.15621348139217225</v>
      </c>
      <c r="U25" s="690">
        <f>IF(Select2=1,Paper!$W27,"")</f>
        <v>5.1692883261692898E-2</v>
      </c>
      <c r="V25" s="681">
        <f>IF(Select2=1,Nappies!$W27,"")</f>
        <v>0</v>
      </c>
      <c r="W25" s="690">
        <f>IF(Select2=1,Garden!$W27,"")</f>
        <v>0</v>
      </c>
      <c r="X25" s="681">
        <f>IF(Select2=1,Wood!$W27,"")</f>
        <v>2.408324043225803E-2</v>
      </c>
      <c r="Y25" s="690">
        <f>IF(Select2=1,Textiles!$W27,"")</f>
        <v>6.4916644096079459E-3</v>
      </c>
      <c r="Z25" s="683">
        <f>Sludge!W27</f>
        <v>0</v>
      </c>
      <c r="AA25" s="683" t="str">
        <f>IF(Select2=2,MSW!$W27,"")</f>
        <v/>
      </c>
      <c r="AB25" s="691">
        <f>Industry!$W27</f>
        <v>0</v>
      </c>
      <c r="AC25" s="692">
        <f t="shared" si="0"/>
        <v>0.23848126949573112</v>
      </c>
      <c r="AD25" s="693">
        <f>Recovery_OX!R20</f>
        <v>0</v>
      </c>
      <c r="AE25" s="648"/>
      <c r="AF25" s="695">
        <f>(AC25-AD25)*(1-Recovery_OX!U20)</f>
        <v>0.23848126949573112</v>
      </c>
    </row>
    <row r="26" spans="2:32">
      <c r="B26" s="688">
        <f t="shared" si="1"/>
        <v>2009</v>
      </c>
      <c r="C26" s="689">
        <f>IF(Select2=1,Food!$K28,"")</f>
        <v>0.2462532767032361</v>
      </c>
      <c r="D26" s="690">
        <f>IF(Select2=1,Paper!$K28,"")</f>
        <v>2.8040494703622187E-2</v>
      </c>
      <c r="E26" s="681">
        <f>IF(Select2=1,Nappies!$K28,"")</f>
        <v>6.5929423672051291E-2</v>
      </c>
      <c r="F26" s="690">
        <f>IF(Select2=1,Garden!$K28,"")</f>
        <v>0</v>
      </c>
      <c r="G26" s="681">
        <f>IF(Select2=1,Wood!$K28,"")</f>
        <v>0</v>
      </c>
      <c r="H26" s="690">
        <f>IF(Select2=1,Textiles!$K28,"")</f>
        <v>6.6389360778444312E-3</v>
      </c>
      <c r="I26" s="691">
        <f>Sludge!K28</f>
        <v>0</v>
      </c>
      <c r="J26" s="691" t="str">
        <f>IF(Select2=2,MSW!$K28,"")</f>
        <v/>
      </c>
      <c r="K26" s="691">
        <f>Industry!$K28</f>
        <v>0</v>
      </c>
      <c r="L26" s="692">
        <f t="shared" si="3"/>
        <v>0.34686213115675402</v>
      </c>
      <c r="M26" s="693">
        <f>Recovery_OX!C21</f>
        <v>0</v>
      </c>
      <c r="N26" s="648"/>
      <c r="O26" s="694">
        <f>(L26-M26)*(1-Recovery_OX!F21)</f>
        <v>0.34686213115675402</v>
      </c>
      <c r="P26" s="640"/>
      <c r="Q26" s="650"/>
      <c r="S26" s="688">
        <f t="shared" si="2"/>
        <v>2009</v>
      </c>
      <c r="T26" s="689">
        <f>IF(Select2=1,Food!$W28,"")</f>
        <v>0.16475464543035423</v>
      </c>
      <c r="U26" s="690">
        <f>IF(Select2=1,Paper!$W28,"")</f>
        <v>5.7934906412442519E-2</v>
      </c>
      <c r="V26" s="681">
        <f>IF(Select2=1,Nappies!$W28,"")</f>
        <v>0</v>
      </c>
      <c r="W26" s="690">
        <f>IF(Select2=1,Garden!$W28,"")</f>
        <v>0</v>
      </c>
      <c r="X26" s="681">
        <f>IF(Select2=1,Wood!$W28,"")</f>
        <v>2.7341609999295552E-2</v>
      </c>
      <c r="Y26" s="690">
        <f>IF(Select2=1,Textiles!$W28,"")</f>
        <v>7.2755463866788269E-3</v>
      </c>
      <c r="Z26" s="683">
        <f>Sludge!W28</f>
        <v>0</v>
      </c>
      <c r="AA26" s="683" t="str">
        <f>IF(Select2=2,MSW!$W28,"")</f>
        <v/>
      </c>
      <c r="AB26" s="691">
        <f>Industry!$W28</f>
        <v>0</v>
      </c>
      <c r="AC26" s="692">
        <f t="shared" si="0"/>
        <v>0.25730670822877111</v>
      </c>
      <c r="AD26" s="693">
        <f>Recovery_OX!R21</f>
        <v>0</v>
      </c>
      <c r="AE26" s="648"/>
      <c r="AF26" s="695">
        <f>(AC26-AD26)*(1-Recovery_OX!U21)</f>
        <v>0.25730670822877111</v>
      </c>
    </row>
    <row r="27" spans="2:32">
      <c r="B27" s="688">
        <f t="shared" si="1"/>
        <v>2010</v>
      </c>
      <c r="C27" s="689">
        <f>IF(Select2=1,Food!$K29,"")</f>
        <v>0.25831439622157304</v>
      </c>
      <c r="D27" s="690">
        <f>IF(Select2=1,Paper!$K29,"")</f>
        <v>3.1041374026504809E-2</v>
      </c>
      <c r="E27" s="681">
        <f>IF(Select2=1,Nappies!$K29,"")</f>
        <v>7.1062880997529651E-2</v>
      </c>
      <c r="F27" s="690">
        <f>IF(Select2=1,Garden!$K29,"")</f>
        <v>0</v>
      </c>
      <c r="G27" s="681">
        <f>IF(Select2=1,Wood!$K29,"")</f>
        <v>0</v>
      </c>
      <c r="H27" s="690">
        <f>IF(Select2=1,Textiles!$K29,"")</f>
        <v>7.3494316027100911E-3</v>
      </c>
      <c r="I27" s="691">
        <f>Sludge!K29</f>
        <v>0</v>
      </c>
      <c r="J27" s="691" t="str">
        <f>IF(Select2=2,MSW!$K29,"")</f>
        <v/>
      </c>
      <c r="K27" s="691">
        <f>Industry!$K29</f>
        <v>0</v>
      </c>
      <c r="L27" s="692">
        <f t="shared" si="3"/>
        <v>0.36776808284831758</v>
      </c>
      <c r="M27" s="693">
        <f>Recovery_OX!C22</f>
        <v>0</v>
      </c>
      <c r="N27" s="648"/>
      <c r="O27" s="694">
        <f>(L27-M27)*(1-Recovery_OX!F22)</f>
        <v>0.36776808284831758</v>
      </c>
      <c r="P27" s="640"/>
      <c r="Q27" s="650"/>
      <c r="S27" s="688">
        <f t="shared" si="2"/>
        <v>2010</v>
      </c>
      <c r="T27" s="689">
        <f>IF(Select2=1,Food!$W29,"")</f>
        <v>0.17282408310988384</v>
      </c>
      <c r="U27" s="690">
        <f>IF(Select2=1,Paper!$W29,"")</f>
        <v>6.4135070302695885E-2</v>
      </c>
      <c r="V27" s="681">
        <f>IF(Select2=1,Nappies!$W29,"")</f>
        <v>0</v>
      </c>
      <c r="W27" s="690">
        <f>IF(Select2=1,Garden!$W29,"")</f>
        <v>0</v>
      </c>
      <c r="X27" s="681">
        <f>IF(Select2=1,Wood!$W29,"")</f>
        <v>3.0647460940831338E-2</v>
      </c>
      <c r="Y27" s="690">
        <f>IF(Select2=1,Textiles!$W29,"")</f>
        <v>8.0541716194083186E-3</v>
      </c>
      <c r="Z27" s="683">
        <f>Sludge!W29</f>
        <v>0</v>
      </c>
      <c r="AA27" s="683" t="str">
        <f>IF(Select2=2,MSW!$W29,"")</f>
        <v/>
      </c>
      <c r="AB27" s="691">
        <f>Industry!$W29</f>
        <v>0</v>
      </c>
      <c r="AC27" s="692">
        <f t="shared" si="0"/>
        <v>0.27566078597281934</v>
      </c>
      <c r="AD27" s="693">
        <f>Recovery_OX!R22</f>
        <v>0</v>
      </c>
      <c r="AE27" s="648"/>
      <c r="AF27" s="695">
        <f>(AC27-AD27)*(1-Recovery_OX!U22)</f>
        <v>0.27566078597281934</v>
      </c>
    </row>
    <row r="28" spans="2:32">
      <c r="B28" s="688">
        <f t="shared" si="1"/>
        <v>2011</v>
      </c>
      <c r="C28" s="689">
        <f>IF(Select2=1,Food!$K30,"")</f>
        <v>0.26780353424900755</v>
      </c>
      <c r="D28" s="690">
        <f>IF(Select2=1,Paper!$K30,"")</f>
        <v>3.391312035800588E-2</v>
      </c>
      <c r="E28" s="681">
        <f>IF(Select2=1,Nappies!$K30,"")</f>
        <v>7.5626340362528841E-2</v>
      </c>
      <c r="F28" s="690">
        <f>IF(Select2=1,Garden!$K30,"")</f>
        <v>0</v>
      </c>
      <c r="G28" s="681">
        <f>IF(Select2=1,Wood!$K30,"")</f>
        <v>0</v>
      </c>
      <c r="H28" s="690">
        <f>IF(Select2=1,Textiles!$K30,"")</f>
        <v>8.0293532848392246E-3</v>
      </c>
      <c r="I28" s="691">
        <f>Sludge!K30</f>
        <v>0</v>
      </c>
      <c r="J28" s="691" t="str">
        <f>IF(Select2=2,MSW!$K30,"")</f>
        <v/>
      </c>
      <c r="K28" s="691">
        <f>Industry!$K30</f>
        <v>0</v>
      </c>
      <c r="L28" s="692">
        <f t="shared" si="3"/>
        <v>0.38537234825438149</v>
      </c>
      <c r="M28" s="693">
        <f>Recovery_OX!C23</f>
        <v>0</v>
      </c>
      <c r="N28" s="648"/>
      <c r="O28" s="694">
        <f>(L28-M28)*(1-Recovery_OX!F23)</f>
        <v>0.38537234825438149</v>
      </c>
      <c r="P28" s="640"/>
      <c r="Q28" s="650"/>
      <c r="S28" s="688">
        <f t="shared" si="2"/>
        <v>2011</v>
      </c>
      <c r="T28" s="689">
        <f>IF(Select2=1,Food!$W30,"")</f>
        <v>0.17917274815946088</v>
      </c>
      <c r="U28" s="690">
        <f>IF(Select2=1,Paper!$W30,"")</f>
        <v>7.0068430491747685E-2</v>
      </c>
      <c r="V28" s="681">
        <f>IF(Select2=1,Nappies!$W30,"")</f>
        <v>0</v>
      </c>
      <c r="W28" s="690">
        <f>IF(Select2=1,Garden!$W30,"")</f>
        <v>0</v>
      </c>
      <c r="X28" s="681">
        <f>IF(Select2=1,Wood!$W30,"")</f>
        <v>3.3903559142257705E-2</v>
      </c>
      <c r="Y28" s="690">
        <f>IF(Select2=1,Textiles!$W30,"")</f>
        <v>8.7992912710566848E-3</v>
      </c>
      <c r="Z28" s="683">
        <f>Sludge!W30</f>
        <v>0</v>
      </c>
      <c r="AA28" s="683" t="str">
        <f>IF(Select2=2,MSW!$W30,"")</f>
        <v/>
      </c>
      <c r="AB28" s="691">
        <f>Industry!$W30</f>
        <v>0</v>
      </c>
      <c r="AC28" s="692">
        <f t="shared" si="0"/>
        <v>0.29194402906452294</v>
      </c>
      <c r="AD28" s="693">
        <f>Recovery_OX!R23</f>
        <v>0</v>
      </c>
      <c r="AE28" s="648"/>
      <c r="AF28" s="695">
        <f>(AC28-AD28)*(1-Recovery_OX!U23)</f>
        <v>0.29194402906452294</v>
      </c>
    </row>
    <row r="29" spans="2:32">
      <c r="B29" s="688">
        <f t="shared" si="1"/>
        <v>2012</v>
      </c>
      <c r="C29" s="689">
        <f>IF(Select2=1,Food!$K31,"")</f>
        <v>0.26887847232515971</v>
      </c>
      <c r="D29" s="690">
        <f>IF(Select2=1,Paper!$K31,"")</f>
        <v>3.6313146325878322E-2</v>
      </c>
      <c r="E29" s="681">
        <f>IF(Select2=1,Nappies!$K31,"")</f>
        <v>7.8601093624075302E-2</v>
      </c>
      <c r="F29" s="690">
        <f>IF(Select2=1,Garden!$K31,"")</f>
        <v>0</v>
      </c>
      <c r="G29" s="681">
        <f>IF(Select2=1,Wood!$K31,"")</f>
        <v>0</v>
      </c>
      <c r="H29" s="690">
        <f>IF(Select2=1,Textiles!$K31,"")</f>
        <v>8.5975893004403905E-3</v>
      </c>
      <c r="I29" s="691">
        <f>Sludge!K31</f>
        <v>0</v>
      </c>
      <c r="J29" s="691" t="str">
        <f>IF(Select2=2,MSW!$K31,"")</f>
        <v/>
      </c>
      <c r="K29" s="691">
        <f>Industry!$K31</f>
        <v>0</v>
      </c>
      <c r="L29" s="692">
        <f>SUM(C29:K29)</f>
        <v>0.39239030157555377</v>
      </c>
      <c r="M29" s="693">
        <f>Recovery_OX!C24</f>
        <v>0</v>
      </c>
      <c r="N29" s="648"/>
      <c r="O29" s="694">
        <f>(L29-M29)*(1-Recovery_OX!F24)</f>
        <v>0.39239030157555377</v>
      </c>
      <c r="P29" s="640"/>
      <c r="Q29" s="650"/>
      <c r="S29" s="688">
        <f t="shared" si="2"/>
        <v>2012</v>
      </c>
      <c r="T29" s="689">
        <f>IF(Select2=1,Food!$W31,"")</f>
        <v>0.17989193063681519</v>
      </c>
      <c r="U29" s="690">
        <f>IF(Select2=1,Paper!$W31,"")</f>
        <v>7.5027161830327108E-2</v>
      </c>
      <c r="V29" s="681">
        <f>IF(Select2=1,Nappies!$W31,"")</f>
        <v>0</v>
      </c>
      <c r="W29" s="690">
        <f>IF(Select2=1,Garden!$W31,"")</f>
        <v>0</v>
      </c>
      <c r="X29" s="681">
        <f>IF(Select2=1,Wood!$W31,"")</f>
        <v>3.6806958166181555E-2</v>
      </c>
      <c r="Y29" s="690">
        <f>IF(Select2=1,Textiles!$W31,"")</f>
        <v>9.4220156717154963E-3</v>
      </c>
      <c r="Z29" s="683">
        <f>Sludge!W31</f>
        <v>0</v>
      </c>
      <c r="AA29" s="683" t="str">
        <f>IF(Select2=2,MSW!$W31,"")</f>
        <v/>
      </c>
      <c r="AB29" s="691">
        <f>Industry!$W31</f>
        <v>0</v>
      </c>
      <c r="AC29" s="692">
        <f t="shared" si="0"/>
        <v>0.30114806630503937</v>
      </c>
      <c r="AD29" s="693">
        <f>Recovery_OX!R24</f>
        <v>0</v>
      </c>
      <c r="AE29" s="648"/>
      <c r="AF29" s="695">
        <f>(AC29-AD29)*(1-Recovery_OX!U24)</f>
        <v>0.30114806630503937</v>
      </c>
    </row>
    <row r="30" spans="2:32">
      <c r="B30" s="688">
        <f t="shared" si="1"/>
        <v>2013</v>
      </c>
      <c r="C30" s="689">
        <f>IF(Select2=1,Food!$K32,"")</f>
        <v>0.27228496341819641</v>
      </c>
      <c r="D30" s="690">
        <f>IF(Select2=1,Paper!$K32,"")</f>
        <v>3.8691961496055194E-2</v>
      </c>
      <c r="E30" s="681">
        <f>IF(Select2=1,Nappies!$K32,"")</f>
        <v>8.155555167851905E-2</v>
      </c>
      <c r="F30" s="690">
        <f>IF(Select2=1,Garden!$K32,"")</f>
        <v>0</v>
      </c>
      <c r="G30" s="681">
        <f>IF(Select2=1,Wood!$K32,"")</f>
        <v>0</v>
      </c>
      <c r="H30" s="690">
        <f>IF(Select2=1,Textiles!$K32,"")</f>
        <v>9.1608033957241951E-3</v>
      </c>
      <c r="I30" s="691">
        <f>Sludge!K32</f>
        <v>0</v>
      </c>
      <c r="J30" s="691" t="str">
        <f>IF(Select2=2,MSW!$K32,"")</f>
        <v/>
      </c>
      <c r="K30" s="691">
        <f>Industry!$K32</f>
        <v>0</v>
      </c>
      <c r="L30" s="692">
        <f t="shared" si="3"/>
        <v>0.40169327998849486</v>
      </c>
      <c r="M30" s="693">
        <f>Recovery_OX!C25</f>
        <v>0</v>
      </c>
      <c r="N30" s="648"/>
      <c r="O30" s="694">
        <f>(L30-M30)*(1-Recovery_OX!F25)</f>
        <v>0.40169327998849486</v>
      </c>
      <c r="P30" s="640"/>
      <c r="Q30" s="650"/>
      <c r="S30" s="688">
        <f t="shared" si="2"/>
        <v>2013</v>
      </c>
      <c r="T30" s="689">
        <f>IF(Select2=1,Food!$W32,"")</f>
        <v>0.18217102815668809</v>
      </c>
      <c r="U30" s="690">
        <f>IF(Select2=1,Paper!$W32,"")</f>
        <v>7.9942069206725613E-2</v>
      </c>
      <c r="V30" s="681">
        <f>IF(Select2=1,Nappies!$W32,"")</f>
        <v>0</v>
      </c>
      <c r="W30" s="690">
        <f>IF(Select2=1,Garden!$W32,"")</f>
        <v>0</v>
      </c>
      <c r="X30" s="681">
        <f>IF(Select2=1,Wood!$W32,"")</f>
        <v>3.9732808920635097E-2</v>
      </c>
      <c r="Y30" s="690">
        <f>IF(Select2=1,Textiles!$W32,"")</f>
        <v>1.0039236598053914E-2</v>
      </c>
      <c r="Z30" s="683">
        <f>Sludge!W32</f>
        <v>0</v>
      </c>
      <c r="AA30" s="683" t="str">
        <f>IF(Select2=2,MSW!$W32,"")</f>
        <v/>
      </c>
      <c r="AB30" s="691">
        <f>Industry!$W32</f>
        <v>0</v>
      </c>
      <c r="AC30" s="692">
        <f t="shared" si="0"/>
        <v>0.31188514288210267</v>
      </c>
      <c r="AD30" s="693">
        <f>Recovery_OX!R25</f>
        <v>0</v>
      </c>
      <c r="AE30" s="648"/>
      <c r="AF30" s="695">
        <f>(AC30-AD30)*(1-Recovery_OX!U25)</f>
        <v>0.31188514288210267</v>
      </c>
    </row>
    <row r="31" spans="2:32">
      <c r="B31" s="688">
        <f t="shared" si="1"/>
        <v>2014</v>
      </c>
      <c r="C31" s="689">
        <f>IF(Select2=1,Food!$K33,"")</f>
        <v>0.27736100999509622</v>
      </c>
      <c r="D31" s="690">
        <f>IF(Select2=1,Paper!$K33,"")</f>
        <v>4.1056601310262175E-2</v>
      </c>
      <c r="E31" s="681">
        <f>IF(Select2=1,Nappies!$K33,"")</f>
        <v>8.4510550613789329E-2</v>
      </c>
      <c r="F31" s="690">
        <f>IF(Select2=1,Garden!$K33,"")</f>
        <v>0</v>
      </c>
      <c r="G31" s="681">
        <f>IF(Select2=1,Wood!$K33,"")</f>
        <v>0</v>
      </c>
      <c r="H31" s="690">
        <f>IF(Select2=1,Textiles!$K33,"")</f>
        <v>9.7206612990734589E-3</v>
      </c>
      <c r="I31" s="691">
        <f>Sludge!K33</f>
        <v>0</v>
      </c>
      <c r="J31" s="691" t="str">
        <f>IF(Select2=2,MSW!$K33,"")</f>
        <v/>
      </c>
      <c r="K31" s="691">
        <f>Industry!$K33</f>
        <v>0</v>
      </c>
      <c r="L31" s="692">
        <f t="shared" si="3"/>
        <v>0.41264882321822116</v>
      </c>
      <c r="M31" s="693">
        <f>Recovery_OX!C26</f>
        <v>0</v>
      </c>
      <c r="N31" s="648"/>
      <c r="O31" s="694">
        <f>(L31-M31)*(1-Recovery_OX!F26)</f>
        <v>0.41264882321822116</v>
      </c>
      <c r="P31" s="640"/>
      <c r="Q31" s="650"/>
      <c r="S31" s="688">
        <f t="shared" si="2"/>
        <v>2014</v>
      </c>
      <c r="T31" s="689">
        <f>IF(Select2=1,Food!$W33,"")</f>
        <v>0.18556713425184848</v>
      </c>
      <c r="U31" s="690">
        <f>IF(Select2=1,Paper!$W33,"")</f>
        <v>8.4827688657566472E-2</v>
      </c>
      <c r="V31" s="681">
        <f>IF(Select2=1,Nappies!$W33,"")</f>
        <v>0</v>
      </c>
      <c r="W31" s="690">
        <f>IF(Select2=1,Garden!$W33,"")</f>
        <v>0</v>
      </c>
      <c r="X31" s="681">
        <f>IF(Select2=1,Wood!$W33,"")</f>
        <v>4.2685196695880286E-2</v>
      </c>
      <c r="Y31" s="690">
        <f>IF(Select2=1,Textiles!$W33,"")</f>
        <v>1.0652779505833926E-2</v>
      </c>
      <c r="Z31" s="683">
        <f>Sludge!W33</f>
        <v>0</v>
      </c>
      <c r="AA31" s="683" t="str">
        <f>IF(Select2=2,MSW!$W33,"")</f>
        <v/>
      </c>
      <c r="AB31" s="691">
        <f>Industry!$W33</f>
        <v>0</v>
      </c>
      <c r="AC31" s="692">
        <f t="shared" si="0"/>
        <v>0.32373279911112918</v>
      </c>
      <c r="AD31" s="693">
        <f>Recovery_OX!R26</f>
        <v>0</v>
      </c>
      <c r="AE31" s="648"/>
      <c r="AF31" s="695">
        <f>(AC31-AD31)*(1-Recovery_OX!U26)</f>
        <v>0.32373279911112918</v>
      </c>
    </row>
    <row r="32" spans="2:32">
      <c r="B32" s="688">
        <f t="shared" si="1"/>
        <v>2015</v>
      </c>
      <c r="C32" s="689">
        <f>IF(Select2=1,Food!$K34,"")</f>
        <v>0.28356724434854486</v>
      </c>
      <c r="D32" s="690">
        <f>IF(Select2=1,Paper!$K34,"")</f>
        <v>4.3408604441683526E-2</v>
      </c>
      <c r="E32" s="681">
        <f>IF(Select2=1,Nappies!$K34,"")</f>
        <v>8.7467835845773514E-2</v>
      </c>
      <c r="F32" s="690">
        <f>IF(Select2=1,Garden!$K34,"")</f>
        <v>0</v>
      </c>
      <c r="G32" s="681">
        <f>IF(Select2=1,Wood!$K34,"")</f>
        <v>0</v>
      </c>
      <c r="H32" s="690">
        <f>IF(Select2=1,Textiles!$K34,"")</f>
        <v>1.0277527310512952E-2</v>
      </c>
      <c r="I32" s="691">
        <f>Sludge!K34</f>
        <v>0</v>
      </c>
      <c r="J32" s="691" t="str">
        <f>IF(Select2=2,MSW!$K34,"")</f>
        <v/>
      </c>
      <c r="K32" s="691">
        <f>Industry!$K34</f>
        <v>0</v>
      </c>
      <c r="L32" s="692">
        <f t="shared" si="3"/>
        <v>0.42472121194651485</v>
      </c>
      <c r="M32" s="693">
        <f>Recovery_OX!C27</f>
        <v>0</v>
      </c>
      <c r="N32" s="648"/>
      <c r="O32" s="694">
        <f>(L32-M32)*(1-Recovery_OX!F27)</f>
        <v>0.42472121194651485</v>
      </c>
      <c r="P32" s="640"/>
      <c r="Q32" s="650"/>
      <c r="S32" s="688">
        <f t="shared" si="2"/>
        <v>2015</v>
      </c>
      <c r="T32" s="689">
        <f>IF(Select2=1,Food!$W34,"")</f>
        <v>0.18971938738751884</v>
      </c>
      <c r="U32" s="690">
        <f>IF(Select2=1,Paper!$W34,"")</f>
        <v>8.968719925967672E-2</v>
      </c>
      <c r="V32" s="681">
        <f>IF(Select2=1,Nappies!$W34,"")</f>
        <v>0</v>
      </c>
      <c r="W32" s="690">
        <f>IF(Select2=1,Garden!$W34,"")</f>
        <v>0</v>
      </c>
      <c r="X32" s="681">
        <f>IF(Select2=1,Wood!$W34,"")</f>
        <v>4.5663712017486008E-2</v>
      </c>
      <c r="Y32" s="690">
        <f>IF(Select2=1,Textiles!$W34,"")</f>
        <v>1.1263043627959397E-2</v>
      </c>
      <c r="Z32" s="683">
        <f>Sludge!W34</f>
        <v>0</v>
      </c>
      <c r="AA32" s="683" t="str">
        <f>IF(Select2=2,MSW!$W34,"")</f>
        <v/>
      </c>
      <c r="AB32" s="691">
        <f>Industry!$W34</f>
        <v>0</v>
      </c>
      <c r="AC32" s="692">
        <f t="shared" si="0"/>
        <v>0.33633334229264089</v>
      </c>
      <c r="AD32" s="693">
        <f>Recovery_OX!R27</f>
        <v>0</v>
      </c>
      <c r="AE32" s="648"/>
      <c r="AF32" s="695">
        <f>(AC32-AD32)*(1-Recovery_OX!U27)</f>
        <v>0.33633334229264089</v>
      </c>
    </row>
    <row r="33" spans="2:32">
      <c r="B33" s="688">
        <f t="shared" si="1"/>
        <v>2016</v>
      </c>
      <c r="C33" s="689">
        <f>IF(Select2=1,Food!$K35,"")</f>
        <v>0.29045178539056371</v>
      </c>
      <c r="D33" s="690">
        <f>IF(Select2=1,Paper!$K35,"")</f>
        <v>4.5744661960341479E-2</v>
      </c>
      <c r="E33" s="681">
        <f>IF(Select2=1,Nappies!$K35,"")</f>
        <v>9.0413921867270958E-2</v>
      </c>
      <c r="F33" s="690">
        <f>IF(Select2=1,Garden!$K35,"")</f>
        <v>0</v>
      </c>
      <c r="G33" s="681">
        <f>IF(Select2=1,Wood!$K35,"")</f>
        <v>0</v>
      </c>
      <c r="H33" s="690">
        <f>IF(Select2=1,Textiles!$K35,"")</f>
        <v>1.083061799969165E-2</v>
      </c>
      <c r="I33" s="691">
        <f>Sludge!K35</f>
        <v>0</v>
      </c>
      <c r="J33" s="691" t="str">
        <f>IF(Select2=2,MSW!$K35,"")</f>
        <v/>
      </c>
      <c r="K33" s="691">
        <f>Industry!$K35</f>
        <v>0</v>
      </c>
      <c r="L33" s="692">
        <f t="shared" si="3"/>
        <v>0.43744098721786784</v>
      </c>
      <c r="M33" s="693">
        <f>Recovery_OX!C28</f>
        <v>0</v>
      </c>
      <c r="N33" s="648"/>
      <c r="O33" s="694">
        <f>(L33-M33)*(1-Recovery_OX!F28)</f>
        <v>0.43744098721786784</v>
      </c>
      <c r="P33" s="640"/>
      <c r="Q33" s="650"/>
      <c r="S33" s="688">
        <f t="shared" si="2"/>
        <v>2016</v>
      </c>
      <c r="T33" s="689">
        <f>IF(Select2=1,Food!$W35,"")</f>
        <v>0.19432545855746908</v>
      </c>
      <c r="U33" s="690">
        <f>IF(Select2=1,Paper!$W35,"")</f>
        <v>9.4513764380870835E-2</v>
      </c>
      <c r="V33" s="681">
        <f>IF(Select2=1,Nappies!$W35,"")</f>
        <v>0</v>
      </c>
      <c r="W33" s="690">
        <f>IF(Select2=1,Garden!$W35,"")</f>
        <v>0</v>
      </c>
      <c r="X33" s="681">
        <f>IF(Select2=1,Wood!$W35,"")</f>
        <v>4.8663845929231397E-2</v>
      </c>
      <c r="Y33" s="690">
        <f>IF(Select2=1,Textiles!$W35,"")</f>
        <v>1.1869170410620983E-2</v>
      </c>
      <c r="Z33" s="683">
        <f>Sludge!W35</f>
        <v>0</v>
      </c>
      <c r="AA33" s="683" t="str">
        <f>IF(Select2=2,MSW!$W35,"")</f>
        <v/>
      </c>
      <c r="AB33" s="691">
        <f>Industry!$W35</f>
        <v>0</v>
      </c>
      <c r="AC33" s="692">
        <f t="shared" si="0"/>
        <v>0.34937223927819228</v>
      </c>
      <c r="AD33" s="693">
        <f>Recovery_OX!R28</f>
        <v>0</v>
      </c>
      <c r="AE33" s="648"/>
      <c r="AF33" s="695">
        <f>(AC33-AD33)*(1-Recovery_OX!U28)</f>
        <v>0.34937223927819228</v>
      </c>
    </row>
    <row r="34" spans="2:32">
      <c r="B34" s="688">
        <f t="shared" si="1"/>
        <v>2017</v>
      </c>
      <c r="C34" s="689">
        <f>IF(Select2=1,Food!$K36,"")</f>
        <v>0.29791833882732921</v>
      </c>
      <c r="D34" s="690">
        <f>IF(Select2=1,Paper!$K36,"")</f>
        <v>4.8072538316537218E-2</v>
      </c>
      <c r="E34" s="681">
        <f>IF(Select2=1,Nappies!$K36,"")</f>
        <v>9.3371643998755027E-2</v>
      </c>
      <c r="F34" s="690">
        <f>IF(Select2=1,Garden!$K36,"")</f>
        <v>0</v>
      </c>
      <c r="G34" s="681">
        <f>IF(Select2=1,Wood!$K36,"")</f>
        <v>0</v>
      </c>
      <c r="H34" s="690">
        <f>IF(Select2=1,Textiles!$K36,"")</f>
        <v>1.138177169684495E-2</v>
      </c>
      <c r="I34" s="691">
        <f>Sludge!K36</f>
        <v>0</v>
      </c>
      <c r="J34" s="691" t="str">
        <f>IF(Select2=2,MSW!$K36,"")</f>
        <v/>
      </c>
      <c r="K34" s="691">
        <f>Industry!$K36</f>
        <v>0</v>
      </c>
      <c r="L34" s="692">
        <f t="shared" si="3"/>
        <v>0.45074429283946643</v>
      </c>
      <c r="M34" s="693">
        <f>Recovery_OX!C29</f>
        <v>0</v>
      </c>
      <c r="N34" s="648"/>
      <c r="O34" s="694">
        <f>(L34-M34)*(1-Recovery_OX!F29)</f>
        <v>0.45074429283946643</v>
      </c>
      <c r="P34" s="640"/>
      <c r="Q34" s="650"/>
      <c r="S34" s="688">
        <f t="shared" si="2"/>
        <v>2017</v>
      </c>
      <c r="T34" s="689">
        <f>IF(Select2=1,Food!$W36,"")</f>
        <v>0.19932092249821312</v>
      </c>
      <c r="U34" s="690">
        <f>IF(Select2=1,Paper!$W36,"")</f>
        <v>9.9323426273837237E-2</v>
      </c>
      <c r="V34" s="681">
        <f>IF(Select2=1,Nappies!$W36,"")</f>
        <v>0</v>
      </c>
      <c r="W34" s="690">
        <f>IF(Select2=1,Garden!$W36,"")</f>
        <v>0</v>
      </c>
      <c r="X34" s="681">
        <f>IF(Select2=1,Wood!$W36,"")</f>
        <v>5.1690653245598364E-2</v>
      </c>
      <c r="Y34" s="690">
        <f>IF(Select2=1,Textiles!$W36,"")</f>
        <v>1.2473174462295837E-2</v>
      </c>
      <c r="Z34" s="683">
        <f>Sludge!W36</f>
        <v>0</v>
      </c>
      <c r="AA34" s="683" t="str">
        <f>IF(Select2=2,MSW!$W36,"")</f>
        <v/>
      </c>
      <c r="AB34" s="691">
        <f>Industry!$W36</f>
        <v>0</v>
      </c>
      <c r="AC34" s="692">
        <f t="shared" si="0"/>
        <v>0.36280817647994457</v>
      </c>
      <c r="AD34" s="693">
        <f>Recovery_OX!R29</f>
        <v>0</v>
      </c>
      <c r="AE34" s="648"/>
      <c r="AF34" s="695">
        <f>(AC34-AD34)*(1-Recovery_OX!U29)</f>
        <v>0.36280817647994457</v>
      </c>
    </row>
    <row r="35" spans="2:32">
      <c r="B35" s="688">
        <f t="shared" si="1"/>
        <v>2018</v>
      </c>
      <c r="C35" s="689">
        <f>IF(Select2=1,Food!$K37,"")</f>
        <v>0.30397101743109634</v>
      </c>
      <c r="D35" s="690">
        <f>IF(Select2=1,Paper!$K37,"")</f>
        <v>5.0298053266569033E-2</v>
      </c>
      <c r="E35" s="681">
        <f>IF(Select2=1,Nappies!$K37,"")</f>
        <v>9.6040457978290264E-2</v>
      </c>
      <c r="F35" s="690">
        <f>IF(Select2=1,Garden!$K37,"")</f>
        <v>0</v>
      </c>
      <c r="G35" s="681">
        <f>IF(Select2=1,Wood!$K37,"")</f>
        <v>0</v>
      </c>
      <c r="H35" s="690">
        <f>IF(Select2=1,Textiles!$K37,"")</f>
        <v>1.1908690057227507E-2</v>
      </c>
      <c r="I35" s="691">
        <f>Sludge!K37</f>
        <v>0</v>
      </c>
      <c r="J35" s="691" t="str">
        <f>IF(Select2=2,MSW!$K37,"")</f>
        <v/>
      </c>
      <c r="K35" s="691">
        <f>Industry!$K37</f>
        <v>0</v>
      </c>
      <c r="L35" s="692">
        <f t="shared" si="3"/>
        <v>0.46221821873318314</v>
      </c>
      <c r="M35" s="693">
        <f>Recovery_OX!C30</f>
        <v>0</v>
      </c>
      <c r="N35" s="648"/>
      <c r="O35" s="694">
        <f>(L35-M35)*(1-Recovery_OX!F30)</f>
        <v>0.46221821873318314</v>
      </c>
      <c r="P35" s="640"/>
      <c r="Q35" s="650"/>
      <c r="S35" s="688">
        <f t="shared" si="2"/>
        <v>2018</v>
      </c>
      <c r="T35" s="689">
        <f>IF(Select2=1,Food!$W37,"")</f>
        <v>0.20337043985131334</v>
      </c>
      <c r="U35" s="690">
        <f>IF(Select2=1,Paper!$W37,"")</f>
        <v>0.10392159765820048</v>
      </c>
      <c r="V35" s="681">
        <f>IF(Select2=1,Nappies!$W37,"")</f>
        <v>0</v>
      </c>
      <c r="W35" s="690">
        <f>IF(Select2=1,Garden!$W37,"")</f>
        <v>0</v>
      </c>
      <c r="X35" s="681">
        <f>IF(Select2=1,Wood!$W37,"")</f>
        <v>5.4661065121142882E-2</v>
      </c>
      <c r="Y35" s="690">
        <f>IF(Select2=1,Textiles!$W37,"")</f>
        <v>1.3050619240797267E-2</v>
      </c>
      <c r="Z35" s="683">
        <f>Sludge!W37</f>
        <v>0</v>
      </c>
      <c r="AA35" s="683" t="str">
        <f>IF(Select2=2,MSW!$W37,"")</f>
        <v/>
      </c>
      <c r="AB35" s="691">
        <f>Industry!$W37</f>
        <v>0</v>
      </c>
      <c r="AC35" s="692">
        <f t="shared" si="0"/>
        <v>0.37500372187145398</v>
      </c>
      <c r="AD35" s="693">
        <f>Recovery_OX!R30</f>
        <v>0</v>
      </c>
      <c r="AE35" s="648"/>
      <c r="AF35" s="695">
        <f>(AC35-AD35)*(1-Recovery_OX!U30)</f>
        <v>0.37500372187145398</v>
      </c>
    </row>
    <row r="36" spans="2:32">
      <c r="B36" s="688">
        <f t="shared" si="1"/>
        <v>2019</v>
      </c>
      <c r="C36" s="689">
        <f>IF(Select2=1,Food!$K38,"")</f>
        <v>0.30834153347740284</v>
      </c>
      <c r="D36" s="690">
        <f>IF(Select2=1,Paper!$K38,"")</f>
        <v>5.2389561042595872E-2</v>
      </c>
      <c r="E36" s="681">
        <f>IF(Select2=1,Nappies!$K38,"")</f>
        <v>9.8343919036077421E-2</v>
      </c>
      <c r="F36" s="690">
        <f>IF(Select2=1,Garden!$K38,"")</f>
        <v>0</v>
      </c>
      <c r="G36" s="681">
        <f>IF(Select2=1,Wood!$K38,"")</f>
        <v>0</v>
      </c>
      <c r="H36" s="690">
        <f>IF(Select2=1,Textiles!$K38,"")</f>
        <v>1.240388055147949E-2</v>
      </c>
      <c r="I36" s="691">
        <f>Sludge!K38</f>
        <v>0</v>
      </c>
      <c r="J36" s="691" t="str">
        <f>IF(Select2=2,MSW!$K38,"")</f>
        <v/>
      </c>
      <c r="K36" s="691">
        <f>Industry!$K38</f>
        <v>0</v>
      </c>
      <c r="L36" s="692">
        <f t="shared" si="3"/>
        <v>0.47147889410755567</v>
      </c>
      <c r="M36" s="693">
        <f>Recovery_OX!C31</f>
        <v>0</v>
      </c>
      <c r="N36" s="648"/>
      <c r="O36" s="694">
        <f>(L36-M36)*(1-Recovery_OX!F31)</f>
        <v>0.47147889410755567</v>
      </c>
      <c r="P36" s="640"/>
      <c r="Q36" s="650"/>
      <c r="S36" s="688">
        <f t="shared" si="2"/>
        <v>2019</v>
      </c>
      <c r="T36" s="689">
        <f>IF(Select2=1,Food!$W38,"")</f>
        <v>0.20629451392332931</v>
      </c>
      <c r="U36" s="690">
        <f>IF(Select2=1,Paper!$W38,"")</f>
        <v>0.10824289471610717</v>
      </c>
      <c r="V36" s="681">
        <f>IF(Select2=1,Nappies!$W38,"")</f>
        <v>0</v>
      </c>
      <c r="W36" s="690">
        <f>IF(Select2=1,Garden!$W38,"")</f>
        <v>0</v>
      </c>
      <c r="X36" s="681">
        <f>IF(Select2=1,Wood!$W38,"")</f>
        <v>5.7543577331846403E-2</v>
      </c>
      <c r="Y36" s="690">
        <f>IF(Select2=1,Textiles!$W38,"")</f>
        <v>1.3593293755046015E-2</v>
      </c>
      <c r="Z36" s="683">
        <f>Sludge!W38</f>
        <v>0</v>
      </c>
      <c r="AA36" s="683" t="str">
        <f>IF(Select2=2,MSW!$W38,"")</f>
        <v/>
      </c>
      <c r="AB36" s="691">
        <f>Industry!$W38</f>
        <v>0</v>
      </c>
      <c r="AC36" s="692">
        <f t="shared" si="0"/>
        <v>0.38567427972632889</v>
      </c>
      <c r="AD36" s="693">
        <f>Recovery_OX!R31</f>
        <v>0</v>
      </c>
      <c r="AE36" s="648"/>
      <c r="AF36" s="695">
        <f>(AC36-AD36)*(1-Recovery_OX!U31)</f>
        <v>0.38567427972632889</v>
      </c>
    </row>
    <row r="37" spans="2:32">
      <c r="B37" s="688">
        <f t="shared" si="1"/>
        <v>2020</v>
      </c>
      <c r="C37" s="689">
        <f>IF(Select2=1,Food!$K39,"")</f>
        <v>0.31151048699499162</v>
      </c>
      <c r="D37" s="690">
        <f>IF(Select2=1,Paper!$K39,"")</f>
        <v>5.4352236720494024E-2</v>
      </c>
      <c r="E37" s="681">
        <f>IF(Select2=1,Nappies!$K39,"")</f>
        <v>0.10032689515956805</v>
      </c>
      <c r="F37" s="690">
        <f>IF(Select2=1,Garden!$K39,"")</f>
        <v>0</v>
      </c>
      <c r="G37" s="681">
        <f>IF(Select2=1,Wood!$K39,"")</f>
        <v>0</v>
      </c>
      <c r="H37" s="690">
        <f>IF(Select2=1,Textiles!$K39,"")</f>
        <v>1.2868568443217099E-2</v>
      </c>
      <c r="I37" s="691">
        <f>Sludge!K39</f>
        <v>0</v>
      </c>
      <c r="J37" s="691" t="str">
        <f>IF(Select2=2,MSW!$K39,"")</f>
        <v/>
      </c>
      <c r="K37" s="691">
        <f>Industry!$K39</f>
        <v>0</v>
      </c>
      <c r="L37" s="692">
        <f t="shared" si="3"/>
        <v>0.47905818731827082</v>
      </c>
      <c r="M37" s="693">
        <f>Recovery_OX!C32</f>
        <v>0</v>
      </c>
      <c r="N37" s="648"/>
      <c r="O37" s="694">
        <f>(L37-M37)*(1-Recovery_OX!F32)</f>
        <v>0.47905818731827082</v>
      </c>
      <c r="P37" s="640"/>
      <c r="Q37" s="650"/>
      <c r="S37" s="688">
        <f t="shared" si="2"/>
        <v>2020</v>
      </c>
      <c r="T37" s="689">
        <f>IF(Select2=1,Food!$W39,"")</f>
        <v>0.20841468799843327</v>
      </c>
      <c r="U37" s="690">
        <f>IF(Select2=1,Paper!$W39,"")</f>
        <v>0.11229800975308681</v>
      </c>
      <c r="V37" s="681">
        <f>IF(Select2=1,Nappies!$W39,"")</f>
        <v>0</v>
      </c>
      <c r="W37" s="690">
        <f>IF(Select2=1,Garden!$W39,"")</f>
        <v>0</v>
      </c>
      <c r="X37" s="681">
        <f>IF(Select2=1,Wood!$W39,"")</f>
        <v>6.0337844447129196E-2</v>
      </c>
      <c r="Y37" s="690">
        <f>IF(Select2=1,Textiles!$W39,"")</f>
        <v>1.4102540759689969E-2</v>
      </c>
      <c r="Z37" s="683">
        <f>Sludge!W39</f>
        <v>0</v>
      </c>
      <c r="AA37" s="683" t="str">
        <f>IF(Select2=2,MSW!$W39,"")</f>
        <v/>
      </c>
      <c r="AB37" s="691">
        <f>Industry!$W39</f>
        <v>0</v>
      </c>
      <c r="AC37" s="692">
        <f t="shared" si="0"/>
        <v>0.39515308295833923</v>
      </c>
      <c r="AD37" s="693">
        <f>Recovery_OX!R32</f>
        <v>0</v>
      </c>
      <c r="AE37" s="648"/>
      <c r="AF37" s="695">
        <f>(AC37-AD37)*(1-Recovery_OX!U32)</f>
        <v>0.39515308295833923</v>
      </c>
    </row>
    <row r="38" spans="2:32">
      <c r="B38" s="688">
        <f t="shared" si="1"/>
        <v>2021</v>
      </c>
      <c r="C38" s="689">
        <f>IF(Select2=1,Food!$K40,"")</f>
        <v>0.31380337758222421</v>
      </c>
      <c r="D38" s="690">
        <f>IF(Select2=1,Paper!$K40,"")</f>
        <v>5.6191081099036151E-2</v>
      </c>
      <c r="E38" s="681">
        <f>IF(Select2=1,Nappies!$K40,"")</f>
        <v>0.10202779358374481</v>
      </c>
      <c r="F38" s="690">
        <f>IF(Select2=1,Garden!$K40,"")</f>
        <v>0</v>
      </c>
      <c r="G38" s="681">
        <f>IF(Select2=1,Wood!$K40,"")</f>
        <v>0</v>
      </c>
      <c r="H38" s="690">
        <f>IF(Select2=1,Textiles!$K40,"")</f>
        <v>1.3303937733783421E-2</v>
      </c>
      <c r="I38" s="691">
        <f>Sludge!K40</f>
        <v>0</v>
      </c>
      <c r="J38" s="691" t="str">
        <f>IF(Select2=2,MSW!$K40,"")</f>
        <v/>
      </c>
      <c r="K38" s="691">
        <f>Industry!$K40</f>
        <v>0</v>
      </c>
      <c r="L38" s="692">
        <f t="shared" si="3"/>
        <v>0.48532618999878857</v>
      </c>
      <c r="M38" s="693">
        <f>Recovery_OX!C33</f>
        <v>0</v>
      </c>
      <c r="N38" s="648"/>
      <c r="O38" s="694">
        <f>(L38-M38)*(1-Recovery_OX!F33)</f>
        <v>0.48532618999878857</v>
      </c>
      <c r="P38" s="640"/>
      <c r="Q38" s="650"/>
      <c r="S38" s="688">
        <f t="shared" si="2"/>
        <v>2021</v>
      </c>
      <c r="T38" s="689">
        <f>IF(Select2=1,Food!$W40,"")</f>
        <v>0.20994873611656389</v>
      </c>
      <c r="U38" s="690">
        <f>IF(Select2=1,Paper!$W40,"")</f>
        <v>0.11609727499800856</v>
      </c>
      <c r="V38" s="681">
        <f>IF(Select2=1,Nappies!$W40,"")</f>
        <v>0</v>
      </c>
      <c r="W38" s="690">
        <f>IF(Select2=1,Garden!$W40,"")</f>
        <v>0</v>
      </c>
      <c r="X38" s="681">
        <f>IF(Select2=1,Wood!$W40,"")</f>
        <v>6.3043685186545378E-2</v>
      </c>
      <c r="Y38" s="690">
        <f>IF(Select2=1,Textiles!$W40,"")</f>
        <v>1.4579657790447585E-2</v>
      </c>
      <c r="Z38" s="683">
        <f>Sludge!W40</f>
        <v>0</v>
      </c>
      <c r="AA38" s="683" t="str">
        <f>IF(Select2=2,MSW!$W40,"")</f>
        <v/>
      </c>
      <c r="AB38" s="691">
        <f>Industry!$W40</f>
        <v>0</v>
      </c>
      <c r="AC38" s="692">
        <f t="shared" si="0"/>
        <v>0.40366935409156535</v>
      </c>
      <c r="AD38" s="693">
        <f>Recovery_OX!R33</f>
        <v>0</v>
      </c>
      <c r="AE38" s="648"/>
      <c r="AF38" s="695">
        <f>(AC38-AD38)*(1-Recovery_OX!U33)</f>
        <v>0.40366935409156535</v>
      </c>
    </row>
    <row r="39" spans="2:32">
      <c r="B39" s="688">
        <f t="shared" si="1"/>
        <v>2022</v>
      </c>
      <c r="C39" s="689">
        <f>IF(Select2=1,Food!$K41,"")</f>
        <v>0.31544162064915443</v>
      </c>
      <c r="D39" s="690">
        <f>IF(Select2=1,Paper!$K41,"")</f>
        <v>5.7910926324430151E-2</v>
      </c>
      <c r="E39" s="681">
        <f>IF(Select2=1,Nappies!$K41,"")</f>
        <v>0.10347955141689982</v>
      </c>
      <c r="F39" s="690">
        <f>IF(Select2=1,Garden!$K41,"")</f>
        <v>0</v>
      </c>
      <c r="G39" s="681">
        <f>IF(Select2=1,Wood!$K41,"")</f>
        <v>0</v>
      </c>
      <c r="H39" s="690">
        <f>IF(Select2=1,Textiles!$K41,"")</f>
        <v>1.3711132493927998E-2</v>
      </c>
      <c r="I39" s="691">
        <f>Sludge!K41</f>
        <v>0</v>
      </c>
      <c r="J39" s="691" t="str">
        <f>IF(Select2=2,MSW!$K41,"")</f>
        <v/>
      </c>
      <c r="K39" s="691">
        <f>Industry!$K41</f>
        <v>0</v>
      </c>
      <c r="L39" s="692">
        <f t="shared" si="3"/>
        <v>0.49054323088441237</v>
      </c>
      <c r="M39" s="693">
        <f>Recovery_OX!C34</f>
        <v>0</v>
      </c>
      <c r="N39" s="648"/>
      <c r="O39" s="694">
        <f>(L39-M39)*(1-Recovery_OX!F34)</f>
        <v>0.49054323088441237</v>
      </c>
      <c r="P39" s="640"/>
      <c r="Q39" s="650"/>
      <c r="S39" s="688">
        <f t="shared" si="2"/>
        <v>2022</v>
      </c>
      <c r="T39" s="689">
        <f>IF(Select2=1,Food!$W41,"")</f>
        <v>0.21104479526036202</v>
      </c>
      <c r="U39" s="690">
        <f>IF(Select2=1,Paper!$W41,"")</f>
        <v>0.11965067422402922</v>
      </c>
      <c r="V39" s="681">
        <f>IF(Select2=1,Nappies!$W41,"")</f>
        <v>0</v>
      </c>
      <c r="W39" s="690">
        <f>IF(Select2=1,Garden!$W41,"")</f>
        <v>0</v>
      </c>
      <c r="X39" s="681">
        <f>IF(Select2=1,Wood!$W41,"")</f>
        <v>6.5661071434061927E-2</v>
      </c>
      <c r="Y39" s="690">
        <f>IF(Select2=1,Textiles!$W41,"")</f>
        <v>1.5025898623482735E-2</v>
      </c>
      <c r="Z39" s="683">
        <f>Sludge!W41</f>
        <v>0</v>
      </c>
      <c r="AA39" s="683" t="str">
        <f>IF(Select2=2,MSW!$W41,"")</f>
        <v/>
      </c>
      <c r="AB39" s="691">
        <f>Industry!$W41</f>
        <v>0</v>
      </c>
      <c r="AC39" s="692">
        <f t="shared" si="0"/>
        <v>0.41138243954193587</v>
      </c>
      <c r="AD39" s="693">
        <f>Recovery_OX!R34</f>
        <v>0</v>
      </c>
      <c r="AE39" s="648"/>
      <c r="AF39" s="695">
        <f>(AC39-AD39)*(1-Recovery_OX!U34)</f>
        <v>0.41138243954193587</v>
      </c>
    </row>
    <row r="40" spans="2:32">
      <c r="B40" s="688">
        <f t="shared" si="1"/>
        <v>2023</v>
      </c>
      <c r="C40" s="689">
        <f>IF(Select2=1,Food!$K42,"")</f>
        <v>0.31657674831482974</v>
      </c>
      <c r="D40" s="690">
        <f>IF(Select2=1,Paper!$K42,"")</f>
        <v>5.9516441328248224E-2</v>
      </c>
      <c r="E40" s="681">
        <f>IF(Select2=1,Nappies!$K42,"")</f>
        <v>0.10471047200737277</v>
      </c>
      <c r="F40" s="690">
        <f>IF(Select2=1,Garden!$K42,"")</f>
        <v>0</v>
      </c>
      <c r="G40" s="681">
        <f>IF(Select2=1,Wood!$K42,"")</f>
        <v>0</v>
      </c>
      <c r="H40" s="690">
        <f>IF(Select2=1,Textiles!$K42,"")</f>
        <v>1.4091258151304204E-2</v>
      </c>
      <c r="I40" s="691">
        <f>Sludge!K42</f>
        <v>0</v>
      </c>
      <c r="J40" s="691" t="str">
        <f>IF(Select2=2,MSW!$K42,"")</f>
        <v/>
      </c>
      <c r="K40" s="691">
        <f>Industry!$K42</f>
        <v>0</v>
      </c>
      <c r="L40" s="692">
        <f t="shared" si="3"/>
        <v>0.49489491980175493</v>
      </c>
      <c r="M40" s="693">
        <f>Recovery_OX!C35</f>
        <v>0</v>
      </c>
      <c r="N40" s="648"/>
      <c r="O40" s="694">
        <f>(L40-M40)*(1-Recovery_OX!F35)</f>
        <v>0.49489491980175493</v>
      </c>
      <c r="P40" s="640"/>
      <c r="Q40" s="650"/>
      <c r="S40" s="688">
        <f t="shared" si="2"/>
        <v>2023</v>
      </c>
      <c r="T40" s="689">
        <f>IF(Select2=1,Food!$W42,"")</f>
        <v>0.21180424731143827</v>
      </c>
      <c r="U40" s="690">
        <f>IF(Select2=1,Paper!$W42,"")</f>
        <v>0.12296785398398394</v>
      </c>
      <c r="V40" s="681">
        <f>IF(Select2=1,Nappies!$W42,"")</f>
        <v>0</v>
      </c>
      <c r="W40" s="690">
        <f>IF(Select2=1,Garden!$W42,"")</f>
        <v>0</v>
      </c>
      <c r="X40" s="681">
        <f>IF(Select2=1,Wood!$W42,"")</f>
        <v>6.8190117798112182E-2</v>
      </c>
      <c r="Y40" s="690">
        <f>IF(Select2=1,Textiles!$W42,"")</f>
        <v>1.5442474686360771E-2</v>
      </c>
      <c r="Z40" s="683">
        <f>Sludge!W42</f>
        <v>0</v>
      </c>
      <c r="AA40" s="683" t="str">
        <f>IF(Select2=2,MSW!$W42,"")</f>
        <v/>
      </c>
      <c r="AB40" s="691">
        <f>Industry!$W42</f>
        <v>0</v>
      </c>
      <c r="AC40" s="692">
        <f t="shared" si="0"/>
        <v>0.4184046937798952</v>
      </c>
      <c r="AD40" s="693">
        <f>Recovery_OX!R35</f>
        <v>0</v>
      </c>
      <c r="AE40" s="648"/>
      <c r="AF40" s="695">
        <f>(AC40-AD40)*(1-Recovery_OX!U35)</f>
        <v>0.4184046937798952</v>
      </c>
    </row>
    <row r="41" spans="2:32">
      <c r="B41" s="688">
        <f t="shared" si="1"/>
        <v>2024</v>
      </c>
      <c r="C41" s="689">
        <f>IF(Select2=1,Food!$K43,"")</f>
        <v>0.31731333853280341</v>
      </c>
      <c r="D41" s="690">
        <f>IF(Select2=1,Paper!$K43,"")</f>
        <v>6.1012137085632842E-2</v>
      </c>
      <c r="E41" s="681">
        <f>IF(Select2=1,Nappies!$K43,"")</f>
        <v>0.10574493114929692</v>
      </c>
      <c r="F41" s="690">
        <f>IF(Select2=1,Garden!$K43,"")</f>
        <v>0</v>
      </c>
      <c r="G41" s="681">
        <f>IF(Select2=1,Wood!$K43,"")</f>
        <v>0</v>
      </c>
      <c r="H41" s="690">
        <f>IF(Select2=1,Textiles!$K43,"")</f>
        <v>1.4445382735414947E-2</v>
      </c>
      <c r="I41" s="691">
        <f>Sludge!K43</f>
        <v>0</v>
      </c>
      <c r="J41" s="691" t="str">
        <f>IF(Select2=2,MSW!$K43,"")</f>
        <v/>
      </c>
      <c r="K41" s="691">
        <f>Industry!$K43</f>
        <v>0</v>
      </c>
      <c r="L41" s="692">
        <f t="shared" si="3"/>
        <v>0.49851578950314812</v>
      </c>
      <c r="M41" s="693">
        <f>Recovery_OX!C36</f>
        <v>0</v>
      </c>
      <c r="N41" s="648"/>
      <c r="O41" s="694">
        <f>(L41-M41)*(1-Recovery_OX!F36)</f>
        <v>0.49851578950314812</v>
      </c>
      <c r="P41" s="640"/>
      <c r="Q41" s="650"/>
      <c r="S41" s="688">
        <f t="shared" si="2"/>
        <v>2024</v>
      </c>
      <c r="T41" s="689">
        <f>IF(Select2=1,Food!$W43,"")</f>
        <v>0.2122970596785036</v>
      </c>
      <c r="U41" s="690">
        <f>IF(Select2=1,Paper!$W43,"")</f>
        <v>0.12605813447444802</v>
      </c>
      <c r="V41" s="681">
        <f>IF(Select2=1,Nappies!$W43,"")</f>
        <v>0</v>
      </c>
      <c r="W41" s="690">
        <f>IF(Select2=1,Garden!$W43,"")</f>
        <v>0</v>
      </c>
      <c r="X41" s="681">
        <f>IF(Select2=1,Wood!$W43,"")</f>
        <v>7.0631071693683947E-2</v>
      </c>
      <c r="Y41" s="690">
        <f>IF(Select2=1,Textiles!$W43,"")</f>
        <v>1.5830556422372542E-2</v>
      </c>
      <c r="Z41" s="683">
        <f>Sludge!W43</f>
        <v>0</v>
      </c>
      <c r="AA41" s="683" t="str">
        <f>IF(Select2=2,MSW!$W43,"")</f>
        <v/>
      </c>
      <c r="AB41" s="691">
        <f>Industry!$W43</f>
        <v>0</v>
      </c>
      <c r="AC41" s="692">
        <f t="shared" si="0"/>
        <v>0.42481682226900808</v>
      </c>
      <c r="AD41" s="693">
        <f>Recovery_OX!R36</f>
        <v>0</v>
      </c>
      <c r="AE41" s="648"/>
      <c r="AF41" s="695">
        <f>(AC41-AD41)*(1-Recovery_OX!U36)</f>
        <v>0.42481682226900808</v>
      </c>
    </row>
    <row r="42" spans="2:32">
      <c r="B42" s="688">
        <f t="shared" si="1"/>
        <v>2025</v>
      </c>
      <c r="C42" s="689">
        <f>IF(Select2=1,Food!$K44,"")</f>
        <v>0.31772438841605988</v>
      </c>
      <c r="D42" s="690">
        <f>IF(Select2=1,Paper!$K44,"")</f>
        <v>6.240237170036337E-2</v>
      </c>
      <c r="E42" s="681">
        <f>IF(Select2=1,Nappies!$K44,"")</f>
        <v>0.10660397345854319</v>
      </c>
      <c r="F42" s="690">
        <f>IF(Select2=1,Garden!$K44,"")</f>
        <v>0</v>
      </c>
      <c r="G42" s="681">
        <f>IF(Select2=1,Wood!$K44,"")</f>
        <v>0</v>
      </c>
      <c r="H42" s="690">
        <f>IF(Select2=1,Textiles!$K44,"")</f>
        <v>1.477453808156547E-2</v>
      </c>
      <c r="I42" s="691">
        <f>Sludge!K44</f>
        <v>0</v>
      </c>
      <c r="J42" s="691" t="str">
        <f>IF(Select2=2,MSW!$K44,"")</f>
        <v/>
      </c>
      <c r="K42" s="691">
        <f>Industry!$K44</f>
        <v>0</v>
      </c>
      <c r="L42" s="692">
        <f t="shared" si="3"/>
        <v>0.50150527165653191</v>
      </c>
      <c r="M42" s="693">
        <f>Recovery_OX!C37</f>
        <v>0</v>
      </c>
      <c r="N42" s="648"/>
      <c r="O42" s="694">
        <f>(L42-M42)*(1-Recovery_OX!F37)</f>
        <v>0.50150527165653191</v>
      </c>
      <c r="P42" s="640"/>
      <c r="Q42" s="650"/>
      <c r="S42" s="688">
        <f t="shared" si="2"/>
        <v>2025</v>
      </c>
      <c r="T42" s="689">
        <f>IF(Select2=1,Food!$W44,"")</f>
        <v>0.21257207075115517</v>
      </c>
      <c r="U42" s="690">
        <f>IF(Select2=1,Paper!$W44,"")</f>
        <v>0.12893052004207312</v>
      </c>
      <c r="V42" s="681">
        <f>IF(Select2=1,Nappies!$W44,"")</f>
        <v>0</v>
      </c>
      <c r="W42" s="690">
        <f>IF(Select2=1,Garden!$W44,"")</f>
        <v>0</v>
      </c>
      <c r="X42" s="681">
        <f>IF(Select2=1,Wood!$W44,"")</f>
        <v>7.2984303923659274E-2</v>
      </c>
      <c r="Y42" s="690">
        <f>IF(Select2=1,Textiles!$W44,"")</f>
        <v>1.6191274609934758E-2</v>
      </c>
      <c r="Z42" s="683">
        <f>Sludge!W44</f>
        <v>0</v>
      </c>
      <c r="AA42" s="683" t="str">
        <f>IF(Select2=2,MSW!$W44,"")</f>
        <v/>
      </c>
      <c r="AB42" s="691">
        <f>Industry!$W44</f>
        <v>0</v>
      </c>
      <c r="AC42" s="692">
        <f t="shared" si="0"/>
        <v>0.43067816932682235</v>
      </c>
      <c r="AD42" s="693">
        <f>Recovery_OX!R37</f>
        <v>0</v>
      </c>
      <c r="AE42" s="648"/>
      <c r="AF42" s="695">
        <f>(AC42-AD42)*(1-Recovery_OX!U37)</f>
        <v>0.43067816932682235</v>
      </c>
    </row>
    <row r="43" spans="2:32">
      <c r="B43" s="688">
        <f t="shared" si="1"/>
        <v>2026</v>
      </c>
      <c r="C43" s="689">
        <f>IF(Select2=1,Food!$K45,"")</f>
        <v>0.31786162265435991</v>
      </c>
      <c r="D43" s="690">
        <f>IF(Select2=1,Paper!$K45,"")</f>
        <v>6.3691355323080776E-2</v>
      </c>
      <c r="E43" s="681">
        <f>IF(Select2=1,Nappies!$K45,"")</f>
        <v>0.10730581607207068</v>
      </c>
      <c r="F43" s="690">
        <f>IF(Select2=1,Garden!$K45,"")</f>
        <v>0</v>
      </c>
      <c r="G43" s="681">
        <f>IF(Select2=1,Wood!$K45,"")</f>
        <v>0</v>
      </c>
      <c r="H43" s="690">
        <f>IF(Select2=1,Textiles!$K45,"")</f>
        <v>1.5079720995314268E-2</v>
      </c>
      <c r="I43" s="691">
        <f>Sludge!K45</f>
        <v>0</v>
      </c>
      <c r="J43" s="691" t="str">
        <f>IF(Select2=2,MSW!$K45,"")</f>
        <v/>
      </c>
      <c r="K43" s="691">
        <f>Industry!$K45</f>
        <v>0</v>
      </c>
      <c r="L43" s="692">
        <f t="shared" si="3"/>
        <v>0.50393851504482567</v>
      </c>
      <c r="M43" s="693">
        <f>Recovery_OX!C38</f>
        <v>0</v>
      </c>
      <c r="N43" s="648"/>
      <c r="O43" s="694">
        <f>(L43-M43)*(1-Recovery_OX!F38)</f>
        <v>0.50393851504482567</v>
      </c>
      <c r="P43" s="640"/>
      <c r="Q43" s="650"/>
      <c r="S43" s="688">
        <f t="shared" si="2"/>
        <v>2026</v>
      </c>
      <c r="T43" s="689">
        <f>IF(Select2=1,Food!$W45,"")</f>
        <v>0.21266388670006245</v>
      </c>
      <c r="U43" s="690">
        <f>IF(Select2=1,Paper!$W45,"")</f>
        <v>0.13159370934520823</v>
      </c>
      <c r="V43" s="681">
        <f>IF(Select2=1,Nappies!$W45,"")</f>
        <v>0</v>
      </c>
      <c r="W43" s="690">
        <f>IF(Select2=1,Garden!$W45,"")</f>
        <v>0</v>
      </c>
      <c r="X43" s="681">
        <f>IF(Select2=1,Wood!$W45,"")</f>
        <v>7.5250299737545379E-2</v>
      </c>
      <c r="Y43" s="690">
        <f>IF(Select2=1,Textiles!$W45,"")</f>
        <v>1.6525721638700565E-2</v>
      </c>
      <c r="Z43" s="683">
        <f>Sludge!W45</f>
        <v>0</v>
      </c>
      <c r="AA43" s="683" t="str">
        <f>IF(Select2=2,MSW!$W45,"")</f>
        <v/>
      </c>
      <c r="AB43" s="691">
        <f>Industry!$W45</f>
        <v>0</v>
      </c>
      <c r="AC43" s="692">
        <f t="shared" si="0"/>
        <v>0.43603361742151664</v>
      </c>
      <c r="AD43" s="693">
        <f>Recovery_OX!R38</f>
        <v>0</v>
      </c>
      <c r="AE43" s="648"/>
      <c r="AF43" s="695">
        <f>(AC43-AD43)*(1-Recovery_OX!U38)</f>
        <v>0.43603361742151664</v>
      </c>
    </row>
    <row r="44" spans="2:32">
      <c r="B44" s="688">
        <f t="shared" si="1"/>
        <v>2027</v>
      </c>
      <c r="C44" s="689">
        <f>IF(Select2=1,Food!$K46,"")</f>
        <v>0.31776240672245398</v>
      </c>
      <c r="D44" s="690">
        <f>IF(Select2=1,Paper!$K46,"")</f>
        <v>6.48831549086962E-2</v>
      </c>
      <c r="E44" s="681">
        <f>IF(Select2=1,Nappies!$K46,"")</f>
        <v>0.10786627414272992</v>
      </c>
      <c r="F44" s="690">
        <f>IF(Select2=1,Garden!$K46,"")</f>
        <v>0</v>
      </c>
      <c r="G44" s="681">
        <f>IF(Select2=1,Wood!$K46,"")</f>
        <v>0</v>
      </c>
      <c r="H44" s="690">
        <f>IF(Select2=1,Textiles!$K46,"")</f>
        <v>1.5361894378848768E-2</v>
      </c>
      <c r="I44" s="691">
        <f>Sludge!K46</f>
        <v>0</v>
      </c>
      <c r="J44" s="691" t="str">
        <f>IF(Select2=2,MSW!$K46,"")</f>
        <v/>
      </c>
      <c r="K44" s="691">
        <f>Industry!$K46</f>
        <v>0</v>
      </c>
      <c r="L44" s="692">
        <f t="shared" si="3"/>
        <v>0.50587373015272885</v>
      </c>
      <c r="M44" s="693">
        <f>Recovery_OX!C39</f>
        <v>0</v>
      </c>
      <c r="N44" s="648"/>
      <c r="O44" s="694">
        <f>(L44-M44)*(1-Recovery_OX!F39)</f>
        <v>0.50587373015272885</v>
      </c>
      <c r="P44" s="640"/>
      <c r="Q44" s="650"/>
      <c r="S44" s="688">
        <f t="shared" si="2"/>
        <v>2027</v>
      </c>
      <c r="T44" s="689">
        <f>IF(Select2=1,Food!$W46,"")</f>
        <v>0.21259750672777922</v>
      </c>
      <c r="U44" s="690">
        <f>IF(Select2=1,Paper!$W46,"")</f>
        <v>0.13405610518325661</v>
      </c>
      <c r="V44" s="681">
        <f>IF(Select2=1,Nappies!$W46,"")</f>
        <v>0</v>
      </c>
      <c r="W44" s="690">
        <f>IF(Select2=1,Garden!$W46,"")</f>
        <v>0</v>
      </c>
      <c r="X44" s="681">
        <f>IF(Select2=1,Wood!$W46,"")</f>
        <v>7.7429650346620416E-2</v>
      </c>
      <c r="Y44" s="690">
        <f>IF(Select2=1,Textiles!$W46,"")</f>
        <v>1.6834952743943851E-2</v>
      </c>
      <c r="Z44" s="683">
        <f>Sludge!W46</f>
        <v>0</v>
      </c>
      <c r="AA44" s="683" t="str">
        <f>IF(Select2=2,MSW!$W46,"")</f>
        <v/>
      </c>
      <c r="AB44" s="691">
        <f>Industry!$W46</f>
        <v>0</v>
      </c>
      <c r="AC44" s="692">
        <f t="shared" si="0"/>
        <v>0.44091821500160011</v>
      </c>
      <c r="AD44" s="693">
        <f>Recovery_OX!R39</f>
        <v>0</v>
      </c>
      <c r="AE44" s="648"/>
      <c r="AF44" s="695">
        <f>(AC44-AD44)*(1-Recovery_OX!U39)</f>
        <v>0.44091821500160011</v>
      </c>
    </row>
    <row r="45" spans="2:32">
      <c r="B45" s="688">
        <f t="shared" si="1"/>
        <v>2028</v>
      </c>
      <c r="C45" s="689">
        <f>IF(Select2=1,Food!$K47,"")</f>
        <v>0.31745438411436</v>
      </c>
      <c r="D45" s="690">
        <f>IF(Select2=1,Paper!$K47,"")</f>
        <v>6.5981698818751461E-2</v>
      </c>
      <c r="E45" s="681">
        <f>IF(Select2=1,Nappies!$K47,"")</f>
        <v>0.10829912033954592</v>
      </c>
      <c r="F45" s="690">
        <f>IF(Select2=1,Garden!$K47,"")</f>
        <v>0</v>
      </c>
      <c r="G45" s="681">
        <f>IF(Select2=1,Wood!$K47,"")</f>
        <v>0</v>
      </c>
      <c r="H45" s="690">
        <f>IF(Select2=1,Textiles!$K47,"")</f>
        <v>1.5621988320651446E-2</v>
      </c>
      <c r="I45" s="691">
        <f>Sludge!K47</f>
        <v>0</v>
      </c>
      <c r="J45" s="691" t="str">
        <f>IF(Select2=2,MSW!$K47,"")</f>
        <v/>
      </c>
      <c r="K45" s="691">
        <f>Industry!$K47</f>
        <v>0</v>
      </c>
      <c r="L45" s="692">
        <f t="shared" si="3"/>
        <v>0.50735719159330883</v>
      </c>
      <c r="M45" s="693">
        <f>Recovery_OX!C40</f>
        <v>0</v>
      </c>
      <c r="N45" s="648"/>
      <c r="O45" s="694">
        <f>(L45-M45)*(1-Recovery_OX!F40)</f>
        <v>0.50735719159330883</v>
      </c>
      <c r="P45" s="640"/>
      <c r="Q45" s="650"/>
      <c r="S45" s="688">
        <f t="shared" si="2"/>
        <v>2028</v>
      </c>
      <c r="T45" s="689">
        <f>IF(Select2=1,Food!$W47,"")</f>
        <v>0.21239142558944693</v>
      </c>
      <c r="U45" s="690">
        <f>IF(Select2=1,Paper!$W47,"")</f>
        <v>0.13632582400568485</v>
      </c>
      <c r="V45" s="681">
        <f>IF(Select2=1,Nappies!$W47,"")</f>
        <v>0</v>
      </c>
      <c r="W45" s="690">
        <f>IF(Select2=1,Garden!$W47,"")</f>
        <v>0</v>
      </c>
      <c r="X45" s="681">
        <f>IF(Select2=1,Wood!$W47,"")</f>
        <v>7.952304487537018E-2</v>
      </c>
      <c r="Y45" s="690">
        <f>IF(Select2=1,Textiles!$W47,"")</f>
        <v>1.7119987200713907E-2</v>
      </c>
      <c r="Z45" s="683">
        <f>Sludge!W47</f>
        <v>0</v>
      </c>
      <c r="AA45" s="683" t="str">
        <f>IF(Select2=2,MSW!$W47,"")</f>
        <v/>
      </c>
      <c r="AB45" s="691">
        <f>Industry!$W47</f>
        <v>0</v>
      </c>
      <c r="AC45" s="692">
        <f t="shared" si="0"/>
        <v>0.44536028167121583</v>
      </c>
      <c r="AD45" s="693">
        <f>Recovery_OX!R40</f>
        <v>0</v>
      </c>
      <c r="AE45" s="648"/>
      <c r="AF45" s="695">
        <f>(AC45-AD45)*(1-Recovery_OX!U40)</f>
        <v>0.44536028167121583</v>
      </c>
    </row>
    <row r="46" spans="2:32">
      <c r="B46" s="688">
        <f t="shared" si="1"/>
        <v>2029</v>
      </c>
      <c r="C46" s="689">
        <f>IF(Select2=1,Food!$K48,"")</f>
        <v>0.31695858785226783</v>
      </c>
      <c r="D46" s="690">
        <f>IF(Select2=1,Paper!$K48,"")</f>
        <v>6.6990781274255617E-2</v>
      </c>
      <c r="E46" s="681">
        <f>IF(Select2=1,Nappies!$K48,"")</f>
        <v>0.10861638865511165</v>
      </c>
      <c r="F46" s="690">
        <f>IF(Select2=1,Garden!$K48,"")</f>
        <v>0</v>
      </c>
      <c r="G46" s="681">
        <f>IF(Select2=1,Wood!$K48,"")</f>
        <v>0</v>
      </c>
      <c r="H46" s="690">
        <f>IF(Select2=1,Textiles!$K48,"")</f>
        <v>1.5860901149764302E-2</v>
      </c>
      <c r="I46" s="691">
        <f>Sludge!K48</f>
        <v>0</v>
      </c>
      <c r="J46" s="691" t="str">
        <f>IF(Select2=2,MSW!$K48,"")</f>
        <v/>
      </c>
      <c r="K46" s="691">
        <f>Industry!$K48</f>
        <v>0</v>
      </c>
      <c r="L46" s="692">
        <f t="shared" si="3"/>
        <v>0.50842665893139938</v>
      </c>
      <c r="M46" s="693">
        <f>Recovery_OX!C41</f>
        <v>0</v>
      </c>
      <c r="N46" s="648"/>
      <c r="O46" s="694">
        <f>(L46-M46)*(1-Recovery_OX!F41)</f>
        <v>0.50842665893139938</v>
      </c>
      <c r="P46" s="640"/>
      <c r="Q46" s="650"/>
      <c r="S46" s="688">
        <f t="shared" si="2"/>
        <v>2029</v>
      </c>
      <c r="T46" s="689">
        <f>IF(Select2=1,Food!$W48,"")</f>
        <v>0.21205971533380988</v>
      </c>
      <c r="U46" s="690">
        <f>IF(Select2=1,Paper!$W48,"")</f>
        <v>0.13841070511209841</v>
      </c>
      <c r="V46" s="681">
        <f>IF(Select2=1,Nappies!$W48,"")</f>
        <v>0</v>
      </c>
      <c r="W46" s="690">
        <f>IF(Select2=1,Garden!$W48,"")</f>
        <v>0</v>
      </c>
      <c r="X46" s="681">
        <f>IF(Select2=1,Wood!$W48,"")</f>
        <v>8.1531262729909765E-2</v>
      </c>
      <c r="Y46" s="690">
        <f>IF(Select2=1,Textiles!$W48,"")</f>
        <v>1.7381809479193745E-2</v>
      </c>
      <c r="Z46" s="683">
        <f>Sludge!W48</f>
        <v>0</v>
      </c>
      <c r="AA46" s="683" t="str">
        <f>IF(Select2=2,MSW!$W48,"")</f>
        <v/>
      </c>
      <c r="AB46" s="691">
        <f>Industry!$W48</f>
        <v>0</v>
      </c>
      <c r="AC46" s="692">
        <f t="shared" si="0"/>
        <v>0.44938349265501176</v>
      </c>
      <c r="AD46" s="693">
        <f>Recovery_OX!R41</f>
        <v>0</v>
      </c>
      <c r="AE46" s="648"/>
      <c r="AF46" s="695">
        <f>(AC46-AD46)*(1-Recovery_OX!U41)</f>
        <v>0.44938349265501176</v>
      </c>
    </row>
    <row r="47" spans="2:32">
      <c r="B47" s="688">
        <f t="shared" si="1"/>
        <v>2030</v>
      </c>
      <c r="C47" s="689">
        <f>IF(Select2=1,Food!$K49,"")</f>
        <v>0.31629152917941739</v>
      </c>
      <c r="D47" s="690">
        <f>IF(Select2=1,Paper!$K49,"")</f>
        <v>6.7914066664289563E-2</v>
      </c>
      <c r="E47" s="681">
        <f>IF(Select2=1,Nappies!$K49,"")</f>
        <v>0.10882863121166189</v>
      </c>
      <c r="F47" s="690">
        <f>IF(Select2=1,Garden!$K49,"")</f>
        <v>0</v>
      </c>
      <c r="G47" s="681">
        <f>IF(Select2=1,Wood!$K49,"")</f>
        <v>0</v>
      </c>
      <c r="H47" s="690">
        <f>IF(Select2=1,Textiles!$K49,"")</f>
        <v>1.6079500455904613E-2</v>
      </c>
      <c r="I47" s="691">
        <f>Sludge!K49</f>
        <v>0</v>
      </c>
      <c r="J47" s="691" t="str">
        <f>IF(Select2=2,MSW!$K49,"")</f>
        <v/>
      </c>
      <c r="K47" s="691">
        <f>Industry!$K49</f>
        <v>0</v>
      </c>
      <c r="L47" s="692">
        <f t="shared" si="3"/>
        <v>0.50911372751127337</v>
      </c>
      <c r="M47" s="693">
        <f>Recovery_OX!C42</f>
        <v>0</v>
      </c>
      <c r="N47" s="648"/>
      <c r="O47" s="694">
        <f>(L47-M47)*(1-Recovery_OX!F42)</f>
        <v>0.50911372751127337</v>
      </c>
      <c r="P47" s="640"/>
      <c r="Q47" s="650"/>
      <c r="S47" s="688">
        <f t="shared" si="2"/>
        <v>2030</v>
      </c>
      <c r="T47" s="689">
        <f>IF(Select2=1,Food!$W49,"")</f>
        <v>0.21161342273377609</v>
      </c>
      <c r="U47" s="690">
        <f>IF(Select2=1,Paper!$W49,"")</f>
        <v>0.14031831955431728</v>
      </c>
      <c r="V47" s="681">
        <f>IF(Select2=1,Nappies!$W49,"")</f>
        <v>0</v>
      </c>
      <c r="W47" s="690">
        <f>IF(Select2=1,Garden!$W49,"")</f>
        <v>0</v>
      </c>
      <c r="X47" s="681">
        <f>IF(Select2=1,Wood!$W49,"")</f>
        <v>8.3455166364871436E-2</v>
      </c>
      <c r="Y47" s="690">
        <f>IF(Select2=1,Textiles!$W49,"")</f>
        <v>1.7621370362635187E-2</v>
      </c>
      <c r="Z47" s="683">
        <f>Sludge!W49</f>
        <v>0</v>
      </c>
      <c r="AA47" s="683" t="str">
        <f>IF(Select2=2,MSW!$W49,"")</f>
        <v/>
      </c>
      <c r="AB47" s="691">
        <f>Industry!$W49</f>
        <v>0</v>
      </c>
      <c r="AC47" s="692">
        <f t="shared" si="0"/>
        <v>0.45300827901559998</v>
      </c>
      <c r="AD47" s="693">
        <f>Recovery_OX!R42</f>
        <v>0</v>
      </c>
      <c r="AE47" s="648"/>
      <c r="AF47" s="695">
        <f>(AC47-AD47)*(1-Recovery_OX!U42)</f>
        <v>0.45300827901559998</v>
      </c>
    </row>
    <row r="48" spans="2:32">
      <c r="B48" s="688">
        <f t="shared" si="1"/>
        <v>2031</v>
      </c>
      <c r="C48" s="689">
        <f>IF(Select2=1,Food!$K50,"")</f>
        <v>0.31547103555383987</v>
      </c>
      <c r="D48" s="690">
        <f>IF(Select2=1,Paper!$K50,"")</f>
        <v>6.8755326609330508E-2</v>
      </c>
      <c r="E48" s="681">
        <f>IF(Select2=1,Nappies!$K50,"")</f>
        <v>0.10894586978941267</v>
      </c>
      <c r="F48" s="690">
        <f>IF(Select2=1,Garden!$K50,"")</f>
        <v>0</v>
      </c>
      <c r="G48" s="681">
        <f>IF(Select2=1,Wood!$K50,"")</f>
        <v>0</v>
      </c>
      <c r="H48" s="690">
        <f>IF(Select2=1,Textiles!$K50,"")</f>
        <v>1.627867921715722E-2</v>
      </c>
      <c r="I48" s="691">
        <f>Sludge!K50</f>
        <v>0</v>
      </c>
      <c r="J48" s="691" t="str">
        <f>IF(Select2=2,MSW!$K50,"")</f>
        <v/>
      </c>
      <c r="K48" s="691">
        <f>Industry!$K50</f>
        <v>0</v>
      </c>
      <c r="L48" s="692">
        <f t="shared" si="3"/>
        <v>0.50945091116974028</v>
      </c>
      <c r="M48" s="693">
        <f>Recovery_OX!C43</f>
        <v>0</v>
      </c>
      <c r="N48" s="648"/>
      <c r="O48" s="694">
        <f>(L48-M48)*(1-Recovery_OX!F43)</f>
        <v>0.50945091116974028</v>
      </c>
      <c r="P48" s="640"/>
      <c r="Q48" s="650"/>
      <c r="S48" s="688">
        <f t="shared" si="2"/>
        <v>2031</v>
      </c>
      <c r="T48" s="689">
        <f>IF(Select2=1,Food!$W50,"")</f>
        <v>0.2110644751698304</v>
      </c>
      <c r="U48" s="690">
        <f>IF(Select2=1,Paper!$W50,"")</f>
        <v>0.14205645993663329</v>
      </c>
      <c r="V48" s="681">
        <f>IF(Select2=1,Nappies!$W50,"")</f>
        <v>0</v>
      </c>
      <c r="W48" s="690">
        <f>IF(Select2=1,Garden!$W50,"")</f>
        <v>0</v>
      </c>
      <c r="X48" s="681">
        <f>IF(Select2=1,Wood!$W50,"")</f>
        <v>8.5295896393302664E-2</v>
      </c>
      <c r="Y48" s="690">
        <f>IF(Select2=1,Textiles!$W50,"")</f>
        <v>1.7839648457158595E-2</v>
      </c>
      <c r="Z48" s="683">
        <f>Sludge!W50</f>
        <v>0</v>
      </c>
      <c r="AA48" s="683" t="str">
        <f>IF(Select2=2,MSW!$W50,"")</f>
        <v/>
      </c>
      <c r="AB48" s="691">
        <f>Industry!$W50</f>
        <v>0</v>
      </c>
      <c r="AC48" s="692">
        <f t="shared" si="0"/>
        <v>0.45625647995692492</v>
      </c>
      <c r="AD48" s="693">
        <f>Recovery_OX!R43</f>
        <v>0</v>
      </c>
      <c r="AE48" s="648"/>
      <c r="AF48" s="695">
        <f>(AC48-AD48)*(1-Recovery_OX!U43)</f>
        <v>0.45625647995692492</v>
      </c>
    </row>
    <row r="49" spans="2:32">
      <c r="B49" s="688">
        <f t="shared" si="1"/>
        <v>2032</v>
      </c>
      <c r="C49" s="689">
        <f>IF(Select2=1,Food!$K51,"")</f>
        <v>0.21146655907536074</v>
      </c>
      <c r="D49" s="690">
        <f>IF(Select2=1,Paper!$K51,"")</f>
        <v>6.410704161615477E-2</v>
      </c>
      <c r="E49" s="681">
        <f>IF(Select2=1,Nappies!$K51,"")</f>
        <v>9.1913797254818352E-2</v>
      </c>
      <c r="F49" s="690">
        <f>IF(Select2=1,Garden!$K51,"")</f>
        <v>0</v>
      </c>
      <c r="G49" s="681">
        <f>IF(Select2=1,Wood!$K51,"")</f>
        <v>0</v>
      </c>
      <c r="H49" s="690">
        <f>IF(Select2=1,Textiles!$K51,"")</f>
        <v>1.5178139898308792E-2</v>
      </c>
      <c r="I49" s="691">
        <f>Sludge!K51</f>
        <v>0</v>
      </c>
      <c r="J49" s="691" t="str">
        <f>IF(Select2=2,MSW!$K51,"")</f>
        <v/>
      </c>
      <c r="K49" s="691">
        <f>Industry!$K51</f>
        <v>0</v>
      </c>
      <c r="L49" s="692">
        <f t="shared" si="3"/>
        <v>0.38266553784464263</v>
      </c>
      <c r="M49" s="693">
        <f>Recovery_OX!C44</f>
        <v>0</v>
      </c>
      <c r="N49" s="648"/>
      <c r="O49" s="694">
        <f>(L49-M49)*(1-Recovery_OX!F44)</f>
        <v>0.38266553784464263</v>
      </c>
      <c r="P49" s="640"/>
      <c r="Q49" s="650"/>
      <c r="S49" s="688">
        <f t="shared" si="2"/>
        <v>2032</v>
      </c>
      <c r="T49" s="689">
        <f>IF(Select2=1,Food!$W51,"")</f>
        <v>0.14148074871232874</v>
      </c>
      <c r="U49" s="690">
        <f>IF(Select2=1,Paper!$W51,"")</f>
        <v>0.13245256532263383</v>
      </c>
      <c r="V49" s="681">
        <f>IF(Select2=1,Nappies!$W51,"")</f>
        <v>0</v>
      </c>
      <c r="W49" s="690">
        <f>IF(Select2=1,Garden!$W51,"")</f>
        <v>0</v>
      </c>
      <c r="X49" s="681">
        <f>IF(Select2=1,Wood!$W51,"")</f>
        <v>8.2362179541917269E-2</v>
      </c>
      <c r="Y49" s="690">
        <f>IF(Select2=1,Textiles!$W51,"")</f>
        <v>1.6633577970749356E-2</v>
      </c>
      <c r="Z49" s="683">
        <f>Sludge!W51</f>
        <v>0</v>
      </c>
      <c r="AA49" s="683" t="str">
        <f>IF(Select2=2,MSW!$W51,"")</f>
        <v/>
      </c>
      <c r="AB49" s="691">
        <f>Industry!$W51</f>
        <v>0</v>
      </c>
      <c r="AC49" s="692">
        <f t="shared" ref="AC49:AC80" si="4">SUM(T49:AA49)</f>
        <v>0.37292907154762922</v>
      </c>
      <c r="AD49" s="693">
        <f>Recovery_OX!R44</f>
        <v>0</v>
      </c>
      <c r="AE49" s="648"/>
      <c r="AF49" s="695">
        <f>(AC49-AD49)*(1-Recovery_OX!U44)</f>
        <v>0.37292907154762922</v>
      </c>
    </row>
    <row r="50" spans="2:32">
      <c r="B50" s="688">
        <f t="shared" si="1"/>
        <v>2033</v>
      </c>
      <c r="C50" s="689">
        <f>IF(Select2=1,Food!$K52,"")</f>
        <v>0.14175027361439407</v>
      </c>
      <c r="D50" s="690">
        <f>IF(Select2=1,Paper!$K52,"")</f>
        <v>5.977300941535614E-2</v>
      </c>
      <c r="E50" s="681">
        <f>IF(Select2=1,Nappies!$K52,"")</f>
        <v>7.7544436903663513E-2</v>
      </c>
      <c r="F50" s="690">
        <f>IF(Select2=1,Garden!$K52,"")</f>
        <v>0</v>
      </c>
      <c r="G50" s="681">
        <f>IF(Select2=1,Wood!$K52,"")</f>
        <v>0</v>
      </c>
      <c r="H50" s="690">
        <f>IF(Select2=1,Textiles!$K52,"")</f>
        <v>1.4152003838851016E-2</v>
      </c>
      <c r="I50" s="691">
        <f>Sludge!K52</f>
        <v>0</v>
      </c>
      <c r="J50" s="691" t="str">
        <f>IF(Select2=2,MSW!$K52,"")</f>
        <v/>
      </c>
      <c r="K50" s="691">
        <f>Industry!$K52</f>
        <v>0</v>
      </c>
      <c r="L50" s="692">
        <f t="shared" si="3"/>
        <v>0.29321972377226474</v>
      </c>
      <c r="M50" s="693">
        <f>Recovery_OX!C45</f>
        <v>0</v>
      </c>
      <c r="N50" s="648"/>
      <c r="O50" s="694">
        <f>(L50-M50)*(1-Recovery_OX!F45)</f>
        <v>0.29321972377226474</v>
      </c>
      <c r="P50" s="640"/>
      <c r="Q50" s="650"/>
      <c r="S50" s="688">
        <f t="shared" si="2"/>
        <v>2033</v>
      </c>
      <c r="T50" s="689">
        <f>IF(Select2=1,Food!$W52,"")</f>
        <v>9.4837381990004924E-2</v>
      </c>
      <c r="U50" s="690">
        <f>IF(Select2=1,Paper!$W52,"")</f>
        <v>0.12349795333751269</v>
      </c>
      <c r="V50" s="681">
        <f>IF(Select2=1,Nappies!$W52,"")</f>
        <v>0</v>
      </c>
      <c r="W50" s="690">
        <f>IF(Select2=1,Garden!$W52,"")</f>
        <v>0</v>
      </c>
      <c r="X50" s="681">
        <f>IF(Select2=1,Wood!$W52,"")</f>
        <v>7.952936666045346E-2</v>
      </c>
      <c r="Y50" s="690">
        <f>IF(Select2=1,Textiles!$W52,"")</f>
        <v>1.5509045302850426E-2</v>
      </c>
      <c r="Z50" s="683">
        <f>Sludge!W52</f>
        <v>0</v>
      </c>
      <c r="AA50" s="683" t="str">
        <f>IF(Select2=2,MSW!$W52,"")</f>
        <v/>
      </c>
      <c r="AB50" s="691">
        <f>Industry!$W52</f>
        <v>0</v>
      </c>
      <c r="AC50" s="692">
        <f t="shared" si="4"/>
        <v>0.31337374729082151</v>
      </c>
      <c r="AD50" s="693">
        <f>Recovery_OX!R45</f>
        <v>0</v>
      </c>
      <c r="AE50" s="648"/>
      <c r="AF50" s="695">
        <f>(AC50-AD50)*(1-Recovery_OX!U45)</f>
        <v>0.31337374729082151</v>
      </c>
    </row>
    <row r="51" spans="2:32">
      <c r="B51" s="688">
        <f t="shared" si="1"/>
        <v>2034</v>
      </c>
      <c r="C51" s="689">
        <f>IF(Select2=1,Food!$K53,"")</f>
        <v>9.5018049934765106E-2</v>
      </c>
      <c r="D51" s="690">
        <f>IF(Select2=1,Paper!$K53,"")</f>
        <v>5.573198457605813E-2</v>
      </c>
      <c r="E51" s="681">
        <f>IF(Select2=1,Nappies!$K53,"")</f>
        <v>6.5421513138399126E-2</v>
      </c>
      <c r="F51" s="690">
        <f>IF(Select2=1,Garden!$K53,"")</f>
        <v>0</v>
      </c>
      <c r="G51" s="681">
        <f>IF(Select2=1,Wood!$K53,"")</f>
        <v>0</v>
      </c>
      <c r="H51" s="690">
        <f>IF(Select2=1,Textiles!$K53,"")</f>
        <v>1.3195240918629943E-2</v>
      </c>
      <c r="I51" s="691">
        <f>Sludge!K53</f>
        <v>0</v>
      </c>
      <c r="J51" s="691" t="str">
        <f>IF(Select2=2,MSW!$K53,"")</f>
        <v/>
      </c>
      <c r="K51" s="691">
        <f>Industry!$K53</f>
        <v>0</v>
      </c>
      <c r="L51" s="692">
        <f t="shared" si="3"/>
        <v>0.22936678856785231</v>
      </c>
      <c r="M51" s="693">
        <f>Recovery_OX!C46</f>
        <v>0</v>
      </c>
      <c r="N51" s="648"/>
      <c r="O51" s="694">
        <f>(L51-M51)*(1-Recovery_OX!F46)</f>
        <v>0.22936678856785231</v>
      </c>
      <c r="P51" s="640"/>
      <c r="Q51" s="650"/>
      <c r="S51" s="688">
        <f t="shared" si="2"/>
        <v>2034</v>
      </c>
      <c r="T51" s="689">
        <f>IF(Select2=1,Food!$W53,"")</f>
        <v>6.3571398261439607E-2</v>
      </c>
      <c r="U51" s="690">
        <f>IF(Select2=1,Paper!$W53,"")</f>
        <v>0.11514872846293001</v>
      </c>
      <c r="V51" s="681">
        <f>IF(Select2=1,Nappies!$W53,"")</f>
        <v>0</v>
      </c>
      <c r="W51" s="690">
        <f>IF(Select2=1,Garden!$W53,"")</f>
        <v>0</v>
      </c>
      <c r="X51" s="681">
        <f>IF(Select2=1,Wood!$W53,"")</f>
        <v>7.6793987198867791E-2</v>
      </c>
      <c r="Y51" s="690">
        <f>IF(Select2=1,Textiles!$W53,"")</f>
        <v>1.4460537993019114E-2</v>
      </c>
      <c r="Z51" s="683">
        <f>Sludge!W53</f>
        <v>0</v>
      </c>
      <c r="AA51" s="683" t="str">
        <f>IF(Select2=2,MSW!$W53,"")</f>
        <v/>
      </c>
      <c r="AB51" s="691">
        <f>Industry!$W53</f>
        <v>0</v>
      </c>
      <c r="AC51" s="692">
        <f t="shared" si="4"/>
        <v>0.26997465191625653</v>
      </c>
      <c r="AD51" s="693">
        <f>Recovery_OX!R46</f>
        <v>0</v>
      </c>
      <c r="AE51" s="648"/>
      <c r="AF51" s="695">
        <f>(AC51-AD51)*(1-Recovery_OX!U46)</f>
        <v>0.26997465191625653</v>
      </c>
    </row>
    <row r="52" spans="2:32">
      <c r="B52" s="688">
        <f t="shared" si="1"/>
        <v>2035</v>
      </c>
      <c r="C52" s="689">
        <f>IF(Select2=1,Food!$K54,"")</f>
        <v>6.3692503606488426E-2</v>
      </c>
      <c r="D52" s="690">
        <f>IF(Select2=1,Paper!$K54,"")</f>
        <v>5.1964157989810231E-2</v>
      </c>
      <c r="E52" s="681">
        <f>IF(Select2=1,Nappies!$K54,"")</f>
        <v>5.5193828883365409E-2</v>
      </c>
      <c r="F52" s="690">
        <f>IF(Select2=1,Garden!$K54,"")</f>
        <v>0</v>
      </c>
      <c r="G52" s="681">
        <f>IF(Select2=1,Wood!$K54,"")</f>
        <v>0</v>
      </c>
      <c r="H52" s="690">
        <f>IF(Select2=1,Textiles!$K54,"")</f>
        <v>1.2303161084700649E-2</v>
      </c>
      <c r="I52" s="691">
        <f>Sludge!K54</f>
        <v>0</v>
      </c>
      <c r="J52" s="691" t="str">
        <f>IF(Select2=2,MSW!$K54,"")</f>
        <v/>
      </c>
      <c r="K52" s="691">
        <f>Industry!$K54</f>
        <v>0</v>
      </c>
      <c r="L52" s="692">
        <f t="shared" si="3"/>
        <v>0.18315365156436469</v>
      </c>
      <c r="M52" s="693">
        <f>Recovery_OX!C47</f>
        <v>0</v>
      </c>
      <c r="N52" s="648"/>
      <c r="O52" s="694">
        <f>(L52-M52)*(1-Recovery_OX!F47)</f>
        <v>0.18315365156436469</v>
      </c>
      <c r="P52" s="640"/>
      <c r="Q52" s="650"/>
      <c r="S52" s="688">
        <f t="shared" si="2"/>
        <v>2035</v>
      </c>
      <c r="T52" s="689">
        <f>IF(Select2=1,Food!$W54,"")</f>
        <v>4.2613182609158168E-2</v>
      </c>
      <c r="U52" s="690">
        <f>IF(Select2=1,Paper!$W54,"")</f>
        <v>0.10736396278886409</v>
      </c>
      <c r="V52" s="681">
        <f>IF(Select2=1,Nappies!$W54,"")</f>
        <v>0</v>
      </c>
      <c r="W52" s="690">
        <f>IF(Select2=1,Garden!$W54,"")</f>
        <v>0</v>
      </c>
      <c r="X52" s="681">
        <f>IF(Select2=1,Wood!$W54,"")</f>
        <v>7.4152689975240965E-2</v>
      </c>
      <c r="Y52" s="690">
        <f>IF(Select2=1,Textiles!$W54,"")</f>
        <v>1.3482916257206184E-2</v>
      </c>
      <c r="Z52" s="683">
        <f>Sludge!W54</f>
        <v>0</v>
      </c>
      <c r="AA52" s="683" t="str">
        <f>IF(Select2=2,MSW!$W54,"")</f>
        <v/>
      </c>
      <c r="AB52" s="691">
        <f>Industry!$W54</f>
        <v>0</v>
      </c>
      <c r="AC52" s="692">
        <f t="shared" si="4"/>
        <v>0.23761275163046941</v>
      </c>
      <c r="AD52" s="693">
        <f>Recovery_OX!R47</f>
        <v>0</v>
      </c>
      <c r="AE52" s="648"/>
      <c r="AF52" s="695">
        <f>(AC52-AD52)*(1-Recovery_OX!U47)</f>
        <v>0.23761275163046941</v>
      </c>
    </row>
    <row r="53" spans="2:32">
      <c r="B53" s="688">
        <f t="shared" si="1"/>
        <v>2036</v>
      </c>
      <c r="C53" s="689">
        <f>IF(Select2=1,Food!$K55,"")</f>
        <v>4.2694361949626447E-2</v>
      </c>
      <c r="D53" s="690">
        <f>IF(Select2=1,Paper!$K55,"")</f>
        <v>4.845105976631537E-2</v>
      </c>
      <c r="E53" s="681">
        <f>IF(Select2=1,Nappies!$K55,"")</f>
        <v>4.6565091522136656E-2</v>
      </c>
      <c r="F53" s="690">
        <f>IF(Select2=1,Garden!$K55,"")</f>
        <v>0</v>
      </c>
      <c r="G53" s="681">
        <f>IF(Select2=1,Wood!$K55,"")</f>
        <v>0</v>
      </c>
      <c r="H53" s="690">
        <f>IF(Select2=1,Textiles!$K55,"")</f>
        <v>1.1471391360682247E-2</v>
      </c>
      <c r="I53" s="691">
        <f>Sludge!K55</f>
        <v>0</v>
      </c>
      <c r="J53" s="691" t="str">
        <f>IF(Select2=2,MSW!$K55,"")</f>
        <v/>
      </c>
      <c r="K53" s="691">
        <f>Industry!$K55</f>
        <v>0</v>
      </c>
      <c r="L53" s="692">
        <f t="shared" si="3"/>
        <v>0.14918190459876074</v>
      </c>
      <c r="M53" s="693">
        <f>Recovery_OX!C48</f>
        <v>0</v>
      </c>
      <c r="N53" s="648"/>
      <c r="O53" s="694">
        <f>(L53-M53)*(1-Recovery_OX!F48)</f>
        <v>0.14918190459876074</v>
      </c>
      <c r="P53" s="640"/>
      <c r="Q53" s="650"/>
      <c r="S53" s="688">
        <f t="shared" si="2"/>
        <v>2036</v>
      </c>
      <c r="T53" s="689">
        <f>IF(Select2=1,Food!$W55,"")</f>
        <v>2.8564470528296006E-2</v>
      </c>
      <c r="U53" s="690">
        <f>IF(Select2=1,Paper!$W55,"")</f>
        <v>0.10010549538494908</v>
      </c>
      <c r="V53" s="681">
        <f>IF(Select2=1,Nappies!$W55,"")</f>
        <v>0</v>
      </c>
      <c r="W53" s="690">
        <f>IF(Select2=1,Garden!$W55,"")</f>
        <v>0</v>
      </c>
      <c r="X53" s="681">
        <f>IF(Select2=1,Wood!$W55,"")</f>
        <v>7.1602239070160834E-2</v>
      </c>
      <c r="Y53" s="690">
        <f>IF(Select2=1,Textiles!$W55,"")</f>
        <v>1.2571387792528485E-2</v>
      </c>
      <c r="Z53" s="683">
        <f>Sludge!W55</f>
        <v>0</v>
      </c>
      <c r="AA53" s="683" t="str">
        <f>IF(Select2=2,MSW!$W55,"")</f>
        <v/>
      </c>
      <c r="AB53" s="691">
        <f>Industry!$W55</f>
        <v>0</v>
      </c>
      <c r="AC53" s="692">
        <f t="shared" si="4"/>
        <v>0.2128435927759344</v>
      </c>
      <c r="AD53" s="693">
        <f>Recovery_OX!R48</f>
        <v>0</v>
      </c>
      <c r="AE53" s="648"/>
      <c r="AF53" s="695">
        <f>(AC53-AD53)*(1-Recovery_OX!U48)</f>
        <v>0.2128435927759344</v>
      </c>
    </row>
    <row r="54" spans="2:32">
      <c r="B54" s="688">
        <f t="shared" si="1"/>
        <v>2037</v>
      </c>
      <c r="C54" s="689">
        <f>IF(Select2=1,Food!$K56,"")</f>
        <v>2.8618886667535849E-2</v>
      </c>
      <c r="D54" s="690">
        <f>IF(Select2=1,Paper!$K56,"")</f>
        <v>4.5175468694006189E-2</v>
      </c>
      <c r="E54" s="681">
        <f>IF(Select2=1,Nappies!$K56,"")</f>
        <v>3.9285329398817251E-2</v>
      </c>
      <c r="F54" s="690">
        <f>IF(Select2=1,Garden!$K56,"")</f>
        <v>0</v>
      </c>
      <c r="G54" s="681">
        <f>IF(Select2=1,Wood!$K56,"")</f>
        <v>0</v>
      </c>
      <c r="H54" s="690">
        <f>IF(Select2=1,Textiles!$K56,"")</f>
        <v>1.0695854410422614E-2</v>
      </c>
      <c r="I54" s="691">
        <f>Sludge!K56</f>
        <v>0</v>
      </c>
      <c r="J54" s="691" t="str">
        <f>IF(Select2=2,MSW!$K56,"")</f>
        <v/>
      </c>
      <c r="K54" s="691">
        <f>Industry!$K56</f>
        <v>0</v>
      </c>
      <c r="L54" s="692">
        <f t="shared" si="3"/>
        <v>0.12377553917078191</v>
      </c>
      <c r="M54" s="693">
        <f>Recovery_OX!C49</f>
        <v>0</v>
      </c>
      <c r="N54" s="648"/>
      <c r="O54" s="694">
        <f>(L54-M54)*(1-Recovery_OX!F49)</f>
        <v>0.12377553917078191</v>
      </c>
      <c r="P54" s="640"/>
      <c r="Q54" s="650"/>
      <c r="S54" s="688">
        <f t="shared" si="2"/>
        <v>2037</v>
      </c>
      <c r="T54" s="689">
        <f>IF(Select2=1,Food!$W56,"")</f>
        <v>1.914733719951104E-2</v>
      </c>
      <c r="U54" s="690">
        <f>IF(Select2=1,Paper!$W56,"")</f>
        <v>9.333774523554994E-2</v>
      </c>
      <c r="V54" s="681">
        <f>IF(Select2=1,Nappies!$W56,"")</f>
        <v>0</v>
      </c>
      <c r="W54" s="690">
        <f>IF(Select2=1,Garden!$W56,"")</f>
        <v>0</v>
      </c>
      <c r="X54" s="681">
        <f>IF(Select2=1,Wood!$W56,"")</f>
        <v>6.9139509862316428E-2</v>
      </c>
      <c r="Y54" s="690">
        <f>IF(Select2=1,Textiles!$W56,"")</f>
        <v>1.1721484285394639E-2</v>
      </c>
      <c r="Z54" s="683">
        <f>Sludge!W56</f>
        <v>0</v>
      </c>
      <c r="AA54" s="683" t="str">
        <f>IF(Select2=2,MSW!$W56,"")</f>
        <v/>
      </c>
      <c r="AB54" s="691">
        <f>Industry!$W56</f>
        <v>0</v>
      </c>
      <c r="AC54" s="692">
        <f t="shared" si="4"/>
        <v>0.19334607658277203</v>
      </c>
      <c r="AD54" s="693">
        <f>Recovery_OX!R49</f>
        <v>0</v>
      </c>
      <c r="AE54" s="648"/>
      <c r="AF54" s="695">
        <f>(AC54-AD54)*(1-Recovery_OX!U49)</f>
        <v>0.19334607658277203</v>
      </c>
    </row>
    <row r="55" spans="2:32">
      <c r="B55" s="688">
        <f t="shared" si="1"/>
        <v>2038</v>
      </c>
      <c r="C55" s="689">
        <f>IF(Select2=1,Food!$K57,"")</f>
        <v>1.9183813428471374E-2</v>
      </c>
      <c r="D55" s="690">
        <f>IF(Select2=1,Paper!$K57,"")</f>
        <v>4.2121327821646015E-2</v>
      </c>
      <c r="E55" s="681">
        <f>IF(Select2=1,Nappies!$K57,"")</f>
        <v>3.3143650222181673E-2</v>
      </c>
      <c r="F55" s="690">
        <f>IF(Select2=1,Garden!$K57,"")</f>
        <v>0</v>
      </c>
      <c r="G55" s="681">
        <f>IF(Select2=1,Wood!$K57,"")</f>
        <v>0</v>
      </c>
      <c r="H55" s="690">
        <f>IF(Select2=1,Textiles!$K57,"")</f>
        <v>9.9727485508918252E-3</v>
      </c>
      <c r="I55" s="691">
        <f>Sludge!K57</f>
        <v>0</v>
      </c>
      <c r="J55" s="691" t="str">
        <f>IF(Select2=2,MSW!$K57,"")</f>
        <v/>
      </c>
      <c r="K55" s="691">
        <f>Industry!$K57</f>
        <v>0</v>
      </c>
      <c r="L55" s="692">
        <f t="shared" si="3"/>
        <v>0.10442154002319089</v>
      </c>
      <c r="M55" s="693">
        <f>Recovery_OX!C50</f>
        <v>0</v>
      </c>
      <c r="N55" s="648"/>
      <c r="O55" s="694">
        <f>(L55-M55)*(1-Recovery_OX!F50)</f>
        <v>0.10442154002319089</v>
      </c>
      <c r="P55" s="640"/>
      <c r="Q55" s="650"/>
      <c r="S55" s="688">
        <f t="shared" si="2"/>
        <v>2038</v>
      </c>
      <c r="T55" s="689">
        <f>IF(Select2=1,Food!$W57,"")</f>
        <v>1.283484395303615E-2</v>
      </c>
      <c r="U55" s="690">
        <f>IF(Select2=1,Paper!$W57,"")</f>
        <v>8.7027536821582624E-2</v>
      </c>
      <c r="V55" s="681">
        <f>IF(Select2=1,Nappies!$W57,"")</f>
        <v>0</v>
      </c>
      <c r="W55" s="690">
        <f>IF(Select2=1,Garden!$W57,"")</f>
        <v>0</v>
      </c>
      <c r="X55" s="681">
        <f>IF(Select2=1,Wood!$W57,"")</f>
        <v>6.6761485200446197E-2</v>
      </c>
      <c r="Y55" s="690">
        <f>IF(Select2=1,Textiles!$W57,"")</f>
        <v>1.0929039507826654E-2</v>
      </c>
      <c r="Z55" s="683">
        <f>Sludge!W57</f>
        <v>0</v>
      </c>
      <c r="AA55" s="683" t="str">
        <f>IF(Select2=2,MSW!$W57,"")</f>
        <v/>
      </c>
      <c r="AB55" s="691">
        <f>Industry!$W57</f>
        <v>0</v>
      </c>
      <c r="AC55" s="692">
        <f t="shared" si="4"/>
        <v>0.1775529054828916</v>
      </c>
      <c r="AD55" s="693">
        <f>Recovery_OX!R50</f>
        <v>0</v>
      </c>
      <c r="AE55" s="648"/>
      <c r="AF55" s="695">
        <f>(AC55-AD55)*(1-Recovery_OX!U50)</f>
        <v>0.1775529054828916</v>
      </c>
    </row>
    <row r="56" spans="2:32">
      <c r="B56" s="688">
        <f t="shared" si="1"/>
        <v>2039</v>
      </c>
      <c r="C56" s="689">
        <f>IF(Select2=1,Food!$K58,"")</f>
        <v>1.2859294700512048E-2</v>
      </c>
      <c r="D56" s="690">
        <f>IF(Select2=1,Paper!$K58,"")</f>
        <v>3.9273665747135221E-2</v>
      </c>
      <c r="E56" s="681">
        <f>IF(Select2=1,Nappies!$K58,"")</f>
        <v>2.7962131586031592E-2</v>
      </c>
      <c r="F56" s="690">
        <f>IF(Select2=1,Garden!$K58,"")</f>
        <v>0</v>
      </c>
      <c r="G56" s="681">
        <f>IF(Select2=1,Wood!$K58,"")</f>
        <v>0</v>
      </c>
      <c r="H56" s="690">
        <f>IF(Select2=1,Textiles!$K58,"")</f>
        <v>9.2985291163275394E-3</v>
      </c>
      <c r="I56" s="691">
        <f>Sludge!K58</f>
        <v>0</v>
      </c>
      <c r="J56" s="691" t="str">
        <f>IF(Select2=2,MSW!$K58,"")</f>
        <v/>
      </c>
      <c r="K56" s="691">
        <f>Industry!$K58</f>
        <v>0</v>
      </c>
      <c r="L56" s="692">
        <f t="shared" si="3"/>
        <v>8.9393621150006417E-2</v>
      </c>
      <c r="M56" s="693">
        <f>Recovery_OX!C51</f>
        <v>0</v>
      </c>
      <c r="N56" s="648"/>
      <c r="O56" s="694">
        <f>(L56-M56)*(1-Recovery_OX!F51)</f>
        <v>8.9393621150006417E-2</v>
      </c>
      <c r="P56" s="640"/>
      <c r="Q56" s="650"/>
      <c r="S56" s="688">
        <f t="shared" si="2"/>
        <v>2039</v>
      </c>
      <c r="T56" s="689">
        <f>IF(Select2=1,Food!$W58,"")</f>
        <v>8.6034531894594382E-3</v>
      </c>
      <c r="U56" s="690">
        <f>IF(Select2=1,Paper!$W58,"")</f>
        <v>8.1143937494080998E-2</v>
      </c>
      <c r="V56" s="681">
        <f>IF(Select2=1,Nappies!$W58,"")</f>
        <v>0</v>
      </c>
      <c r="W56" s="690">
        <f>IF(Select2=1,Garden!$W58,"")</f>
        <v>0</v>
      </c>
      <c r="X56" s="681">
        <f>IF(Select2=1,Wood!$W58,"")</f>
        <v>6.4465251706950194E-2</v>
      </c>
      <c r="Y56" s="690">
        <f>IF(Select2=1,Textiles!$W58,"")</f>
        <v>1.0190168894605518E-2</v>
      </c>
      <c r="Z56" s="683">
        <f>Sludge!W58</f>
        <v>0</v>
      </c>
      <c r="AA56" s="683" t="str">
        <f>IF(Select2=2,MSW!$W58,"")</f>
        <v/>
      </c>
      <c r="AB56" s="691">
        <f>Industry!$W58</f>
        <v>0</v>
      </c>
      <c r="AC56" s="692">
        <f t="shared" si="4"/>
        <v>0.16440281128509615</v>
      </c>
      <c r="AD56" s="693">
        <f>Recovery_OX!R51</f>
        <v>0</v>
      </c>
      <c r="AE56" s="648"/>
      <c r="AF56" s="695">
        <f>(AC56-AD56)*(1-Recovery_OX!U51)</f>
        <v>0.16440281128509615</v>
      </c>
    </row>
    <row r="57" spans="2:32">
      <c r="B57" s="688">
        <f t="shared" si="1"/>
        <v>2040</v>
      </c>
      <c r="C57" s="689">
        <f>IF(Select2=1,Food!$K59,"")</f>
        <v>8.6198430156330871E-3</v>
      </c>
      <c r="D57" s="690">
        <f>IF(Select2=1,Paper!$K59,"")</f>
        <v>3.6618523227680805E-2</v>
      </c>
      <c r="E57" s="681">
        <f>IF(Select2=1,Nappies!$K59,"")</f>
        <v>2.3590666616173293E-2</v>
      </c>
      <c r="F57" s="690">
        <f>IF(Select2=1,Garden!$K59,"")</f>
        <v>0</v>
      </c>
      <c r="G57" s="681">
        <f>IF(Select2=1,Wood!$K59,"")</f>
        <v>0</v>
      </c>
      <c r="H57" s="690">
        <f>IF(Select2=1,Textiles!$K59,"")</f>
        <v>8.6698910822793178E-3</v>
      </c>
      <c r="I57" s="691">
        <f>Sludge!K59</f>
        <v>0</v>
      </c>
      <c r="J57" s="691" t="str">
        <f>IF(Select2=2,MSW!$K59,"")</f>
        <v/>
      </c>
      <c r="K57" s="691">
        <f>Industry!$K59</f>
        <v>0</v>
      </c>
      <c r="L57" s="692">
        <f t="shared" si="3"/>
        <v>7.7498923941766509E-2</v>
      </c>
      <c r="M57" s="693">
        <f>Recovery_OX!C52</f>
        <v>0</v>
      </c>
      <c r="N57" s="648"/>
      <c r="O57" s="694">
        <f>(L57-M57)*(1-Recovery_OX!F52)</f>
        <v>7.7498923941766509E-2</v>
      </c>
      <c r="P57" s="640"/>
      <c r="Q57" s="650"/>
      <c r="S57" s="688">
        <f t="shared" si="2"/>
        <v>2040</v>
      </c>
      <c r="T57" s="689">
        <f>IF(Select2=1,Food!$W59,"")</f>
        <v>5.7670671380239194E-3</v>
      </c>
      <c r="U57" s="690">
        <f>IF(Select2=1,Paper!$W59,"")</f>
        <v>7.5658105842315679E-2</v>
      </c>
      <c r="V57" s="681">
        <f>IF(Select2=1,Nappies!$W59,"")</f>
        <v>0</v>
      </c>
      <c r="W57" s="690">
        <f>IF(Select2=1,Garden!$W59,"")</f>
        <v>0</v>
      </c>
      <c r="X57" s="681">
        <f>IF(Select2=1,Wood!$W59,"")</f>
        <v>6.2247996208638447E-2</v>
      </c>
      <c r="Y57" s="690">
        <f>IF(Select2=1,Textiles!$W59,"")</f>
        <v>9.5012505011280134E-3</v>
      </c>
      <c r="Z57" s="683">
        <f>Sludge!W59</f>
        <v>0</v>
      </c>
      <c r="AA57" s="683" t="str">
        <f>IF(Select2=2,MSW!$W59,"")</f>
        <v/>
      </c>
      <c r="AB57" s="691">
        <f>Industry!$W59</f>
        <v>0</v>
      </c>
      <c r="AC57" s="692">
        <f t="shared" si="4"/>
        <v>0.15317441969010606</v>
      </c>
      <c r="AD57" s="693">
        <f>Recovery_OX!R52</f>
        <v>0</v>
      </c>
      <c r="AE57" s="648"/>
      <c r="AF57" s="695">
        <f>(AC57-AD57)*(1-Recovery_OX!U52)</f>
        <v>0.15317441969010606</v>
      </c>
    </row>
    <row r="58" spans="2:32">
      <c r="B58" s="688">
        <f t="shared" si="1"/>
        <v>2041</v>
      </c>
      <c r="C58" s="689">
        <f>IF(Select2=1,Food!$K60,"")</f>
        <v>5.7780535670591557E-3</v>
      </c>
      <c r="D58" s="690">
        <f>IF(Select2=1,Paper!$K60,"")</f>
        <v>3.4142884751571997E-2</v>
      </c>
      <c r="E58" s="681">
        <f>IF(Select2=1,Nappies!$K60,"")</f>
        <v>1.9902615424120272E-2</v>
      </c>
      <c r="F58" s="690">
        <f>IF(Select2=1,Garden!$K60,"")</f>
        <v>0</v>
      </c>
      <c r="G58" s="681">
        <f>IF(Select2=1,Wood!$K60,"")</f>
        <v>0</v>
      </c>
      <c r="H58" s="690">
        <f>IF(Select2=1,Textiles!$K60,"")</f>
        <v>8.0837528643749289E-3</v>
      </c>
      <c r="I58" s="691">
        <f>Sludge!K60</f>
        <v>0</v>
      </c>
      <c r="J58" s="691" t="str">
        <f>IF(Select2=2,MSW!$K60,"")</f>
        <v/>
      </c>
      <c r="K58" s="691">
        <f>Industry!$K60</f>
        <v>0</v>
      </c>
      <c r="L58" s="692">
        <f t="shared" si="3"/>
        <v>6.790730660712635E-2</v>
      </c>
      <c r="M58" s="693">
        <f>Recovery_OX!C53</f>
        <v>0</v>
      </c>
      <c r="N58" s="648"/>
      <c r="O58" s="694">
        <f>(L58-M58)*(1-Recovery_OX!F53)</f>
        <v>6.790730660712635E-2</v>
      </c>
      <c r="P58" s="640"/>
      <c r="Q58" s="650"/>
      <c r="S58" s="688">
        <f t="shared" si="2"/>
        <v>2041</v>
      </c>
      <c r="T58" s="689">
        <f>IF(Select2=1,Food!$W60,"")</f>
        <v>3.8657807094508168E-3</v>
      </c>
      <c r="U58" s="690">
        <f>IF(Select2=1,Paper!$W60,"")</f>
        <v>7.0543150313165243E-2</v>
      </c>
      <c r="V58" s="681">
        <f>IF(Select2=1,Nappies!$W60,"")</f>
        <v>0</v>
      </c>
      <c r="W58" s="690">
        <f>IF(Select2=1,Garden!$W60,"")</f>
        <v>0</v>
      </c>
      <c r="X58" s="681">
        <f>IF(Select2=1,Wood!$W60,"")</f>
        <v>6.0107002290241747E-2</v>
      </c>
      <c r="Y58" s="690">
        <f>IF(Select2=1,Textiles!$W60,"")</f>
        <v>8.8589072486300532E-3</v>
      </c>
      <c r="Z58" s="683">
        <f>Sludge!W60</f>
        <v>0</v>
      </c>
      <c r="AA58" s="683" t="str">
        <f>IF(Select2=2,MSW!$W60,"")</f>
        <v/>
      </c>
      <c r="AB58" s="691">
        <f>Industry!$W60</f>
        <v>0</v>
      </c>
      <c r="AC58" s="692">
        <f t="shared" si="4"/>
        <v>0.14337484056148786</v>
      </c>
      <c r="AD58" s="693">
        <f>Recovery_OX!R53</f>
        <v>0</v>
      </c>
      <c r="AE58" s="648"/>
      <c r="AF58" s="695">
        <f>(AC58-AD58)*(1-Recovery_OX!U53)</f>
        <v>0.14337484056148786</v>
      </c>
    </row>
    <row r="59" spans="2:32">
      <c r="B59" s="688">
        <f t="shared" si="1"/>
        <v>2042</v>
      </c>
      <c r="C59" s="689">
        <f>IF(Select2=1,Food!$K61,"")</f>
        <v>3.8731451330674838E-3</v>
      </c>
      <c r="D59" s="690">
        <f>IF(Select2=1,Paper!$K61,"")</f>
        <v>3.1834614736126775E-2</v>
      </c>
      <c r="E59" s="681">
        <f>IF(Select2=1,Nappies!$K61,"")</f>
        <v>1.6791136391578788E-2</v>
      </c>
      <c r="F59" s="690">
        <f>IF(Select2=1,Garden!$K61,"")</f>
        <v>0</v>
      </c>
      <c r="G59" s="681">
        <f>IF(Select2=1,Wood!$K61,"")</f>
        <v>0</v>
      </c>
      <c r="H59" s="690">
        <f>IF(Select2=1,Textiles!$K61,"")</f>
        <v>7.5372412123901906E-3</v>
      </c>
      <c r="I59" s="691">
        <f>Sludge!K61</f>
        <v>0</v>
      </c>
      <c r="J59" s="691" t="str">
        <f>IF(Select2=2,MSW!$K61,"")</f>
        <v/>
      </c>
      <c r="K59" s="691">
        <f>Industry!$K61</f>
        <v>0</v>
      </c>
      <c r="L59" s="692">
        <f t="shared" si="3"/>
        <v>6.0036137473163234E-2</v>
      </c>
      <c r="M59" s="693">
        <f>Recovery_OX!C54</f>
        <v>0</v>
      </c>
      <c r="N59" s="648"/>
      <c r="O59" s="694">
        <f>(L59-M59)*(1-Recovery_OX!F54)</f>
        <v>6.0036137473163234E-2</v>
      </c>
      <c r="P59" s="640"/>
      <c r="Q59" s="650"/>
      <c r="S59" s="688">
        <f t="shared" si="2"/>
        <v>2042</v>
      </c>
      <c r="T59" s="689">
        <f>IF(Select2=1,Food!$W61,"")</f>
        <v>2.5913103031227577E-3</v>
      </c>
      <c r="U59" s="690">
        <f>IF(Select2=1,Paper!$W61,"")</f>
        <v>6.5773997388691635E-2</v>
      </c>
      <c r="V59" s="681">
        <f>IF(Select2=1,Nappies!$W61,"")</f>
        <v>0</v>
      </c>
      <c r="W59" s="690">
        <f>IF(Select2=1,Garden!$W61,"")</f>
        <v>0</v>
      </c>
      <c r="X59" s="681">
        <f>IF(Select2=1,Wood!$W61,"")</f>
        <v>5.8039646966463382E-2</v>
      </c>
      <c r="Y59" s="690">
        <f>IF(Select2=1,Textiles!$W61,"")</f>
        <v>8.2599903697426705E-3</v>
      </c>
      <c r="Z59" s="683">
        <f>Sludge!W61</f>
        <v>0</v>
      </c>
      <c r="AA59" s="683" t="str">
        <f>IF(Select2=2,MSW!$W61,"")</f>
        <v/>
      </c>
      <c r="AB59" s="691">
        <f>Industry!$W61</f>
        <v>0</v>
      </c>
      <c r="AC59" s="692">
        <f t="shared" si="4"/>
        <v>0.13466494502802046</v>
      </c>
      <c r="AD59" s="693">
        <f>Recovery_OX!R54</f>
        <v>0</v>
      </c>
      <c r="AE59" s="648"/>
      <c r="AF59" s="695">
        <f>(AC59-AD59)*(1-Recovery_OX!U54)</f>
        <v>0.13466494502802046</v>
      </c>
    </row>
    <row r="60" spans="2:32">
      <c r="B60" s="688">
        <f t="shared" si="1"/>
        <v>2043</v>
      </c>
      <c r="C60" s="689">
        <f>IF(Select2=1,Food!$K62,"")</f>
        <v>2.5962468239005077E-3</v>
      </c>
      <c r="D60" s="690">
        <f>IF(Select2=1,Paper!$K62,"")</f>
        <v>2.9682398039051431E-2</v>
      </c>
      <c r="E60" s="681">
        <f>IF(Select2=1,Nappies!$K62,"")</f>
        <v>1.4166091004246182E-2</v>
      </c>
      <c r="F60" s="690">
        <f>IF(Select2=1,Garden!$K62,"")</f>
        <v>0</v>
      </c>
      <c r="G60" s="681">
        <f>IF(Select2=1,Wood!$K62,"")</f>
        <v>0</v>
      </c>
      <c r="H60" s="690">
        <f>IF(Select2=1,Textiles!$K62,"")</f>
        <v>7.0276771255730315E-3</v>
      </c>
      <c r="I60" s="691">
        <f>Sludge!K62</f>
        <v>0</v>
      </c>
      <c r="J60" s="691" t="str">
        <f>IF(Select2=2,MSW!$K62,"")</f>
        <v/>
      </c>
      <c r="K60" s="691">
        <f>Industry!$K62</f>
        <v>0</v>
      </c>
      <c r="L60" s="692">
        <f t="shared" si="3"/>
        <v>5.3472412992771154E-2</v>
      </c>
      <c r="M60" s="693">
        <f>Recovery_OX!C55</f>
        <v>0</v>
      </c>
      <c r="N60" s="648"/>
      <c r="O60" s="694">
        <f>(L60-M60)*(1-Recovery_OX!F55)</f>
        <v>5.3472412992771154E-2</v>
      </c>
      <c r="P60" s="640"/>
      <c r="Q60" s="650"/>
      <c r="S60" s="688">
        <f t="shared" si="2"/>
        <v>2043</v>
      </c>
      <c r="T60" s="689">
        <f>IF(Select2=1,Food!$W62,"")</f>
        <v>1.7370072416818733E-3</v>
      </c>
      <c r="U60" s="690">
        <f>IF(Select2=1,Paper!$W62,"")</f>
        <v>6.1327268675726077E-2</v>
      </c>
      <c r="V60" s="681">
        <f>IF(Select2=1,Nappies!$W62,"")</f>
        <v>0</v>
      </c>
      <c r="W60" s="690">
        <f>IF(Select2=1,Garden!$W62,"")</f>
        <v>0</v>
      </c>
      <c r="X60" s="681">
        <f>IF(Select2=1,Wood!$W62,"")</f>
        <v>5.6043397468494072E-2</v>
      </c>
      <c r="Y60" s="690">
        <f>IF(Select2=1,Textiles!$W62,"")</f>
        <v>7.7015639732307137E-3</v>
      </c>
      <c r="Z60" s="683">
        <f>Sludge!W62</f>
        <v>0</v>
      </c>
      <c r="AA60" s="683" t="str">
        <f>IF(Select2=2,MSW!$W62,"")</f>
        <v/>
      </c>
      <c r="AB60" s="691">
        <f>Industry!$W62</f>
        <v>0</v>
      </c>
      <c r="AC60" s="692">
        <f t="shared" si="4"/>
        <v>0.12680923735913274</v>
      </c>
      <c r="AD60" s="693">
        <f>Recovery_OX!R55</f>
        <v>0</v>
      </c>
      <c r="AE60" s="648"/>
      <c r="AF60" s="695">
        <f>(AC60-AD60)*(1-Recovery_OX!U55)</f>
        <v>0.12680923735913274</v>
      </c>
    </row>
    <row r="61" spans="2:32">
      <c r="B61" s="688">
        <f t="shared" si="1"/>
        <v>2044</v>
      </c>
      <c r="C61" s="689">
        <f>IF(Select2=1,Food!$K63,"")</f>
        <v>1.7403162905168708E-3</v>
      </c>
      <c r="D61" s="690">
        <f>IF(Select2=1,Paper!$K63,"")</f>
        <v>2.7675684491599996E-2</v>
      </c>
      <c r="E61" s="681">
        <f>IF(Select2=1,Nappies!$K63,"")</f>
        <v>1.1951432568985038E-2</v>
      </c>
      <c r="F61" s="690">
        <f>IF(Select2=1,Garden!$K63,"")</f>
        <v>0</v>
      </c>
      <c r="G61" s="681">
        <f>IF(Select2=1,Wood!$K63,"")</f>
        <v>0</v>
      </c>
      <c r="H61" s="690">
        <f>IF(Select2=1,Textiles!$K63,"")</f>
        <v>6.5525627201786932E-3</v>
      </c>
      <c r="I61" s="691">
        <f>Sludge!K63</f>
        <v>0</v>
      </c>
      <c r="J61" s="691" t="str">
        <f>IF(Select2=2,MSW!$K63,"")</f>
        <v/>
      </c>
      <c r="K61" s="691">
        <f>Industry!$K63</f>
        <v>0</v>
      </c>
      <c r="L61" s="692">
        <f t="shared" si="3"/>
        <v>4.7919996071280599E-2</v>
      </c>
      <c r="M61" s="693">
        <f>Recovery_OX!C56</f>
        <v>0</v>
      </c>
      <c r="N61" s="648"/>
      <c r="O61" s="694">
        <f>(L61-M61)*(1-Recovery_OX!F56)</f>
        <v>4.7919996071280599E-2</v>
      </c>
      <c r="P61" s="640"/>
      <c r="Q61" s="650"/>
      <c r="S61" s="688">
        <f t="shared" si="2"/>
        <v>2044</v>
      </c>
      <c r="T61" s="689">
        <f>IF(Select2=1,Food!$W63,"")</f>
        <v>1.1643507742084321E-3</v>
      </c>
      <c r="U61" s="690">
        <f>IF(Select2=1,Paper!$W63,"")</f>
        <v>5.7181166304958633E-2</v>
      </c>
      <c r="V61" s="681">
        <f>IF(Select2=1,Nappies!$W63,"")</f>
        <v>0</v>
      </c>
      <c r="W61" s="690">
        <f>IF(Select2=1,Garden!$W63,"")</f>
        <v>0</v>
      </c>
      <c r="X61" s="681">
        <f>IF(Select2=1,Wood!$W63,"")</f>
        <v>5.4115808141053462E-2</v>
      </c>
      <c r="Y61" s="690">
        <f>IF(Select2=1,Textiles!$W63,"")</f>
        <v>7.1808906522506178E-3</v>
      </c>
      <c r="Z61" s="683">
        <f>Sludge!W63</f>
        <v>0</v>
      </c>
      <c r="AA61" s="683" t="str">
        <f>IF(Select2=2,MSW!$W63,"")</f>
        <v/>
      </c>
      <c r="AB61" s="691">
        <f>Industry!$W63</f>
        <v>0</v>
      </c>
      <c r="AC61" s="692">
        <f t="shared" si="4"/>
        <v>0.11964221587247116</v>
      </c>
      <c r="AD61" s="693">
        <f>Recovery_OX!R56</f>
        <v>0</v>
      </c>
      <c r="AE61" s="648"/>
      <c r="AF61" s="695">
        <f>(AC61-AD61)*(1-Recovery_OX!U56)</f>
        <v>0.11964221587247116</v>
      </c>
    </row>
    <row r="62" spans="2:32">
      <c r="B62" s="688">
        <f t="shared" si="1"/>
        <v>2045</v>
      </c>
      <c r="C62" s="689">
        <f>IF(Select2=1,Food!$K64,"")</f>
        <v>1.1665688959758419E-3</v>
      </c>
      <c r="D62" s="690">
        <f>IF(Select2=1,Paper!$K64,"")</f>
        <v>2.5804637181634733E-2</v>
      </c>
      <c r="E62" s="681">
        <f>IF(Select2=1,Nappies!$K64,"")</f>
        <v>1.0083003166376808E-2</v>
      </c>
      <c r="F62" s="690">
        <f>IF(Select2=1,Garden!$K64,"")</f>
        <v>0</v>
      </c>
      <c r="G62" s="681">
        <f>IF(Select2=1,Wood!$K64,"")</f>
        <v>0</v>
      </c>
      <c r="H62" s="690">
        <f>IF(Select2=1,Textiles!$K64,"")</f>
        <v>6.109568984840723E-3</v>
      </c>
      <c r="I62" s="691">
        <f>Sludge!K64</f>
        <v>0</v>
      </c>
      <c r="J62" s="691" t="str">
        <f>IF(Select2=2,MSW!$K64,"")</f>
        <v/>
      </c>
      <c r="K62" s="691">
        <f>Industry!$K64</f>
        <v>0</v>
      </c>
      <c r="L62" s="692">
        <f t="shared" si="3"/>
        <v>4.3163778228828109E-2</v>
      </c>
      <c r="M62" s="693">
        <f>Recovery_OX!C57</f>
        <v>0</v>
      </c>
      <c r="N62" s="648"/>
      <c r="O62" s="694">
        <f>(L62-M62)*(1-Recovery_OX!F57)</f>
        <v>4.3163778228828109E-2</v>
      </c>
      <c r="P62" s="640"/>
      <c r="Q62" s="650"/>
      <c r="S62" s="688">
        <f t="shared" si="2"/>
        <v>2045</v>
      </c>
      <c r="T62" s="689">
        <f>IF(Select2=1,Food!$W64,"")</f>
        <v>7.8048766456902856E-4</v>
      </c>
      <c r="U62" s="690">
        <f>IF(Select2=1,Paper!$W64,"")</f>
        <v>5.3315366077757692E-2</v>
      </c>
      <c r="V62" s="681">
        <f>IF(Select2=1,Nappies!$W64,"")</f>
        <v>0</v>
      </c>
      <c r="W62" s="690">
        <f>IF(Select2=1,Garden!$W64,"")</f>
        <v>0</v>
      </c>
      <c r="X62" s="681">
        <f>IF(Select2=1,Wood!$W64,"")</f>
        <v>5.2254517446156536E-2</v>
      </c>
      <c r="Y62" s="690">
        <f>IF(Select2=1,Textiles!$W64,"")</f>
        <v>6.6954180655788703E-3</v>
      </c>
      <c r="Z62" s="683">
        <f>Sludge!W64</f>
        <v>0</v>
      </c>
      <c r="AA62" s="683" t="str">
        <f>IF(Select2=2,MSW!$W64,"")</f>
        <v/>
      </c>
      <c r="AB62" s="691">
        <f>Industry!$W64</f>
        <v>0</v>
      </c>
      <c r="AC62" s="692">
        <f t="shared" si="4"/>
        <v>0.11304578925406213</v>
      </c>
      <c r="AD62" s="693">
        <f>Recovery_OX!R57</f>
        <v>0</v>
      </c>
      <c r="AE62" s="648"/>
      <c r="AF62" s="695">
        <f>(AC62-AD62)*(1-Recovery_OX!U57)</f>
        <v>0.11304578925406213</v>
      </c>
    </row>
    <row r="63" spans="2:32">
      <c r="B63" s="688">
        <f t="shared" si="1"/>
        <v>2046</v>
      </c>
      <c r="C63" s="689">
        <f>IF(Select2=1,Food!$K65,"")</f>
        <v>7.8197451605427142E-4</v>
      </c>
      <c r="D63" s="690">
        <f>IF(Select2=1,Paper!$K65,"")</f>
        <v>2.4060084233071474E-2</v>
      </c>
      <c r="E63" s="681">
        <f>IF(Select2=1,Nappies!$K65,"")</f>
        <v>8.5066750171020455E-3</v>
      </c>
      <c r="F63" s="690">
        <f>IF(Select2=1,Garden!$K65,"")</f>
        <v>0</v>
      </c>
      <c r="G63" s="681">
        <f>IF(Select2=1,Wood!$K65,"")</f>
        <v>0</v>
      </c>
      <c r="H63" s="690">
        <f>IF(Select2=1,Textiles!$K65,"")</f>
        <v>5.6965243637545487E-3</v>
      </c>
      <c r="I63" s="691">
        <f>Sludge!K65</f>
        <v>0</v>
      </c>
      <c r="J63" s="691" t="str">
        <f>IF(Select2=2,MSW!$K65,"")</f>
        <v/>
      </c>
      <c r="K63" s="691">
        <f>Industry!$K65</f>
        <v>0</v>
      </c>
      <c r="L63" s="692">
        <f t="shared" si="3"/>
        <v>3.9045258129982337E-2</v>
      </c>
      <c r="M63" s="693">
        <f>Recovery_OX!C58</f>
        <v>0</v>
      </c>
      <c r="N63" s="648"/>
      <c r="O63" s="694">
        <f>(L63-M63)*(1-Recovery_OX!F58)</f>
        <v>3.9045258129982337E-2</v>
      </c>
      <c r="P63" s="640"/>
      <c r="Q63" s="650"/>
      <c r="S63" s="688">
        <f t="shared" si="2"/>
        <v>2046</v>
      </c>
      <c r="T63" s="689">
        <f>IF(Select2=1,Food!$W65,"")</f>
        <v>5.2317652724415977E-4</v>
      </c>
      <c r="U63" s="690">
        <f>IF(Select2=1,Paper!$W65,"")</f>
        <v>4.9710917836924502E-2</v>
      </c>
      <c r="V63" s="681">
        <f>IF(Select2=1,Nappies!$W65,"")</f>
        <v>0</v>
      </c>
      <c r="W63" s="690">
        <f>IF(Select2=1,Garden!$W65,"")</f>
        <v>0</v>
      </c>
      <c r="X63" s="681">
        <f>IF(Select2=1,Wood!$W65,"")</f>
        <v>5.0457245069934251E-2</v>
      </c>
      <c r="Y63" s="690">
        <f>IF(Select2=1,Textiles!$W65,"")</f>
        <v>6.2427664260323772E-3</v>
      </c>
      <c r="Z63" s="683">
        <f>Sludge!W65</f>
        <v>0</v>
      </c>
      <c r="AA63" s="683" t="str">
        <f>IF(Select2=2,MSW!$W65,"")</f>
        <v/>
      </c>
      <c r="AB63" s="691">
        <f>Industry!$W65</f>
        <v>0</v>
      </c>
      <c r="AC63" s="692">
        <f t="shared" si="4"/>
        <v>0.10693410586013528</v>
      </c>
      <c r="AD63" s="693">
        <f>Recovery_OX!R58</f>
        <v>0</v>
      </c>
      <c r="AE63" s="648"/>
      <c r="AF63" s="695">
        <f>(AC63-AD63)*(1-Recovery_OX!U58)</f>
        <v>0.10693410586013528</v>
      </c>
    </row>
    <row r="64" spans="2:32">
      <c r="B64" s="688">
        <f t="shared" si="1"/>
        <v>2047</v>
      </c>
      <c r="C64" s="689">
        <f>IF(Select2=1,Food!$K66,"")</f>
        <v>5.2417319360019594E-4</v>
      </c>
      <c r="D64" s="690">
        <f>IF(Select2=1,Paper!$K66,"")</f>
        <v>2.2433473845332386E-2</v>
      </c>
      <c r="E64" s="681">
        <f>IF(Select2=1,Nappies!$K66,"")</f>
        <v>7.1767824181484365E-3</v>
      </c>
      <c r="F64" s="690">
        <f>IF(Select2=1,Garden!$K66,"")</f>
        <v>0</v>
      </c>
      <c r="G64" s="681">
        <f>IF(Select2=1,Wood!$K66,"")</f>
        <v>0</v>
      </c>
      <c r="H64" s="690">
        <f>IF(Select2=1,Textiles!$K66,"")</f>
        <v>5.3114041117084052E-3</v>
      </c>
      <c r="I64" s="691">
        <f>Sludge!K66</f>
        <v>0</v>
      </c>
      <c r="J64" s="691" t="str">
        <f>IF(Select2=2,MSW!$K66,"")</f>
        <v/>
      </c>
      <c r="K64" s="691">
        <f>Industry!$K66</f>
        <v>0</v>
      </c>
      <c r="L64" s="692">
        <f t="shared" si="3"/>
        <v>3.5445833568789428E-2</v>
      </c>
      <c r="M64" s="693">
        <f>Recovery_OX!C59</f>
        <v>0</v>
      </c>
      <c r="N64" s="648"/>
      <c r="O64" s="694">
        <f>(L64-M64)*(1-Recovery_OX!F59)</f>
        <v>3.5445833568789428E-2</v>
      </c>
      <c r="P64" s="640"/>
      <c r="Q64" s="650"/>
      <c r="S64" s="688">
        <f t="shared" si="2"/>
        <v>2047</v>
      </c>
      <c r="T64" s="689">
        <f>IF(Select2=1,Food!$W66,"")</f>
        <v>3.5069571382707112E-4</v>
      </c>
      <c r="U64" s="690">
        <f>IF(Select2=1,Paper!$W66,"")</f>
        <v>4.635015257300077E-2</v>
      </c>
      <c r="V64" s="681">
        <f>IF(Select2=1,Nappies!$W66,"")</f>
        <v>0</v>
      </c>
      <c r="W64" s="690">
        <f>IF(Select2=1,Garden!$W66,"")</f>
        <v>0</v>
      </c>
      <c r="X64" s="681">
        <f>IF(Select2=1,Wood!$W66,"")</f>
        <v>4.872178912896391E-2</v>
      </c>
      <c r="Y64" s="690">
        <f>IF(Select2=1,Textiles!$W66,"")</f>
        <v>5.8207168347489315E-3</v>
      </c>
      <c r="Z64" s="683">
        <f>Sludge!W66</f>
        <v>0</v>
      </c>
      <c r="AA64" s="683" t="str">
        <f>IF(Select2=2,MSW!$W66,"")</f>
        <v/>
      </c>
      <c r="AB64" s="691">
        <f>Industry!$W66</f>
        <v>0</v>
      </c>
      <c r="AC64" s="692">
        <f t="shared" si="4"/>
        <v>0.10124335425054068</v>
      </c>
      <c r="AD64" s="693">
        <f>Recovery_OX!R59</f>
        <v>0</v>
      </c>
      <c r="AE64" s="648"/>
      <c r="AF64" s="695">
        <f>(AC64-AD64)*(1-Recovery_OX!U59)</f>
        <v>0.10124335425054068</v>
      </c>
    </row>
    <row r="65" spans="2:32">
      <c r="B65" s="688">
        <f t="shared" si="1"/>
        <v>2048</v>
      </c>
      <c r="C65" s="689">
        <f>IF(Select2=1,Food!$K67,"")</f>
        <v>3.5136379926473143E-4</v>
      </c>
      <c r="D65" s="690">
        <f>IF(Select2=1,Paper!$K67,"")</f>
        <v>2.0916832372409648E-2</v>
      </c>
      <c r="E65" s="681">
        <f>IF(Select2=1,Nappies!$K67,"")</f>
        <v>6.0547988225593515E-3</v>
      </c>
      <c r="F65" s="690">
        <f>IF(Select2=1,Garden!$K67,"")</f>
        <v>0</v>
      </c>
      <c r="G65" s="681">
        <f>IF(Select2=1,Wood!$K67,"")</f>
        <v>0</v>
      </c>
      <c r="H65" s="690">
        <f>IF(Select2=1,Textiles!$K67,"")</f>
        <v>4.9523203687799602E-3</v>
      </c>
      <c r="I65" s="691">
        <f>Sludge!K67</f>
        <v>0</v>
      </c>
      <c r="J65" s="691" t="str">
        <f>IF(Select2=2,MSW!$K67,"")</f>
        <v/>
      </c>
      <c r="K65" s="691">
        <f>Industry!$K67</f>
        <v>0</v>
      </c>
      <c r="L65" s="692">
        <f t="shared" si="3"/>
        <v>3.2275315363013687E-2</v>
      </c>
      <c r="M65" s="693">
        <f>Recovery_OX!C60</f>
        <v>0</v>
      </c>
      <c r="N65" s="648"/>
      <c r="O65" s="694">
        <f>(L65-M65)*(1-Recovery_OX!F60)</f>
        <v>3.2275315363013687E-2</v>
      </c>
      <c r="P65" s="640"/>
      <c r="Q65" s="650"/>
      <c r="S65" s="688">
        <f t="shared" si="2"/>
        <v>2048</v>
      </c>
      <c r="T65" s="689">
        <f>IF(Select2=1,Food!$W67,"")</f>
        <v>2.3507836703706372E-4</v>
      </c>
      <c r="U65" s="690">
        <f>IF(Select2=1,Paper!$W67,"")</f>
        <v>4.3216595810763703E-2</v>
      </c>
      <c r="V65" s="681">
        <f>IF(Select2=1,Nappies!$W67,"")</f>
        <v>0</v>
      </c>
      <c r="W65" s="690">
        <f>IF(Select2=1,Garden!$W67,"")</f>
        <v>0</v>
      </c>
      <c r="X65" s="681">
        <f>IF(Select2=1,Wood!$W67,"")</f>
        <v>4.7046023472686577E-2</v>
      </c>
      <c r="Y65" s="690">
        <f>IF(Select2=1,Textiles!$W67,"")</f>
        <v>5.4272004041424175E-3</v>
      </c>
      <c r="Z65" s="683">
        <f>Sludge!W67</f>
        <v>0</v>
      </c>
      <c r="AA65" s="683" t="str">
        <f>IF(Select2=2,MSW!$W67,"")</f>
        <v/>
      </c>
      <c r="AB65" s="691">
        <f>Industry!$W67</f>
        <v>0</v>
      </c>
      <c r="AC65" s="692">
        <f t="shared" si="4"/>
        <v>9.5924898054629767E-2</v>
      </c>
      <c r="AD65" s="693">
        <f>Recovery_OX!R60</f>
        <v>0</v>
      </c>
      <c r="AE65" s="648"/>
      <c r="AF65" s="695">
        <f>(AC65-AD65)*(1-Recovery_OX!U60)</f>
        <v>9.5924898054629767E-2</v>
      </c>
    </row>
    <row r="66" spans="2:32">
      <c r="B66" s="688">
        <f t="shared" si="1"/>
        <v>2049</v>
      </c>
      <c r="C66" s="689">
        <f>IF(Select2=1,Food!$K68,"")</f>
        <v>2.3552619809839192E-4</v>
      </c>
      <c r="D66" s="690">
        <f>IF(Select2=1,Paper!$K68,"")</f>
        <v>1.950272523604343E-2</v>
      </c>
      <c r="E66" s="681">
        <f>IF(Select2=1,Nappies!$K68,"")</f>
        <v>5.1082207381625356E-3</v>
      </c>
      <c r="F66" s="690">
        <f>IF(Select2=1,Garden!$K68,"")</f>
        <v>0</v>
      </c>
      <c r="G66" s="681">
        <f>IF(Select2=1,Wood!$K68,"")</f>
        <v>0</v>
      </c>
      <c r="H66" s="690">
        <f>IF(Select2=1,Textiles!$K68,"")</f>
        <v>4.6175129060447816E-3</v>
      </c>
      <c r="I66" s="691">
        <f>Sludge!K68</f>
        <v>0</v>
      </c>
      <c r="J66" s="691" t="str">
        <f>IF(Select2=2,MSW!$K68,"")</f>
        <v/>
      </c>
      <c r="K66" s="691">
        <f>Industry!$K68</f>
        <v>0</v>
      </c>
      <c r="L66" s="692">
        <f t="shared" si="3"/>
        <v>2.9463985078349138E-2</v>
      </c>
      <c r="M66" s="693">
        <f>Recovery_OX!C61</f>
        <v>0</v>
      </c>
      <c r="N66" s="648"/>
      <c r="O66" s="694">
        <f>(L66-M66)*(1-Recovery_OX!F61)</f>
        <v>2.9463985078349138E-2</v>
      </c>
      <c r="P66" s="640"/>
      <c r="Q66" s="650"/>
      <c r="S66" s="688">
        <f t="shared" si="2"/>
        <v>2049</v>
      </c>
      <c r="T66" s="689">
        <f>IF(Select2=1,Food!$W68,"")</f>
        <v>1.5757774181426746E-4</v>
      </c>
      <c r="U66" s="690">
        <f>IF(Select2=1,Paper!$W68,"")</f>
        <v>4.029488685132937E-2</v>
      </c>
      <c r="V66" s="681">
        <f>IF(Select2=1,Nappies!$W68,"")</f>
        <v>0</v>
      </c>
      <c r="W66" s="690">
        <f>IF(Select2=1,Garden!$W68,"")</f>
        <v>0</v>
      </c>
      <c r="X66" s="681">
        <f>IF(Select2=1,Wood!$W68,"")</f>
        <v>4.5427895078606763E-2</v>
      </c>
      <c r="Y66" s="690">
        <f>IF(Select2=1,Textiles!$W68,"")</f>
        <v>5.0602881162134551E-3</v>
      </c>
      <c r="Z66" s="683">
        <f>Sludge!W68</f>
        <v>0</v>
      </c>
      <c r="AA66" s="683" t="str">
        <f>IF(Select2=2,MSW!$W68,"")</f>
        <v/>
      </c>
      <c r="AB66" s="691">
        <f>Industry!$W68</f>
        <v>0</v>
      </c>
      <c r="AC66" s="692">
        <f t="shared" si="4"/>
        <v>9.0940647787963846E-2</v>
      </c>
      <c r="AD66" s="693">
        <f>Recovery_OX!R61</f>
        <v>0</v>
      </c>
      <c r="AE66" s="648"/>
      <c r="AF66" s="695">
        <f>(AC66-AD66)*(1-Recovery_OX!U61)</f>
        <v>9.0940647787963846E-2</v>
      </c>
    </row>
    <row r="67" spans="2:32">
      <c r="B67" s="688">
        <f t="shared" si="1"/>
        <v>2050</v>
      </c>
      <c r="C67" s="689">
        <f>IF(Select2=1,Food!$K69,"")</f>
        <v>1.5787793195191316E-4</v>
      </c>
      <c r="D67" s="690">
        <f>IF(Select2=1,Paper!$K69,"")</f>
        <v>1.8184220481410673E-2</v>
      </c>
      <c r="E67" s="681">
        <f>IF(Select2=1,Nappies!$K69,"")</f>
        <v>4.3096261121957392E-3</v>
      </c>
      <c r="F67" s="690">
        <f>IF(Select2=1,Garden!$K69,"")</f>
        <v>0</v>
      </c>
      <c r="G67" s="681">
        <f>IF(Select2=1,Wood!$K69,"")</f>
        <v>0</v>
      </c>
      <c r="H67" s="690">
        <f>IF(Select2=1,Textiles!$K69,"")</f>
        <v>4.3053404969321096E-3</v>
      </c>
      <c r="I67" s="691">
        <f>Sludge!K69</f>
        <v>0</v>
      </c>
      <c r="J67" s="691" t="str">
        <f>IF(Select2=2,MSW!$K69,"")</f>
        <v/>
      </c>
      <c r="K67" s="691">
        <f>Industry!$K69</f>
        <v>0</v>
      </c>
      <c r="L67" s="692">
        <f t="shared" si="3"/>
        <v>2.6957065022490435E-2</v>
      </c>
      <c r="M67" s="693">
        <f>Recovery_OX!C62</f>
        <v>0</v>
      </c>
      <c r="N67" s="648"/>
      <c r="O67" s="694">
        <f>(L67-M67)*(1-Recovery_OX!F62)</f>
        <v>2.6957065022490435E-2</v>
      </c>
      <c r="P67" s="640"/>
      <c r="Q67" s="650"/>
      <c r="S67" s="688">
        <f t="shared" si="2"/>
        <v>2050</v>
      </c>
      <c r="T67" s="689">
        <f>IF(Select2=1,Food!$W69,"")</f>
        <v>1.0562751914713184E-4</v>
      </c>
      <c r="U67" s="690">
        <f>IF(Select2=1,Paper!$W69,"")</f>
        <v>3.7570703473988963E-2</v>
      </c>
      <c r="V67" s="681">
        <f>IF(Select2=1,Nappies!$W69,"")</f>
        <v>0</v>
      </c>
      <c r="W67" s="690">
        <f>IF(Select2=1,Garden!$W69,"")</f>
        <v>0</v>
      </c>
      <c r="X67" s="681">
        <f>IF(Select2=1,Wood!$W69,"")</f>
        <v>4.3865421537083144E-2</v>
      </c>
      <c r="Y67" s="690">
        <f>IF(Select2=1,Textiles!$W69,"")</f>
        <v>4.7181813665009382E-3</v>
      </c>
      <c r="Z67" s="683">
        <f>Sludge!W69</f>
        <v>0</v>
      </c>
      <c r="AA67" s="683" t="str">
        <f>IF(Select2=2,MSW!$W69,"")</f>
        <v/>
      </c>
      <c r="AB67" s="691">
        <f>Industry!$W69</f>
        <v>0</v>
      </c>
      <c r="AC67" s="692">
        <f t="shared" si="4"/>
        <v>8.6259933896720181E-2</v>
      </c>
      <c r="AD67" s="693">
        <f>Recovery_OX!R62</f>
        <v>0</v>
      </c>
      <c r="AE67" s="648"/>
      <c r="AF67" s="695">
        <f>(AC67-AD67)*(1-Recovery_OX!U62)</f>
        <v>8.6259933896720181E-2</v>
      </c>
    </row>
    <row r="68" spans="2:32">
      <c r="B68" s="688">
        <f t="shared" si="1"/>
        <v>2051</v>
      </c>
      <c r="C68" s="689">
        <f>IF(Select2=1,Food!$K70,"")</f>
        <v>1.0582874261401797E-4</v>
      </c>
      <c r="D68" s="690">
        <f>IF(Select2=1,Paper!$K70,"")</f>
        <v>1.6954854796674478E-2</v>
      </c>
      <c r="E68" s="681">
        <f>IF(Select2=1,Nappies!$K70,"")</f>
        <v>3.6358799235446039E-3</v>
      </c>
      <c r="F68" s="690">
        <f>IF(Select2=1,Garden!$K70,"")</f>
        <v>0</v>
      </c>
      <c r="G68" s="681">
        <f>IF(Select2=1,Wood!$K70,"")</f>
        <v>0</v>
      </c>
      <c r="H68" s="690">
        <f>IF(Select2=1,Textiles!$K70,"")</f>
        <v>4.0142728719303033E-3</v>
      </c>
      <c r="I68" s="691">
        <f>Sludge!K70</f>
        <v>0</v>
      </c>
      <c r="J68" s="691" t="str">
        <f>IF(Select2=2,MSW!$K70,"")</f>
        <v/>
      </c>
      <c r="K68" s="691">
        <f>Industry!$K70</f>
        <v>0</v>
      </c>
      <c r="L68" s="692">
        <f t="shared" si="3"/>
        <v>2.4710836334763404E-2</v>
      </c>
      <c r="M68" s="693">
        <f>Recovery_OX!C63</f>
        <v>0</v>
      </c>
      <c r="N68" s="648"/>
      <c r="O68" s="694">
        <f>(L68-M68)*(1-Recovery_OX!F63)</f>
        <v>2.4710836334763404E-2</v>
      </c>
      <c r="P68" s="640"/>
      <c r="Q68" s="650"/>
      <c r="S68" s="688">
        <f t="shared" si="2"/>
        <v>2051</v>
      </c>
      <c r="T68" s="689">
        <f>IF(Select2=1,Food!$W70,"")</f>
        <v>7.0804243497335788E-5</v>
      </c>
      <c r="U68" s="690">
        <f>IF(Select2=1,Paper!$W70,"")</f>
        <v>3.5030691728666255E-2</v>
      </c>
      <c r="V68" s="681">
        <f>IF(Select2=1,Nappies!$W70,"")</f>
        <v>0</v>
      </c>
      <c r="W68" s="690">
        <f>IF(Select2=1,Garden!$W70,"")</f>
        <v>0</v>
      </c>
      <c r="X68" s="681">
        <f>IF(Select2=1,Wood!$W70,"")</f>
        <v>4.2356688622628785E-2</v>
      </c>
      <c r="Y68" s="690">
        <f>IF(Select2=1,Textiles!$W70,"")</f>
        <v>4.3992031473208768E-3</v>
      </c>
      <c r="Z68" s="683">
        <f>Sludge!W70</f>
        <v>0</v>
      </c>
      <c r="AA68" s="683" t="str">
        <f>IF(Select2=2,MSW!$W70,"")</f>
        <v/>
      </c>
      <c r="AB68" s="691">
        <f>Industry!$W70</f>
        <v>0</v>
      </c>
      <c r="AC68" s="692">
        <f t="shared" si="4"/>
        <v>8.185738774211325E-2</v>
      </c>
      <c r="AD68" s="693">
        <f>Recovery_OX!R63</f>
        <v>0</v>
      </c>
      <c r="AE68" s="648"/>
      <c r="AF68" s="695">
        <f>(AC68-AD68)*(1-Recovery_OX!U63)</f>
        <v>8.185738774211325E-2</v>
      </c>
    </row>
    <row r="69" spans="2:32">
      <c r="B69" s="688">
        <f t="shared" si="1"/>
        <v>2052</v>
      </c>
      <c r="C69" s="689">
        <f>IF(Select2=1,Food!$K71,"")</f>
        <v>7.0939127620922354E-5</v>
      </c>
      <c r="D69" s="690">
        <f>IF(Select2=1,Paper!$K71,"")</f>
        <v>1.5808601829822008E-2</v>
      </c>
      <c r="E69" s="681">
        <f>IF(Select2=1,Nappies!$K71,"")</f>
        <v>3.0674639688637322E-3</v>
      </c>
      <c r="F69" s="690">
        <f>IF(Select2=1,Garden!$K71,"")</f>
        <v>0</v>
      </c>
      <c r="G69" s="681">
        <f>IF(Select2=1,Wood!$K71,"")</f>
        <v>0</v>
      </c>
      <c r="H69" s="690">
        <f>IF(Select2=1,Textiles!$K71,"")</f>
        <v>3.7428832172039174E-3</v>
      </c>
      <c r="I69" s="691">
        <f>Sludge!K71</f>
        <v>0</v>
      </c>
      <c r="J69" s="691" t="str">
        <f>IF(Select2=2,MSW!$K71,"")</f>
        <v/>
      </c>
      <c r="K69" s="691">
        <f>Industry!$K71</f>
        <v>0</v>
      </c>
      <c r="L69" s="692">
        <f t="shared" si="3"/>
        <v>2.268988814351058E-2</v>
      </c>
      <c r="M69" s="693">
        <f>Recovery_OX!C64</f>
        <v>0</v>
      </c>
      <c r="N69" s="648"/>
      <c r="O69" s="694">
        <f>(L69-M69)*(1-Recovery_OX!F64)</f>
        <v>2.268988814351058E-2</v>
      </c>
      <c r="P69" s="640"/>
      <c r="Q69" s="650"/>
      <c r="S69" s="688">
        <f t="shared" si="2"/>
        <v>2052</v>
      </c>
      <c r="T69" s="689">
        <f>IF(Select2=1,Food!$W71,"")</f>
        <v>4.7461503760652745E-5</v>
      </c>
      <c r="U69" s="690">
        <f>IF(Select2=1,Paper!$W71,"")</f>
        <v>3.2662400474838829E-2</v>
      </c>
      <c r="V69" s="681">
        <f>IF(Select2=1,Nappies!$W71,"")</f>
        <v>0</v>
      </c>
      <c r="W69" s="690">
        <f>IF(Select2=1,Garden!$W71,"")</f>
        <v>0</v>
      </c>
      <c r="X69" s="681">
        <f>IF(Select2=1,Wood!$W71,"")</f>
        <v>4.0899847948745592E-2</v>
      </c>
      <c r="Y69" s="690">
        <f>IF(Select2=1,Textiles!$W71,"")</f>
        <v>4.1017898270727824E-3</v>
      </c>
      <c r="Z69" s="683">
        <f>Sludge!W71</f>
        <v>0</v>
      </c>
      <c r="AA69" s="683" t="str">
        <f>IF(Select2=2,MSW!$W71,"")</f>
        <v/>
      </c>
      <c r="AB69" s="691">
        <f>Industry!$W71</f>
        <v>0</v>
      </c>
      <c r="AC69" s="692">
        <f t="shared" si="4"/>
        <v>7.7711499754417851E-2</v>
      </c>
      <c r="AD69" s="693">
        <f>Recovery_OX!R64</f>
        <v>0</v>
      </c>
      <c r="AE69" s="648"/>
      <c r="AF69" s="695">
        <f>(AC69-AD69)*(1-Recovery_OX!U64)</f>
        <v>7.7711499754417851E-2</v>
      </c>
    </row>
    <row r="70" spans="2:32">
      <c r="B70" s="688">
        <f t="shared" si="1"/>
        <v>2053</v>
      </c>
      <c r="C70" s="689">
        <f>IF(Select2=1,Food!$K72,"")</f>
        <v>4.755191929258477E-5</v>
      </c>
      <c r="D70" s="690">
        <f>IF(Select2=1,Paper!$K72,"")</f>
        <v>1.4739842647479906E-2</v>
      </c>
      <c r="E70" s="681">
        <f>IF(Select2=1,Nappies!$K72,"")</f>
        <v>2.5879114267074359E-3</v>
      </c>
      <c r="F70" s="690">
        <f>IF(Select2=1,Garden!$K72,"")</f>
        <v>0</v>
      </c>
      <c r="G70" s="681">
        <f>IF(Select2=1,Wood!$K72,"")</f>
        <v>0</v>
      </c>
      <c r="H70" s="690">
        <f>IF(Select2=1,Textiles!$K72,"")</f>
        <v>3.489841180350626E-3</v>
      </c>
      <c r="I70" s="691">
        <f>Sludge!K72</f>
        <v>0</v>
      </c>
      <c r="J70" s="691" t="str">
        <f>IF(Select2=2,MSW!$K72,"")</f>
        <v/>
      </c>
      <c r="K70" s="691">
        <f>Industry!$K72</f>
        <v>0</v>
      </c>
      <c r="L70" s="692">
        <f t="shared" si="3"/>
        <v>2.0865147173830555E-2</v>
      </c>
      <c r="M70" s="693">
        <f>Recovery_OX!C65</f>
        <v>0</v>
      </c>
      <c r="N70" s="648"/>
      <c r="O70" s="694">
        <f>(L70-M70)*(1-Recovery_OX!F65)</f>
        <v>2.0865147173830555E-2</v>
      </c>
      <c r="P70" s="640"/>
      <c r="Q70" s="650"/>
      <c r="S70" s="688">
        <f t="shared" si="2"/>
        <v>2053</v>
      </c>
      <c r="T70" s="689">
        <f>IF(Select2=1,Food!$W72,"")</f>
        <v>3.181439738576142E-5</v>
      </c>
      <c r="U70" s="690">
        <f>IF(Select2=1,Paper!$W72,"")</f>
        <v>3.0454220346032838E-2</v>
      </c>
      <c r="V70" s="681">
        <f>IF(Select2=1,Nappies!$W72,"")</f>
        <v>0</v>
      </c>
      <c r="W70" s="690">
        <f>IF(Select2=1,Garden!$W72,"")</f>
        <v>0</v>
      </c>
      <c r="X70" s="681">
        <f>IF(Select2=1,Wood!$W72,"")</f>
        <v>3.9493114703419666E-2</v>
      </c>
      <c r="Y70" s="690">
        <f>IF(Select2=1,Textiles!$W72,"")</f>
        <v>3.8244834853157503E-3</v>
      </c>
      <c r="Z70" s="683">
        <f>Sludge!W72</f>
        <v>0</v>
      </c>
      <c r="AA70" s="683" t="str">
        <f>IF(Select2=2,MSW!$W72,"")</f>
        <v/>
      </c>
      <c r="AB70" s="691">
        <f>Industry!$W72</f>
        <v>0</v>
      </c>
      <c r="AC70" s="692">
        <f t="shared" si="4"/>
        <v>7.3803632932154015E-2</v>
      </c>
      <c r="AD70" s="693">
        <f>Recovery_OX!R65</f>
        <v>0</v>
      </c>
      <c r="AE70" s="648"/>
      <c r="AF70" s="695">
        <f>(AC70-AD70)*(1-Recovery_OX!U65)</f>
        <v>7.3803632932154015E-2</v>
      </c>
    </row>
    <row r="71" spans="2:32">
      <c r="B71" s="688">
        <f t="shared" si="1"/>
        <v>2054</v>
      </c>
      <c r="C71" s="689">
        <f>IF(Select2=1,Food!$K73,"")</f>
        <v>3.1875004729288429E-5</v>
      </c>
      <c r="D71" s="690">
        <f>IF(Select2=1,Paper!$K73,"")</f>
        <v>1.3743338190896397E-2</v>
      </c>
      <c r="E71" s="681">
        <f>IF(Select2=1,Nappies!$K73,"")</f>
        <v>2.1833298191808147E-3</v>
      </c>
      <c r="F71" s="690">
        <f>IF(Select2=1,Garden!$K73,"")</f>
        <v>0</v>
      </c>
      <c r="G71" s="681">
        <f>IF(Select2=1,Wood!$K73,"")</f>
        <v>0</v>
      </c>
      <c r="H71" s="690">
        <f>IF(Select2=1,Textiles!$K73,"")</f>
        <v>3.2539063490122037E-3</v>
      </c>
      <c r="I71" s="691">
        <f>Sludge!K73</f>
        <v>0</v>
      </c>
      <c r="J71" s="691" t="str">
        <f>IF(Select2=2,MSW!$K73,"")</f>
        <v/>
      </c>
      <c r="K71" s="691">
        <f>Industry!$K73</f>
        <v>0</v>
      </c>
      <c r="L71" s="692">
        <f t="shared" si="3"/>
        <v>1.9212449363818704E-2</v>
      </c>
      <c r="M71" s="693">
        <f>Recovery_OX!C66</f>
        <v>0</v>
      </c>
      <c r="N71" s="648"/>
      <c r="O71" s="694">
        <f>(L71-M71)*(1-Recovery_OX!F66)</f>
        <v>1.9212449363818704E-2</v>
      </c>
      <c r="P71" s="640"/>
      <c r="Q71" s="650"/>
      <c r="S71" s="688">
        <f t="shared" si="2"/>
        <v>2054</v>
      </c>
      <c r="T71" s="689">
        <f>IF(Select2=1,Food!$W73,"")</f>
        <v>2.1325828320219716E-5</v>
      </c>
      <c r="U71" s="690">
        <f>IF(Select2=1,Paper!$W73,"")</f>
        <v>2.8395326840695012E-2</v>
      </c>
      <c r="V71" s="681">
        <f>IF(Select2=1,Nappies!$W73,"")</f>
        <v>0</v>
      </c>
      <c r="W71" s="690">
        <f>IF(Select2=1,Garden!$W73,"")</f>
        <v>0</v>
      </c>
      <c r="X71" s="681">
        <f>IF(Select2=1,Wood!$W73,"")</f>
        <v>3.8134765462503363E-2</v>
      </c>
      <c r="Y71" s="690">
        <f>IF(Select2=1,Textiles!$W73,"")</f>
        <v>3.5659247660407675E-3</v>
      </c>
      <c r="Z71" s="683">
        <f>Sludge!W73</f>
        <v>0</v>
      </c>
      <c r="AA71" s="683" t="str">
        <f>IF(Select2=2,MSW!$W73,"")</f>
        <v/>
      </c>
      <c r="AB71" s="691">
        <f>Industry!$W73</f>
        <v>0</v>
      </c>
      <c r="AC71" s="692">
        <f t="shared" si="4"/>
        <v>7.0117342897559373E-2</v>
      </c>
      <c r="AD71" s="693">
        <f>Recovery_OX!R66</f>
        <v>0</v>
      </c>
      <c r="AE71" s="648"/>
      <c r="AF71" s="695">
        <f>(AC71-AD71)*(1-Recovery_OX!U66)</f>
        <v>7.0117342897559373E-2</v>
      </c>
    </row>
    <row r="72" spans="2:32">
      <c r="B72" s="688">
        <f t="shared" si="1"/>
        <v>2055</v>
      </c>
      <c r="C72" s="689">
        <f>IF(Select2=1,Food!$K74,"")</f>
        <v>2.1366454637522838E-5</v>
      </c>
      <c r="D72" s="690">
        <f>IF(Select2=1,Paper!$K74,"")</f>
        <v>1.2814203594069195E-2</v>
      </c>
      <c r="E72" s="681">
        <f>IF(Select2=1,Nappies!$K74,"")</f>
        <v>1.8419985514685976E-3</v>
      </c>
      <c r="F72" s="690">
        <f>IF(Select2=1,Garden!$K74,"")</f>
        <v>0</v>
      </c>
      <c r="G72" s="681">
        <f>IF(Select2=1,Wood!$K74,"")</f>
        <v>0</v>
      </c>
      <c r="H72" s="690">
        <f>IF(Select2=1,Textiles!$K74,"")</f>
        <v>3.0339221703717064E-3</v>
      </c>
      <c r="I72" s="691">
        <f>Sludge!K74</f>
        <v>0</v>
      </c>
      <c r="J72" s="691" t="str">
        <f>IF(Select2=2,MSW!$K74,"")</f>
        <v/>
      </c>
      <c r="K72" s="691">
        <f>Industry!$K74</f>
        <v>0</v>
      </c>
      <c r="L72" s="692">
        <f t="shared" si="3"/>
        <v>1.7711490770547022E-2</v>
      </c>
      <c r="M72" s="693">
        <f>Recovery_OX!C67</f>
        <v>0</v>
      </c>
      <c r="N72" s="648"/>
      <c r="O72" s="694">
        <f>(L72-M72)*(1-Recovery_OX!F67)</f>
        <v>1.7711490770547022E-2</v>
      </c>
      <c r="P72" s="640"/>
      <c r="Q72" s="650"/>
      <c r="S72" s="688">
        <f t="shared" si="2"/>
        <v>2055</v>
      </c>
      <c r="T72" s="689">
        <f>IF(Select2=1,Food!$W74,"")</f>
        <v>1.4295130221357824E-5</v>
      </c>
      <c r="U72" s="690">
        <f>IF(Select2=1,Paper!$W74,"")</f>
        <v>2.6475627260473523E-2</v>
      </c>
      <c r="V72" s="681">
        <f>IF(Select2=1,Nappies!$W74,"")</f>
        <v>0</v>
      </c>
      <c r="W72" s="690">
        <f>IF(Select2=1,Garden!$W74,"")</f>
        <v>0</v>
      </c>
      <c r="X72" s="681">
        <f>IF(Select2=1,Wood!$W74,"")</f>
        <v>3.682313607830523E-2</v>
      </c>
      <c r="Y72" s="690">
        <f>IF(Select2=1,Textiles!$W74,"")</f>
        <v>3.3248462141059758E-3</v>
      </c>
      <c r="Z72" s="683">
        <f>Sludge!W74</f>
        <v>0</v>
      </c>
      <c r="AA72" s="683" t="str">
        <f>IF(Select2=2,MSW!$W74,"")</f>
        <v/>
      </c>
      <c r="AB72" s="691">
        <f>Industry!$W74</f>
        <v>0</v>
      </c>
      <c r="AC72" s="692">
        <f t="shared" si="4"/>
        <v>6.6637904683106083E-2</v>
      </c>
      <c r="AD72" s="693">
        <f>Recovery_OX!R67</f>
        <v>0</v>
      </c>
      <c r="AE72" s="648"/>
      <c r="AF72" s="695">
        <f>(AC72-AD72)*(1-Recovery_OX!U67)</f>
        <v>6.6637904683106083E-2</v>
      </c>
    </row>
    <row r="73" spans="2:32">
      <c r="B73" s="688">
        <f t="shared" si="1"/>
        <v>2056</v>
      </c>
      <c r="C73" s="689">
        <f>IF(Select2=1,Food!$K75,"")</f>
        <v>1.4322362856242709E-5</v>
      </c>
      <c r="D73" s="690">
        <f>IF(Select2=1,Paper!$K75,"")</f>
        <v>1.1947884238126708E-2</v>
      </c>
      <c r="E73" s="681">
        <f>IF(Select2=1,Nappies!$K75,"")</f>
        <v>1.554029370095559E-3</v>
      </c>
      <c r="F73" s="690">
        <f>IF(Select2=1,Garden!$K75,"")</f>
        <v>0</v>
      </c>
      <c r="G73" s="681">
        <f>IF(Select2=1,Wood!$K75,"")</f>
        <v>0</v>
      </c>
      <c r="H73" s="690">
        <f>IF(Select2=1,Textiles!$K75,"")</f>
        <v>2.8288102817302205E-3</v>
      </c>
      <c r="I73" s="691">
        <f>Sludge!K75</f>
        <v>0</v>
      </c>
      <c r="J73" s="691" t="str">
        <f>IF(Select2=2,MSW!$K75,"")</f>
        <v/>
      </c>
      <c r="K73" s="691">
        <f>Industry!$K75</f>
        <v>0</v>
      </c>
      <c r="L73" s="692">
        <f t="shared" si="3"/>
        <v>1.6345046252808731E-2</v>
      </c>
      <c r="M73" s="693">
        <f>Recovery_OX!C68</f>
        <v>0</v>
      </c>
      <c r="N73" s="648"/>
      <c r="O73" s="694">
        <f>(L73-M73)*(1-Recovery_OX!F68)</f>
        <v>1.6345046252808731E-2</v>
      </c>
      <c r="P73" s="640"/>
      <c r="Q73" s="650"/>
      <c r="S73" s="688">
        <f t="shared" si="2"/>
        <v>2056</v>
      </c>
      <c r="T73" s="689">
        <f>IF(Select2=1,Food!$W75,"")</f>
        <v>9.5823123480660356E-6</v>
      </c>
      <c r="U73" s="690">
        <f>IF(Select2=1,Paper!$W75,"")</f>
        <v>2.4685711235798963E-2</v>
      </c>
      <c r="V73" s="681">
        <f>IF(Select2=1,Nappies!$W75,"")</f>
        <v>0</v>
      </c>
      <c r="W73" s="690">
        <f>IF(Select2=1,Garden!$W75,"")</f>
        <v>0</v>
      </c>
      <c r="X73" s="681">
        <f>IF(Select2=1,Wood!$W75,"")</f>
        <v>3.5556619640800931E-2</v>
      </c>
      <c r="Y73" s="690">
        <f>IF(Select2=1,Textiles!$W75,"")</f>
        <v>3.1000660621701014E-3</v>
      </c>
      <c r="Z73" s="683">
        <f>Sludge!W75</f>
        <v>0</v>
      </c>
      <c r="AA73" s="683" t="str">
        <f>IF(Select2=2,MSW!$W75,"")</f>
        <v/>
      </c>
      <c r="AB73" s="691">
        <f>Industry!$W75</f>
        <v>0</v>
      </c>
      <c r="AC73" s="692">
        <f t="shared" si="4"/>
        <v>6.335197925111806E-2</v>
      </c>
      <c r="AD73" s="693">
        <f>Recovery_OX!R68</f>
        <v>0</v>
      </c>
      <c r="AE73" s="648"/>
      <c r="AF73" s="695">
        <f>(AC73-AD73)*(1-Recovery_OX!U68)</f>
        <v>6.335197925111806E-2</v>
      </c>
    </row>
    <row r="74" spans="2:32">
      <c r="B74" s="688">
        <f t="shared" si="1"/>
        <v>2057</v>
      </c>
      <c r="C74" s="689">
        <f>IF(Select2=1,Food!$K76,"")</f>
        <v>9.6005669291357436E-6</v>
      </c>
      <c r="D74" s="690">
        <f>IF(Select2=1,Paper!$K76,"")</f>
        <v>1.1140133424581034E-2</v>
      </c>
      <c r="E74" s="681">
        <f>IF(Select2=1,Nappies!$K76,"")</f>
        <v>1.3110799035070634E-3</v>
      </c>
      <c r="F74" s="690">
        <f>IF(Select2=1,Garden!$K76,"")</f>
        <v>0</v>
      </c>
      <c r="G74" s="681">
        <f>IF(Select2=1,Wood!$K76,"")</f>
        <v>0</v>
      </c>
      <c r="H74" s="690">
        <f>IF(Select2=1,Textiles!$K76,"")</f>
        <v>2.6375652243716624E-3</v>
      </c>
      <c r="I74" s="691">
        <f>Sludge!K76</f>
        <v>0</v>
      </c>
      <c r="J74" s="691" t="str">
        <f>IF(Select2=2,MSW!$K76,"")</f>
        <v/>
      </c>
      <c r="K74" s="691">
        <f>Industry!$K76</f>
        <v>0</v>
      </c>
      <c r="L74" s="692">
        <f t="shared" si="3"/>
        <v>1.5098379119388897E-2</v>
      </c>
      <c r="M74" s="693">
        <f>Recovery_OX!C69</f>
        <v>0</v>
      </c>
      <c r="N74" s="648"/>
      <c r="O74" s="694">
        <f>(L74-M74)*(1-Recovery_OX!F69)</f>
        <v>1.5098379119388897E-2</v>
      </c>
      <c r="P74" s="640"/>
      <c r="Q74" s="650"/>
      <c r="S74" s="688">
        <f t="shared" si="2"/>
        <v>2057</v>
      </c>
      <c r="T74" s="689">
        <f>IF(Select2=1,Food!$W76,"")</f>
        <v>6.4232160542835E-6</v>
      </c>
      <c r="U74" s="690">
        <f>IF(Select2=1,Paper!$W76,"")</f>
        <v>2.301680459624178E-2</v>
      </c>
      <c r="V74" s="681">
        <f>IF(Select2=1,Nappies!$W76,"")</f>
        <v>0</v>
      </c>
      <c r="W74" s="690">
        <f>IF(Select2=1,Garden!$W76,"")</f>
        <v>0</v>
      </c>
      <c r="X74" s="681">
        <f>IF(Select2=1,Wood!$W76,"")</f>
        <v>3.4333664508967549E-2</v>
      </c>
      <c r="Y74" s="690">
        <f>IF(Select2=1,Textiles!$W76,"")</f>
        <v>2.8904824376675712E-3</v>
      </c>
      <c r="Z74" s="683">
        <f>Sludge!W76</f>
        <v>0</v>
      </c>
      <c r="AA74" s="683" t="str">
        <f>IF(Select2=2,MSW!$W76,"")</f>
        <v/>
      </c>
      <c r="AB74" s="691">
        <f>Industry!$W76</f>
        <v>0</v>
      </c>
      <c r="AC74" s="692">
        <f t="shared" si="4"/>
        <v>6.0247374758931181E-2</v>
      </c>
      <c r="AD74" s="693">
        <f>Recovery_OX!R69</f>
        <v>0</v>
      </c>
      <c r="AE74" s="648"/>
      <c r="AF74" s="695">
        <f>(AC74-AD74)*(1-Recovery_OX!U69)</f>
        <v>6.0247374758931181E-2</v>
      </c>
    </row>
    <row r="75" spans="2:32">
      <c r="B75" s="688">
        <f t="shared" si="1"/>
        <v>2058</v>
      </c>
      <c r="C75" s="689">
        <f>IF(Select2=1,Food!$K77,"")</f>
        <v>6.4354524659065077E-6</v>
      </c>
      <c r="D75" s="690">
        <f>IF(Select2=1,Paper!$K77,"")</f>
        <v>1.0386991558007042E-2</v>
      </c>
      <c r="E75" s="681">
        <f>IF(Select2=1,Nappies!$K77,"")</f>
        <v>1.106111986335491E-3</v>
      </c>
      <c r="F75" s="690">
        <f>IF(Select2=1,Garden!$K77,"")</f>
        <v>0</v>
      </c>
      <c r="G75" s="681">
        <f>IF(Select2=1,Wood!$K77,"")</f>
        <v>0</v>
      </c>
      <c r="H75" s="690">
        <f>IF(Select2=1,Textiles!$K77,"")</f>
        <v>2.4592495148029838E-3</v>
      </c>
      <c r="I75" s="691">
        <f>Sludge!K77</f>
        <v>0</v>
      </c>
      <c r="J75" s="691" t="str">
        <f>IF(Select2=2,MSW!$K77,"")</f>
        <v/>
      </c>
      <c r="K75" s="691">
        <f>Industry!$K77</f>
        <v>0</v>
      </c>
      <c r="L75" s="692">
        <f t="shared" si="3"/>
        <v>1.3958788511611421E-2</v>
      </c>
      <c r="M75" s="693">
        <f>Recovery_OX!C70</f>
        <v>0</v>
      </c>
      <c r="N75" s="648"/>
      <c r="O75" s="694">
        <f>(L75-M75)*(1-Recovery_OX!F70)</f>
        <v>1.3958788511611421E-2</v>
      </c>
      <c r="P75" s="640"/>
      <c r="Q75" s="650"/>
      <c r="S75" s="688">
        <f t="shared" si="2"/>
        <v>2058</v>
      </c>
      <c r="T75" s="689">
        <f>IF(Select2=1,Food!$W77,"")</f>
        <v>4.3056104812041732E-6</v>
      </c>
      <c r="U75" s="690">
        <f>IF(Select2=1,Paper!$W77,"")</f>
        <v>2.1460726359518664E-2</v>
      </c>
      <c r="V75" s="681">
        <f>IF(Select2=1,Nappies!$W77,"")</f>
        <v>0</v>
      </c>
      <c r="W75" s="690">
        <f>IF(Select2=1,Garden!$W77,"")</f>
        <v>0</v>
      </c>
      <c r="X75" s="681">
        <f>IF(Select2=1,Wood!$W77,"")</f>
        <v>3.3152772409829244E-2</v>
      </c>
      <c r="Y75" s="690">
        <f>IF(Select2=1,Textiles!$W77,"")</f>
        <v>2.695067961427924E-3</v>
      </c>
      <c r="Z75" s="683">
        <f>Sludge!W77</f>
        <v>0</v>
      </c>
      <c r="AA75" s="683" t="str">
        <f>IF(Select2=2,MSW!$W77,"")</f>
        <v/>
      </c>
      <c r="AB75" s="691">
        <f>Industry!$W77</f>
        <v>0</v>
      </c>
      <c r="AC75" s="692">
        <f t="shared" si="4"/>
        <v>5.7312872341257037E-2</v>
      </c>
      <c r="AD75" s="693">
        <f>Recovery_OX!R70</f>
        <v>0</v>
      </c>
      <c r="AE75" s="648"/>
      <c r="AF75" s="695">
        <f>(AC75-AD75)*(1-Recovery_OX!U70)</f>
        <v>5.7312872341257037E-2</v>
      </c>
    </row>
    <row r="76" spans="2:32">
      <c r="B76" s="688">
        <f t="shared" si="1"/>
        <v>2059</v>
      </c>
      <c r="C76" s="689">
        <f>IF(Select2=1,Food!$K78,"")</f>
        <v>4.3138127932066187E-6</v>
      </c>
      <c r="D76" s="690">
        <f>IF(Select2=1,Paper!$K78,"")</f>
        <v>9.6847667361010231E-3</v>
      </c>
      <c r="E76" s="681">
        <f>IF(Select2=1,Nappies!$K78,"")</f>
        <v>9.3318776608679376E-4</v>
      </c>
      <c r="F76" s="690">
        <f>IF(Select2=1,Garden!$K78,"")</f>
        <v>0</v>
      </c>
      <c r="G76" s="681">
        <f>IF(Select2=1,Wood!$K78,"")</f>
        <v>0</v>
      </c>
      <c r="H76" s="690">
        <f>IF(Select2=1,Textiles!$K78,"")</f>
        <v>2.2929890492090037E-3</v>
      </c>
      <c r="I76" s="691">
        <f>Sludge!K78</f>
        <v>0</v>
      </c>
      <c r="J76" s="691" t="str">
        <f>IF(Select2=2,MSW!$K78,"")</f>
        <v/>
      </c>
      <c r="K76" s="691">
        <f>Industry!$K78</f>
        <v>0</v>
      </c>
      <c r="L76" s="692">
        <f t="shared" si="3"/>
        <v>1.2915257364190027E-2</v>
      </c>
      <c r="M76" s="693">
        <f>Recovery_OX!C71</f>
        <v>0</v>
      </c>
      <c r="N76" s="648"/>
      <c r="O76" s="694">
        <f>(L76-M76)*(1-Recovery_OX!F71)</f>
        <v>1.2915257364190027E-2</v>
      </c>
      <c r="P76" s="640"/>
      <c r="Q76" s="650"/>
      <c r="S76" s="688">
        <f t="shared" si="2"/>
        <v>2059</v>
      </c>
      <c r="T76" s="689">
        <f>IF(Select2=1,Food!$W78,"")</f>
        <v>2.8861370159723128E-6</v>
      </c>
      <c r="U76" s="690">
        <f>IF(Select2=1,Paper!$W78,"")</f>
        <v>2.0009848628307878E-2</v>
      </c>
      <c r="V76" s="681">
        <f>IF(Select2=1,Nappies!$W78,"")</f>
        <v>0</v>
      </c>
      <c r="W76" s="690">
        <f>IF(Select2=1,Garden!$W78,"")</f>
        <v>0</v>
      </c>
      <c r="X76" s="681">
        <f>IF(Select2=1,Wood!$W78,"")</f>
        <v>3.2012496602885535E-2</v>
      </c>
      <c r="Y76" s="690">
        <f>IF(Select2=1,Textiles!$W78,"")</f>
        <v>2.512864711461919E-3</v>
      </c>
      <c r="Z76" s="683">
        <f>Sludge!W78</f>
        <v>0</v>
      </c>
      <c r="AA76" s="683" t="str">
        <f>IF(Select2=2,MSW!$W78,"")</f>
        <v/>
      </c>
      <c r="AB76" s="691">
        <f>Industry!$W78</f>
        <v>0</v>
      </c>
      <c r="AC76" s="692">
        <f t="shared" si="4"/>
        <v>5.4538096079671305E-2</v>
      </c>
      <c r="AD76" s="693">
        <f>Recovery_OX!R71</f>
        <v>0</v>
      </c>
      <c r="AE76" s="648"/>
      <c r="AF76" s="695">
        <f>(AC76-AD76)*(1-Recovery_OX!U71)</f>
        <v>5.4538096079671305E-2</v>
      </c>
    </row>
    <row r="77" spans="2:32">
      <c r="B77" s="688">
        <f t="shared" si="1"/>
        <v>2060</v>
      </c>
      <c r="C77" s="689">
        <f>IF(Select2=1,Food!$K79,"")</f>
        <v>2.8916351901313904E-6</v>
      </c>
      <c r="D77" s="690">
        <f>IF(Select2=1,Paper!$K79,"")</f>
        <v>9.0300166519712947E-3</v>
      </c>
      <c r="E77" s="681">
        <f>IF(Select2=1,Nappies!$K79,"")</f>
        <v>7.872976855256039E-4</v>
      </c>
      <c r="F77" s="690">
        <f>IF(Select2=1,Garden!$K79,"")</f>
        <v>0</v>
      </c>
      <c r="G77" s="681">
        <f>IF(Select2=1,Wood!$K79,"")</f>
        <v>0</v>
      </c>
      <c r="H77" s="690">
        <f>IF(Select2=1,Textiles!$K79,"")</f>
        <v>2.1379688185944913E-3</v>
      </c>
      <c r="I77" s="691">
        <f>Sludge!K79</f>
        <v>0</v>
      </c>
      <c r="J77" s="691" t="str">
        <f>IF(Select2=2,MSW!$K79,"")</f>
        <v/>
      </c>
      <c r="K77" s="691">
        <f>Industry!$K79</f>
        <v>0</v>
      </c>
      <c r="L77" s="692">
        <f t="shared" si="3"/>
        <v>1.1958174791281521E-2</v>
      </c>
      <c r="M77" s="693">
        <f>Recovery_OX!C72</f>
        <v>0</v>
      </c>
      <c r="N77" s="648"/>
      <c r="O77" s="694">
        <f>(L77-M77)*(1-Recovery_OX!F72)</f>
        <v>1.1958174791281521E-2</v>
      </c>
      <c r="P77" s="640"/>
      <c r="Q77" s="650"/>
      <c r="S77" s="688">
        <f t="shared" si="2"/>
        <v>2060</v>
      </c>
      <c r="T77" s="689">
        <f>IF(Select2=1,Food!$W79,"")</f>
        <v>1.9346354974117236E-6</v>
      </c>
      <c r="U77" s="690">
        <f>IF(Select2=1,Paper!$W79,"")</f>
        <v>1.8657059198287786E-2</v>
      </c>
      <c r="V77" s="681">
        <f>IF(Select2=1,Nappies!$W79,"")</f>
        <v>0</v>
      </c>
      <c r="W77" s="690">
        <f>IF(Select2=1,Garden!$W79,"")</f>
        <v>0</v>
      </c>
      <c r="X77" s="681">
        <f>IF(Select2=1,Wood!$W79,"")</f>
        <v>3.0911440107673216E-2</v>
      </c>
      <c r="Y77" s="690">
        <f>IF(Select2=1,Textiles!$W79,"")</f>
        <v>2.3429795272268371E-3</v>
      </c>
      <c r="Z77" s="683">
        <f>Sludge!W79</f>
        <v>0</v>
      </c>
      <c r="AA77" s="683" t="str">
        <f>IF(Select2=2,MSW!$W79,"")</f>
        <v/>
      </c>
      <c r="AB77" s="691">
        <f>Industry!$W79</f>
        <v>0</v>
      </c>
      <c r="AC77" s="692">
        <f t="shared" si="4"/>
        <v>5.1913413468685249E-2</v>
      </c>
      <c r="AD77" s="693">
        <f>Recovery_OX!R72</f>
        <v>0</v>
      </c>
      <c r="AE77" s="648"/>
      <c r="AF77" s="695">
        <f>(AC77-AD77)*(1-Recovery_OX!U72)</f>
        <v>5.1913413468685249E-2</v>
      </c>
    </row>
    <row r="78" spans="2:32">
      <c r="B78" s="688">
        <f t="shared" si="1"/>
        <v>2061</v>
      </c>
      <c r="C78" s="689">
        <f>IF(Select2=1,Food!$K80,"")</f>
        <v>1.9383210337671481E-6</v>
      </c>
      <c r="D78" s="690">
        <f>IF(Select2=1,Paper!$K80,"")</f>
        <v>8.4195317199458383E-3</v>
      </c>
      <c r="E78" s="681">
        <f>IF(Select2=1,Nappies!$K80,"")</f>
        <v>6.64215357465716E-4</v>
      </c>
      <c r="F78" s="690">
        <f>IF(Select2=1,Garden!$K80,"")</f>
        <v>0</v>
      </c>
      <c r="G78" s="681">
        <f>IF(Select2=1,Wood!$K80,"")</f>
        <v>0</v>
      </c>
      <c r="H78" s="690">
        <f>IF(Select2=1,Textiles!$K80,"")</f>
        <v>1.9934289136091252E-3</v>
      </c>
      <c r="I78" s="691">
        <f>Sludge!K80</f>
        <v>0</v>
      </c>
      <c r="J78" s="691" t="str">
        <f>IF(Select2=2,MSW!$K80,"")</f>
        <v/>
      </c>
      <c r="K78" s="691">
        <f>Industry!$K80</f>
        <v>0</v>
      </c>
      <c r="L78" s="692">
        <f t="shared" si="3"/>
        <v>1.1079114312054446E-2</v>
      </c>
      <c r="M78" s="693">
        <f>Recovery_OX!C73</f>
        <v>0</v>
      </c>
      <c r="N78" s="648"/>
      <c r="O78" s="694">
        <f>(L78-M78)*(1-Recovery_OX!F73)</f>
        <v>1.1079114312054446E-2</v>
      </c>
      <c r="P78" s="640"/>
      <c r="Q78" s="650"/>
      <c r="S78" s="688">
        <f t="shared" si="2"/>
        <v>2061</v>
      </c>
      <c r="T78" s="689">
        <f>IF(Select2=1,Food!$W80,"")</f>
        <v>1.2968249556872084E-6</v>
      </c>
      <c r="U78" s="690">
        <f>IF(Select2=1,Paper!$W80,"")</f>
        <v>1.7395726694102956E-2</v>
      </c>
      <c r="V78" s="681">
        <f>IF(Select2=1,Nappies!$W80,"")</f>
        <v>0</v>
      </c>
      <c r="W78" s="690">
        <f>IF(Select2=1,Garden!$W80,"")</f>
        <v>0</v>
      </c>
      <c r="X78" s="681">
        <f>IF(Select2=1,Wood!$W80,"")</f>
        <v>2.984825399229063E-2</v>
      </c>
      <c r="Y78" s="690">
        <f>IF(Select2=1,Textiles!$W80,"")</f>
        <v>2.1845796313524632E-3</v>
      </c>
      <c r="Z78" s="683">
        <f>Sludge!W80</f>
        <v>0</v>
      </c>
      <c r="AA78" s="683" t="str">
        <f>IF(Select2=2,MSW!$W80,"")</f>
        <v/>
      </c>
      <c r="AB78" s="691">
        <f>Industry!$W80</f>
        <v>0</v>
      </c>
      <c r="AC78" s="692">
        <f t="shared" si="4"/>
        <v>4.9429857142701733E-2</v>
      </c>
      <c r="AD78" s="693">
        <f>Recovery_OX!R73</f>
        <v>0</v>
      </c>
      <c r="AE78" s="648"/>
      <c r="AF78" s="695">
        <f>(AC78-AD78)*(1-Recovery_OX!U73)</f>
        <v>4.9429857142701733E-2</v>
      </c>
    </row>
    <row r="79" spans="2:32">
      <c r="B79" s="688">
        <f t="shared" si="1"/>
        <v>2062</v>
      </c>
      <c r="C79" s="689">
        <f>IF(Select2=1,Food!$K81,"")</f>
        <v>1.2992954445866427E-6</v>
      </c>
      <c r="D79" s="690">
        <f>IF(Select2=1,Paper!$K81,"")</f>
        <v>7.8503193421795986E-3</v>
      </c>
      <c r="E79" s="681">
        <f>IF(Select2=1,Nappies!$K81,"")</f>
        <v>5.6037512773681472E-4</v>
      </c>
      <c r="F79" s="690">
        <f>IF(Select2=1,Garden!$K81,"")</f>
        <v>0</v>
      </c>
      <c r="G79" s="681">
        <f>IF(Select2=1,Wood!$K81,"")</f>
        <v>0</v>
      </c>
      <c r="H79" s="690">
        <f>IF(Select2=1,Textiles!$K81,"")</f>
        <v>1.8586607994709771E-3</v>
      </c>
      <c r="I79" s="691">
        <f>Sludge!K81</f>
        <v>0</v>
      </c>
      <c r="J79" s="691" t="str">
        <f>IF(Select2=2,MSW!$K81,"")</f>
        <v/>
      </c>
      <c r="K79" s="691">
        <f>Industry!$K81</f>
        <v>0</v>
      </c>
      <c r="L79" s="692">
        <f t="shared" si="3"/>
        <v>1.0270654564831977E-2</v>
      </c>
      <c r="M79" s="693">
        <f>Recovery_OX!C74</f>
        <v>0</v>
      </c>
      <c r="N79" s="648"/>
      <c r="O79" s="694">
        <f>(L79-M79)*(1-Recovery_OX!F74)</f>
        <v>1.0270654564831977E-2</v>
      </c>
      <c r="P79" s="640"/>
      <c r="Q79" s="650"/>
      <c r="S79" s="688">
        <f t="shared" si="2"/>
        <v>2062</v>
      </c>
      <c r="T79" s="689">
        <f>IF(Select2=1,Food!$W81,"")</f>
        <v>8.6928776399641553E-7</v>
      </c>
      <c r="U79" s="690">
        <f>IF(Select2=1,Paper!$W81,"")</f>
        <v>1.6219668062354527E-2</v>
      </c>
      <c r="V79" s="681">
        <f>IF(Select2=1,Nappies!$W81,"")</f>
        <v>0</v>
      </c>
      <c r="W79" s="690">
        <f>IF(Select2=1,Garden!$W81,"")</f>
        <v>0</v>
      </c>
      <c r="X79" s="681">
        <f>IF(Select2=1,Wood!$W81,"")</f>
        <v>2.8821635720787362E-2</v>
      </c>
      <c r="Y79" s="690">
        <f>IF(Select2=1,Textiles!$W81,"")</f>
        <v>2.0368885473654517E-3</v>
      </c>
      <c r="Z79" s="683">
        <f>Sludge!W81</f>
        <v>0</v>
      </c>
      <c r="AA79" s="683" t="str">
        <f>IF(Select2=2,MSW!$W81,"")</f>
        <v/>
      </c>
      <c r="AB79" s="691">
        <f>Industry!$W81</f>
        <v>0</v>
      </c>
      <c r="AC79" s="692">
        <f t="shared" si="4"/>
        <v>4.7079061618271335E-2</v>
      </c>
      <c r="AD79" s="693">
        <f>Recovery_OX!R74</f>
        <v>0</v>
      </c>
      <c r="AE79" s="648"/>
      <c r="AF79" s="695">
        <f>(AC79-AD79)*(1-Recovery_OX!U74)</f>
        <v>4.7079061618271335E-2</v>
      </c>
    </row>
    <row r="80" spans="2:32">
      <c r="B80" s="688">
        <f t="shared" si="1"/>
        <v>2063</v>
      </c>
      <c r="C80" s="689">
        <f>IF(Select2=1,Food!$K82,"")</f>
        <v>8.7094378222921495E-7</v>
      </c>
      <c r="D80" s="690">
        <f>IF(Select2=1,Paper!$K82,"")</f>
        <v>7.3195892389363868E-3</v>
      </c>
      <c r="E80" s="681">
        <f>IF(Select2=1,Nappies!$K82,"")</f>
        <v>4.727687793672548E-4</v>
      </c>
      <c r="F80" s="690">
        <f>IF(Select2=1,Garden!$K82,"")</f>
        <v>0</v>
      </c>
      <c r="G80" s="681">
        <f>IF(Select2=1,Wood!$K82,"")</f>
        <v>0</v>
      </c>
      <c r="H80" s="690">
        <f>IF(Select2=1,Textiles!$K82,"")</f>
        <v>1.7330038427281879E-3</v>
      </c>
      <c r="I80" s="691">
        <f>Sludge!K82</f>
        <v>0</v>
      </c>
      <c r="J80" s="691" t="str">
        <f>IF(Select2=2,MSW!$K82,"")</f>
        <v/>
      </c>
      <c r="K80" s="691">
        <f>Industry!$K82</f>
        <v>0</v>
      </c>
      <c r="L80" s="692">
        <f t="shared" si="3"/>
        <v>9.5262328048140582E-3</v>
      </c>
      <c r="M80" s="693">
        <f>Recovery_OX!C75</f>
        <v>0</v>
      </c>
      <c r="N80" s="648"/>
      <c r="O80" s="694">
        <f>(L80-M80)*(1-Recovery_OX!F75)</f>
        <v>9.5262328048140582E-3</v>
      </c>
      <c r="P80" s="640"/>
      <c r="Q80" s="650"/>
      <c r="S80" s="688">
        <f t="shared" si="2"/>
        <v>2063</v>
      </c>
      <c r="T80" s="689">
        <f>IF(Select2=1,Food!$W82,"")</f>
        <v>5.8270101398029528E-7</v>
      </c>
      <c r="U80" s="690">
        <f>IF(Select2=1,Paper!$W82,"")</f>
        <v>1.5123118262265249E-2</v>
      </c>
      <c r="V80" s="681">
        <f>IF(Select2=1,Nappies!$W82,"")</f>
        <v>0</v>
      </c>
      <c r="W80" s="690">
        <f>IF(Select2=1,Garden!$W82,"")</f>
        <v>0</v>
      </c>
      <c r="X80" s="681">
        <f>IF(Select2=1,Wood!$W82,"")</f>
        <v>2.783032755739483E-2</v>
      </c>
      <c r="Y80" s="690">
        <f>IF(Select2=1,Textiles!$W82,"")</f>
        <v>1.8991822934007517E-3</v>
      </c>
      <c r="Z80" s="683">
        <f>Sludge!W82</f>
        <v>0</v>
      </c>
      <c r="AA80" s="683" t="str">
        <f>IF(Select2=2,MSW!$W82,"")</f>
        <v/>
      </c>
      <c r="AB80" s="691">
        <f>Industry!$W82</f>
        <v>0</v>
      </c>
      <c r="AC80" s="692">
        <f t="shared" si="4"/>
        <v>4.4853210814074812E-2</v>
      </c>
      <c r="AD80" s="693">
        <f>Recovery_OX!R75</f>
        <v>0</v>
      </c>
      <c r="AE80" s="648"/>
      <c r="AF80" s="695">
        <f>(AC80-AD80)*(1-Recovery_OX!U75)</f>
        <v>4.4853210814074812E-2</v>
      </c>
    </row>
    <row r="81" spans="2:32">
      <c r="B81" s="688">
        <f t="shared" si="1"/>
        <v>2064</v>
      </c>
      <c r="C81" s="689">
        <f>IF(Select2=1,Food!$K83,"")</f>
        <v>5.8381107619834121E-7</v>
      </c>
      <c r="D81" s="690">
        <f>IF(Select2=1,Paper!$K83,"")</f>
        <v>6.8247397706343704E-3</v>
      </c>
      <c r="E81" s="681">
        <f>IF(Select2=1,Nappies!$K83,"")</f>
        <v>3.9885838553737122E-4</v>
      </c>
      <c r="F81" s="690">
        <f>IF(Select2=1,Garden!$K83,"")</f>
        <v>0</v>
      </c>
      <c r="G81" s="681">
        <f>IF(Select2=1,Wood!$K83,"")</f>
        <v>0</v>
      </c>
      <c r="H81" s="690">
        <f>IF(Select2=1,Textiles!$K83,"")</f>
        <v>1.6158420728330221E-3</v>
      </c>
      <c r="I81" s="691">
        <f>Sludge!K83</f>
        <v>0</v>
      </c>
      <c r="J81" s="691" t="str">
        <f>IF(Select2=2,MSW!$K83,"")</f>
        <v/>
      </c>
      <c r="K81" s="691">
        <f>Industry!$K83</f>
        <v>0</v>
      </c>
      <c r="L81" s="692">
        <f t="shared" si="3"/>
        <v>8.840024040080963E-3</v>
      </c>
      <c r="M81" s="693">
        <f>Recovery_OX!C76</f>
        <v>0</v>
      </c>
      <c r="N81" s="648"/>
      <c r="O81" s="694">
        <f>(L81-M81)*(1-Recovery_OX!F76)</f>
        <v>8.840024040080963E-3</v>
      </c>
      <c r="P81" s="640"/>
      <c r="Q81" s="650"/>
      <c r="S81" s="688">
        <f t="shared" si="2"/>
        <v>2064</v>
      </c>
      <c r="T81" s="689">
        <f>IF(Select2=1,Food!$W83,"")</f>
        <v>3.9059617051628526E-7</v>
      </c>
      <c r="U81" s="690">
        <f>IF(Select2=1,Paper!$W83,"")</f>
        <v>1.4100702005442903E-2</v>
      </c>
      <c r="V81" s="681">
        <f>IF(Select2=1,Nappies!$W83,"")</f>
        <v>0</v>
      </c>
      <c r="W81" s="690">
        <f>IF(Select2=1,Garden!$W83,"")</f>
        <v>0</v>
      </c>
      <c r="X81" s="681">
        <f>IF(Select2=1,Wood!$W83,"")</f>
        <v>2.6873115025642661E-2</v>
      </c>
      <c r="Y81" s="690">
        <f>IF(Select2=1,Textiles!$W83,"")</f>
        <v>1.7707858332416662E-3</v>
      </c>
      <c r="Z81" s="683">
        <f>Sludge!W83</f>
        <v>0</v>
      </c>
      <c r="AA81" s="683" t="str">
        <f>IF(Select2=2,MSW!$W83,"")</f>
        <v/>
      </c>
      <c r="AB81" s="691">
        <f>Industry!$W83</f>
        <v>0</v>
      </c>
      <c r="AC81" s="692">
        <f t="shared" ref="AC81:AC97" si="5">SUM(T81:AA81)</f>
        <v>4.2744993460497746E-2</v>
      </c>
      <c r="AD81" s="693">
        <f>Recovery_OX!R76</f>
        <v>0</v>
      </c>
      <c r="AE81" s="648"/>
      <c r="AF81" s="695">
        <f>(AC81-AD81)*(1-Recovery_OX!U76)</f>
        <v>4.2744993460497746E-2</v>
      </c>
    </row>
    <row r="82" spans="2:32">
      <c r="B82" s="688">
        <f t="shared" ref="B82:B97" si="6">B81+1</f>
        <v>2065</v>
      </c>
      <c r="C82" s="689">
        <f>IF(Select2=1,Food!$K84,"")</f>
        <v>3.9134026747338821E-7</v>
      </c>
      <c r="D82" s="690">
        <f>IF(Select2=1,Paper!$K84,"")</f>
        <v>6.3633451846058266E-3</v>
      </c>
      <c r="E82" s="681">
        <f>IF(Select2=1,Nappies!$K84,"")</f>
        <v>3.3650278668231594E-4</v>
      </c>
      <c r="F82" s="690">
        <f>IF(Select2=1,Garden!$K84,"")</f>
        <v>0</v>
      </c>
      <c r="G82" s="681">
        <f>IF(Select2=1,Wood!$K84,"")</f>
        <v>0</v>
      </c>
      <c r="H82" s="690">
        <f>IF(Select2=1,Textiles!$K84,"")</f>
        <v>1.5066011626535269E-3</v>
      </c>
      <c r="I82" s="691">
        <f>Sludge!K84</f>
        <v>0</v>
      </c>
      <c r="J82" s="691" t="str">
        <f>IF(Select2=2,MSW!$K84,"")</f>
        <v/>
      </c>
      <c r="K82" s="691">
        <f>Industry!$K84</f>
        <v>0</v>
      </c>
      <c r="L82" s="692">
        <f t="shared" si="3"/>
        <v>8.2068404742091441E-3</v>
      </c>
      <c r="M82" s="693">
        <f>Recovery_OX!C77</f>
        <v>0</v>
      </c>
      <c r="N82" s="648"/>
      <c r="O82" s="694">
        <f>(L82-M82)*(1-Recovery_OX!F77)</f>
        <v>8.2068404742091441E-3</v>
      </c>
      <c r="P82" s="640"/>
      <c r="Q82" s="650"/>
      <c r="S82" s="688">
        <f t="shared" ref="S82:S97" si="7">S81+1</f>
        <v>2065</v>
      </c>
      <c r="T82" s="689">
        <f>IF(Select2=1,Food!$W84,"")</f>
        <v>2.6182444300182072E-7</v>
      </c>
      <c r="U82" s="690">
        <f>IF(Select2=1,Paper!$W84,"")</f>
        <v>1.3147407406210374E-2</v>
      </c>
      <c r="V82" s="681">
        <f>IF(Select2=1,Nappies!$W84,"")</f>
        <v>0</v>
      </c>
      <c r="W82" s="690">
        <f>IF(Select2=1,Garden!$W84,"")</f>
        <v>0</v>
      </c>
      <c r="X82" s="681">
        <f>IF(Select2=1,Wood!$W84,"")</f>
        <v>2.5948825420473144E-2</v>
      </c>
      <c r="Y82" s="690">
        <f>IF(Select2=1,Textiles!$W84,"")</f>
        <v>1.6510697672915348E-3</v>
      </c>
      <c r="Z82" s="683">
        <f>Sludge!W84</f>
        <v>0</v>
      </c>
      <c r="AA82" s="683" t="str">
        <f>IF(Select2=2,MSW!$W84,"")</f>
        <v/>
      </c>
      <c r="AB82" s="691">
        <f>Industry!$W84</f>
        <v>0</v>
      </c>
      <c r="AC82" s="692">
        <f t="shared" si="5"/>
        <v>4.0747564418418057E-2</v>
      </c>
      <c r="AD82" s="693">
        <f>Recovery_OX!R77</f>
        <v>0</v>
      </c>
      <c r="AE82" s="648"/>
      <c r="AF82" s="695">
        <f>(AC82-AD82)*(1-Recovery_OX!U77)</f>
        <v>4.0747564418418057E-2</v>
      </c>
    </row>
    <row r="83" spans="2:32">
      <c r="B83" s="688">
        <f t="shared" si="6"/>
        <v>2066</v>
      </c>
      <c r="C83" s="689">
        <f>IF(Select2=1,Food!$K85,"")</f>
        <v>2.6232322610836102E-7</v>
      </c>
      <c r="D83" s="690">
        <f>IF(Select2=1,Paper!$K85,"")</f>
        <v>5.9331437240547468E-3</v>
      </c>
      <c r="E83" s="681">
        <f>IF(Select2=1,Nappies!$K85,"")</f>
        <v>2.838955618105081E-4</v>
      </c>
      <c r="F83" s="690">
        <f>IF(Select2=1,Garden!$K85,"")</f>
        <v>0</v>
      </c>
      <c r="G83" s="681">
        <f>IF(Select2=1,Wood!$K85,"")</f>
        <v>0</v>
      </c>
      <c r="H83" s="690">
        <f>IF(Select2=1,Textiles!$K85,"")</f>
        <v>1.4047456131212649E-3</v>
      </c>
      <c r="I83" s="691">
        <f>Sludge!K85</f>
        <v>0</v>
      </c>
      <c r="J83" s="691" t="str">
        <f>IF(Select2=2,MSW!$K85,"")</f>
        <v/>
      </c>
      <c r="K83" s="691">
        <f>Industry!$K85</f>
        <v>0</v>
      </c>
      <c r="L83" s="692">
        <f t="shared" ref="L83:L97" si="8">SUM(C83:K83)</f>
        <v>7.6220472222126284E-3</v>
      </c>
      <c r="M83" s="693">
        <f>Recovery_OX!C78</f>
        <v>0</v>
      </c>
      <c r="N83" s="648"/>
      <c r="O83" s="694">
        <f>(L83-M83)*(1-Recovery_OX!F78)</f>
        <v>7.6220472222126284E-3</v>
      </c>
      <c r="P83" s="640"/>
      <c r="Q83" s="650"/>
      <c r="S83" s="688">
        <f t="shared" si="7"/>
        <v>2066</v>
      </c>
      <c r="T83" s="689">
        <f>IF(Select2=1,Food!$W85,"")</f>
        <v>1.7550617268623613E-7</v>
      </c>
      <c r="U83" s="690">
        <f>IF(Select2=1,Paper!$W85,"")</f>
        <v>1.2258561413336245E-2</v>
      </c>
      <c r="V83" s="681">
        <f>IF(Select2=1,Nappies!$W85,"")</f>
        <v>0</v>
      </c>
      <c r="W83" s="690">
        <f>IF(Select2=1,Garden!$W85,"")</f>
        <v>0</v>
      </c>
      <c r="X83" s="681">
        <f>IF(Select2=1,Wood!$W85,"")</f>
        <v>2.5056326371530897E-2</v>
      </c>
      <c r="Y83" s="690">
        <f>IF(Select2=1,Textiles!$W85,"")</f>
        <v>1.5394472472561789E-3</v>
      </c>
      <c r="Z83" s="683">
        <f>Sludge!W85</f>
        <v>0</v>
      </c>
      <c r="AA83" s="683" t="str">
        <f>IF(Select2=2,MSW!$W85,"")</f>
        <v/>
      </c>
      <c r="AB83" s="691">
        <f>Industry!$W85</f>
        <v>0</v>
      </c>
      <c r="AC83" s="692">
        <f t="shared" si="5"/>
        <v>3.8854510538296007E-2</v>
      </c>
      <c r="AD83" s="693">
        <f>Recovery_OX!R78</f>
        <v>0</v>
      </c>
      <c r="AE83" s="648"/>
      <c r="AF83" s="695">
        <f>(AC83-AD83)*(1-Recovery_OX!U78)</f>
        <v>3.8854510538296007E-2</v>
      </c>
    </row>
    <row r="84" spans="2:32">
      <c r="B84" s="688">
        <f t="shared" si="6"/>
        <v>2067</v>
      </c>
      <c r="C84" s="689">
        <f>IF(Select2=1,Food!$K86,"")</f>
        <v>1.7584051700117398E-7</v>
      </c>
      <c r="D84" s="690">
        <f>IF(Select2=1,Paper!$K86,"")</f>
        <v>5.5320265409224099E-3</v>
      </c>
      <c r="E84" s="681">
        <f>IF(Select2=1,Nappies!$K86,"")</f>
        <v>2.3951269708738968E-4</v>
      </c>
      <c r="F84" s="690">
        <f>IF(Select2=1,Garden!$K86,"")</f>
        <v>0</v>
      </c>
      <c r="G84" s="681">
        <f>IF(Select2=1,Wood!$K86,"")</f>
        <v>0</v>
      </c>
      <c r="H84" s="690">
        <f>IF(Select2=1,Textiles!$K86,"")</f>
        <v>1.3097761282142594E-3</v>
      </c>
      <c r="I84" s="691">
        <f>Sludge!K86</f>
        <v>0</v>
      </c>
      <c r="J84" s="691" t="str">
        <f>IF(Select2=2,MSW!$K86,"")</f>
        <v/>
      </c>
      <c r="K84" s="691">
        <f>Industry!$K86</f>
        <v>0</v>
      </c>
      <c r="L84" s="692">
        <f t="shared" si="8"/>
        <v>7.0814912067410606E-3</v>
      </c>
      <c r="M84" s="693">
        <f>Recovery_OX!C79</f>
        <v>0</v>
      </c>
      <c r="N84" s="648"/>
      <c r="O84" s="694">
        <f>(L84-M84)*(1-Recovery_OX!F79)</f>
        <v>7.0814912067410606E-3</v>
      </c>
      <c r="P84" s="640"/>
      <c r="Q84" s="650"/>
      <c r="S84" s="688">
        <f t="shared" si="7"/>
        <v>2067</v>
      </c>
      <c r="T84" s="689">
        <f>IF(Select2=1,Food!$W86,"")</f>
        <v>1.1764530575457667E-7</v>
      </c>
      <c r="U84" s="690">
        <f>IF(Select2=1,Paper!$W86,"")</f>
        <v>1.1429806902732244E-2</v>
      </c>
      <c r="V84" s="681">
        <f>IF(Select2=1,Nappies!$W86,"")</f>
        <v>0</v>
      </c>
      <c r="W84" s="690">
        <f>IF(Select2=1,Garden!$W86,"")</f>
        <v>0</v>
      </c>
      <c r="X84" s="681">
        <f>IF(Select2=1,Wood!$W86,"")</f>
        <v>2.4194524455867533E-2</v>
      </c>
      <c r="Y84" s="690">
        <f>IF(Select2=1,Textiles!$W86,"")</f>
        <v>1.4353710994128856E-3</v>
      </c>
      <c r="Z84" s="683">
        <f>Sludge!W86</f>
        <v>0</v>
      </c>
      <c r="AA84" s="683" t="str">
        <f>IF(Select2=2,MSW!$W86,"")</f>
        <v/>
      </c>
      <c r="AB84" s="691">
        <f>Industry!$W86</f>
        <v>0</v>
      </c>
      <c r="AC84" s="692">
        <f t="shared" si="5"/>
        <v>3.7059820103318417E-2</v>
      </c>
      <c r="AD84" s="693">
        <f>Recovery_OX!R79</f>
        <v>0</v>
      </c>
      <c r="AE84" s="648"/>
      <c r="AF84" s="695">
        <f>(AC84-AD84)*(1-Recovery_OX!U79)</f>
        <v>3.7059820103318417E-2</v>
      </c>
    </row>
    <row r="85" spans="2:32">
      <c r="B85" s="688">
        <f t="shared" si="6"/>
        <v>2068</v>
      </c>
      <c r="C85" s="689">
        <f>IF(Select2=1,Food!$K87,"")</f>
        <v>1.1786942345115756E-7</v>
      </c>
      <c r="D85" s="690">
        <f>IF(Select2=1,Paper!$K87,"")</f>
        <v>5.1580273583117352E-3</v>
      </c>
      <c r="E85" s="681">
        <f>IF(Select2=1,Nappies!$K87,"")</f>
        <v>2.0206843566073781E-4</v>
      </c>
      <c r="F85" s="690">
        <f>IF(Select2=1,Garden!$K87,"")</f>
        <v>0</v>
      </c>
      <c r="G85" s="681">
        <f>IF(Select2=1,Wood!$K87,"")</f>
        <v>0</v>
      </c>
      <c r="H85" s="690">
        <f>IF(Select2=1,Textiles!$K87,"")</f>
        <v>1.2212271674073164E-3</v>
      </c>
      <c r="I85" s="691">
        <f>Sludge!K87</f>
        <v>0</v>
      </c>
      <c r="J85" s="691" t="str">
        <f>IF(Select2=2,MSW!$K87,"")</f>
        <v/>
      </c>
      <c r="K85" s="691">
        <f>Industry!$K87</f>
        <v>0</v>
      </c>
      <c r="L85" s="692">
        <f t="shared" si="8"/>
        <v>6.5814408308032405E-3</v>
      </c>
      <c r="M85" s="693">
        <f>Recovery_OX!C80</f>
        <v>0</v>
      </c>
      <c r="N85" s="648"/>
      <c r="O85" s="694">
        <f>(L85-M85)*(1-Recovery_OX!F80)</f>
        <v>6.5814408308032405E-3</v>
      </c>
      <c r="P85" s="640"/>
      <c r="Q85" s="650"/>
      <c r="S85" s="688">
        <f t="shared" si="7"/>
        <v>2068</v>
      </c>
      <c r="T85" s="689">
        <f>IF(Select2=1,Food!$W87,"")</f>
        <v>7.8860006769284694E-8</v>
      </c>
      <c r="U85" s="690">
        <f>IF(Select2=1,Paper!$W87,"")</f>
        <v>1.065708131882589E-2</v>
      </c>
      <c r="V85" s="681">
        <f>IF(Select2=1,Nappies!$W87,"")</f>
        <v>0</v>
      </c>
      <c r="W85" s="690">
        <f>IF(Select2=1,Garden!$W87,"")</f>
        <v>0</v>
      </c>
      <c r="X85" s="681">
        <f>IF(Select2=1,Wood!$W87,"")</f>
        <v>2.3362363858361841E-2</v>
      </c>
      <c r="Y85" s="690">
        <f>IF(Select2=1,Textiles!$W87,"")</f>
        <v>1.3383311423641811E-3</v>
      </c>
      <c r="Z85" s="683">
        <f>Sludge!W87</f>
        <v>0</v>
      </c>
      <c r="AA85" s="683" t="str">
        <f>IF(Select2=2,MSW!$W87,"")</f>
        <v/>
      </c>
      <c r="AB85" s="691">
        <f>Industry!$W87</f>
        <v>0</v>
      </c>
      <c r="AC85" s="692">
        <f t="shared" si="5"/>
        <v>3.5357855179558681E-2</v>
      </c>
      <c r="AD85" s="693">
        <f>Recovery_OX!R80</f>
        <v>0</v>
      </c>
      <c r="AE85" s="648"/>
      <c r="AF85" s="695">
        <f>(AC85-AD85)*(1-Recovery_OX!U80)</f>
        <v>3.5357855179558681E-2</v>
      </c>
    </row>
    <row r="86" spans="2:32">
      <c r="B86" s="688">
        <f t="shared" si="6"/>
        <v>2069</v>
      </c>
      <c r="C86" s="689">
        <f>IF(Select2=1,Food!$K88,"")</f>
        <v>7.9010237353974199E-8</v>
      </c>
      <c r="D86" s="690">
        <f>IF(Select2=1,Paper!$K88,"")</f>
        <v>4.8093128317956658E-3</v>
      </c>
      <c r="E86" s="681">
        <f>IF(Select2=1,Nappies!$K88,"")</f>
        <v>1.7047802971163452E-4</v>
      </c>
      <c r="F86" s="690">
        <f>IF(Select2=1,Garden!$K88,"")</f>
        <v>0</v>
      </c>
      <c r="G86" s="681">
        <f>IF(Select2=1,Wood!$K88,"")</f>
        <v>0</v>
      </c>
      <c r="H86" s="690">
        <f>IF(Select2=1,Textiles!$K88,"")</f>
        <v>1.1386646635918288E-3</v>
      </c>
      <c r="I86" s="691">
        <f>Sludge!K88</f>
        <v>0</v>
      </c>
      <c r="J86" s="691" t="str">
        <f>IF(Select2=2,MSW!$K88,"")</f>
        <v/>
      </c>
      <c r="K86" s="691">
        <f>Industry!$K88</f>
        <v>0</v>
      </c>
      <c r="L86" s="692">
        <f t="shared" si="8"/>
        <v>6.1185345353364819E-3</v>
      </c>
      <c r="M86" s="693">
        <f>Recovery_OX!C81</f>
        <v>0</v>
      </c>
      <c r="N86" s="648"/>
      <c r="O86" s="694">
        <f>(L86-M86)*(1-Recovery_OX!F81)</f>
        <v>6.1185345353364819E-3</v>
      </c>
      <c r="P86" s="640"/>
      <c r="Q86" s="650"/>
      <c r="S86" s="688">
        <f t="shared" si="7"/>
        <v>2069</v>
      </c>
      <c r="T86" s="689">
        <f>IF(Select2=1,Food!$W88,"")</f>
        <v>5.2861443367957741E-8</v>
      </c>
      <c r="U86" s="690">
        <f>IF(Select2=1,Paper!$W88,"")</f>
        <v>9.9365967599083938E-3</v>
      </c>
      <c r="V86" s="681">
        <f>IF(Select2=1,Nappies!$W88,"")</f>
        <v>0</v>
      </c>
      <c r="W86" s="690">
        <f>IF(Select2=1,Garden!$W88,"")</f>
        <v>0</v>
      </c>
      <c r="X86" s="681">
        <f>IF(Select2=1,Wood!$W88,"")</f>
        <v>2.2558825078214211E-2</v>
      </c>
      <c r="Y86" s="690">
        <f>IF(Select2=1,Textiles!$W88,"")</f>
        <v>1.2478516861280302E-3</v>
      </c>
      <c r="Z86" s="683">
        <f>Sludge!W88</f>
        <v>0</v>
      </c>
      <c r="AA86" s="683" t="str">
        <f>IF(Select2=2,MSW!$W88,"")</f>
        <v/>
      </c>
      <c r="AB86" s="691">
        <f>Industry!$W88</f>
        <v>0</v>
      </c>
      <c r="AC86" s="692">
        <f t="shared" si="5"/>
        <v>3.3743326385694002E-2</v>
      </c>
      <c r="AD86" s="693">
        <f>Recovery_OX!R81</f>
        <v>0</v>
      </c>
      <c r="AE86" s="648"/>
      <c r="AF86" s="695">
        <f>(AC86-AD86)*(1-Recovery_OX!U81)</f>
        <v>3.3743326385694002E-2</v>
      </c>
    </row>
    <row r="87" spans="2:32">
      <c r="B87" s="688">
        <f t="shared" si="6"/>
        <v>2070</v>
      </c>
      <c r="C87" s="689">
        <f>IF(Select2=1,Food!$K89,"")</f>
        <v>5.296214594040277E-8</v>
      </c>
      <c r="D87" s="690">
        <f>IF(Select2=1,Paper!$K89,"")</f>
        <v>4.4841735623606539E-3</v>
      </c>
      <c r="E87" s="681">
        <f>IF(Select2=1,Nappies!$K89,"")</f>
        <v>1.43826315670379E-4</v>
      </c>
      <c r="F87" s="690">
        <f>IF(Select2=1,Garden!$K89,"")</f>
        <v>0</v>
      </c>
      <c r="G87" s="681">
        <f>IF(Select2=1,Wood!$K89,"")</f>
        <v>0</v>
      </c>
      <c r="H87" s="690">
        <f>IF(Select2=1,Textiles!$K89,"")</f>
        <v>1.0616838952783067E-3</v>
      </c>
      <c r="I87" s="691">
        <f>Sludge!K89</f>
        <v>0</v>
      </c>
      <c r="J87" s="691" t="str">
        <f>IF(Select2=2,MSW!$K89,"")</f>
        <v/>
      </c>
      <c r="K87" s="691">
        <f>Industry!$K89</f>
        <v>0</v>
      </c>
      <c r="L87" s="692">
        <f t="shared" si="8"/>
        <v>5.6897367354552808E-3</v>
      </c>
      <c r="M87" s="693">
        <f>Recovery_OX!C82</f>
        <v>0</v>
      </c>
      <c r="N87" s="648"/>
      <c r="O87" s="694">
        <f>(L87-M87)*(1-Recovery_OX!F82)</f>
        <v>5.6897367354552808E-3</v>
      </c>
      <c r="P87" s="640"/>
      <c r="Q87" s="650"/>
      <c r="S87" s="688">
        <f t="shared" si="7"/>
        <v>2070</v>
      </c>
      <c r="T87" s="689">
        <f>IF(Select2=1,Food!$W89,"")</f>
        <v>3.5434085151919768E-8</v>
      </c>
      <c r="U87" s="690">
        <f>IF(Select2=1,Paper!$W89,"")</f>
        <v>9.2648214098360552E-3</v>
      </c>
      <c r="V87" s="681">
        <f>IF(Select2=1,Nappies!$W89,"")</f>
        <v>0</v>
      </c>
      <c r="W87" s="690">
        <f>IF(Select2=1,Garden!$W89,"")</f>
        <v>0</v>
      </c>
      <c r="X87" s="681">
        <f>IF(Select2=1,Wood!$W89,"")</f>
        <v>2.1782923679930663E-2</v>
      </c>
      <c r="Y87" s="690">
        <f>IF(Select2=1,Textiles!$W89,"")</f>
        <v>1.1634892003049924E-3</v>
      </c>
      <c r="Z87" s="683">
        <f>Sludge!W89</f>
        <v>0</v>
      </c>
      <c r="AA87" s="683" t="str">
        <f>IF(Select2=2,MSW!$W89,"")</f>
        <v/>
      </c>
      <c r="AB87" s="691">
        <f>Industry!$W89</f>
        <v>0</v>
      </c>
      <c r="AC87" s="692">
        <f t="shared" si="5"/>
        <v>3.221126972415686E-2</v>
      </c>
      <c r="AD87" s="693">
        <f>Recovery_OX!R82</f>
        <v>0</v>
      </c>
      <c r="AE87" s="648"/>
      <c r="AF87" s="695">
        <f>(AC87-AD87)*(1-Recovery_OX!U82)</f>
        <v>3.221126972415686E-2</v>
      </c>
    </row>
    <row r="88" spans="2:32">
      <c r="B88" s="688">
        <f t="shared" si="6"/>
        <v>2071</v>
      </c>
      <c r="C88" s="689">
        <f>IF(Select2=1,Food!$K90,"")</f>
        <v>3.5501588104917031E-8</v>
      </c>
      <c r="D88" s="690">
        <f>IF(Select2=1,Paper!$K90,"")</f>
        <v>4.1810157169307142E-3</v>
      </c>
      <c r="E88" s="681">
        <f>IF(Select2=1,Nappies!$K90,"")</f>
        <v>1.2134120223178388E-4</v>
      </c>
      <c r="F88" s="690">
        <f>IF(Select2=1,Garden!$K90,"")</f>
        <v>0</v>
      </c>
      <c r="G88" s="681">
        <f>IF(Select2=1,Wood!$K90,"")</f>
        <v>0</v>
      </c>
      <c r="H88" s="690">
        <f>IF(Select2=1,Textiles!$K90,"")</f>
        <v>9.8990750265116716E-4</v>
      </c>
      <c r="I88" s="691">
        <f>Sludge!K90</f>
        <v>0</v>
      </c>
      <c r="J88" s="691" t="str">
        <f>IF(Select2=2,MSW!$K90,"")</f>
        <v/>
      </c>
      <c r="K88" s="691">
        <f>Industry!$K90</f>
        <v>0</v>
      </c>
      <c r="L88" s="692">
        <f t="shared" si="8"/>
        <v>5.2922999234017703E-3</v>
      </c>
      <c r="M88" s="693">
        <f>Recovery_OX!C83</f>
        <v>0</v>
      </c>
      <c r="N88" s="648"/>
      <c r="O88" s="694">
        <f>(L88-M88)*(1-Recovery_OX!F83)</f>
        <v>5.2922999234017703E-3</v>
      </c>
      <c r="P88" s="640"/>
      <c r="Q88" s="650"/>
      <c r="S88" s="688">
        <f t="shared" si="7"/>
        <v>2071</v>
      </c>
      <c r="T88" s="689">
        <f>IF(Select2=1,Food!$W90,"")</f>
        <v>2.3752177590265626E-8</v>
      </c>
      <c r="U88" s="690">
        <f>IF(Select2=1,Paper!$W90,"")</f>
        <v>8.6384622250634535E-3</v>
      </c>
      <c r="V88" s="681">
        <f>IF(Select2=1,Nappies!$W90,"")</f>
        <v>0</v>
      </c>
      <c r="W88" s="690">
        <f>IF(Select2=1,Garden!$W90,"")</f>
        <v>0</v>
      </c>
      <c r="X88" s="681">
        <f>IF(Select2=1,Wood!$W90,"")</f>
        <v>2.1033709087266247E-2</v>
      </c>
      <c r="Y88" s="690">
        <f>IF(Select2=1,Textiles!$W90,"")</f>
        <v>1.0848301398916891E-3</v>
      </c>
      <c r="Z88" s="683">
        <f>Sludge!W90</f>
        <v>0</v>
      </c>
      <c r="AA88" s="683" t="str">
        <f>IF(Select2=2,MSW!$W90,"")</f>
        <v/>
      </c>
      <c r="AB88" s="691">
        <f>Industry!$W90</f>
        <v>0</v>
      </c>
      <c r="AC88" s="692">
        <f t="shared" si="5"/>
        <v>3.0757025204398984E-2</v>
      </c>
      <c r="AD88" s="693">
        <f>Recovery_OX!R83</f>
        <v>0</v>
      </c>
      <c r="AE88" s="648"/>
      <c r="AF88" s="695">
        <f>(AC88-AD88)*(1-Recovery_OX!U83)</f>
        <v>3.0757025204398984E-2</v>
      </c>
    </row>
    <row r="89" spans="2:32">
      <c r="B89" s="688">
        <f t="shared" si="6"/>
        <v>2072</v>
      </c>
      <c r="C89" s="689">
        <f>IF(Select2=1,Food!$K91,"")</f>
        <v>2.3797426172826294E-8</v>
      </c>
      <c r="D89" s="690">
        <f>IF(Select2=1,Paper!$K91,"")</f>
        <v>3.8983532153958355E-3</v>
      </c>
      <c r="E89" s="681">
        <f>IF(Select2=1,Nappies!$K91,"")</f>
        <v>1.0237130312646265E-4</v>
      </c>
      <c r="F89" s="690">
        <f>IF(Select2=1,Garden!$K91,"")</f>
        <v>0</v>
      </c>
      <c r="G89" s="681">
        <f>IF(Select2=1,Wood!$K91,"")</f>
        <v>0</v>
      </c>
      <c r="H89" s="690">
        <f>IF(Select2=1,Textiles!$K91,"")</f>
        <v>9.2298363775047943E-4</v>
      </c>
      <c r="I89" s="691">
        <f>Sludge!K91</f>
        <v>0</v>
      </c>
      <c r="J89" s="691" t="str">
        <f>IF(Select2=2,MSW!$K91,"")</f>
        <v/>
      </c>
      <c r="K89" s="691">
        <f>Industry!$K91</f>
        <v>0</v>
      </c>
      <c r="L89" s="692">
        <f t="shared" si="8"/>
        <v>4.9237319536989503E-3</v>
      </c>
      <c r="M89" s="693">
        <f>Recovery_OX!C84</f>
        <v>0</v>
      </c>
      <c r="N89" s="648"/>
      <c r="O89" s="694">
        <f>(L89-M89)*(1-Recovery_OX!F84)</f>
        <v>4.9237319536989503E-3</v>
      </c>
      <c r="P89" s="640"/>
      <c r="Q89" s="650"/>
      <c r="S89" s="688">
        <f t="shared" si="7"/>
        <v>2072</v>
      </c>
      <c r="T89" s="689">
        <f>IF(Select2=1,Food!$W91,"")</f>
        <v>1.5921560775753534E-8</v>
      </c>
      <c r="U89" s="690">
        <f>IF(Select2=1,Paper!$W91,"")</f>
        <v>8.0544487921401509E-3</v>
      </c>
      <c r="V89" s="681">
        <f>IF(Select2=1,Nappies!$W91,"")</f>
        <v>0</v>
      </c>
      <c r="W89" s="690">
        <f>IF(Select2=1,Garden!$W91,"")</f>
        <v>0</v>
      </c>
      <c r="X89" s="681">
        <f>IF(Select2=1,Wood!$W91,"")</f>
        <v>2.0310263418650283E-2</v>
      </c>
      <c r="Y89" s="690">
        <f>IF(Select2=1,Textiles!$W91,"")</f>
        <v>1.0114889180827162E-3</v>
      </c>
      <c r="Z89" s="683">
        <f>Sludge!W91</f>
        <v>0</v>
      </c>
      <c r="AA89" s="683" t="str">
        <f>IF(Select2=2,MSW!$W91,"")</f>
        <v/>
      </c>
      <c r="AB89" s="691">
        <f>Industry!$W91</f>
        <v>0</v>
      </c>
      <c r="AC89" s="692">
        <f t="shared" si="5"/>
        <v>2.9376217050433927E-2</v>
      </c>
      <c r="AD89" s="693">
        <f>Recovery_OX!R84</f>
        <v>0</v>
      </c>
      <c r="AE89" s="648"/>
      <c r="AF89" s="695">
        <f>(AC89-AD89)*(1-Recovery_OX!U84)</f>
        <v>2.9376217050433927E-2</v>
      </c>
    </row>
    <row r="90" spans="2:32">
      <c r="B90" s="688">
        <f t="shared" si="6"/>
        <v>2073</v>
      </c>
      <c r="C90" s="689">
        <f>IF(Select2=1,Food!$K92,"")</f>
        <v>1.5951891807698647E-8</v>
      </c>
      <c r="D90" s="690">
        <f>IF(Select2=1,Paper!$K92,"")</f>
        <v>3.6348004458455594E-3</v>
      </c>
      <c r="E90" s="681">
        <f>IF(Select2=1,Nappies!$K92,"")</f>
        <v>8.6367066676919921E-5</v>
      </c>
      <c r="F90" s="690">
        <f>IF(Select2=1,Garden!$K92,"")</f>
        <v>0</v>
      </c>
      <c r="G90" s="681">
        <f>IF(Select2=1,Wood!$K92,"")</f>
        <v>0</v>
      </c>
      <c r="H90" s="690">
        <f>IF(Select2=1,Textiles!$K92,"")</f>
        <v>8.6058423971285759E-4</v>
      </c>
      <c r="I90" s="691">
        <f>Sludge!K92</f>
        <v>0</v>
      </c>
      <c r="J90" s="691" t="str">
        <f>IF(Select2=2,MSW!$K92,"")</f>
        <v/>
      </c>
      <c r="K90" s="691">
        <f>Industry!$K92</f>
        <v>0</v>
      </c>
      <c r="L90" s="692">
        <f t="shared" si="8"/>
        <v>4.5817677041271451E-3</v>
      </c>
      <c r="M90" s="693">
        <f>Recovery_OX!C85</f>
        <v>0</v>
      </c>
      <c r="N90" s="648"/>
      <c r="O90" s="694">
        <f>(L90-M90)*(1-Recovery_OX!F85)</f>
        <v>4.5817677041271451E-3</v>
      </c>
      <c r="P90" s="640"/>
      <c r="Q90" s="650"/>
      <c r="S90" s="688">
        <f t="shared" si="7"/>
        <v>2073</v>
      </c>
      <c r="T90" s="689">
        <f>IF(Select2=1,Food!$W92,"")</f>
        <v>1.067254135216234E-8</v>
      </c>
      <c r="U90" s="690">
        <f>IF(Select2=1,Paper!$W92,"")</f>
        <v>7.5099182765404069E-3</v>
      </c>
      <c r="V90" s="681">
        <f>IF(Select2=1,Nappies!$W92,"")</f>
        <v>0</v>
      </c>
      <c r="W90" s="690">
        <f>IF(Select2=1,Garden!$W92,"")</f>
        <v>0</v>
      </c>
      <c r="X90" s="681">
        <f>IF(Select2=1,Wood!$W92,"")</f>
        <v>1.9611700362666632E-2</v>
      </c>
      <c r="Y90" s="690">
        <f>IF(Select2=1,Textiles!$W92,"")</f>
        <v>9.4310601612367854E-4</v>
      </c>
      <c r="Z90" s="683">
        <f>Sludge!W92</f>
        <v>0</v>
      </c>
      <c r="AA90" s="683" t="str">
        <f>IF(Select2=2,MSW!$W92,"")</f>
        <v/>
      </c>
      <c r="AB90" s="691">
        <f>Industry!$W92</f>
        <v>0</v>
      </c>
      <c r="AC90" s="692">
        <f t="shared" si="5"/>
        <v>2.806473532787207E-2</v>
      </c>
      <c r="AD90" s="693">
        <f>Recovery_OX!R85</f>
        <v>0</v>
      </c>
      <c r="AE90" s="648"/>
      <c r="AF90" s="695">
        <f>(AC90-AD90)*(1-Recovery_OX!U85)</f>
        <v>2.806473532787207E-2</v>
      </c>
    </row>
    <row r="91" spans="2:32">
      <c r="B91" s="688">
        <f t="shared" si="6"/>
        <v>2074</v>
      </c>
      <c r="C91" s="689">
        <f>IF(Select2=1,Food!$K93,"")</f>
        <v>1.0692872850892096E-8</v>
      </c>
      <c r="D91" s="690">
        <f>IF(Select2=1,Paper!$K93,"")</f>
        <v>3.3890654722977848E-3</v>
      </c>
      <c r="E91" s="681">
        <f>IF(Select2=1,Nappies!$K93,"")</f>
        <v>7.2864855467951278E-5</v>
      </c>
      <c r="F91" s="690">
        <f>IF(Select2=1,Garden!$K93,"")</f>
        <v>0</v>
      </c>
      <c r="G91" s="681">
        <f>IF(Select2=1,Wood!$K93,"")</f>
        <v>0</v>
      </c>
      <c r="H91" s="690">
        <f>IF(Select2=1,Textiles!$K93,"")</f>
        <v>8.0240342661672755E-4</v>
      </c>
      <c r="I91" s="691">
        <f>Sludge!K93</f>
        <v>0</v>
      </c>
      <c r="J91" s="691" t="str">
        <f>IF(Select2=2,MSW!$K93,"")</f>
        <v/>
      </c>
      <c r="K91" s="691">
        <f>Industry!$K93</f>
        <v>0</v>
      </c>
      <c r="L91" s="692">
        <f t="shared" si="8"/>
        <v>4.264344447255315E-3</v>
      </c>
      <c r="M91" s="693">
        <f>Recovery_OX!C86</f>
        <v>0</v>
      </c>
      <c r="N91" s="648"/>
      <c r="O91" s="694">
        <f>(L91-M91)*(1-Recovery_OX!F86)</f>
        <v>4.264344447255315E-3</v>
      </c>
      <c r="P91" s="640"/>
      <c r="Q91" s="650"/>
      <c r="S91" s="688">
        <f t="shared" si="7"/>
        <v>2074</v>
      </c>
      <c r="T91" s="689">
        <f>IF(Select2=1,Food!$W93,"")</f>
        <v>7.1540184104987244E-9</v>
      </c>
      <c r="U91" s="690">
        <f>IF(Select2=1,Paper!$W93,"")</f>
        <v>7.002201389045005E-3</v>
      </c>
      <c r="V91" s="681">
        <f>IF(Select2=1,Nappies!$W93,"")</f>
        <v>0</v>
      </c>
      <c r="W91" s="690">
        <f>IF(Select2=1,Garden!$W93,"")</f>
        <v>0</v>
      </c>
      <c r="X91" s="681">
        <f>IF(Select2=1,Wood!$W93,"")</f>
        <v>1.893716409221138E-2</v>
      </c>
      <c r="Y91" s="690">
        <f>IF(Select2=1,Textiles!$W93,"")</f>
        <v>8.7934622094983756E-4</v>
      </c>
      <c r="Z91" s="683">
        <f>Sludge!W93</f>
        <v>0</v>
      </c>
      <c r="AA91" s="683" t="str">
        <f>IF(Select2=2,MSW!$W93,"")</f>
        <v/>
      </c>
      <c r="AB91" s="691">
        <f>Industry!$W93</f>
        <v>0</v>
      </c>
      <c r="AC91" s="692">
        <f t="shared" si="5"/>
        <v>2.6818718856224635E-2</v>
      </c>
      <c r="AD91" s="693">
        <f>Recovery_OX!R86</f>
        <v>0</v>
      </c>
      <c r="AE91" s="648"/>
      <c r="AF91" s="695">
        <f>(AC91-AD91)*(1-Recovery_OX!U86)</f>
        <v>2.6818718856224635E-2</v>
      </c>
    </row>
    <row r="92" spans="2:32">
      <c r="B92" s="688">
        <f t="shared" si="6"/>
        <v>2075</v>
      </c>
      <c r="C92" s="689">
        <f>IF(Select2=1,Food!$K94,"")</f>
        <v>7.1676470216632275E-9</v>
      </c>
      <c r="D92" s="690">
        <f>IF(Select2=1,Paper!$K94,"")</f>
        <v>3.1599437016270886E-3</v>
      </c>
      <c r="E92" s="681">
        <f>IF(Select2=1,Nappies!$K94,"")</f>
        <v>6.1473514924691115E-5</v>
      </c>
      <c r="F92" s="690">
        <f>IF(Select2=1,Garden!$K94,"")</f>
        <v>0</v>
      </c>
      <c r="G92" s="681">
        <f>IF(Select2=1,Wood!$K94,"")</f>
        <v>0</v>
      </c>
      <c r="H92" s="690">
        <f>IF(Select2=1,Textiles!$K94,"")</f>
        <v>7.4815599604879284E-4</v>
      </c>
      <c r="I92" s="691">
        <f>Sludge!K94</f>
        <v>0</v>
      </c>
      <c r="J92" s="691" t="str">
        <f>IF(Select2=2,MSW!$K94,"")</f>
        <v/>
      </c>
      <c r="K92" s="691">
        <f>Industry!$K94</f>
        <v>0</v>
      </c>
      <c r="L92" s="692">
        <f t="shared" si="8"/>
        <v>3.9695803802475942E-3</v>
      </c>
      <c r="M92" s="693">
        <f>Recovery_OX!C87</f>
        <v>0</v>
      </c>
      <c r="N92" s="648"/>
      <c r="O92" s="694">
        <f>(L92-M92)*(1-Recovery_OX!F87)</f>
        <v>3.9695803802475942E-3</v>
      </c>
      <c r="P92" s="640"/>
      <c r="Q92" s="650"/>
      <c r="S92" s="688">
        <f t="shared" si="7"/>
        <v>2075</v>
      </c>
      <c r="T92" s="689">
        <f>IF(Select2=1,Food!$W94,"")</f>
        <v>4.7954819502653164E-9</v>
      </c>
      <c r="U92" s="690">
        <f>IF(Select2=1,Paper!$W94,"")</f>
        <v>6.5288093008824093E-3</v>
      </c>
      <c r="V92" s="681">
        <f>IF(Select2=1,Nappies!$W94,"")</f>
        <v>0</v>
      </c>
      <c r="W92" s="690">
        <f>IF(Select2=1,Garden!$W94,"")</f>
        <v>0</v>
      </c>
      <c r="X92" s="681">
        <f>IF(Select2=1,Wood!$W94,"")</f>
        <v>1.8285828215997613E-2</v>
      </c>
      <c r="Y92" s="690">
        <f>IF(Select2=1,Textiles!$W94,"")</f>
        <v>8.1989698197127911E-4</v>
      </c>
      <c r="Z92" s="683">
        <f>Sludge!W94</f>
        <v>0</v>
      </c>
      <c r="AA92" s="683" t="str">
        <f>IF(Select2=2,MSW!$W94,"")</f>
        <v/>
      </c>
      <c r="AB92" s="691">
        <f>Industry!$W94</f>
        <v>0</v>
      </c>
      <c r="AC92" s="692">
        <f t="shared" si="5"/>
        <v>2.563453929433325E-2</v>
      </c>
      <c r="AD92" s="693">
        <f>Recovery_OX!R87</f>
        <v>0</v>
      </c>
      <c r="AE92" s="648"/>
      <c r="AF92" s="695">
        <f>(AC92-AD92)*(1-Recovery_OX!U87)</f>
        <v>2.563453929433325E-2</v>
      </c>
    </row>
    <row r="93" spans="2:32">
      <c r="B93" s="688">
        <f t="shared" si="6"/>
        <v>2076</v>
      </c>
      <c r="C93" s="689">
        <f>IF(Select2=1,Food!$K95,"")</f>
        <v>4.8046174815285072E-9</v>
      </c>
      <c r="D93" s="690">
        <f>IF(Select2=1,Paper!$K95,"")</f>
        <v>2.9463119786478234E-3</v>
      </c>
      <c r="E93" s="681">
        <f>IF(Select2=1,Nappies!$K95,"")</f>
        <v>5.1863041694474595E-5</v>
      </c>
      <c r="F93" s="690">
        <f>IF(Select2=1,Garden!$K95,"")</f>
        <v>0</v>
      </c>
      <c r="G93" s="681">
        <f>IF(Select2=1,Wood!$K95,"")</f>
        <v>0</v>
      </c>
      <c r="H93" s="690">
        <f>IF(Select2=1,Textiles!$K95,"")</f>
        <v>6.9757602704147343E-4</v>
      </c>
      <c r="I93" s="691">
        <f>Sludge!K95</f>
        <v>0</v>
      </c>
      <c r="J93" s="691" t="str">
        <f>IF(Select2=2,MSW!$K95,"")</f>
        <v/>
      </c>
      <c r="K93" s="691">
        <f>Industry!$K95</f>
        <v>0</v>
      </c>
      <c r="L93" s="692">
        <f t="shared" si="8"/>
        <v>3.6957558520012532E-3</v>
      </c>
      <c r="M93" s="693">
        <f>Recovery_OX!C88</f>
        <v>0</v>
      </c>
      <c r="N93" s="648"/>
      <c r="O93" s="694">
        <f>(L93-M93)*(1-Recovery_OX!F88)</f>
        <v>3.6957558520012532E-3</v>
      </c>
      <c r="P93" s="640"/>
      <c r="Q93" s="650"/>
      <c r="S93" s="688">
        <f t="shared" si="7"/>
        <v>2076</v>
      </c>
      <c r="T93" s="689">
        <f>IF(Select2=1,Food!$W95,"")</f>
        <v>3.2145076816649242E-9</v>
      </c>
      <c r="U93" s="690">
        <f>IF(Select2=1,Paper!$W95,"")</f>
        <v>6.087421443487233E-3</v>
      </c>
      <c r="V93" s="681">
        <f>IF(Select2=1,Nappies!$W95,"")</f>
        <v>0</v>
      </c>
      <c r="W93" s="690">
        <f>IF(Select2=1,Garden!$W95,"")</f>
        <v>0</v>
      </c>
      <c r="X93" s="681">
        <f>IF(Select2=1,Wood!$W95,"")</f>
        <v>1.7656894766122727E-2</v>
      </c>
      <c r="Y93" s="690">
        <f>IF(Select2=1,Textiles!$W95,"")</f>
        <v>7.6446687894955929E-4</v>
      </c>
      <c r="Z93" s="683">
        <f>Sludge!W95</f>
        <v>0</v>
      </c>
      <c r="AA93" s="683" t="str">
        <f>IF(Select2=2,MSW!$W95,"")</f>
        <v/>
      </c>
      <c r="AB93" s="691">
        <f>Industry!$W95</f>
        <v>0</v>
      </c>
      <c r="AC93" s="692">
        <f t="shared" si="5"/>
        <v>2.4508786303067204E-2</v>
      </c>
      <c r="AD93" s="693">
        <f>Recovery_OX!R88</f>
        <v>0</v>
      </c>
      <c r="AE93" s="648"/>
      <c r="AF93" s="695">
        <f>(AC93-AD93)*(1-Recovery_OX!U88)</f>
        <v>2.4508786303067204E-2</v>
      </c>
    </row>
    <row r="94" spans="2:32">
      <c r="B94" s="688">
        <f t="shared" si="6"/>
        <v>2077</v>
      </c>
      <c r="C94" s="689">
        <f>IF(Select2=1,Food!$K96,"")</f>
        <v>3.2206314114018264E-9</v>
      </c>
      <c r="D94" s="690">
        <f>IF(Select2=1,Paper!$K96,"")</f>
        <v>2.7471230804060965E-3</v>
      </c>
      <c r="E94" s="681">
        <f>IF(Select2=1,Nappies!$K96,"")</f>
        <v>4.3755023559299507E-5</v>
      </c>
      <c r="F94" s="690">
        <f>IF(Select2=1,Garden!$K96,"")</f>
        <v>0</v>
      </c>
      <c r="G94" s="681">
        <f>IF(Select2=1,Wood!$K96,"")</f>
        <v>0</v>
      </c>
      <c r="H94" s="690">
        <f>IF(Select2=1,Textiles!$K96,"")</f>
        <v>6.5041557652801446E-4</v>
      </c>
      <c r="I94" s="691">
        <f>Sludge!K96</f>
        <v>0</v>
      </c>
      <c r="J94" s="691" t="str">
        <f>IF(Select2=2,MSW!$K96,"")</f>
        <v/>
      </c>
      <c r="K94" s="691">
        <f>Industry!$K96</f>
        <v>0</v>
      </c>
      <c r="L94" s="692">
        <f t="shared" si="8"/>
        <v>3.4412969011248214E-3</v>
      </c>
      <c r="M94" s="693">
        <f>Recovery_OX!C89</f>
        <v>0</v>
      </c>
      <c r="N94" s="648"/>
      <c r="O94" s="694">
        <f>(L94-M94)*(1-Recovery_OX!F89)</f>
        <v>3.4412969011248214E-3</v>
      </c>
      <c r="P94" s="640"/>
      <c r="Q94" s="650"/>
      <c r="S94" s="688">
        <f t="shared" si="7"/>
        <v>2077</v>
      </c>
      <c r="T94" s="689">
        <f>IF(Select2=1,Food!$W96,"")</f>
        <v>2.154748937155548E-9</v>
      </c>
      <c r="U94" s="690">
        <f>IF(Select2=1,Paper!$W96,"")</f>
        <v>5.6758741330704427E-3</v>
      </c>
      <c r="V94" s="681">
        <f>IF(Select2=1,Nappies!$W96,"")</f>
        <v>0</v>
      </c>
      <c r="W94" s="690">
        <f>IF(Select2=1,Garden!$W96,"")</f>
        <v>0</v>
      </c>
      <c r="X94" s="681">
        <f>IF(Select2=1,Wood!$W96,"")</f>
        <v>1.7049593220457984E-2</v>
      </c>
      <c r="Y94" s="690">
        <f>IF(Select2=1,Textiles!$W96,"")</f>
        <v>7.127841934553578E-4</v>
      </c>
      <c r="Z94" s="683">
        <f>Sludge!W96</f>
        <v>0</v>
      </c>
      <c r="AA94" s="683" t="str">
        <f>IF(Select2=2,MSW!$W96,"")</f>
        <v/>
      </c>
      <c r="AB94" s="691">
        <f>Industry!$W96</f>
        <v>0</v>
      </c>
      <c r="AC94" s="692">
        <f t="shared" si="5"/>
        <v>2.343825370173272E-2</v>
      </c>
      <c r="AD94" s="693">
        <f>Recovery_OX!R89</f>
        <v>0</v>
      </c>
      <c r="AE94" s="648"/>
      <c r="AF94" s="695">
        <f>(AC94-AD94)*(1-Recovery_OX!U89)</f>
        <v>2.343825370173272E-2</v>
      </c>
    </row>
    <row r="95" spans="2:32">
      <c r="B95" s="688">
        <f t="shared" si="6"/>
        <v>2078</v>
      </c>
      <c r="C95" s="689">
        <f>IF(Select2=1,Food!$K97,"")</f>
        <v>2.1588537959546983E-9</v>
      </c>
      <c r="D95" s="690">
        <f>IF(Select2=1,Paper!$K97,"")</f>
        <v>2.561400582691636E-3</v>
      </c>
      <c r="E95" s="681">
        <f>IF(Select2=1,Nappies!$K97,"")</f>
        <v>3.6914573926326866E-5</v>
      </c>
      <c r="F95" s="690">
        <f>IF(Select2=1,Garden!$K97,"")</f>
        <v>0</v>
      </c>
      <c r="G95" s="681">
        <f>IF(Select2=1,Wood!$K97,"")</f>
        <v>0</v>
      </c>
      <c r="H95" s="690">
        <f>IF(Select2=1,Textiles!$K97,"")</f>
        <v>6.0644346392528504E-4</v>
      </c>
      <c r="I95" s="691">
        <f>Sludge!K97</f>
        <v>0</v>
      </c>
      <c r="J95" s="691" t="str">
        <f>IF(Select2=2,MSW!$K97,"")</f>
        <v/>
      </c>
      <c r="K95" s="691">
        <f>Industry!$K97</f>
        <v>0</v>
      </c>
      <c r="L95" s="692">
        <f t="shared" si="8"/>
        <v>3.2047607793970435E-3</v>
      </c>
      <c r="M95" s="693">
        <f>Recovery_OX!C90</f>
        <v>0</v>
      </c>
      <c r="N95" s="648"/>
      <c r="O95" s="694">
        <f>(L95-M95)*(1-Recovery_OX!F90)</f>
        <v>3.2047607793970435E-3</v>
      </c>
      <c r="P95" s="640"/>
      <c r="Q95" s="650"/>
      <c r="S95" s="688">
        <f t="shared" si="7"/>
        <v>2078</v>
      </c>
      <c r="T95" s="689">
        <f>IF(Select2=1,Food!$W97,"")</f>
        <v>1.444371406749352E-9</v>
      </c>
      <c r="U95" s="690">
        <f>IF(Select2=1,Paper!$W97,"")</f>
        <v>5.2921499642389139E-3</v>
      </c>
      <c r="V95" s="681">
        <f>IF(Select2=1,Nappies!$W97,"")</f>
        <v>0</v>
      </c>
      <c r="W95" s="690">
        <f>IF(Select2=1,Garden!$W97,"")</f>
        <v>0</v>
      </c>
      <c r="X95" s="681">
        <f>IF(Select2=1,Wood!$W97,"")</f>
        <v>1.6463179558662513E-2</v>
      </c>
      <c r="Y95" s="690">
        <f>IF(Select2=1,Textiles!$W97,"")</f>
        <v>6.645955769044214E-4</v>
      </c>
      <c r="Z95" s="683">
        <f>Sludge!W97</f>
        <v>0</v>
      </c>
      <c r="AA95" s="683" t="str">
        <f>IF(Select2=2,MSW!$W97,"")</f>
        <v/>
      </c>
      <c r="AB95" s="691">
        <f>Industry!$W97</f>
        <v>0</v>
      </c>
      <c r="AC95" s="692">
        <f t="shared" si="5"/>
        <v>2.2419926544177255E-2</v>
      </c>
      <c r="AD95" s="693">
        <f>Recovery_OX!R90</f>
        <v>0</v>
      </c>
      <c r="AE95" s="648"/>
      <c r="AF95" s="695">
        <f>(AC95-AD95)*(1-Recovery_OX!U90)</f>
        <v>2.2419926544177255E-2</v>
      </c>
    </row>
    <row r="96" spans="2:32">
      <c r="B96" s="688">
        <f t="shared" si="6"/>
        <v>2079</v>
      </c>
      <c r="C96" s="689">
        <f>IF(Select2=1,Food!$K98,"")</f>
        <v>1.4471229758885681E-9</v>
      </c>
      <c r="D96" s="690">
        <f>IF(Select2=1,Paper!$K98,"")</f>
        <v>2.3882340736051761E-3</v>
      </c>
      <c r="E96" s="681">
        <f>IF(Select2=1,Nappies!$K98,"")</f>
        <v>3.1143527241288209E-5</v>
      </c>
      <c r="F96" s="690">
        <f>IF(Select2=1,Garden!$K98,"")</f>
        <v>0</v>
      </c>
      <c r="G96" s="681">
        <f>IF(Select2=1,Wood!$K98,"")</f>
        <v>0</v>
      </c>
      <c r="H96" s="690">
        <f>IF(Select2=1,Textiles!$K98,"")</f>
        <v>5.654441378862917E-4</v>
      </c>
      <c r="I96" s="691">
        <f>Sludge!K98</f>
        <v>0</v>
      </c>
      <c r="J96" s="691" t="str">
        <f>IF(Select2=2,MSW!$K98,"")</f>
        <v/>
      </c>
      <c r="K96" s="691">
        <f>Industry!$K98</f>
        <v>0</v>
      </c>
      <c r="L96" s="692">
        <f t="shared" si="8"/>
        <v>2.984823185855732E-3</v>
      </c>
      <c r="M96" s="693">
        <f>Recovery_OX!C91</f>
        <v>0</v>
      </c>
      <c r="N96" s="648"/>
      <c r="O96" s="694">
        <f>(L96-M96)*(1-Recovery_OX!F91)</f>
        <v>2.984823185855732E-3</v>
      </c>
      <c r="P96" s="638"/>
      <c r="S96" s="688">
        <f t="shared" si="7"/>
        <v>2079</v>
      </c>
      <c r="T96" s="689">
        <f>IF(Select2=1,Food!$W98,"")</f>
        <v>9.6819110786478661E-10</v>
      </c>
      <c r="U96" s="690">
        <f>IF(Select2=1,Paper!$W98,"")</f>
        <v>4.9343679206718472E-3</v>
      </c>
      <c r="V96" s="681">
        <f>IF(Select2=1,Nappies!$W98,"")</f>
        <v>0</v>
      </c>
      <c r="W96" s="690">
        <f>IF(Select2=1,Garden!$W98,"")</f>
        <v>0</v>
      </c>
      <c r="X96" s="681">
        <f>IF(Select2=1,Wood!$W98,"")</f>
        <v>1.589693535066538E-2</v>
      </c>
      <c r="Y96" s="690">
        <f>IF(Select2=1,Textiles!$W98,"")</f>
        <v>6.1966480864251083E-4</v>
      </c>
      <c r="Z96" s="683">
        <f>Sludge!W98</f>
        <v>0</v>
      </c>
      <c r="AA96" s="683" t="str">
        <f>IF(Select2=2,MSW!$W98,"")</f>
        <v/>
      </c>
      <c r="AB96" s="691">
        <f>Industry!$W98</f>
        <v>0</v>
      </c>
      <c r="AC96" s="692">
        <f t="shared" si="5"/>
        <v>2.1450969048170846E-2</v>
      </c>
      <c r="AD96" s="693">
        <f>Recovery_OX!R91</f>
        <v>0</v>
      </c>
      <c r="AE96" s="648"/>
      <c r="AF96" s="695">
        <f>(AC96-AD96)*(1-Recovery_OX!U91)</f>
        <v>2.1450969048170846E-2</v>
      </c>
    </row>
    <row r="97" spans="2:32" ht="13.5" thickBot="1">
      <c r="B97" s="696">
        <f t="shared" si="6"/>
        <v>2080</v>
      </c>
      <c r="C97" s="697">
        <f>IF(Select2=1,Food!$K99,"")</f>
        <v>9.700355398168565E-10</v>
      </c>
      <c r="D97" s="698">
        <f>IF(Select2=1,Paper!$K99,"")</f>
        <v>2.2267746907182742E-3</v>
      </c>
      <c r="E97" s="698">
        <f>IF(Select2=1,Nappies!$K99,"")</f>
        <v>2.6274698198185891E-5</v>
      </c>
      <c r="F97" s="698">
        <f>IF(Select2=1,Garden!$K99,"")</f>
        <v>0</v>
      </c>
      <c r="G97" s="698">
        <f>IF(Select2=1,Wood!$K99,"")</f>
        <v>0</v>
      </c>
      <c r="H97" s="698">
        <f>IF(Select2=1,Textiles!$K99,"")</f>
        <v>5.2721661966722514E-4</v>
      </c>
      <c r="I97" s="699">
        <f>Sludge!K99</f>
        <v>0</v>
      </c>
      <c r="J97" s="699" t="str">
        <f>IF(Select2=2,MSW!$K99,"")</f>
        <v/>
      </c>
      <c r="K97" s="691">
        <f>Industry!$K99</f>
        <v>0</v>
      </c>
      <c r="L97" s="692">
        <f t="shared" si="8"/>
        <v>2.7802669786192251E-3</v>
      </c>
      <c r="M97" s="700">
        <f>Recovery_OX!C92</f>
        <v>0</v>
      </c>
      <c r="N97" s="648"/>
      <c r="O97" s="701">
        <f>(L97-M97)*(1-Recovery_OX!F92)</f>
        <v>2.7802669786192251E-3</v>
      </c>
      <c r="S97" s="696">
        <f t="shared" si="7"/>
        <v>2080</v>
      </c>
      <c r="T97" s="697">
        <f>IF(Select2=1,Food!$W99,"")</f>
        <v>6.4899790799522049E-10</v>
      </c>
      <c r="U97" s="698">
        <f>IF(Select2=1,Paper!$W99,"")</f>
        <v>4.600774154376595E-3</v>
      </c>
      <c r="V97" s="698">
        <f>IF(Select2=1,Nappies!$W99,"")</f>
        <v>0</v>
      </c>
      <c r="W97" s="698">
        <f>IF(Select2=1,Garden!$W99,"")</f>
        <v>0</v>
      </c>
      <c r="X97" s="698">
        <f>IF(Select2=1,Wood!$W99,"")</f>
        <v>1.5350166876498867E-2</v>
      </c>
      <c r="Y97" s="698">
        <f>IF(Select2=1,Textiles!$W99,"")</f>
        <v>5.7777163799147923E-4</v>
      </c>
      <c r="Z97" s="699">
        <f>Sludge!W99</f>
        <v>0</v>
      </c>
      <c r="AA97" s="699" t="str">
        <f>IF(Select2=2,MSW!$W99,"")</f>
        <v/>
      </c>
      <c r="AB97" s="691">
        <f>Industry!$W99</f>
        <v>0</v>
      </c>
      <c r="AC97" s="702">
        <f t="shared" si="5"/>
        <v>2.052871331786485E-2</v>
      </c>
      <c r="AD97" s="700">
        <f>Recovery_OX!R92</f>
        <v>0</v>
      </c>
      <c r="AE97" s="648"/>
      <c r="AF97" s="703">
        <f>(AC97-AD97)*(1-Recovery_OX!U92)</f>
        <v>2.052871331786485E-2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21" t="s">
        <v>284</v>
      </c>
      <c r="D8" s="822"/>
      <c r="E8" s="823"/>
      <c r="F8" s="821" t="s">
        <v>285</v>
      </c>
      <c r="G8" s="822"/>
      <c r="H8" s="824"/>
      <c r="I8" s="435"/>
      <c r="J8" s="821" t="s">
        <v>286</v>
      </c>
      <c r="K8" s="822"/>
      <c r="L8" s="824"/>
      <c r="M8" s="825" t="s">
        <v>287</v>
      </c>
      <c r="N8" s="826"/>
      <c r="O8" s="827"/>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2.1334131456000004E-2</v>
      </c>
      <c r="E12" s="464">
        <f>Stored_C!G18+Stored_C!M18</f>
        <v>1.7600658451199999E-2</v>
      </c>
      <c r="F12" s="465">
        <f>F11+HWP!C12</f>
        <v>0</v>
      </c>
      <c r="G12" s="463">
        <f>G11+HWP!D12</f>
        <v>2.1334131456000004E-2</v>
      </c>
      <c r="H12" s="464">
        <f>H11+HWP!E12</f>
        <v>1.7600658451199999E-2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2.2517645568000001E-2</v>
      </c>
      <c r="E13" s="473">
        <f>Stored_C!G19+Stored_C!M19</f>
        <v>1.8577057593600003E-2</v>
      </c>
      <c r="F13" s="474">
        <f>F12+HWP!C13</f>
        <v>0</v>
      </c>
      <c r="G13" s="472">
        <f>G12+HWP!D13</f>
        <v>4.3851777024000005E-2</v>
      </c>
      <c r="H13" s="473">
        <f>H12+HWP!E13</f>
        <v>3.6177716044800003E-2</v>
      </c>
      <c r="I13" s="456"/>
      <c r="J13" s="475">
        <f>Garden!J20</f>
        <v>0</v>
      </c>
      <c r="K13" s="476">
        <f>Paper!J20</f>
        <v>4.8900676361417024E-3</v>
      </c>
      <c r="L13" s="477">
        <f>Wood!J20</f>
        <v>0</v>
      </c>
      <c r="M13" s="478">
        <f>J13*(1-Recovery_OX!E13)*(1-Recovery_OX!F13)</f>
        <v>0</v>
      </c>
      <c r="N13" s="476">
        <f>K13*(1-Recovery_OX!E13)*(1-Recovery_OX!F13)</f>
        <v>4.8900676361417024E-3</v>
      </c>
      <c r="O13" s="477">
        <f>L13*(1-Recovery_OX!E13)*(1-Recovery_OX!F13)</f>
        <v>0</v>
      </c>
    </row>
    <row r="14" spans="2:15">
      <c r="B14" s="470">
        <f t="shared" ref="B14:B77" si="0">B13+1</f>
        <v>1952</v>
      </c>
      <c r="C14" s="471">
        <f>Stored_C!E20</f>
        <v>0</v>
      </c>
      <c r="D14" s="472">
        <f>Stored_C!F20+Stored_C!L20</f>
        <v>2.3791612416000005E-2</v>
      </c>
      <c r="E14" s="473">
        <f>Stored_C!G20+Stored_C!M20</f>
        <v>1.9628080243200004E-2</v>
      </c>
      <c r="F14" s="474">
        <f>F13+HWP!C14</f>
        <v>0</v>
      </c>
      <c r="G14" s="472">
        <f>G13+HWP!D14</f>
        <v>6.7643389440000007E-2</v>
      </c>
      <c r="H14" s="473">
        <f>H13+HWP!E14</f>
        <v>5.5805796288000004E-2</v>
      </c>
      <c r="I14" s="456"/>
      <c r="J14" s="475">
        <f>Garden!J21</f>
        <v>0</v>
      </c>
      <c r="K14" s="476">
        <f>Paper!J21</f>
        <v>9.7208137076040205E-3</v>
      </c>
      <c r="L14" s="477">
        <f>Wood!J21</f>
        <v>0</v>
      </c>
      <c r="M14" s="478">
        <f>J14*(1-Recovery_OX!E14)*(1-Recovery_OX!F14)</f>
        <v>0</v>
      </c>
      <c r="N14" s="476">
        <f>K14*(1-Recovery_OX!E14)*(1-Recovery_OX!F14)</f>
        <v>9.7208137076040205E-3</v>
      </c>
      <c r="O14" s="477">
        <f>L14*(1-Recovery_OX!E14)*(1-Recovery_OX!F14)</f>
        <v>0</v>
      </c>
    </row>
    <row r="15" spans="2:15">
      <c r="B15" s="470">
        <f t="shared" si="0"/>
        <v>1953</v>
      </c>
      <c r="C15" s="471">
        <f>Stored_C!E21</f>
        <v>0</v>
      </c>
      <c r="D15" s="472">
        <f>Stored_C!F21+Stored_C!L21</f>
        <v>2.4227165952000005E-2</v>
      </c>
      <c r="E15" s="473">
        <f>Stored_C!G21+Stored_C!M21</f>
        <v>1.9987411910400002E-2</v>
      </c>
      <c r="F15" s="474">
        <f>F14+HWP!C15</f>
        <v>0</v>
      </c>
      <c r="G15" s="472">
        <f>G14+HWP!D15</f>
        <v>9.1870555392000008E-2</v>
      </c>
      <c r="H15" s="473">
        <f>H14+HWP!E15</f>
        <v>7.5793208198400006E-2</v>
      </c>
      <c r="I15" s="456"/>
      <c r="J15" s="475">
        <f>Garden!J22</f>
        <v>0</v>
      </c>
      <c r="K15" s="476">
        <f>Paper!J22</f>
        <v>1.4516981692965449E-2</v>
      </c>
      <c r="L15" s="477">
        <f>Wood!J22</f>
        <v>0</v>
      </c>
      <c r="M15" s="478">
        <f>J15*(1-Recovery_OX!E15)*(1-Recovery_OX!F15)</f>
        <v>0</v>
      </c>
      <c r="N15" s="476">
        <f>K15*(1-Recovery_OX!E15)*(1-Recovery_OX!F15)</f>
        <v>1.4516981692965449E-2</v>
      </c>
      <c r="O15" s="477">
        <f>L15*(1-Recovery_OX!E15)*(1-Recovery_OX!F15)</f>
        <v>0</v>
      </c>
    </row>
    <row r="16" spans="2:15">
      <c r="B16" s="470">
        <f t="shared" si="0"/>
        <v>1954</v>
      </c>
      <c r="C16" s="471">
        <f>Stored_C!E22</f>
        <v>0</v>
      </c>
      <c r="D16" s="472">
        <f>Stored_C!F22+Stored_C!L22</f>
        <v>2.5561252992000003E-2</v>
      </c>
      <c r="E16" s="473">
        <f>Stored_C!G22+Stored_C!M22</f>
        <v>2.1088033718400002E-2</v>
      </c>
      <c r="F16" s="474">
        <f>F15+HWP!C16</f>
        <v>0</v>
      </c>
      <c r="G16" s="472">
        <f>G15+HWP!D16</f>
        <v>0.11743180838400001</v>
      </c>
      <c r="H16" s="473">
        <f>H15+HWP!E16</f>
        <v>9.6881241916800004E-2</v>
      </c>
      <c r="I16" s="456"/>
      <c r="J16" s="475">
        <f>Garden!J23</f>
        <v>0</v>
      </c>
      <c r="K16" s="476">
        <f>Paper!J23</f>
        <v>1.9088733764710208E-2</v>
      </c>
      <c r="L16" s="477">
        <f>Wood!J23</f>
        <v>0</v>
      </c>
      <c r="M16" s="478">
        <f>J16*(1-Recovery_OX!E16)*(1-Recovery_OX!F16)</f>
        <v>0</v>
      </c>
      <c r="N16" s="476">
        <f>K16*(1-Recovery_OX!E16)*(1-Recovery_OX!F16)</f>
        <v>1.9088733764710208E-2</v>
      </c>
      <c r="O16" s="477">
        <f>L16*(1-Recovery_OX!E16)*(1-Recovery_OX!F16)</f>
        <v>0</v>
      </c>
    </row>
    <row r="17" spans="2:15">
      <c r="B17" s="470">
        <f t="shared" si="0"/>
        <v>1955</v>
      </c>
      <c r="C17" s="471">
        <f>Stored_C!E23</f>
        <v>0</v>
      </c>
      <c r="D17" s="472">
        <f>Stored_C!F23+Stored_C!L23</f>
        <v>2.7399550464E-2</v>
      </c>
      <c r="E17" s="473">
        <f>Stored_C!G23+Stored_C!M23</f>
        <v>2.2604629132800005E-2</v>
      </c>
      <c r="F17" s="474">
        <f>F16+HWP!C17</f>
        <v>0</v>
      </c>
      <c r="G17" s="472">
        <f>G16+HWP!D17</f>
        <v>0.14483135884800002</v>
      </c>
      <c r="H17" s="473">
        <f>H16+HWP!E17</f>
        <v>0.11948587104960001</v>
      </c>
      <c r="I17" s="456"/>
      <c r="J17" s="475">
        <f>Garden!J24</f>
        <v>0</v>
      </c>
      <c r="K17" s="476">
        <f>Paper!J24</f>
        <v>2.3657197695659504E-2</v>
      </c>
      <c r="L17" s="477">
        <f>Wood!J24</f>
        <v>0</v>
      </c>
      <c r="M17" s="478">
        <f>J17*(1-Recovery_OX!E17)*(1-Recovery_OX!F17)</f>
        <v>0</v>
      </c>
      <c r="N17" s="476">
        <f>K17*(1-Recovery_OX!E17)*(1-Recovery_OX!F17)</f>
        <v>2.3657197695659504E-2</v>
      </c>
      <c r="O17" s="477">
        <f>L17*(1-Recovery_OX!E17)*(1-Recovery_OX!F17)</f>
        <v>0</v>
      </c>
    </row>
    <row r="18" spans="2:15">
      <c r="B18" s="470">
        <f t="shared" si="0"/>
        <v>1956</v>
      </c>
      <c r="C18" s="471">
        <f>Stored_C!E24</f>
        <v>0</v>
      </c>
      <c r="D18" s="472">
        <f>Stored_C!F24+Stored_C!L24</f>
        <v>2.8514589312000002E-2</v>
      </c>
      <c r="E18" s="473">
        <f>Stored_C!G24+Stored_C!M24</f>
        <v>2.35245361824E-2</v>
      </c>
      <c r="F18" s="474">
        <f>F17+HWP!C18</f>
        <v>0</v>
      </c>
      <c r="G18" s="472">
        <f>G17+HWP!D18</f>
        <v>0.17334594816000004</v>
      </c>
      <c r="H18" s="473">
        <f>H17+HWP!E18</f>
        <v>0.14301040723200001</v>
      </c>
      <c r="I18" s="456"/>
      <c r="J18" s="475">
        <f>Garden!J25</f>
        <v>0</v>
      </c>
      <c r="K18" s="476">
        <f>Paper!J25</f>
        <v>2.8338167544212464E-2</v>
      </c>
      <c r="L18" s="477">
        <f>Wood!J25</f>
        <v>0</v>
      </c>
      <c r="M18" s="478">
        <f>J18*(1-Recovery_OX!E18)*(1-Recovery_OX!F18)</f>
        <v>0</v>
      </c>
      <c r="N18" s="476">
        <f>K18*(1-Recovery_OX!E18)*(1-Recovery_OX!F18)</f>
        <v>2.8338167544212464E-2</v>
      </c>
      <c r="O18" s="477">
        <f>L18*(1-Recovery_OX!E18)*(1-Recovery_OX!F18)</f>
        <v>0</v>
      </c>
    </row>
    <row r="19" spans="2:15">
      <c r="B19" s="470">
        <f t="shared" si="0"/>
        <v>1957</v>
      </c>
      <c r="C19" s="471">
        <f>Stored_C!E25</f>
        <v>0</v>
      </c>
      <c r="D19" s="472">
        <f>Stored_C!F25+Stored_C!L25</f>
        <v>2.9662140288000006E-2</v>
      </c>
      <c r="E19" s="473">
        <f>Stored_C!G25+Stored_C!M25</f>
        <v>2.4471265737600004E-2</v>
      </c>
      <c r="F19" s="474">
        <f>F18+HWP!C19</f>
        <v>0</v>
      </c>
      <c r="G19" s="472">
        <f>G18+HWP!D19</f>
        <v>0.20300808844800006</v>
      </c>
      <c r="H19" s="473">
        <f>H18+HWP!E19</f>
        <v>0.16748167296960001</v>
      </c>
      <c r="I19" s="456"/>
      <c r="J19" s="475">
        <f>Garden!J26</f>
        <v>0</v>
      </c>
      <c r="K19" s="476">
        <f>Paper!J26</f>
        <v>3.2958256686451998E-2</v>
      </c>
      <c r="L19" s="477">
        <f>Wood!J26</f>
        <v>0</v>
      </c>
      <c r="M19" s="478">
        <f>J19*(1-Recovery_OX!E19)*(1-Recovery_OX!F19)</f>
        <v>0</v>
      </c>
      <c r="N19" s="476">
        <f>K19*(1-Recovery_OX!E19)*(1-Recovery_OX!F19)</f>
        <v>3.2958256686451998E-2</v>
      </c>
      <c r="O19" s="477">
        <f>L19*(1-Recovery_OX!E19)*(1-Recovery_OX!F19)</f>
        <v>0</v>
      </c>
    </row>
    <row r="20" spans="2:15">
      <c r="B20" s="470">
        <f t="shared" si="0"/>
        <v>1958</v>
      </c>
      <c r="C20" s="471">
        <f>Stored_C!E26</f>
        <v>0</v>
      </c>
      <c r="D20" s="472">
        <f>Stored_C!F26+Stored_C!L26</f>
        <v>3.0839842175999999E-2</v>
      </c>
      <c r="E20" s="473">
        <f>Stored_C!G26+Stored_C!M26</f>
        <v>2.5442869795199996E-2</v>
      </c>
      <c r="F20" s="474">
        <f>F19+HWP!C20</f>
        <v>0</v>
      </c>
      <c r="G20" s="472">
        <f>G19+HWP!D20</f>
        <v>0.23384793062400006</v>
      </c>
      <c r="H20" s="473">
        <f>H19+HWP!E20</f>
        <v>0.19292454276480001</v>
      </c>
      <c r="I20" s="456"/>
      <c r="J20" s="475">
        <f>Garden!J27</f>
        <v>0</v>
      </c>
      <c r="K20" s="476">
        <f>Paper!J27</f>
        <v>3.7529033247989056E-2</v>
      </c>
      <c r="L20" s="477">
        <f>Wood!J27</f>
        <v>0</v>
      </c>
      <c r="M20" s="478">
        <f>J20*(1-Recovery_OX!E20)*(1-Recovery_OX!F20)</f>
        <v>0</v>
      </c>
      <c r="N20" s="476">
        <f>K20*(1-Recovery_OX!E20)*(1-Recovery_OX!F20)</f>
        <v>3.7529033247989056E-2</v>
      </c>
      <c r="O20" s="477">
        <f>L20*(1-Recovery_OX!E20)*(1-Recovery_OX!F20)</f>
        <v>0</v>
      </c>
    </row>
    <row r="21" spans="2:15">
      <c r="B21" s="470">
        <f t="shared" si="0"/>
        <v>1959</v>
      </c>
      <c r="C21" s="471">
        <f>Stored_C!E27</f>
        <v>0</v>
      </c>
      <c r="D21" s="472">
        <f>Stored_C!F27+Stored_C!L27</f>
        <v>3.2043880704000008E-2</v>
      </c>
      <c r="E21" s="473">
        <f>Stored_C!G27+Stored_C!M27</f>
        <v>2.6436201580800008E-2</v>
      </c>
      <c r="F21" s="474">
        <f>F20+HWP!C21</f>
        <v>0</v>
      </c>
      <c r="G21" s="472">
        <f>G20+HWP!D21</f>
        <v>0.26589181132800005</v>
      </c>
      <c r="H21" s="473">
        <f>H20+HWP!E21</f>
        <v>0.21936074434560002</v>
      </c>
      <c r="I21" s="456"/>
      <c r="J21" s="475">
        <f>Garden!J28</f>
        <v>0</v>
      </c>
      <c r="K21" s="476">
        <f>Paper!J28</f>
        <v>4.2060742055433281E-2</v>
      </c>
      <c r="L21" s="477">
        <f>Wood!J28</f>
        <v>0</v>
      </c>
      <c r="M21" s="478">
        <f>J21*(1-Recovery_OX!E21)*(1-Recovery_OX!F21)</f>
        <v>0</v>
      </c>
      <c r="N21" s="476">
        <f>K21*(1-Recovery_OX!E21)*(1-Recovery_OX!F21)</f>
        <v>4.2060742055433281E-2</v>
      </c>
      <c r="O21" s="477">
        <f>L21*(1-Recovery_OX!E21)*(1-Recovery_OX!F21)</f>
        <v>0</v>
      </c>
    </row>
    <row r="22" spans="2:15">
      <c r="B22" s="470">
        <f t="shared" si="0"/>
        <v>1960</v>
      </c>
      <c r="C22" s="471">
        <f>Stored_C!E28</f>
        <v>0</v>
      </c>
      <c r="D22" s="472">
        <f>Stored_C!F28+Stored_C!L28</f>
        <v>3.2526476928000002E-2</v>
      </c>
      <c r="E22" s="473">
        <f>Stored_C!G28+Stored_C!M28</f>
        <v>2.6834343465600003E-2</v>
      </c>
      <c r="F22" s="474">
        <f>F21+HWP!C22</f>
        <v>0</v>
      </c>
      <c r="G22" s="472">
        <f>G21+HWP!D22</f>
        <v>0.29841828825600003</v>
      </c>
      <c r="H22" s="473">
        <f>H21+HWP!E22</f>
        <v>0.24619508781120003</v>
      </c>
      <c r="I22" s="456"/>
      <c r="J22" s="475">
        <f>Garden!J29</f>
        <v>0</v>
      </c>
      <c r="K22" s="476">
        <f>Paper!J29</f>
        <v>4.6562061039757213E-2</v>
      </c>
      <c r="L22" s="477">
        <f>Wood!J29</f>
        <v>0</v>
      </c>
      <c r="M22" s="478">
        <f>J22*(1-Recovery_OX!E22)*(1-Recovery_OX!F22)</f>
        <v>0</v>
      </c>
      <c r="N22" s="476">
        <f>K22*(1-Recovery_OX!E22)*(1-Recovery_OX!F22)</f>
        <v>4.6562061039757213E-2</v>
      </c>
      <c r="O22" s="477">
        <f>L22*(1-Recovery_OX!E22)*(1-Recovery_OX!F22)</f>
        <v>0</v>
      </c>
    </row>
    <row r="23" spans="2:15">
      <c r="B23" s="470">
        <f t="shared" si="0"/>
        <v>1961</v>
      </c>
      <c r="C23" s="471">
        <f>Stored_C!E29</f>
        <v>0</v>
      </c>
      <c r="D23" s="472">
        <f>Stored_C!F29+Stored_C!L29</f>
        <v>3.0710008320000006E-2</v>
      </c>
      <c r="E23" s="473">
        <f>Stored_C!G29+Stored_C!M29</f>
        <v>2.5335756864000004E-2</v>
      </c>
      <c r="F23" s="474">
        <f>F22+HWP!C23</f>
        <v>0</v>
      </c>
      <c r="G23" s="472">
        <f>G22+HWP!D23</f>
        <v>0.32912829657600001</v>
      </c>
      <c r="H23" s="473">
        <f>H22+HWP!E23</f>
        <v>0.27153084467520006</v>
      </c>
      <c r="I23" s="456"/>
      <c r="J23" s="475">
        <f>Garden!J30</f>
        <v>0</v>
      </c>
      <c r="K23" s="476">
        <f>Paper!J30</f>
        <v>5.0869680537008827E-2</v>
      </c>
      <c r="L23" s="477">
        <f>Wood!J30</f>
        <v>0</v>
      </c>
      <c r="M23" s="478">
        <f>J23*(1-Recovery_OX!E23)*(1-Recovery_OX!F23)</f>
        <v>0</v>
      </c>
      <c r="N23" s="476">
        <f>K23*(1-Recovery_OX!E23)*(1-Recovery_OX!F23)</f>
        <v>5.0869680537008827E-2</v>
      </c>
      <c r="O23" s="477">
        <f>L23*(1-Recovery_OX!E23)*(1-Recovery_OX!F23)</f>
        <v>0</v>
      </c>
    </row>
    <row r="24" spans="2:15">
      <c r="B24" s="470">
        <f t="shared" si="0"/>
        <v>1962</v>
      </c>
      <c r="C24" s="471">
        <f>Stored_C!E30</f>
        <v>0</v>
      </c>
      <c r="D24" s="472">
        <f>Stored_C!F30+Stored_C!L30</f>
        <v>3.163302912000001E-2</v>
      </c>
      <c r="E24" s="473">
        <f>Stored_C!G30+Stored_C!M30</f>
        <v>2.609724902400001E-2</v>
      </c>
      <c r="F24" s="474">
        <f>F23+HWP!C24</f>
        <v>0</v>
      </c>
      <c r="G24" s="472">
        <f>G23+HWP!D24</f>
        <v>0.360761325696</v>
      </c>
      <c r="H24" s="473">
        <f>H23+HWP!E24</f>
        <v>0.29762809369920007</v>
      </c>
      <c r="I24" s="456"/>
      <c r="J24" s="475">
        <f>Garden!J31</f>
        <v>0</v>
      </c>
      <c r="K24" s="476">
        <f>Paper!J31</f>
        <v>5.4469719488817486E-2</v>
      </c>
      <c r="L24" s="477">
        <f>Wood!J31</f>
        <v>0</v>
      </c>
      <c r="M24" s="478">
        <f>J24*(1-Recovery_OX!E24)*(1-Recovery_OX!F24)</f>
        <v>0</v>
      </c>
      <c r="N24" s="476">
        <f>K24*(1-Recovery_OX!E24)*(1-Recovery_OX!F24)</f>
        <v>5.4469719488817486E-2</v>
      </c>
      <c r="O24" s="477">
        <f>L24*(1-Recovery_OX!E24)*(1-Recovery_OX!F24)</f>
        <v>0</v>
      </c>
    </row>
    <row r="25" spans="2:15">
      <c r="B25" s="470">
        <f t="shared" si="0"/>
        <v>1963</v>
      </c>
      <c r="C25" s="471">
        <f>Stored_C!E31</f>
        <v>0</v>
      </c>
      <c r="D25" s="472">
        <f>Stored_C!F31+Stored_C!L31</f>
        <v>3.2592706560000011E-2</v>
      </c>
      <c r="E25" s="473">
        <f>Stored_C!G31+Stored_C!M31</f>
        <v>2.6888982912000006E-2</v>
      </c>
      <c r="F25" s="474">
        <f>F24+HWP!C25</f>
        <v>0</v>
      </c>
      <c r="G25" s="472">
        <f>G24+HWP!D25</f>
        <v>0.39335403225600002</v>
      </c>
      <c r="H25" s="473">
        <f>H24+HWP!E25</f>
        <v>0.32451707661120005</v>
      </c>
      <c r="I25" s="456"/>
      <c r="J25" s="475">
        <f>Garden!J32</f>
        <v>0</v>
      </c>
      <c r="K25" s="476">
        <f>Paper!J32</f>
        <v>5.8037942244082798E-2</v>
      </c>
      <c r="L25" s="477">
        <f>Wood!J32</f>
        <v>0</v>
      </c>
      <c r="M25" s="478">
        <f>J25*(1-Recovery_OX!E25)*(1-Recovery_OX!F25)</f>
        <v>0</v>
      </c>
      <c r="N25" s="476">
        <f>K25*(1-Recovery_OX!E25)*(1-Recovery_OX!F25)</f>
        <v>5.8037942244082798E-2</v>
      </c>
      <c r="O25" s="477">
        <f>L25*(1-Recovery_OX!E25)*(1-Recovery_OX!F25)</f>
        <v>0</v>
      </c>
    </row>
    <row r="26" spans="2:15">
      <c r="B26" s="470">
        <f t="shared" si="0"/>
        <v>1964</v>
      </c>
      <c r="C26" s="471">
        <f>Stored_C!E32</f>
        <v>0</v>
      </c>
      <c r="D26" s="472">
        <f>Stored_C!F32+Stored_C!L32</f>
        <v>3.3556181760000005E-2</v>
      </c>
      <c r="E26" s="473">
        <f>Stored_C!G32+Stored_C!M32</f>
        <v>2.7683849952000007E-2</v>
      </c>
      <c r="F26" s="474">
        <f>F25+HWP!C26</f>
        <v>0</v>
      </c>
      <c r="G26" s="472">
        <f>G25+HWP!D26</f>
        <v>0.42691021401600004</v>
      </c>
      <c r="H26" s="473">
        <f>H25+HWP!E26</f>
        <v>0.35220092656320007</v>
      </c>
      <c r="I26" s="456"/>
      <c r="J26" s="475">
        <f>Garden!J33</f>
        <v>0</v>
      </c>
      <c r="K26" s="476">
        <f>Paper!J33</f>
        <v>6.1584901965393263E-2</v>
      </c>
      <c r="L26" s="477">
        <f>Wood!J33</f>
        <v>0</v>
      </c>
      <c r="M26" s="478">
        <f>J26*(1-Recovery_OX!E26)*(1-Recovery_OX!F26)</f>
        <v>0</v>
      </c>
      <c r="N26" s="476">
        <f>K26*(1-Recovery_OX!E26)*(1-Recovery_OX!F26)</f>
        <v>6.1584901965393263E-2</v>
      </c>
      <c r="O26" s="477">
        <f>L26*(1-Recovery_OX!E26)*(1-Recovery_OX!F26)</f>
        <v>0</v>
      </c>
    </row>
    <row r="27" spans="2:15">
      <c r="B27" s="470">
        <f t="shared" si="0"/>
        <v>1965</v>
      </c>
      <c r="C27" s="471">
        <f>Stored_C!E33</f>
        <v>0</v>
      </c>
      <c r="D27" s="472">
        <f>Stored_C!F33+Stored_C!L33</f>
        <v>3.4492412160000006E-2</v>
      </c>
      <c r="E27" s="473">
        <f>Stored_C!G33+Stored_C!M33</f>
        <v>2.8456240032000008E-2</v>
      </c>
      <c r="F27" s="474">
        <f>F26+HWP!C27</f>
        <v>0</v>
      </c>
      <c r="G27" s="472">
        <f>G26+HWP!D27</f>
        <v>0.46140262617600003</v>
      </c>
      <c r="H27" s="473">
        <f>H26+HWP!E27</f>
        <v>0.3806571665952001</v>
      </c>
      <c r="I27" s="456"/>
      <c r="J27" s="475">
        <f>Garden!J34</f>
        <v>0</v>
      </c>
      <c r="K27" s="476">
        <f>Paper!J34</f>
        <v>6.5112906662525297E-2</v>
      </c>
      <c r="L27" s="477">
        <f>Wood!J34</f>
        <v>0</v>
      </c>
      <c r="M27" s="478">
        <f>J27*(1-Recovery_OX!E27)*(1-Recovery_OX!F27)</f>
        <v>0</v>
      </c>
      <c r="N27" s="476">
        <f>K27*(1-Recovery_OX!E27)*(1-Recovery_OX!F27)</f>
        <v>6.5112906662525297E-2</v>
      </c>
      <c r="O27" s="477">
        <f>L27*(1-Recovery_OX!E27)*(1-Recovery_OX!F27)</f>
        <v>0</v>
      </c>
    </row>
    <row r="28" spans="2:15">
      <c r="B28" s="470">
        <f t="shared" si="0"/>
        <v>1966</v>
      </c>
      <c r="C28" s="471">
        <f>Stored_C!E34</f>
        <v>0</v>
      </c>
      <c r="D28" s="472">
        <f>Stored_C!F34+Stored_C!L34</f>
        <v>3.5472399360000011E-2</v>
      </c>
      <c r="E28" s="473">
        <f>Stored_C!G34+Stored_C!M34</f>
        <v>2.9264729472000008E-2</v>
      </c>
      <c r="F28" s="474">
        <f>F27+HWP!C28</f>
        <v>0</v>
      </c>
      <c r="G28" s="472">
        <f>G27+HWP!D28</f>
        <v>0.49687502553600005</v>
      </c>
      <c r="H28" s="473">
        <f>H27+HWP!E28</f>
        <v>0.40992189606720009</v>
      </c>
      <c r="I28" s="456"/>
      <c r="J28" s="475">
        <f>Garden!J35</f>
        <v>0</v>
      </c>
      <c r="K28" s="476">
        <f>Paper!J35</f>
        <v>6.8616992940512225E-2</v>
      </c>
      <c r="L28" s="477">
        <f>Wood!J35</f>
        <v>0</v>
      </c>
      <c r="M28" s="478">
        <f>J28*(1-Recovery_OX!E28)*(1-Recovery_OX!F28)</f>
        <v>0</v>
      </c>
      <c r="N28" s="476">
        <f>K28*(1-Recovery_OX!E28)*(1-Recovery_OX!F28)</f>
        <v>6.8616992940512225E-2</v>
      </c>
      <c r="O28" s="477">
        <f>L28*(1-Recovery_OX!E28)*(1-Recovery_OX!F28)</f>
        <v>0</v>
      </c>
    </row>
    <row r="29" spans="2:15">
      <c r="B29" s="470">
        <f t="shared" si="0"/>
        <v>1967</v>
      </c>
      <c r="C29" s="471">
        <f>Stored_C!E35</f>
        <v>0</v>
      </c>
      <c r="D29" s="472">
        <f>Stored_C!F35+Stored_C!L35</f>
        <v>3.6357336486912015E-2</v>
      </c>
      <c r="E29" s="473">
        <f>Stored_C!G35+Stored_C!M35</f>
        <v>2.9994802601702411E-2</v>
      </c>
      <c r="F29" s="474">
        <f>F28+HWP!C29</f>
        <v>0</v>
      </c>
      <c r="G29" s="472">
        <f>G28+HWP!D29</f>
        <v>0.53323236202291202</v>
      </c>
      <c r="H29" s="473">
        <f>H28+HWP!E29</f>
        <v>0.43991669866890248</v>
      </c>
      <c r="I29" s="456"/>
      <c r="J29" s="475">
        <f>Garden!J36</f>
        <v>0</v>
      </c>
      <c r="K29" s="476">
        <f>Paper!J36</f>
        <v>7.2108807474805831E-2</v>
      </c>
      <c r="L29" s="477">
        <f>Wood!J36</f>
        <v>0</v>
      </c>
      <c r="M29" s="478">
        <f>J29*(1-Recovery_OX!E29)*(1-Recovery_OX!F29)</f>
        <v>0</v>
      </c>
      <c r="N29" s="476">
        <f>K29*(1-Recovery_OX!E29)*(1-Recovery_OX!F29)</f>
        <v>7.2108807474805831E-2</v>
      </c>
      <c r="O29" s="477">
        <f>L29*(1-Recovery_OX!E29)*(1-Recovery_OX!F29)</f>
        <v>0</v>
      </c>
    </row>
    <row r="30" spans="2:15">
      <c r="B30" s="470">
        <f t="shared" si="0"/>
        <v>1968</v>
      </c>
      <c r="C30" s="471">
        <f>Stored_C!E36</f>
        <v>0</v>
      </c>
      <c r="D30" s="472">
        <f>Stored_C!F36+Stored_C!L36</f>
        <v>3.7000759075700461E-2</v>
      </c>
      <c r="E30" s="473">
        <f>Stored_C!G36+Stored_C!M36</f>
        <v>3.0525626237452877E-2</v>
      </c>
      <c r="F30" s="474">
        <f>F29+HWP!C30</f>
        <v>0</v>
      </c>
      <c r="G30" s="472">
        <f>G29+HWP!D30</f>
        <v>0.57023312109861246</v>
      </c>
      <c r="H30" s="473">
        <f>H29+HWP!E30</f>
        <v>0.47044232490635535</v>
      </c>
      <c r="I30" s="456"/>
      <c r="J30" s="475">
        <f>Garden!J37</f>
        <v>0</v>
      </c>
      <c r="K30" s="476">
        <f>Paper!J37</f>
        <v>7.5447079899853553E-2</v>
      </c>
      <c r="L30" s="477">
        <f>Wood!J37</f>
        <v>0</v>
      </c>
      <c r="M30" s="478">
        <f>J30*(1-Recovery_OX!E30)*(1-Recovery_OX!F30)</f>
        <v>0</v>
      </c>
      <c r="N30" s="476">
        <f>K30*(1-Recovery_OX!E30)*(1-Recovery_OX!F30)</f>
        <v>7.5447079899853553E-2</v>
      </c>
      <c r="O30" s="477">
        <f>L30*(1-Recovery_OX!E30)*(1-Recovery_OX!F30)</f>
        <v>0</v>
      </c>
    </row>
    <row r="31" spans="2:15">
      <c r="B31" s="470">
        <f t="shared" si="0"/>
        <v>1969</v>
      </c>
      <c r="C31" s="471">
        <f>Stored_C!E37</f>
        <v>0</v>
      </c>
      <c r="D31" s="472">
        <f>Stored_C!F37+Stored_C!L37</f>
        <v>3.7628675385683992E-2</v>
      </c>
      <c r="E31" s="473">
        <f>Stored_C!G37+Stored_C!M37</f>
        <v>3.104365719318929E-2</v>
      </c>
      <c r="F31" s="474">
        <f>F30+HWP!C31</f>
        <v>0</v>
      </c>
      <c r="G31" s="472">
        <f>G30+HWP!D31</f>
        <v>0.6078617964842965</v>
      </c>
      <c r="H31" s="473">
        <f>H30+HWP!E31</f>
        <v>0.50148598209954465</v>
      </c>
      <c r="I31" s="456"/>
      <c r="J31" s="475">
        <f>Garden!J38</f>
        <v>0</v>
      </c>
      <c r="K31" s="476">
        <f>Paper!J38</f>
        <v>7.8584341563893809E-2</v>
      </c>
      <c r="L31" s="477">
        <f>Wood!J38</f>
        <v>0</v>
      </c>
      <c r="M31" s="478">
        <f>J31*(1-Recovery_OX!E31)*(1-Recovery_OX!F31)</f>
        <v>0</v>
      </c>
      <c r="N31" s="476">
        <f>K31*(1-Recovery_OX!E31)*(1-Recovery_OX!F31)</f>
        <v>7.8584341563893809E-2</v>
      </c>
      <c r="O31" s="477">
        <f>L31*(1-Recovery_OX!E31)*(1-Recovery_OX!F31)</f>
        <v>0</v>
      </c>
    </row>
    <row r="32" spans="2:15">
      <c r="B32" s="470">
        <f t="shared" si="0"/>
        <v>1970</v>
      </c>
      <c r="C32" s="471">
        <f>Stored_C!E38</f>
        <v>0</v>
      </c>
      <c r="D32" s="472">
        <f>Stored_C!F38+Stored_C!L38</f>
        <v>3.8241321967271237E-2</v>
      </c>
      <c r="E32" s="473">
        <f>Stored_C!G38+Stored_C!M38</f>
        <v>3.1549090622998772E-2</v>
      </c>
      <c r="F32" s="474">
        <f>F31+HWP!C32</f>
        <v>0</v>
      </c>
      <c r="G32" s="472">
        <f>G31+HWP!D32</f>
        <v>0.64610311845156776</v>
      </c>
      <c r="H32" s="473">
        <f>H31+HWP!E32</f>
        <v>0.53303507272254347</v>
      </c>
      <c r="I32" s="456"/>
      <c r="J32" s="475">
        <f>Garden!J39</f>
        <v>0</v>
      </c>
      <c r="K32" s="476">
        <f>Paper!J39</f>
        <v>8.1528355080741036E-2</v>
      </c>
      <c r="L32" s="477">
        <f>Wood!J39</f>
        <v>0</v>
      </c>
      <c r="M32" s="478">
        <f>J32*(1-Recovery_OX!E32)*(1-Recovery_OX!F32)</f>
        <v>0</v>
      </c>
      <c r="N32" s="476">
        <f>K32*(1-Recovery_OX!E32)*(1-Recovery_OX!F32)</f>
        <v>8.1528355080741036E-2</v>
      </c>
      <c r="O32" s="477">
        <f>L32*(1-Recovery_OX!E32)*(1-Recovery_OX!F32)</f>
        <v>0</v>
      </c>
    </row>
    <row r="33" spans="2:15">
      <c r="B33" s="470">
        <f t="shared" si="0"/>
        <v>1971</v>
      </c>
      <c r="C33" s="471">
        <f>Stored_C!E39</f>
        <v>0</v>
      </c>
      <c r="D33" s="472">
        <f>Stored_C!F39+Stored_C!L39</f>
        <v>3.8838932275854776E-2</v>
      </c>
      <c r="E33" s="473">
        <f>Stored_C!G39+Stored_C!M39</f>
        <v>3.2042119127580197E-2</v>
      </c>
      <c r="F33" s="474">
        <f>F32+HWP!C33</f>
        <v>0</v>
      </c>
      <c r="G33" s="472">
        <f>G32+HWP!D33</f>
        <v>0.68494205072742254</v>
      </c>
      <c r="H33" s="473">
        <f>H32+HWP!E33</f>
        <v>0.56507719185012362</v>
      </c>
      <c r="I33" s="456"/>
      <c r="J33" s="475">
        <f>Garden!J40</f>
        <v>0</v>
      </c>
      <c r="K33" s="476">
        <f>Paper!J40</f>
        <v>8.428662164855423E-2</v>
      </c>
      <c r="L33" s="477">
        <f>Wood!J40</f>
        <v>0</v>
      </c>
      <c r="M33" s="478">
        <f>J33*(1-Recovery_OX!E33)*(1-Recovery_OX!F33)</f>
        <v>0</v>
      </c>
      <c r="N33" s="476">
        <f>K33*(1-Recovery_OX!E33)*(1-Recovery_OX!F33)</f>
        <v>8.428662164855423E-2</v>
      </c>
      <c r="O33" s="477">
        <f>L33*(1-Recovery_OX!E33)*(1-Recovery_OX!F33)</f>
        <v>0</v>
      </c>
    </row>
    <row r="34" spans="2:15">
      <c r="B34" s="470">
        <f t="shared" si="0"/>
        <v>1972</v>
      </c>
      <c r="C34" s="471">
        <f>Stored_C!E40</f>
        <v>0</v>
      </c>
      <c r="D34" s="472">
        <f>Stored_C!F40+Stored_C!L40</f>
        <v>3.9421736709267685E-2</v>
      </c>
      <c r="E34" s="473">
        <f>Stored_C!G40+Stored_C!M40</f>
        <v>3.2522932785145835E-2</v>
      </c>
      <c r="F34" s="474">
        <f>F33+HWP!C34</f>
        <v>0</v>
      </c>
      <c r="G34" s="472">
        <f>G33+HWP!D34</f>
        <v>0.72436378743669017</v>
      </c>
      <c r="H34" s="473">
        <f>H33+HWP!E34</f>
        <v>0.59760012463526946</v>
      </c>
      <c r="I34" s="456"/>
      <c r="J34" s="475">
        <f>Garden!J41</f>
        <v>0</v>
      </c>
      <c r="K34" s="476">
        <f>Paper!J41</f>
        <v>8.6866389486645226E-2</v>
      </c>
      <c r="L34" s="477">
        <f>Wood!J41</f>
        <v>0</v>
      </c>
      <c r="M34" s="478">
        <f>J34*(1-Recovery_OX!E34)*(1-Recovery_OX!F34)</f>
        <v>0</v>
      </c>
      <c r="N34" s="476">
        <f>K34*(1-Recovery_OX!E34)*(1-Recovery_OX!F34)</f>
        <v>8.6866389486645226E-2</v>
      </c>
      <c r="O34" s="477">
        <f>L34*(1-Recovery_OX!E34)*(1-Recovery_OX!F34)</f>
        <v>0</v>
      </c>
    </row>
    <row r="35" spans="2:15">
      <c r="B35" s="470">
        <f t="shared" si="0"/>
        <v>1973</v>
      </c>
      <c r="C35" s="471">
        <f>Stored_C!E41</f>
        <v>0</v>
      </c>
      <c r="D35" s="472">
        <f>Stored_C!F41+Stored_C!L41</f>
        <v>3.9989962644807857E-2</v>
      </c>
      <c r="E35" s="473">
        <f>Stored_C!G41+Stored_C!M41</f>
        <v>3.2991719181966479E-2</v>
      </c>
      <c r="F35" s="474">
        <f>F34+HWP!C35</f>
        <v>0</v>
      </c>
      <c r="G35" s="472">
        <f>G34+HWP!D35</f>
        <v>0.76435375008149797</v>
      </c>
      <c r="H35" s="473">
        <f>H34+HWP!E35</f>
        <v>0.63059184381723599</v>
      </c>
      <c r="I35" s="456"/>
      <c r="J35" s="475">
        <f>Garden!J42</f>
        <v>0</v>
      </c>
      <c r="K35" s="476">
        <f>Paper!J42</f>
        <v>8.9274661992372342E-2</v>
      </c>
      <c r="L35" s="477">
        <f>Wood!J42</f>
        <v>0</v>
      </c>
      <c r="M35" s="478">
        <f>J35*(1-Recovery_OX!E35)*(1-Recovery_OX!F35)</f>
        <v>0</v>
      </c>
      <c r="N35" s="476">
        <f>K35*(1-Recovery_OX!E35)*(1-Recovery_OX!F35)</f>
        <v>8.9274661992372342E-2</v>
      </c>
      <c r="O35" s="477">
        <f>L35*(1-Recovery_OX!E35)*(1-Recovery_OX!F35)</f>
        <v>0</v>
      </c>
    </row>
    <row r="36" spans="2:15">
      <c r="B36" s="470">
        <f t="shared" si="0"/>
        <v>1974</v>
      </c>
      <c r="C36" s="471">
        <f>Stored_C!E42</f>
        <v>0</v>
      </c>
      <c r="D36" s="472">
        <f>Stored_C!F42+Stored_C!L42</f>
        <v>4.0543834475834761E-2</v>
      </c>
      <c r="E36" s="473">
        <f>Stored_C!G42+Stored_C!M42</f>
        <v>3.344866344256367E-2</v>
      </c>
      <c r="F36" s="474">
        <f>F35+HWP!C36</f>
        <v>0</v>
      </c>
      <c r="G36" s="472">
        <f>G35+HWP!D36</f>
        <v>0.80489758455733273</v>
      </c>
      <c r="H36" s="473">
        <f>H35+HWP!E36</f>
        <v>0.66404050725979968</v>
      </c>
      <c r="I36" s="456"/>
      <c r="J36" s="475">
        <f>Garden!J43</f>
        <v>0</v>
      </c>
      <c r="K36" s="476">
        <f>Paper!J43</f>
        <v>9.151820562844927E-2</v>
      </c>
      <c r="L36" s="477">
        <f>Wood!J43</f>
        <v>0</v>
      </c>
      <c r="M36" s="478">
        <f>J36*(1-Recovery_OX!E36)*(1-Recovery_OX!F36)</f>
        <v>0</v>
      </c>
      <c r="N36" s="476">
        <f>K36*(1-Recovery_OX!E36)*(1-Recovery_OX!F36)</f>
        <v>9.151820562844927E-2</v>
      </c>
      <c r="O36" s="477">
        <f>L36*(1-Recovery_OX!E36)*(1-Recovery_OX!F36)</f>
        <v>0</v>
      </c>
    </row>
    <row r="37" spans="2:15">
      <c r="B37" s="470">
        <f t="shared" si="0"/>
        <v>1975</v>
      </c>
      <c r="C37" s="471">
        <f>Stored_C!E43</f>
        <v>0</v>
      </c>
      <c r="D37" s="472">
        <f>Stored_C!F43+Stored_C!L43</f>
        <v>4.108357364794344E-2</v>
      </c>
      <c r="E37" s="473">
        <f>Stored_C!G43+Stored_C!M43</f>
        <v>3.3893948259553337E-2</v>
      </c>
      <c r="F37" s="474">
        <f>F36+HWP!C37</f>
        <v>0</v>
      </c>
      <c r="G37" s="472">
        <f>G36+HWP!D37</f>
        <v>0.8459811582052762</v>
      </c>
      <c r="H37" s="473">
        <f>H36+HWP!E37</f>
        <v>0.69793445551935307</v>
      </c>
      <c r="I37" s="456"/>
      <c r="J37" s="475">
        <f>Garden!J44</f>
        <v>0</v>
      </c>
      <c r="K37" s="476">
        <f>Paper!J44</f>
        <v>9.3603557550545058E-2</v>
      </c>
      <c r="L37" s="477">
        <f>Wood!J44</f>
        <v>0</v>
      </c>
      <c r="M37" s="478">
        <f>J37*(1-Recovery_OX!E37)*(1-Recovery_OX!F37)</f>
        <v>0</v>
      </c>
      <c r="N37" s="476">
        <f>K37*(1-Recovery_OX!E37)*(1-Recovery_OX!F37)</f>
        <v>9.3603557550545058E-2</v>
      </c>
      <c r="O37" s="477">
        <f>L37*(1-Recovery_OX!E37)*(1-Recovery_OX!F37)</f>
        <v>0</v>
      </c>
    </row>
    <row r="38" spans="2:15">
      <c r="B38" s="470">
        <f t="shared" si="0"/>
        <v>1976</v>
      </c>
      <c r="C38" s="471">
        <f>Stored_C!E44</f>
        <v>0</v>
      </c>
      <c r="D38" s="472">
        <f>Stored_C!F44+Stored_C!L44</f>
        <v>4.160939869472062E-2</v>
      </c>
      <c r="E38" s="473">
        <f>Stored_C!G44+Stored_C!M44</f>
        <v>3.4327753923144508E-2</v>
      </c>
      <c r="F38" s="474">
        <f>F37+HWP!C38</f>
        <v>0</v>
      </c>
      <c r="G38" s="472">
        <f>G37+HWP!D38</f>
        <v>0.88759055689999677</v>
      </c>
      <c r="H38" s="473">
        <f>H37+HWP!E38</f>
        <v>0.73226220944249754</v>
      </c>
      <c r="I38" s="456"/>
      <c r="J38" s="475">
        <f>Garden!J45</f>
        <v>0</v>
      </c>
      <c r="K38" s="476">
        <f>Paper!J45</f>
        <v>9.553703298462117E-2</v>
      </c>
      <c r="L38" s="477">
        <f>Wood!J45</f>
        <v>0</v>
      </c>
      <c r="M38" s="478">
        <f>J38*(1-Recovery_OX!E38)*(1-Recovery_OX!F38)</f>
        <v>0</v>
      </c>
      <c r="N38" s="476">
        <f>K38*(1-Recovery_OX!E38)*(1-Recovery_OX!F38)</f>
        <v>9.553703298462117E-2</v>
      </c>
      <c r="O38" s="477">
        <f>L38*(1-Recovery_OX!E38)*(1-Recovery_OX!F38)</f>
        <v>0</v>
      </c>
    </row>
    <row r="39" spans="2:15">
      <c r="B39" s="470">
        <f t="shared" si="0"/>
        <v>1977</v>
      </c>
      <c r="C39" s="471">
        <f>Stored_C!E45</f>
        <v>0</v>
      </c>
      <c r="D39" s="472">
        <f>Stored_C!F45+Stored_C!L45</f>
        <v>4.2121525273087296E-2</v>
      </c>
      <c r="E39" s="473">
        <f>Stored_C!G45+Stored_C!M45</f>
        <v>3.4750258350297013E-2</v>
      </c>
      <c r="F39" s="474">
        <f>F38+HWP!C39</f>
        <v>0</v>
      </c>
      <c r="G39" s="472">
        <f>G38+HWP!D39</f>
        <v>0.9297120821730841</v>
      </c>
      <c r="H39" s="473">
        <f>H38+HWP!E39</f>
        <v>0.76701246779279453</v>
      </c>
      <c r="I39" s="456"/>
      <c r="J39" s="475">
        <f>Garden!J46</f>
        <v>0</v>
      </c>
      <c r="K39" s="476">
        <f>Paper!J46</f>
        <v>9.73247323630443E-2</v>
      </c>
      <c r="L39" s="477">
        <f>Wood!J46</f>
        <v>0</v>
      </c>
      <c r="M39" s="478">
        <f>J39*(1-Recovery_OX!E39)*(1-Recovery_OX!F39)</f>
        <v>0</v>
      </c>
      <c r="N39" s="476">
        <f>K39*(1-Recovery_OX!E39)*(1-Recovery_OX!F39)</f>
        <v>9.73247323630443E-2</v>
      </c>
      <c r="O39" s="477">
        <f>L39*(1-Recovery_OX!E39)*(1-Recovery_OX!F39)</f>
        <v>0</v>
      </c>
    </row>
    <row r="40" spans="2:15">
      <c r="B40" s="470">
        <f t="shared" si="0"/>
        <v>1978</v>
      </c>
      <c r="C40" s="471">
        <f>Stored_C!E46</f>
        <v>0</v>
      </c>
      <c r="D40" s="472">
        <f>Stored_C!F46+Stored_C!L46</f>
        <v>4.262016619823282E-2</v>
      </c>
      <c r="E40" s="473">
        <f>Stored_C!G46+Stored_C!M46</f>
        <v>3.5161637113542074E-2</v>
      </c>
      <c r="F40" s="474">
        <f>F39+HWP!C40</f>
        <v>0</v>
      </c>
      <c r="G40" s="472">
        <f>G39+HWP!D40</f>
        <v>0.97233224837131693</v>
      </c>
      <c r="H40" s="473">
        <f>H39+HWP!E40</f>
        <v>0.80217410490633656</v>
      </c>
      <c r="I40" s="456"/>
      <c r="J40" s="475">
        <f>Garden!J47</f>
        <v>0</v>
      </c>
      <c r="K40" s="476">
        <f>Paper!J47</f>
        <v>9.8972548228127191E-2</v>
      </c>
      <c r="L40" s="477">
        <f>Wood!J47</f>
        <v>0</v>
      </c>
      <c r="M40" s="478">
        <f>J40*(1-Recovery_OX!E40)*(1-Recovery_OX!F40)</f>
        <v>0</v>
      </c>
      <c r="N40" s="476">
        <f>K40*(1-Recovery_OX!E40)*(1-Recovery_OX!F40)</f>
        <v>9.8972548228127191E-2</v>
      </c>
      <c r="O40" s="477">
        <f>L40*(1-Recovery_OX!E40)*(1-Recovery_OX!F40)</f>
        <v>0</v>
      </c>
    </row>
    <row r="41" spans="2:15">
      <c r="B41" s="470">
        <f t="shared" si="0"/>
        <v>1979</v>
      </c>
      <c r="C41" s="471">
        <f>Stored_C!E47</f>
        <v>0</v>
      </c>
      <c r="D41" s="472">
        <f>Stored_C!F47+Stored_C!L47</f>
        <v>4.3105531478144686E-2</v>
      </c>
      <c r="E41" s="473">
        <f>Stored_C!G47+Stored_C!M47</f>
        <v>3.5562063469469357E-2</v>
      </c>
      <c r="F41" s="474">
        <f>F40+HWP!C41</f>
        <v>0</v>
      </c>
      <c r="G41" s="472">
        <f>G40+HWP!D41</f>
        <v>1.0154377798494616</v>
      </c>
      <c r="H41" s="473">
        <f>H40+HWP!E41</f>
        <v>0.83773616837580589</v>
      </c>
      <c r="I41" s="456"/>
      <c r="J41" s="475">
        <f>Garden!J48</f>
        <v>0</v>
      </c>
      <c r="K41" s="476">
        <f>Paper!J48</f>
        <v>0.10048617191138344</v>
      </c>
      <c r="L41" s="477">
        <f>Wood!J48</f>
        <v>0</v>
      </c>
      <c r="M41" s="478">
        <f>J41*(1-Recovery_OX!E41)*(1-Recovery_OX!F41)</f>
        <v>0</v>
      </c>
      <c r="N41" s="476">
        <f>K41*(1-Recovery_OX!E41)*(1-Recovery_OX!F41)</f>
        <v>0.10048617191138344</v>
      </c>
      <c r="O41" s="477">
        <f>L41*(1-Recovery_OX!E41)*(1-Recovery_OX!F41)</f>
        <v>0</v>
      </c>
    </row>
    <row r="42" spans="2:15">
      <c r="B42" s="470">
        <f t="shared" si="0"/>
        <v>1980</v>
      </c>
      <c r="C42" s="471">
        <f>Stored_C!E48</f>
        <v>0</v>
      </c>
      <c r="D42" s="472">
        <f>Stored_C!F48+Stored_C!L48</f>
        <v>4.3582377552000014E-2</v>
      </c>
      <c r="E42" s="473">
        <f>Stored_C!G48+Stored_C!M48</f>
        <v>3.5955461480400012E-2</v>
      </c>
      <c r="F42" s="474">
        <f>F41+HWP!C42</f>
        <v>0</v>
      </c>
      <c r="G42" s="472">
        <f>G41+HWP!D42</f>
        <v>1.0590201574014617</v>
      </c>
      <c r="H42" s="473">
        <f>H41+HWP!E42</f>
        <v>0.87369162985620585</v>
      </c>
      <c r="I42" s="456"/>
      <c r="J42" s="475">
        <f>Garden!J49</f>
        <v>0</v>
      </c>
      <c r="K42" s="476">
        <f>Paper!J49</f>
        <v>0.10187109999643434</v>
      </c>
      <c r="L42" s="477">
        <f>Wood!J49</f>
        <v>0</v>
      </c>
      <c r="M42" s="478">
        <f>J42*(1-Recovery_OX!E42)*(1-Recovery_OX!F42)</f>
        <v>0</v>
      </c>
      <c r="N42" s="476">
        <f>K42*(1-Recovery_OX!E42)*(1-Recovery_OX!F42)</f>
        <v>0.10187109999643434</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1.0590201574014617</v>
      </c>
      <c r="H43" s="473">
        <f>H42+HWP!E43</f>
        <v>0.87369162985620585</v>
      </c>
      <c r="I43" s="456"/>
      <c r="J43" s="475">
        <f>Garden!J50</f>
        <v>0</v>
      </c>
      <c r="K43" s="476">
        <f>Paper!J50</f>
        <v>0.10313298991399578</v>
      </c>
      <c r="L43" s="477">
        <f>Wood!J50</f>
        <v>0</v>
      </c>
      <c r="M43" s="478">
        <f>J43*(1-Recovery_OX!E43)*(1-Recovery_OX!F43)</f>
        <v>0</v>
      </c>
      <c r="N43" s="476">
        <f>K43*(1-Recovery_OX!E43)*(1-Recovery_OX!F43)</f>
        <v>0.10313298991399578</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1.0590201574014617</v>
      </c>
      <c r="H44" s="473">
        <f>H43+HWP!E44</f>
        <v>0.87369162985620585</v>
      </c>
      <c r="I44" s="456"/>
      <c r="J44" s="475">
        <f>Garden!J51</f>
        <v>0</v>
      </c>
      <c r="K44" s="476">
        <f>Paper!J51</f>
        <v>9.6160562424232168E-2</v>
      </c>
      <c r="L44" s="477">
        <f>Wood!J51</f>
        <v>0</v>
      </c>
      <c r="M44" s="478">
        <f>J44*(1-Recovery_OX!E44)*(1-Recovery_OX!F44)</f>
        <v>0</v>
      </c>
      <c r="N44" s="476">
        <f>K44*(1-Recovery_OX!E44)*(1-Recovery_OX!F44)</f>
        <v>9.6160562424232168E-2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1.0590201574014617</v>
      </c>
      <c r="H45" s="473">
        <f>H44+HWP!E45</f>
        <v>0.87369162985620585</v>
      </c>
      <c r="I45" s="456"/>
      <c r="J45" s="475">
        <f>Garden!J52</f>
        <v>0</v>
      </c>
      <c r="K45" s="476">
        <f>Paper!J52</f>
        <v>8.9659514123034217E-2</v>
      </c>
      <c r="L45" s="477">
        <f>Wood!J52</f>
        <v>0</v>
      </c>
      <c r="M45" s="478">
        <f>J45*(1-Recovery_OX!E45)*(1-Recovery_OX!F45)</f>
        <v>0</v>
      </c>
      <c r="N45" s="476">
        <f>K45*(1-Recovery_OX!E45)*(1-Recovery_OX!F45)</f>
        <v>8.9659514123034217E-2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1.0590201574014617</v>
      </c>
      <c r="H46" s="473">
        <f>H45+HWP!E46</f>
        <v>0.87369162985620585</v>
      </c>
      <c r="I46" s="456"/>
      <c r="J46" s="475">
        <f>Garden!J53</f>
        <v>0</v>
      </c>
      <c r="K46" s="476">
        <f>Paper!J53</f>
        <v>8.3597976864087195E-2</v>
      </c>
      <c r="L46" s="477">
        <f>Wood!J53</f>
        <v>0</v>
      </c>
      <c r="M46" s="478">
        <f>J46*(1-Recovery_OX!E46)*(1-Recovery_OX!F46)</f>
        <v>0</v>
      </c>
      <c r="N46" s="476">
        <f>K46*(1-Recovery_OX!E46)*(1-Recovery_OX!F46)</f>
        <v>8.3597976864087195E-2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1.0590201574014617</v>
      </c>
      <c r="H47" s="473">
        <f>H46+HWP!E47</f>
        <v>0.87369162985620585</v>
      </c>
      <c r="I47" s="456"/>
      <c r="J47" s="475">
        <f>Garden!J54</f>
        <v>0</v>
      </c>
      <c r="K47" s="476">
        <f>Paper!J54</f>
        <v>7.7946236984715353E-2</v>
      </c>
      <c r="L47" s="477">
        <f>Wood!J54</f>
        <v>0</v>
      </c>
      <c r="M47" s="478">
        <f>J47*(1-Recovery_OX!E47)*(1-Recovery_OX!F47)</f>
        <v>0</v>
      </c>
      <c r="N47" s="476">
        <f>K47*(1-Recovery_OX!E47)*(1-Recovery_OX!F47)</f>
        <v>7.7946236984715353E-2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1.0590201574014617</v>
      </c>
      <c r="H48" s="473">
        <f>H47+HWP!E48</f>
        <v>0.87369162985620585</v>
      </c>
      <c r="I48" s="456"/>
      <c r="J48" s="475">
        <f>Garden!J55</f>
        <v>0</v>
      </c>
      <c r="K48" s="476">
        <f>Paper!J55</f>
        <v>7.2676589649473058E-2</v>
      </c>
      <c r="L48" s="477">
        <f>Wood!J55</f>
        <v>0</v>
      </c>
      <c r="M48" s="478">
        <f>J48*(1-Recovery_OX!E48)*(1-Recovery_OX!F48)</f>
        <v>0</v>
      </c>
      <c r="N48" s="476">
        <f>K48*(1-Recovery_OX!E48)*(1-Recovery_OX!F48)</f>
        <v>7.2676589649473058E-2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1.0590201574014617</v>
      </c>
      <c r="H49" s="473">
        <f>H48+HWP!E49</f>
        <v>0.87369162985620585</v>
      </c>
      <c r="I49" s="456"/>
      <c r="J49" s="475">
        <f>Garden!J56</f>
        <v>0</v>
      </c>
      <c r="K49" s="476">
        <f>Paper!J56</f>
        <v>6.7763203041009287E-2</v>
      </c>
      <c r="L49" s="477">
        <f>Wood!J56</f>
        <v>0</v>
      </c>
      <c r="M49" s="478">
        <f>J49*(1-Recovery_OX!E49)*(1-Recovery_OX!F49)</f>
        <v>0</v>
      </c>
      <c r="N49" s="476">
        <f>K49*(1-Recovery_OX!E49)*(1-Recovery_OX!F49)</f>
        <v>6.7763203041009287E-2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1.0590201574014617</v>
      </c>
      <c r="H50" s="473">
        <f>H49+HWP!E50</f>
        <v>0.87369162985620585</v>
      </c>
      <c r="I50" s="456"/>
      <c r="J50" s="475">
        <f>Garden!J57</f>
        <v>0</v>
      </c>
      <c r="K50" s="476">
        <f>Paper!J57</f>
        <v>6.3181991732469023E-2</v>
      </c>
      <c r="L50" s="477">
        <f>Wood!J57</f>
        <v>0</v>
      </c>
      <c r="M50" s="478">
        <f>J50*(1-Recovery_OX!E50)*(1-Recovery_OX!F50)</f>
        <v>0</v>
      </c>
      <c r="N50" s="476">
        <f>K50*(1-Recovery_OX!E50)*(1-Recovery_OX!F50)</f>
        <v>6.3181991732469023E-2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1.0590201574014617</v>
      </c>
      <c r="H51" s="473">
        <f>H50+HWP!E51</f>
        <v>0.87369162985620585</v>
      </c>
      <c r="I51" s="456"/>
      <c r="J51" s="475">
        <f>Garden!J58</f>
        <v>0</v>
      </c>
      <c r="K51" s="476">
        <f>Paper!J58</f>
        <v>5.8910498620702835E-2</v>
      </c>
      <c r="L51" s="477">
        <f>Wood!J58</f>
        <v>0</v>
      </c>
      <c r="M51" s="478">
        <f>J51*(1-Recovery_OX!E51)*(1-Recovery_OX!F51)</f>
        <v>0</v>
      </c>
      <c r="N51" s="476">
        <f>K51*(1-Recovery_OX!E51)*(1-Recovery_OX!F51)</f>
        <v>5.8910498620702835E-2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1.0590201574014617</v>
      </c>
      <c r="H52" s="473">
        <f>H51+HWP!E52</f>
        <v>0.87369162985620585</v>
      </c>
      <c r="I52" s="456"/>
      <c r="J52" s="475">
        <f>Garden!J59</f>
        <v>0</v>
      </c>
      <c r="K52" s="476">
        <f>Paper!J59</f>
        <v>5.4927784841521207E-2</v>
      </c>
      <c r="L52" s="477">
        <f>Wood!J59</f>
        <v>0</v>
      </c>
      <c r="M52" s="478">
        <f>J52*(1-Recovery_OX!E52)*(1-Recovery_OX!F52)</f>
        <v>0</v>
      </c>
      <c r="N52" s="476">
        <f>K52*(1-Recovery_OX!E52)*(1-Recovery_OX!F52)</f>
        <v>5.4927784841521207E-2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1.0590201574014617</v>
      </c>
      <c r="H53" s="473">
        <f>H52+HWP!E53</f>
        <v>0.87369162985620585</v>
      </c>
      <c r="I53" s="456"/>
      <c r="J53" s="475">
        <f>Garden!J60</f>
        <v>0</v>
      </c>
      <c r="K53" s="476">
        <f>Paper!J60</f>
        <v>5.1214327127358003E-2</v>
      </c>
      <c r="L53" s="477">
        <f>Wood!J60</f>
        <v>0</v>
      </c>
      <c r="M53" s="478">
        <f>J53*(1-Recovery_OX!E53)*(1-Recovery_OX!F53)</f>
        <v>0</v>
      </c>
      <c r="N53" s="476">
        <f>K53*(1-Recovery_OX!E53)*(1-Recovery_OX!F53)</f>
        <v>5.1214327127358003E-2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1.0590201574014617</v>
      </c>
      <c r="H54" s="473">
        <f>H53+HWP!E54</f>
        <v>0.87369162985620585</v>
      </c>
      <c r="I54" s="456"/>
      <c r="J54" s="475">
        <f>Garden!J61</f>
        <v>0</v>
      </c>
      <c r="K54" s="476">
        <f>Paper!J61</f>
        <v>4.7751922104190166E-2</v>
      </c>
      <c r="L54" s="477">
        <f>Wood!J61</f>
        <v>0</v>
      </c>
      <c r="M54" s="478">
        <f>J54*(1-Recovery_OX!E54)*(1-Recovery_OX!F54)</f>
        <v>0</v>
      </c>
      <c r="N54" s="476">
        <f>K54*(1-Recovery_OX!E54)*(1-Recovery_OX!F54)</f>
        <v>4.7751922104190166E-2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1.0590201574014617</v>
      </c>
      <c r="H55" s="473">
        <f>H54+HWP!E55</f>
        <v>0.87369162985620585</v>
      </c>
      <c r="I55" s="456"/>
      <c r="J55" s="475">
        <f>Garden!J62</f>
        <v>0</v>
      </c>
      <c r="K55" s="476">
        <f>Paper!J62</f>
        <v>4.4523597058577148E-2</v>
      </c>
      <c r="L55" s="477">
        <f>Wood!J62</f>
        <v>0</v>
      </c>
      <c r="M55" s="478">
        <f>J55*(1-Recovery_OX!E55)*(1-Recovery_OX!F55)</f>
        <v>0</v>
      </c>
      <c r="N55" s="476">
        <f>K55*(1-Recovery_OX!E55)*(1-Recovery_OX!F55)</f>
        <v>4.4523597058577148E-2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1.0590201574014617</v>
      </c>
      <c r="H56" s="473">
        <f>H55+HWP!E56</f>
        <v>0.87369162985620585</v>
      </c>
      <c r="I56" s="456"/>
      <c r="J56" s="475">
        <f>Garden!J63</f>
        <v>0</v>
      </c>
      <c r="K56" s="476">
        <f>Paper!J63</f>
        <v>4.1513526737399997E-2</v>
      </c>
      <c r="L56" s="477">
        <f>Wood!J63</f>
        <v>0</v>
      </c>
      <c r="M56" s="478">
        <f>J56*(1-Recovery_OX!E56)*(1-Recovery_OX!F56)</f>
        <v>0</v>
      </c>
      <c r="N56" s="476">
        <f>K56*(1-Recovery_OX!E56)*(1-Recovery_OX!F56)</f>
        <v>4.1513526737399997E-2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1.0590201574014617</v>
      </c>
      <c r="H57" s="473">
        <f>H56+HWP!E57</f>
        <v>0.87369162985620585</v>
      </c>
      <c r="I57" s="456"/>
      <c r="J57" s="475">
        <f>Garden!J64</f>
        <v>0</v>
      </c>
      <c r="K57" s="476">
        <f>Paper!J64</f>
        <v>3.8706955772452104E-2</v>
      </c>
      <c r="L57" s="477">
        <f>Wood!J64</f>
        <v>0</v>
      </c>
      <c r="M57" s="478">
        <f>J57*(1-Recovery_OX!E57)*(1-Recovery_OX!F57)</f>
        <v>0</v>
      </c>
      <c r="N57" s="476">
        <f>K57*(1-Recovery_OX!E57)*(1-Recovery_OX!F57)</f>
        <v>3.8706955772452104E-2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1.0590201574014617</v>
      </c>
      <c r="H58" s="473">
        <f>H57+HWP!E58</f>
        <v>0.87369162985620585</v>
      </c>
      <c r="I58" s="456"/>
      <c r="J58" s="475">
        <f>Garden!J65</f>
        <v>0</v>
      </c>
      <c r="K58" s="476">
        <f>Paper!J65</f>
        <v>3.6090126349607211E-2</v>
      </c>
      <c r="L58" s="477">
        <f>Wood!J65</f>
        <v>0</v>
      </c>
      <c r="M58" s="478">
        <f>J58*(1-Recovery_OX!E58)*(1-Recovery_OX!F58)</f>
        <v>0</v>
      </c>
      <c r="N58" s="476">
        <f>K58*(1-Recovery_OX!E58)*(1-Recovery_OX!F58)</f>
        <v>3.6090126349607211E-2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1.0590201574014617</v>
      </c>
      <c r="H59" s="473">
        <f>H58+HWP!E59</f>
        <v>0.87369162985620585</v>
      </c>
      <c r="I59" s="456"/>
      <c r="J59" s="475">
        <f>Garden!J66</f>
        <v>0</v>
      </c>
      <c r="K59" s="476">
        <f>Paper!J66</f>
        <v>3.3650210767998581E-2</v>
      </c>
      <c r="L59" s="477">
        <f>Wood!J66</f>
        <v>0</v>
      </c>
      <c r="M59" s="478">
        <f>J59*(1-Recovery_OX!E59)*(1-Recovery_OX!F59)</f>
        <v>0</v>
      </c>
      <c r="N59" s="476">
        <f>K59*(1-Recovery_OX!E59)*(1-Recovery_OX!F59)</f>
        <v>3.3650210767998581E-2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1.0590201574014617</v>
      </c>
      <c r="H60" s="473">
        <f>H59+HWP!E60</f>
        <v>0.87369162985620585</v>
      </c>
      <c r="I60" s="456"/>
      <c r="J60" s="475">
        <f>Garden!J67</f>
        <v>0</v>
      </c>
      <c r="K60" s="476">
        <f>Paper!J67</f>
        <v>3.1375248558614476E-2</v>
      </c>
      <c r="L60" s="477">
        <f>Wood!J67</f>
        <v>0</v>
      </c>
      <c r="M60" s="478">
        <f>J60*(1-Recovery_OX!E60)*(1-Recovery_OX!F60)</f>
        <v>0</v>
      </c>
      <c r="N60" s="476">
        <f>K60*(1-Recovery_OX!E60)*(1-Recovery_OX!F60)</f>
        <v>3.1375248558614476E-2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1.0590201574014617</v>
      </c>
      <c r="H61" s="473">
        <f>H60+HWP!E61</f>
        <v>0.87369162985620585</v>
      </c>
      <c r="I61" s="456"/>
      <c r="J61" s="475">
        <f>Garden!J68</f>
        <v>0</v>
      </c>
      <c r="K61" s="476">
        <f>Paper!J68</f>
        <v>2.9254087854065147E-2</v>
      </c>
      <c r="L61" s="477">
        <f>Wood!J68</f>
        <v>0</v>
      </c>
      <c r="M61" s="478">
        <f>J61*(1-Recovery_OX!E61)*(1-Recovery_OX!F61)</f>
        <v>0</v>
      </c>
      <c r="N61" s="476">
        <f>K61*(1-Recovery_OX!E61)*(1-Recovery_OX!F61)</f>
        <v>2.9254087854065147E-2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1.0590201574014617</v>
      </c>
      <c r="H62" s="473">
        <f>H61+HWP!E62</f>
        <v>0.87369162985620585</v>
      </c>
      <c r="I62" s="456"/>
      <c r="J62" s="475">
        <f>Garden!J69</f>
        <v>0</v>
      </c>
      <c r="K62" s="476">
        <f>Paper!J69</f>
        <v>2.7276330722116011E-2</v>
      </c>
      <c r="L62" s="477">
        <f>Wood!J69</f>
        <v>0</v>
      </c>
      <c r="M62" s="478">
        <f>J62*(1-Recovery_OX!E62)*(1-Recovery_OX!F62)</f>
        <v>0</v>
      </c>
      <c r="N62" s="476">
        <f>K62*(1-Recovery_OX!E62)*(1-Recovery_OX!F62)</f>
        <v>2.7276330722116011E-2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1.0590201574014617</v>
      </c>
      <c r="H63" s="473">
        <f>H62+HWP!E63</f>
        <v>0.87369162985620585</v>
      </c>
      <c r="I63" s="456"/>
      <c r="J63" s="475">
        <f>Garden!J70</f>
        <v>0</v>
      </c>
      <c r="K63" s="476">
        <f>Paper!J70</f>
        <v>2.5432282195011719E-2</v>
      </c>
      <c r="L63" s="477">
        <f>Wood!J70</f>
        <v>0</v>
      </c>
      <c r="M63" s="478">
        <f>J63*(1-Recovery_OX!E63)*(1-Recovery_OX!F63)</f>
        <v>0</v>
      </c>
      <c r="N63" s="476">
        <f>K63*(1-Recovery_OX!E63)*(1-Recovery_OX!F63)</f>
        <v>2.5432282195011719E-2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1.0590201574014617</v>
      </c>
      <c r="H64" s="473">
        <f>H63+HWP!E64</f>
        <v>0.87369162985620585</v>
      </c>
      <c r="I64" s="456"/>
      <c r="J64" s="475">
        <f>Garden!J71</f>
        <v>0</v>
      </c>
      <c r="K64" s="476">
        <f>Paper!J71</f>
        <v>2.3712902744733012E-2</v>
      </c>
      <c r="L64" s="477">
        <f>Wood!J71</f>
        <v>0</v>
      </c>
      <c r="M64" s="478">
        <f>J64*(1-Recovery_OX!E64)*(1-Recovery_OX!F64)</f>
        <v>0</v>
      </c>
      <c r="N64" s="476">
        <f>K64*(1-Recovery_OX!E64)*(1-Recovery_OX!F64)</f>
        <v>2.3712902744733012E-2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1.0590201574014617</v>
      </c>
      <c r="H65" s="473">
        <f>H64+HWP!E65</f>
        <v>0.87369162985620585</v>
      </c>
      <c r="I65" s="456"/>
      <c r="J65" s="475">
        <f>Garden!J72</f>
        <v>0</v>
      </c>
      <c r="K65" s="476">
        <f>Paper!J72</f>
        <v>2.2109763971219859E-2</v>
      </c>
      <c r="L65" s="477">
        <f>Wood!J72</f>
        <v>0</v>
      </c>
      <c r="M65" s="478">
        <f>J65*(1-Recovery_OX!E65)*(1-Recovery_OX!F65)</f>
        <v>0</v>
      </c>
      <c r="N65" s="476">
        <f>K65*(1-Recovery_OX!E65)*(1-Recovery_OX!F65)</f>
        <v>2.2109763971219859E-2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1.0590201574014617</v>
      </c>
      <c r="H66" s="473">
        <f>H65+HWP!E66</f>
        <v>0.87369162985620585</v>
      </c>
      <c r="I66" s="456"/>
      <c r="J66" s="475">
        <f>Garden!J73</f>
        <v>0</v>
      </c>
      <c r="K66" s="476">
        <f>Paper!J73</f>
        <v>2.0615007286344595E-2</v>
      </c>
      <c r="L66" s="477">
        <f>Wood!J73</f>
        <v>0</v>
      </c>
      <c r="M66" s="478">
        <f>J66*(1-Recovery_OX!E66)*(1-Recovery_OX!F66)</f>
        <v>0</v>
      </c>
      <c r="N66" s="476">
        <f>K66*(1-Recovery_OX!E66)*(1-Recovery_OX!F66)</f>
        <v>2.0615007286344595E-2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1.0590201574014617</v>
      </c>
      <c r="H67" s="473">
        <f>H66+HWP!E67</f>
        <v>0.87369162985620585</v>
      </c>
      <c r="I67" s="456"/>
      <c r="J67" s="475">
        <f>Garden!J74</f>
        <v>0</v>
      </c>
      <c r="K67" s="476">
        <f>Paper!J74</f>
        <v>1.9221305391103793E-2</v>
      </c>
      <c r="L67" s="477">
        <f>Wood!J74</f>
        <v>0</v>
      </c>
      <c r="M67" s="478">
        <f>J67*(1-Recovery_OX!E67)*(1-Recovery_OX!F67)</f>
        <v>0</v>
      </c>
      <c r="N67" s="476">
        <f>K67*(1-Recovery_OX!E67)*(1-Recovery_OX!F67)</f>
        <v>1.9221305391103793E-2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1.0590201574014617</v>
      </c>
      <c r="H68" s="473">
        <f>H67+HWP!E68</f>
        <v>0.87369162985620585</v>
      </c>
      <c r="I68" s="456"/>
      <c r="J68" s="475">
        <f>Garden!J75</f>
        <v>0</v>
      </c>
      <c r="K68" s="476">
        <f>Paper!J75</f>
        <v>1.7921826357190064E-2</v>
      </c>
      <c r="L68" s="477">
        <f>Wood!J75</f>
        <v>0</v>
      </c>
      <c r="M68" s="478">
        <f>J68*(1-Recovery_OX!E68)*(1-Recovery_OX!F68)</f>
        <v>0</v>
      </c>
      <c r="N68" s="476">
        <f>K68*(1-Recovery_OX!E68)*(1-Recovery_OX!F68)</f>
        <v>1.7921826357190064E-2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1.0590201574014617</v>
      </c>
      <c r="H69" s="473">
        <f>H68+HWP!E69</f>
        <v>0.87369162985620585</v>
      </c>
      <c r="I69" s="456"/>
      <c r="J69" s="475">
        <f>Garden!J76</f>
        <v>0</v>
      </c>
      <c r="K69" s="476">
        <f>Paper!J76</f>
        <v>1.671020013687155E-2</v>
      </c>
      <c r="L69" s="477">
        <f>Wood!J76</f>
        <v>0</v>
      </c>
      <c r="M69" s="478">
        <f>J69*(1-Recovery_OX!E69)*(1-Recovery_OX!F69)</f>
        <v>0</v>
      </c>
      <c r="N69" s="476">
        <f>K69*(1-Recovery_OX!E69)*(1-Recovery_OX!F69)</f>
        <v>1.671020013687155E-2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1.0590201574014617</v>
      </c>
      <c r="H70" s="473">
        <f>H69+HWP!E70</f>
        <v>0.87369162985620585</v>
      </c>
      <c r="I70" s="456"/>
      <c r="J70" s="475">
        <f>Garden!J77</f>
        <v>0</v>
      </c>
      <c r="K70" s="476">
        <f>Paper!J77</f>
        <v>1.5580487337010564E-2</v>
      </c>
      <c r="L70" s="477">
        <f>Wood!J77</f>
        <v>0</v>
      </c>
      <c r="M70" s="478">
        <f>J70*(1-Recovery_OX!E70)*(1-Recovery_OX!F70)</f>
        <v>0</v>
      </c>
      <c r="N70" s="476">
        <f>K70*(1-Recovery_OX!E70)*(1-Recovery_OX!F70)</f>
        <v>1.5580487337010564E-2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1.0590201574014617</v>
      </c>
      <c r="H71" s="473">
        <f>H70+HWP!E71</f>
        <v>0.87369162985620585</v>
      </c>
      <c r="I71" s="456"/>
      <c r="J71" s="475">
        <f>Garden!J78</f>
        <v>0</v>
      </c>
      <c r="K71" s="476">
        <f>Paper!J78</f>
        <v>1.4527150104151535E-2</v>
      </c>
      <c r="L71" s="477">
        <f>Wood!J78</f>
        <v>0</v>
      </c>
      <c r="M71" s="478">
        <f>J71*(1-Recovery_OX!E71)*(1-Recovery_OX!F71)</f>
        <v>0</v>
      </c>
      <c r="N71" s="476">
        <f>K71*(1-Recovery_OX!E71)*(1-Recovery_OX!F71)</f>
        <v>1.4527150104151535E-2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1.0590201574014617</v>
      </c>
      <c r="H72" s="473">
        <f>H71+HWP!E72</f>
        <v>0.87369162985620585</v>
      </c>
      <c r="I72" s="456"/>
      <c r="J72" s="475">
        <f>Garden!J79</f>
        <v>0</v>
      </c>
      <c r="K72" s="476">
        <f>Paper!J79</f>
        <v>1.3545024977956944E-2</v>
      </c>
      <c r="L72" s="477">
        <f>Wood!J79</f>
        <v>0</v>
      </c>
      <c r="M72" s="478">
        <f>J72*(1-Recovery_OX!E72)*(1-Recovery_OX!F72)</f>
        <v>0</v>
      </c>
      <c r="N72" s="476">
        <f>K72*(1-Recovery_OX!E72)*(1-Recovery_OX!F72)</f>
        <v>1.3545024977956944E-2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1.0590201574014617</v>
      </c>
      <c r="H73" s="473">
        <f>H72+HWP!E73</f>
        <v>0.87369162985620585</v>
      </c>
      <c r="I73" s="456"/>
      <c r="J73" s="475">
        <f>Garden!J80</f>
        <v>0</v>
      </c>
      <c r="K73" s="476">
        <f>Paper!J80</f>
        <v>1.2629297579918758E-2</v>
      </c>
      <c r="L73" s="477">
        <f>Wood!J80</f>
        <v>0</v>
      </c>
      <c r="M73" s="478">
        <f>J73*(1-Recovery_OX!E73)*(1-Recovery_OX!F73)</f>
        <v>0</v>
      </c>
      <c r="N73" s="476">
        <f>K73*(1-Recovery_OX!E73)*(1-Recovery_OX!F73)</f>
        <v>1.2629297579918758E-2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1.0590201574014617</v>
      </c>
      <c r="H74" s="473">
        <f>H73+HWP!E74</f>
        <v>0.87369162985620585</v>
      </c>
      <c r="I74" s="456"/>
      <c r="J74" s="475">
        <f>Garden!J81</f>
        <v>0</v>
      </c>
      <c r="K74" s="476">
        <f>Paper!J81</f>
        <v>1.1775479013269398E-2</v>
      </c>
      <c r="L74" s="477">
        <f>Wood!J81</f>
        <v>0</v>
      </c>
      <c r="M74" s="478">
        <f>J74*(1-Recovery_OX!E74)*(1-Recovery_OX!F74)</f>
        <v>0</v>
      </c>
      <c r="N74" s="476">
        <f>K74*(1-Recovery_OX!E74)*(1-Recovery_OX!F74)</f>
        <v>1.1775479013269398E-2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1.0590201574014617</v>
      </c>
      <c r="H75" s="473">
        <f>H74+HWP!E75</f>
        <v>0.87369162985620585</v>
      </c>
      <c r="I75" s="456"/>
      <c r="J75" s="475">
        <f>Garden!J82</f>
        <v>0</v>
      </c>
      <c r="K75" s="476">
        <f>Paper!J82</f>
        <v>1.0979383858404581E-2</v>
      </c>
      <c r="L75" s="477">
        <f>Wood!J82</f>
        <v>0</v>
      </c>
      <c r="M75" s="478">
        <f>J75*(1-Recovery_OX!E75)*(1-Recovery_OX!F75)</f>
        <v>0</v>
      </c>
      <c r="N75" s="476">
        <f>K75*(1-Recovery_OX!E75)*(1-Recovery_OX!F75)</f>
        <v>1.0979383858404581E-2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1.0590201574014617</v>
      </c>
      <c r="H76" s="473">
        <f>H75+HWP!E76</f>
        <v>0.87369162985620585</v>
      </c>
      <c r="I76" s="456"/>
      <c r="J76" s="475">
        <f>Garden!J83</f>
        <v>0</v>
      </c>
      <c r="K76" s="476">
        <f>Paper!J83</f>
        <v>1.0237109655951556E-2</v>
      </c>
      <c r="L76" s="477">
        <f>Wood!J83</f>
        <v>0</v>
      </c>
      <c r="M76" s="478">
        <f>J76*(1-Recovery_OX!E76)*(1-Recovery_OX!F76)</f>
        <v>0</v>
      </c>
      <c r="N76" s="476">
        <f>K76*(1-Recovery_OX!E76)*(1-Recovery_OX!F76)</f>
        <v>1.0237109655951556E-2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1.0590201574014617</v>
      </c>
      <c r="H77" s="473">
        <f>H76+HWP!E77</f>
        <v>0.87369162985620585</v>
      </c>
      <c r="I77" s="456"/>
      <c r="J77" s="475">
        <f>Garden!J84</f>
        <v>0</v>
      </c>
      <c r="K77" s="476">
        <f>Paper!J84</f>
        <v>9.5450177769087399E-3</v>
      </c>
      <c r="L77" s="477">
        <f>Wood!J84</f>
        <v>0</v>
      </c>
      <c r="M77" s="478">
        <f>J77*(1-Recovery_OX!E77)*(1-Recovery_OX!F77)</f>
        <v>0</v>
      </c>
      <c r="N77" s="476">
        <f>K77*(1-Recovery_OX!E77)*(1-Recovery_OX!F77)</f>
        <v>9.5450177769087399E-3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1.0590201574014617</v>
      </c>
      <c r="H78" s="473">
        <f>H77+HWP!E78</f>
        <v>0.87369162985620585</v>
      </c>
      <c r="I78" s="456"/>
      <c r="J78" s="475">
        <f>Garden!J85</f>
        <v>0</v>
      </c>
      <c r="K78" s="476">
        <f>Paper!J85</f>
        <v>8.8997155860821211E-3</v>
      </c>
      <c r="L78" s="477">
        <f>Wood!J85</f>
        <v>0</v>
      </c>
      <c r="M78" s="478">
        <f>J78*(1-Recovery_OX!E78)*(1-Recovery_OX!F78)</f>
        <v>0</v>
      </c>
      <c r="N78" s="476">
        <f>K78*(1-Recovery_OX!E78)*(1-Recovery_OX!F78)</f>
        <v>8.8997155860821211E-3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1.0590201574014617</v>
      </c>
      <c r="H79" s="473">
        <f>H78+HWP!E79</f>
        <v>0.87369162985620585</v>
      </c>
      <c r="I79" s="456"/>
      <c r="J79" s="475">
        <f>Garden!J86</f>
        <v>0</v>
      </c>
      <c r="K79" s="476">
        <f>Paper!J86</f>
        <v>8.2980398113836149E-3</v>
      </c>
      <c r="L79" s="477">
        <f>Wood!J86</f>
        <v>0</v>
      </c>
      <c r="M79" s="478">
        <f>J79*(1-Recovery_OX!E79)*(1-Recovery_OX!F79)</f>
        <v>0</v>
      </c>
      <c r="N79" s="476">
        <f>K79*(1-Recovery_OX!E79)*(1-Recovery_OX!F79)</f>
        <v>8.2980398113836149E-3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1.0590201574014617</v>
      </c>
      <c r="H80" s="473">
        <f>H79+HWP!E80</f>
        <v>0.87369162985620585</v>
      </c>
      <c r="I80" s="456"/>
      <c r="J80" s="475">
        <f>Garden!J87</f>
        <v>0</v>
      </c>
      <c r="K80" s="476">
        <f>Paper!J87</f>
        <v>7.7370410374676029E-3</v>
      </c>
      <c r="L80" s="477">
        <f>Wood!J87</f>
        <v>0</v>
      </c>
      <c r="M80" s="478">
        <f>J80*(1-Recovery_OX!E80)*(1-Recovery_OX!F80)</f>
        <v>0</v>
      </c>
      <c r="N80" s="476">
        <f>K80*(1-Recovery_OX!E80)*(1-Recovery_OX!F80)</f>
        <v>7.7370410374676029E-3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1.0590201574014617</v>
      </c>
      <c r="H81" s="473">
        <f>H80+HWP!E81</f>
        <v>0.87369162985620585</v>
      </c>
      <c r="I81" s="456"/>
      <c r="J81" s="475">
        <f>Garden!J88</f>
        <v>0</v>
      </c>
      <c r="K81" s="476">
        <f>Paper!J88</f>
        <v>7.2139692476934992E-3</v>
      </c>
      <c r="L81" s="477">
        <f>Wood!J88</f>
        <v>0</v>
      </c>
      <c r="M81" s="478">
        <f>J81*(1-Recovery_OX!E81)*(1-Recovery_OX!F81)</f>
        <v>0</v>
      </c>
      <c r="N81" s="476">
        <f>K81*(1-Recovery_OX!E81)*(1-Recovery_OX!F81)</f>
        <v>7.2139692476934992E-3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1.0590201574014617</v>
      </c>
      <c r="H82" s="473">
        <f>H81+HWP!E82</f>
        <v>0.87369162985620585</v>
      </c>
      <c r="I82" s="456"/>
      <c r="J82" s="475">
        <f>Garden!J89</f>
        <v>0</v>
      </c>
      <c r="K82" s="476">
        <f>Paper!J89</f>
        <v>6.7262603435409817E-3</v>
      </c>
      <c r="L82" s="477">
        <f>Wood!J89</f>
        <v>0</v>
      </c>
      <c r="M82" s="478">
        <f>J82*(1-Recovery_OX!E82)*(1-Recovery_OX!F82)</f>
        <v>0</v>
      </c>
      <c r="N82" s="476">
        <f>K82*(1-Recovery_OX!E82)*(1-Recovery_OX!F82)</f>
        <v>6.7262603435409817E-3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1.0590201574014617</v>
      </c>
      <c r="H83" s="473">
        <f>H82+HWP!E83</f>
        <v>0.87369162985620585</v>
      </c>
      <c r="I83" s="456"/>
      <c r="J83" s="475">
        <f>Garden!J90</f>
        <v>0</v>
      </c>
      <c r="K83" s="476">
        <f>Paper!J90</f>
        <v>6.2715235753960713E-3</v>
      </c>
      <c r="L83" s="477">
        <f>Wood!J90</f>
        <v>0</v>
      </c>
      <c r="M83" s="478">
        <f>J83*(1-Recovery_OX!E83)*(1-Recovery_OX!F83)</f>
        <v>0</v>
      </c>
      <c r="N83" s="476">
        <f>K83*(1-Recovery_OX!E83)*(1-Recovery_OX!F83)</f>
        <v>6.2715235753960713E-3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1.0590201574014617</v>
      </c>
      <c r="H84" s="473">
        <f>H83+HWP!E84</f>
        <v>0.87369162985620585</v>
      </c>
      <c r="I84" s="456"/>
      <c r="J84" s="475">
        <f>Garden!J91</f>
        <v>0</v>
      </c>
      <c r="K84" s="476">
        <f>Paper!J91</f>
        <v>5.8475298230937535E-3</v>
      </c>
      <c r="L84" s="477">
        <f>Wood!J91</f>
        <v>0</v>
      </c>
      <c r="M84" s="478">
        <f>J84*(1-Recovery_OX!E84)*(1-Recovery_OX!F84)</f>
        <v>0</v>
      </c>
      <c r="N84" s="476">
        <f>K84*(1-Recovery_OX!E84)*(1-Recovery_OX!F84)</f>
        <v>5.8475298230937535E-3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1.0590201574014617</v>
      </c>
      <c r="H85" s="473">
        <f>H84+HWP!E85</f>
        <v>0.87369162985620585</v>
      </c>
      <c r="I85" s="456"/>
      <c r="J85" s="475">
        <f>Garden!J92</f>
        <v>0</v>
      </c>
      <c r="K85" s="476">
        <f>Paper!J92</f>
        <v>5.4522006687683392E-3</v>
      </c>
      <c r="L85" s="477">
        <f>Wood!J92</f>
        <v>0</v>
      </c>
      <c r="M85" s="478">
        <f>J85*(1-Recovery_OX!E85)*(1-Recovery_OX!F85)</f>
        <v>0</v>
      </c>
      <c r="N85" s="476">
        <f>K85*(1-Recovery_OX!E85)*(1-Recovery_OX!F85)</f>
        <v>5.4522006687683392E-3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1.0590201574014617</v>
      </c>
      <c r="H86" s="473">
        <f>H85+HWP!E86</f>
        <v>0.87369162985620585</v>
      </c>
      <c r="I86" s="456"/>
      <c r="J86" s="475">
        <f>Garden!J93</f>
        <v>0</v>
      </c>
      <c r="K86" s="476">
        <f>Paper!J93</f>
        <v>5.0835982084466774E-3</v>
      </c>
      <c r="L86" s="477">
        <f>Wood!J93</f>
        <v>0</v>
      </c>
      <c r="M86" s="478">
        <f>J86*(1-Recovery_OX!E86)*(1-Recovery_OX!F86)</f>
        <v>0</v>
      </c>
      <c r="N86" s="476">
        <f>K86*(1-Recovery_OX!E86)*(1-Recovery_OX!F86)</f>
        <v>5.0835982084466774E-3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1.0590201574014617</v>
      </c>
      <c r="H87" s="473">
        <f>H86+HWP!E87</f>
        <v>0.87369162985620585</v>
      </c>
      <c r="I87" s="456"/>
      <c r="J87" s="475">
        <f>Garden!J94</f>
        <v>0</v>
      </c>
      <c r="K87" s="476">
        <f>Paper!J94</f>
        <v>4.7399155524406331E-3</v>
      </c>
      <c r="L87" s="477">
        <f>Wood!J94</f>
        <v>0</v>
      </c>
      <c r="M87" s="478">
        <f>J87*(1-Recovery_OX!E87)*(1-Recovery_OX!F87)</f>
        <v>0</v>
      </c>
      <c r="N87" s="476">
        <f>K87*(1-Recovery_OX!E87)*(1-Recovery_OX!F87)</f>
        <v>4.7399155524406331E-3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1.0590201574014617</v>
      </c>
      <c r="H88" s="473">
        <f>H87+HWP!E88</f>
        <v>0.87369162985620585</v>
      </c>
      <c r="I88" s="456"/>
      <c r="J88" s="475">
        <f>Garden!J95</f>
        <v>0</v>
      </c>
      <c r="K88" s="476">
        <f>Paper!J95</f>
        <v>4.4194679679717356E-3</v>
      </c>
      <c r="L88" s="477">
        <f>Wood!J95</f>
        <v>0</v>
      </c>
      <c r="M88" s="478">
        <f>J88*(1-Recovery_OX!E88)*(1-Recovery_OX!F88)</f>
        <v>0</v>
      </c>
      <c r="N88" s="476">
        <f>K88*(1-Recovery_OX!E88)*(1-Recovery_OX!F88)</f>
        <v>4.4194679679717356E-3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1.0590201574014617</v>
      </c>
      <c r="H89" s="473">
        <f>H88+HWP!E89</f>
        <v>0.87369162985620585</v>
      </c>
      <c r="I89" s="456"/>
      <c r="J89" s="475">
        <f>Garden!J96</f>
        <v>0</v>
      </c>
      <c r="K89" s="476">
        <f>Paper!J96</f>
        <v>4.1206846206091451E-3</v>
      </c>
      <c r="L89" s="477">
        <f>Wood!J96</f>
        <v>0</v>
      </c>
      <c r="M89" s="478">
        <f>J89*(1-Recovery_OX!E89)*(1-Recovery_OX!F89)</f>
        <v>0</v>
      </c>
      <c r="N89" s="476">
        <f>K89*(1-Recovery_OX!E89)*(1-Recovery_OX!F89)</f>
        <v>4.1206846206091451E-3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1.0590201574014617</v>
      </c>
      <c r="H90" s="473">
        <f>H89+HWP!E90</f>
        <v>0.87369162985620585</v>
      </c>
      <c r="I90" s="456"/>
      <c r="J90" s="475">
        <f>Garden!J97</f>
        <v>0</v>
      </c>
      <c r="K90" s="476">
        <f>Paper!J97</f>
        <v>3.8421008740374542E-3</v>
      </c>
      <c r="L90" s="477">
        <f>Wood!J97</f>
        <v>0</v>
      </c>
      <c r="M90" s="478">
        <f>J90*(1-Recovery_OX!E90)*(1-Recovery_OX!F90)</f>
        <v>0</v>
      </c>
      <c r="N90" s="476">
        <f>K90*(1-Recovery_OX!E90)*(1-Recovery_OX!F90)</f>
        <v>3.8421008740374542E-3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1.0590201574014617</v>
      </c>
      <c r="H91" s="473">
        <f>H90+HWP!E91</f>
        <v>0.87369162985620585</v>
      </c>
      <c r="I91" s="456"/>
      <c r="J91" s="475">
        <f>Garden!J98</f>
        <v>0</v>
      </c>
      <c r="K91" s="476">
        <f>Paper!J98</f>
        <v>3.5823511104077646E-3</v>
      </c>
      <c r="L91" s="477">
        <f>Wood!J98</f>
        <v>0</v>
      </c>
      <c r="M91" s="478">
        <f>J91*(1-Recovery_OX!E91)*(1-Recovery_OX!F91)</f>
        <v>0</v>
      </c>
      <c r="N91" s="476">
        <f>K91*(1-Recovery_OX!E91)*(1-Recovery_OX!F91)</f>
        <v>3.5823511104077646E-3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1.0590201574014617</v>
      </c>
      <c r="H92" s="482">
        <f>H91+HWP!E92</f>
        <v>0.87369162985620585</v>
      </c>
      <c r="I92" s="456"/>
      <c r="J92" s="484">
        <f>Garden!J99</f>
        <v>0</v>
      </c>
      <c r="K92" s="485">
        <f>Paper!J99</f>
        <v>3.3401620360774113E-3</v>
      </c>
      <c r="L92" s="486">
        <f>Wood!J99</f>
        <v>0</v>
      </c>
      <c r="M92" s="487">
        <f>J92*(1-Recovery_OX!E92)*(1-Recovery_OX!F92)</f>
        <v>0</v>
      </c>
      <c r="N92" s="485">
        <f>K92*(1-Recovery_OX!E92)*(1-Recovery_OX!F92)</f>
        <v>3.3401620360774113E-3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2017-09-14T06:42:33Z</dcterms:modified>
</cp:coreProperties>
</file>