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Bontang\"/>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28" s="1"/>
  <c r="C42" i="6"/>
  <c r="C41" i="28" s="1"/>
  <c r="C41" i="6"/>
  <c r="C40" i="28" s="1"/>
  <c r="C40" i="6"/>
  <c r="C39" i="28" s="1"/>
  <c r="C39" i="6"/>
  <c r="C38" i="28" s="1"/>
  <c r="C38" i="6"/>
  <c r="C37" i="28" s="1"/>
  <c r="C37" i="6"/>
  <c r="C36" i="28" s="1"/>
  <c r="C36" i="6"/>
  <c r="C35" i="28" s="1"/>
  <c r="C35" i="6"/>
  <c r="C34" i="28" s="1"/>
  <c r="C34" i="6"/>
  <c r="C33" i="28" s="1"/>
  <c r="C33" i="6"/>
  <c r="C32" i="28" s="1"/>
  <c r="C32" i="6"/>
  <c r="C31" i="28" s="1"/>
  <c r="C31" i="6"/>
  <c r="C30" i="28" s="1"/>
  <c r="C30" i="6"/>
  <c r="C29" i="28" s="1"/>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G92" i="7" s="1"/>
  <c r="P97" i="34" s="1"/>
  <c r="I90" i="6"/>
  <c r="I89" i="6"/>
  <c r="I88" i="6"/>
  <c r="I87" i="6"/>
  <c r="G88" i="7" s="1"/>
  <c r="P93" i="34" s="1"/>
  <c r="I86" i="6"/>
  <c r="I85" i="6"/>
  <c r="I84" i="6"/>
  <c r="I83" i="6"/>
  <c r="I82" i="6"/>
  <c r="I81" i="6"/>
  <c r="G82" i="7" s="1"/>
  <c r="P87" i="34" s="1"/>
  <c r="I80" i="6"/>
  <c r="G81" i="7" s="1"/>
  <c r="P86" i="34" s="1"/>
  <c r="I79" i="6"/>
  <c r="I78" i="6"/>
  <c r="I77" i="6"/>
  <c r="I76" i="6"/>
  <c r="I75" i="6"/>
  <c r="I74" i="6"/>
  <c r="I73" i="6"/>
  <c r="I72" i="6"/>
  <c r="I71" i="6"/>
  <c r="G72" i="7" s="1"/>
  <c r="P77" i="34" s="1"/>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G72" i="6"/>
  <c r="G71" i="6"/>
  <c r="G70" i="6"/>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L37" i="7" s="1"/>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L49" i="7" s="1"/>
  <c r="M49" i="6"/>
  <c r="N49" i="6"/>
  <c r="M50" i="6"/>
  <c r="N50" i="6"/>
  <c r="M51" i="6"/>
  <c r="N51" i="6"/>
  <c r="M52" i="6"/>
  <c r="N52" i="6"/>
  <c r="M53" i="6"/>
  <c r="N53" i="6"/>
  <c r="M54" i="6"/>
  <c r="N54" i="6"/>
  <c r="M55" i="6"/>
  <c r="N55" i="6"/>
  <c r="M56" i="6"/>
  <c r="N56" i="6"/>
  <c r="L57" i="7" s="1"/>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M82" i="6"/>
  <c r="N82" i="6"/>
  <c r="M83" i="6"/>
  <c r="N83" i="6"/>
  <c r="M84" i="6"/>
  <c r="N84" i="6"/>
  <c r="M85" i="6"/>
  <c r="N85" i="6"/>
  <c r="L86" i="7" s="1"/>
  <c r="M86" i="6"/>
  <c r="N86" i="6"/>
  <c r="M87" i="6"/>
  <c r="N87" i="6"/>
  <c r="M88" i="6"/>
  <c r="K89" i="7" s="1"/>
  <c r="N88" i="6"/>
  <c r="M89" i="6"/>
  <c r="N89" i="6"/>
  <c r="M90" i="6"/>
  <c r="N90" i="6"/>
  <c r="M91" i="6"/>
  <c r="N91" i="6"/>
  <c r="M92" i="6"/>
  <c r="N92" i="6"/>
  <c r="L93" i="7" s="1"/>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C46" i="7" s="1"/>
  <c r="C51" i="18" s="1"/>
  <c r="E27" i="6"/>
  <c r="E74" i="6"/>
  <c r="E57" i="6"/>
  <c r="L89" i="6"/>
  <c r="K38" i="6"/>
  <c r="K28" i="6"/>
  <c r="L38" i="6"/>
  <c r="E38" i="6"/>
  <c r="F38" i="6"/>
  <c r="H38" i="6"/>
  <c r="J38" i="6"/>
  <c r="K17" i="6"/>
  <c r="F91" i="6"/>
  <c r="K42" i="6"/>
  <c r="L93" i="6"/>
  <c r="L54" i="6"/>
  <c r="K23" i="6"/>
  <c r="K88" i="6"/>
  <c r="I89" i="7" s="1"/>
  <c r="L40" i="6"/>
  <c r="L24" i="6"/>
  <c r="L42" i="6"/>
  <c r="K65" i="6"/>
  <c r="F18" i="6"/>
  <c r="K26" i="6"/>
  <c r="O54" i="7"/>
  <c r="L34" i="6"/>
  <c r="F41" i="6"/>
  <c r="F93" i="6"/>
  <c r="F20" i="6"/>
  <c r="L71" i="6"/>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F48" i="7"/>
  <c r="C53" i="34" s="1"/>
  <c r="G74" i="7"/>
  <c r="P79" i="34" s="1"/>
  <c r="K92" i="6"/>
  <c r="F59" i="6"/>
  <c r="K48" i="6"/>
  <c r="L46" i="6"/>
  <c r="O68" i="7"/>
  <c r="I47" i="7"/>
  <c r="O65" i="7"/>
  <c r="E79" i="7"/>
  <c r="P84" i="35" s="1"/>
  <c r="F19" i="6"/>
  <c r="L68" i="6"/>
  <c r="L39" i="6"/>
  <c r="L29" i="6"/>
  <c r="K77" i="6"/>
  <c r="K55" i="6"/>
  <c r="I56" i="7" s="1"/>
  <c r="K81" i="6"/>
  <c r="K59" i="6"/>
  <c r="K74" i="6"/>
  <c r="I75" i="7" s="1"/>
  <c r="L64" i="7"/>
  <c r="E71" i="7"/>
  <c r="P76" i="35" s="1"/>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C54" i="7" s="1"/>
  <c r="E17" i="6"/>
  <c r="E93" i="6"/>
  <c r="E77" i="6"/>
  <c r="C78" i="7" s="1"/>
  <c r="E25" i="6"/>
  <c r="E73" i="6"/>
  <c r="E78" i="6"/>
  <c r="E62" i="6"/>
  <c r="C63" i="7" s="1"/>
  <c r="P68" i="18" s="1"/>
  <c r="E30" i="6"/>
  <c r="E80" i="6"/>
  <c r="C81" i="7" s="1"/>
  <c r="E50" i="6"/>
  <c r="E75" i="6"/>
  <c r="J91" i="6"/>
  <c r="J25" i="6"/>
  <c r="J44" i="6"/>
  <c r="J18" i="6"/>
  <c r="J86" i="6"/>
  <c r="J30" i="6"/>
  <c r="J73" i="6"/>
  <c r="J34" i="6"/>
  <c r="J74" i="6"/>
  <c r="H75" i="7" s="1"/>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F40" i="7" s="1"/>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46" i="7"/>
  <c r="P51" i="35" s="1"/>
  <c r="E35" i="7"/>
  <c r="P40" i="35" s="1"/>
  <c r="O46" i="4"/>
  <c r="K7" i="34"/>
  <c r="W7" i="34"/>
  <c r="K13" i="34"/>
  <c r="W13" i="34"/>
  <c r="K7" i="35"/>
  <c r="K13" i="35"/>
  <c r="O73" i="7"/>
  <c r="P78" i="37" s="1"/>
  <c r="J48" i="7"/>
  <c r="O52" i="7"/>
  <c r="C57" i="37" s="1"/>
  <c r="L77" i="7"/>
  <c r="O89" i="7"/>
  <c r="P94" i="37" s="1"/>
  <c r="O79" i="7"/>
  <c r="C84" i="37" s="1"/>
  <c r="O46" i="7"/>
  <c r="C51" i="37" s="1"/>
  <c r="H35" i="7"/>
  <c r="P40" i="33" s="1"/>
  <c r="C75" i="7"/>
  <c r="C80" i="18" s="1"/>
  <c r="L74" i="7"/>
  <c r="O45" i="7"/>
  <c r="L72" i="7"/>
  <c r="I85" i="7"/>
  <c r="D92" i="7"/>
  <c r="C97" i="35" s="1"/>
  <c r="K92" i="7"/>
  <c r="O92" i="7"/>
  <c r="P97" i="37" s="1"/>
  <c r="I49" i="7"/>
  <c r="D81" i="7"/>
  <c r="C86" i="31" s="1"/>
  <c r="C83"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2" l="1"/>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61" i="33" s="1"/>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C83" i="34" s="1"/>
  <c r="J39" i="7"/>
  <c r="H83" i="7"/>
  <c r="C88" i="33" s="1"/>
  <c r="H42" i="7"/>
  <c r="C47" i="33" s="1"/>
  <c r="C71" i="7"/>
  <c r="P76" i="18" s="1"/>
  <c r="L78" i="7"/>
  <c r="K83" i="7"/>
  <c r="O72" i="7"/>
  <c r="C77" i="37" s="1"/>
  <c r="C70" i="32"/>
  <c r="J71" i="7"/>
  <c r="C39" i="7"/>
  <c r="P44" i="18" s="1"/>
  <c r="H68" i="7"/>
  <c r="J47" i="7"/>
  <c r="E47" i="7"/>
  <c r="P52" i="35" s="1"/>
  <c r="I71" i="7"/>
  <c r="F47" i="7"/>
  <c r="C52" i="32" s="1"/>
  <c r="H60" i="7"/>
  <c r="C65" i="33" s="1"/>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P77" i="33" s="1"/>
  <c r="D39" i="7"/>
  <c r="C44" i="31" s="1"/>
  <c r="O71" i="7"/>
  <c r="P76" i="37" s="1"/>
  <c r="C68" i="7"/>
  <c r="P73" i="18" s="1"/>
  <c r="O47" i="7"/>
  <c r="O40" i="7"/>
  <c r="P45" i="37" s="1"/>
  <c r="O78" i="7"/>
  <c r="I63" i="7"/>
  <c r="J63" i="7"/>
  <c r="D63" i="7"/>
  <c r="C68" i="35" s="1"/>
  <c r="C73" i="7"/>
  <c r="P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R23" i="8"/>
  <c r="E24" i="18" s="1"/>
  <c r="R69" i="8"/>
  <c r="E70" i="33" s="1"/>
  <c r="R73" i="8"/>
  <c r="R55" i="8"/>
  <c r="H55" i="8"/>
  <c r="R59" i="8"/>
  <c r="Q60" i="40" s="1"/>
  <c r="H59" i="8"/>
  <c r="Q82" i="37"/>
  <c r="E82" i="32"/>
  <c r="H77" i="8"/>
  <c r="R77" i="8"/>
  <c r="R93" i="8"/>
  <c r="Q94" i="35" s="1"/>
  <c r="H93" i="8"/>
  <c r="R39" i="8"/>
  <c r="H98" i="8"/>
  <c r="H22" i="8"/>
  <c r="R29" i="8"/>
  <c r="E30" i="36" s="1"/>
  <c r="J29" i="39" s="1"/>
  <c r="H43" i="8"/>
  <c r="H47" i="8"/>
  <c r="H54" i="8"/>
  <c r="R61" i="8"/>
  <c r="H65" i="8"/>
  <c r="H68" i="8"/>
  <c r="H72" i="8"/>
  <c r="R87" i="8"/>
  <c r="E88" i="31" s="1"/>
  <c r="R91" i="8"/>
  <c r="Q92" i="40" s="1"/>
  <c r="E36" i="34"/>
  <c r="Q36" i="35"/>
  <c r="Q36" i="37"/>
  <c r="Q76" i="18"/>
  <c r="E58" i="31"/>
  <c r="R85" i="8"/>
  <c r="H85" i="8"/>
  <c r="Q96" i="40"/>
  <c r="R89" i="8"/>
  <c r="R27" i="8"/>
  <c r="R53" i="8"/>
  <c r="H53" i="8"/>
  <c r="H87" i="8"/>
  <c r="I88" i="7"/>
  <c r="P79" i="32"/>
  <c r="P83" i="32"/>
  <c r="C67" i="32"/>
  <c r="P67" i="32"/>
  <c r="C67" i="34"/>
  <c r="P52" i="32"/>
  <c r="C42" i="34"/>
  <c r="F46" i="7"/>
  <c r="E56" i="7"/>
  <c r="P61" i="35" s="1"/>
  <c r="O62" i="6"/>
  <c r="M63" i="7" s="1"/>
  <c r="O74" i="6"/>
  <c r="M75" i="7" s="1"/>
  <c r="O23" i="6"/>
  <c r="P61" i="33"/>
  <c r="P82" i="33"/>
  <c r="C82" i="33"/>
  <c r="P88" i="33"/>
  <c r="O89" i="6"/>
  <c r="M90" i="7" s="1"/>
  <c r="O76" i="6"/>
  <c r="M77" i="7" s="1"/>
  <c r="O82" i="6"/>
  <c r="M83" i="7" s="1"/>
  <c r="O30" i="6"/>
  <c r="O24" i="6"/>
  <c r="P24" i="6" s="1"/>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P23" i="6"/>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84" i="31"/>
  <c r="C84" i="35"/>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Q35" i="34"/>
  <c r="Q35" i="32"/>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H41" i="7"/>
  <c r="C90" i="7"/>
  <c r="K71" i="7"/>
  <c r="F71" i="7"/>
  <c r="P76" i="32" s="1"/>
  <c r="G69" i="7"/>
  <c r="P74" i="34" s="1"/>
  <c r="J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W9" i="34"/>
  <c r="W12" i="34"/>
  <c r="W10" i="34"/>
  <c r="H81" i="39"/>
  <c r="K10" i="31"/>
  <c r="K12" i="31"/>
  <c r="K9" i="31"/>
  <c r="O21" i="34"/>
  <c r="O21" i="18"/>
  <c r="O21" i="37"/>
  <c r="B21" i="33"/>
  <c r="W12" i="33"/>
  <c r="W10" i="33"/>
  <c r="D12" i="39"/>
  <c r="W6" i="34"/>
  <c r="K98" i="39"/>
  <c r="K90" i="39"/>
  <c r="K66" i="39"/>
  <c r="K58" i="39"/>
  <c r="K34" i="39"/>
  <c r="K26" i="39"/>
  <c r="K75" i="39"/>
  <c r="K67" i="39"/>
  <c r="K43" i="39"/>
  <c r="K35" i="39"/>
  <c r="K9" i="18"/>
  <c r="P51" i="18"/>
  <c r="P93" i="32"/>
  <c r="P86" i="31"/>
  <c r="C71" i="35"/>
  <c r="C88" i="32"/>
  <c r="C83" i="32"/>
  <c r="P88" i="18"/>
  <c r="C86" i="35"/>
  <c r="C97" i="18"/>
  <c r="C64" i="33"/>
  <c r="C93" i="34"/>
  <c r="C68" i="18"/>
  <c r="P90" i="32"/>
  <c r="C94" i="31"/>
  <c r="P85" i="32"/>
  <c r="C63" i="37"/>
  <c r="P78" i="31"/>
  <c r="P68" i="32"/>
  <c r="C82" i="35"/>
  <c r="P94" i="31"/>
  <c r="P41" i="31"/>
  <c r="C41" i="35"/>
  <c r="P63" i="32"/>
  <c r="E83" i="31" l="1"/>
  <c r="F83" i="31" s="1"/>
  <c r="G83" i="31" s="1"/>
  <c r="E35" i="31"/>
  <c r="E83" i="37"/>
  <c r="E34" i="40"/>
  <c r="F34" i="40" s="1"/>
  <c r="E35" i="33"/>
  <c r="E52" i="34"/>
  <c r="G51" i="39" s="1"/>
  <c r="E68" i="36"/>
  <c r="J67" i="39" s="1"/>
  <c r="Q82" i="18"/>
  <c r="R82" i="18" s="1"/>
  <c r="Q76" i="33"/>
  <c r="Q20" i="32"/>
  <c r="E36" i="32"/>
  <c r="E82" i="31"/>
  <c r="F81" i="39" s="1"/>
  <c r="E36" i="40"/>
  <c r="F36" i="40" s="1"/>
  <c r="E82" i="18"/>
  <c r="F82" i="18" s="1"/>
  <c r="E36" i="35"/>
  <c r="Q82" i="36"/>
  <c r="R82" i="36" s="1"/>
  <c r="E36" i="18"/>
  <c r="E52" i="33"/>
  <c r="H51" i="39" s="1"/>
  <c r="Q96" i="33"/>
  <c r="E35" i="40"/>
  <c r="F35" i="40" s="1"/>
  <c r="E83" i="32"/>
  <c r="F83" i="32" s="1"/>
  <c r="Q20" i="40"/>
  <c r="R20" i="40" s="1"/>
  <c r="Q96" i="31"/>
  <c r="R96" i="31" s="1"/>
  <c r="Q84" i="40"/>
  <c r="E35" i="32"/>
  <c r="Q96" i="32"/>
  <c r="F82" i="33"/>
  <c r="H82" i="33" s="1"/>
  <c r="Q96" i="37"/>
  <c r="Q96" i="34"/>
  <c r="R96" i="34" s="1"/>
  <c r="E35" i="18"/>
  <c r="Q36" i="34"/>
  <c r="Q52" i="33"/>
  <c r="Q35" i="36"/>
  <c r="R35" i="36" s="1"/>
  <c r="E82" i="35"/>
  <c r="F82" i="35" s="1"/>
  <c r="H82" i="35" s="1"/>
  <c r="Q36" i="18"/>
  <c r="E36" i="36"/>
  <c r="J35" i="39" s="1"/>
  <c r="Q52" i="37"/>
  <c r="Q82" i="32"/>
  <c r="E96" i="34"/>
  <c r="F96" i="34" s="1"/>
  <c r="E96" i="36"/>
  <c r="J95" i="39" s="1"/>
  <c r="E35" i="34"/>
  <c r="E36" i="37"/>
  <c r="E82" i="36"/>
  <c r="J81" i="39" s="1"/>
  <c r="M94" i="7"/>
  <c r="P82" i="18"/>
  <c r="C78" i="18"/>
  <c r="P55" i="33"/>
  <c r="M37" i="7"/>
  <c r="C77" i="33"/>
  <c r="C62" i="34"/>
  <c r="C90" i="34"/>
  <c r="C58" i="33"/>
  <c r="C67" i="18"/>
  <c r="P78" i="33"/>
  <c r="C63" i="32"/>
  <c r="C89" i="33"/>
  <c r="C53" i="31"/>
  <c r="C82" i="31"/>
  <c r="C55" i="31"/>
  <c r="M69" i="7"/>
  <c r="P53" i="31"/>
  <c r="C95" i="32"/>
  <c r="C76" i="18"/>
  <c r="F76" i="18" s="1"/>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C44" i="18"/>
  <c r="C39" i="32"/>
  <c r="P63" i="33"/>
  <c r="C59" i="33"/>
  <c r="C73" i="18"/>
  <c r="P51" i="33"/>
  <c r="C50" i="34"/>
  <c r="P41" i="33"/>
  <c r="P77" i="18"/>
  <c r="C48" i="35"/>
  <c r="H69" i="39"/>
  <c r="P67" i="37"/>
  <c r="P44" i="33"/>
  <c r="C39" i="35"/>
  <c r="P80" i="32"/>
  <c r="C68" i="37"/>
  <c r="C52" i="31"/>
  <c r="P76" i="33"/>
  <c r="C82" i="37"/>
  <c r="F88" i="31"/>
  <c r="H88" i="31" s="1"/>
  <c r="K19" i="39"/>
  <c r="K51" i="39"/>
  <c r="K83" i="39"/>
  <c r="K42" i="39"/>
  <c r="K74" i="39"/>
  <c r="E99" i="36"/>
  <c r="J98" i="39" s="1"/>
  <c r="Q61" i="35"/>
  <c r="R61" i="35" s="1"/>
  <c r="T61" i="35" s="1"/>
  <c r="C80" i="34"/>
  <c r="M76" i="7"/>
  <c r="P55" i="31"/>
  <c r="P82" i="6"/>
  <c r="C79" i="18"/>
  <c r="C52" i="35"/>
  <c r="P62" i="32"/>
  <c r="C79" i="32"/>
  <c r="Q82" i="31"/>
  <c r="R82" i="31" s="1"/>
  <c r="Q82" i="40"/>
  <c r="R82" i="40" s="1"/>
  <c r="Q58" i="35"/>
  <c r="R58" i="35" s="1"/>
  <c r="S58" i="35" s="1"/>
  <c r="E76" i="31"/>
  <c r="F75" i="39" s="1"/>
  <c r="E82" i="37"/>
  <c r="Q20" i="31"/>
  <c r="E82" i="34"/>
  <c r="G81" i="39" s="1"/>
  <c r="E83" i="40"/>
  <c r="F83" i="40" s="1"/>
  <c r="E82" i="40"/>
  <c r="F82" i="40" s="1"/>
  <c r="Q34" i="40"/>
  <c r="R34" i="40" s="1"/>
  <c r="C77" i="35"/>
  <c r="C61" i="37"/>
  <c r="P61" i="37"/>
  <c r="F10" i="39"/>
  <c r="W6" i="18"/>
  <c r="K27" i="39"/>
  <c r="K59" i="39"/>
  <c r="K91" i="39"/>
  <c r="K50" i="39"/>
  <c r="Q83" i="33"/>
  <c r="P55" i="18"/>
  <c r="P76" i="6"/>
  <c r="C79" i="33"/>
  <c r="Q92" i="34"/>
  <c r="R92" i="34" s="1"/>
  <c r="Q82" i="35"/>
  <c r="R82" i="35" s="1"/>
  <c r="Q58" i="37"/>
  <c r="R76" i="18"/>
  <c r="Q82" i="34"/>
  <c r="R82" i="34" s="1"/>
  <c r="Q82" i="33"/>
  <c r="R82" i="33" s="1"/>
  <c r="T82" i="33" s="1"/>
  <c r="D75" i="39"/>
  <c r="E32" i="36"/>
  <c r="J31" i="39" s="1"/>
  <c r="P79" i="37"/>
  <c r="C79" i="37"/>
  <c r="D10" i="39"/>
  <c r="W6" i="37"/>
  <c r="P73" i="33"/>
  <c r="C73" i="33"/>
  <c r="P68" i="31"/>
  <c r="F82" i="34"/>
  <c r="H82" i="34" s="1"/>
  <c r="C52" i="34"/>
  <c r="C52" i="37"/>
  <c r="P52" i="37"/>
  <c r="C69" i="18"/>
  <c r="C68" i="31"/>
  <c r="P44" i="31"/>
  <c r="P96" i="32"/>
  <c r="C61" i="34"/>
  <c r="C43" i="32"/>
  <c r="C61" i="31"/>
  <c r="C92" i="33"/>
  <c r="C56" i="34"/>
  <c r="C90" i="37"/>
  <c r="C56" i="32"/>
  <c r="P52" i="33"/>
  <c r="P42" i="33"/>
  <c r="C68" i="34"/>
  <c r="F68" i="34" s="1"/>
  <c r="P57" i="31"/>
  <c r="P44" i="37"/>
  <c r="P59" i="31"/>
  <c r="C44" i="35"/>
  <c r="C92" i="34"/>
  <c r="C82" i="32"/>
  <c r="F82" i="32" s="1"/>
  <c r="C39" i="31"/>
  <c r="C77" i="31"/>
  <c r="C55" i="32"/>
  <c r="C83" i="37"/>
  <c r="P83" i="37"/>
  <c r="R82" i="37"/>
  <c r="T82" i="37" s="1"/>
  <c r="P98" i="32"/>
  <c r="P49" i="33"/>
  <c r="C45" i="37"/>
  <c r="C76" i="37"/>
  <c r="Q35" i="33"/>
  <c r="E35" i="37"/>
  <c r="E69" i="34"/>
  <c r="G68" i="39" s="1"/>
  <c r="E34" i="34"/>
  <c r="Q58" i="40"/>
  <c r="R58" i="40" s="1"/>
  <c r="Q96" i="35"/>
  <c r="R96" i="35" s="1"/>
  <c r="E96" i="33"/>
  <c r="H95" i="39" s="1"/>
  <c r="E96" i="32"/>
  <c r="F96" i="32" s="1"/>
  <c r="E58" i="34"/>
  <c r="G57" i="39" s="1"/>
  <c r="E68" i="18"/>
  <c r="D67" i="39" s="1"/>
  <c r="Q35" i="40"/>
  <c r="R35" i="40" s="1"/>
  <c r="Q58" i="34"/>
  <c r="R58" i="34" s="1"/>
  <c r="E76" i="36"/>
  <c r="J75" i="39" s="1"/>
  <c r="E72" i="18"/>
  <c r="D71" i="39" s="1"/>
  <c r="E52" i="32"/>
  <c r="F52" i="32" s="1"/>
  <c r="E20" i="40"/>
  <c r="F20" i="40" s="1"/>
  <c r="Q35" i="18"/>
  <c r="Q35" i="35"/>
  <c r="E68" i="31"/>
  <c r="F67" i="39" s="1"/>
  <c r="E35" i="35"/>
  <c r="Q96" i="36"/>
  <c r="R96" i="36" s="1"/>
  <c r="Q35" i="31"/>
  <c r="Q96" i="18"/>
  <c r="R96" i="18" s="1"/>
  <c r="S96" i="18" s="1"/>
  <c r="E96" i="40"/>
  <c r="F96" i="40" s="1"/>
  <c r="E35" i="36"/>
  <c r="J34" i="39" s="1"/>
  <c r="Q76" i="36"/>
  <c r="R76" i="36" s="1"/>
  <c r="E96" i="35"/>
  <c r="I95" i="39" s="1"/>
  <c r="Q20" i="33"/>
  <c r="E96" i="37"/>
  <c r="E61" i="18"/>
  <c r="D60" i="39" s="1"/>
  <c r="Q70" i="36"/>
  <c r="R70" i="36" s="1"/>
  <c r="Q92" i="32"/>
  <c r="Q32" i="33"/>
  <c r="Q32" i="37"/>
  <c r="Q32" i="31"/>
  <c r="Q80" i="31"/>
  <c r="R80" i="31" s="1"/>
  <c r="E32" i="40"/>
  <c r="F32" i="40" s="1"/>
  <c r="Q53" i="33"/>
  <c r="R53" i="33" s="1"/>
  <c r="S53" i="33" s="1"/>
  <c r="Q61" i="31"/>
  <c r="R61" i="31" s="1"/>
  <c r="E94" i="32"/>
  <c r="Q61" i="40"/>
  <c r="R61" i="40" s="1"/>
  <c r="Q36" i="33"/>
  <c r="E36" i="33"/>
  <c r="Q36" i="40"/>
  <c r="R36" i="40" s="1"/>
  <c r="Q64" i="31"/>
  <c r="Q61" i="32"/>
  <c r="E61" i="37"/>
  <c r="E94" i="40"/>
  <c r="F94" i="40" s="1"/>
  <c r="Q80" i="34"/>
  <c r="R80" i="34" s="1"/>
  <c r="Q32" i="36"/>
  <c r="R32" i="36" s="1"/>
  <c r="E61" i="32"/>
  <c r="F61" i="32" s="1"/>
  <c r="E32" i="34"/>
  <c r="E32" i="31"/>
  <c r="Q64" i="36"/>
  <c r="R64" i="36" s="1"/>
  <c r="E61" i="36"/>
  <c r="J60" i="39" s="1"/>
  <c r="Q69" i="32"/>
  <c r="Q61" i="33"/>
  <c r="R61" i="33" s="1"/>
  <c r="T61" i="33" s="1"/>
  <c r="Q61" i="36"/>
  <c r="R61" i="36" s="1"/>
  <c r="E32" i="32"/>
  <c r="E26" i="32"/>
  <c r="E61" i="33"/>
  <c r="H60" i="39" s="1"/>
  <c r="Q32" i="35"/>
  <c r="E32" i="35"/>
  <c r="E61" i="31"/>
  <c r="F60" i="39" s="1"/>
  <c r="Q61" i="18"/>
  <c r="Q61" i="34"/>
  <c r="R61" i="34" s="1"/>
  <c r="Q61" i="37"/>
  <c r="E52" i="40"/>
  <c r="F52" i="40" s="1"/>
  <c r="Q32" i="32"/>
  <c r="E61" i="35"/>
  <c r="F61" i="35" s="1"/>
  <c r="E32" i="18"/>
  <c r="E61" i="34"/>
  <c r="Q32" i="18"/>
  <c r="E68" i="40"/>
  <c r="M67" i="39" s="1"/>
  <c r="E32" i="37"/>
  <c r="Q32" i="40"/>
  <c r="R32" i="40" s="1"/>
  <c r="Q76" i="40"/>
  <c r="R76" i="40" s="1"/>
  <c r="E76" i="40"/>
  <c r="L75" i="39" s="1"/>
  <c r="Q36" i="36"/>
  <c r="R36" i="36" s="1"/>
  <c r="Q36" i="31"/>
  <c r="E36" i="31"/>
  <c r="E22" i="35"/>
  <c r="E68" i="32"/>
  <c r="F68" i="32" s="1"/>
  <c r="Q52" i="35"/>
  <c r="R52" i="35" s="1"/>
  <c r="E20" i="34"/>
  <c r="E32" i="33"/>
  <c r="E22" i="40"/>
  <c r="M21" i="39" s="1"/>
  <c r="E19" i="31"/>
  <c r="Q52" i="18"/>
  <c r="R52" i="18" s="1"/>
  <c r="Q52" i="40"/>
  <c r="R52" i="40" s="1"/>
  <c r="Q68" i="33"/>
  <c r="E68" i="35"/>
  <c r="F68" i="35" s="1"/>
  <c r="G68" i="35" s="1"/>
  <c r="Q68" i="36"/>
  <c r="R68" i="36" s="1"/>
  <c r="Q68" i="18"/>
  <c r="R68" i="18" s="1"/>
  <c r="E53" i="37"/>
  <c r="Q94" i="31"/>
  <c r="R94" i="31" s="1"/>
  <c r="T94" i="31" s="1"/>
  <c r="Q52" i="34"/>
  <c r="R52" i="34" s="1"/>
  <c r="Q68" i="32"/>
  <c r="Q68" i="31"/>
  <c r="Q68" i="34"/>
  <c r="R68" i="34" s="1"/>
  <c r="E76" i="37"/>
  <c r="F76" i="37" s="1"/>
  <c r="H76" i="37" s="1"/>
  <c r="Q76" i="31"/>
  <c r="R76" i="31" s="1"/>
  <c r="E76" i="34"/>
  <c r="G75" i="39" s="1"/>
  <c r="Q22" i="35"/>
  <c r="E20" i="36"/>
  <c r="J19" i="39" s="1"/>
  <c r="E52" i="36"/>
  <c r="Q20" i="34"/>
  <c r="E20" i="35"/>
  <c r="Q76" i="34"/>
  <c r="R76" i="34" s="1"/>
  <c r="E76" i="33"/>
  <c r="Q76" i="37"/>
  <c r="R76" i="37" s="1"/>
  <c r="S76" i="37" s="1"/>
  <c r="E22" i="31"/>
  <c r="Q52" i="31"/>
  <c r="R52" i="31" s="1"/>
  <c r="T52" i="31" s="1"/>
  <c r="Q20" i="18"/>
  <c r="Q20" i="35"/>
  <c r="E72" i="34"/>
  <c r="G71" i="39" s="1"/>
  <c r="E22" i="36"/>
  <c r="J21" i="39" s="1"/>
  <c r="E22" i="37"/>
  <c r="Q22" i="40"/>
  <c r="R22" i="40" s="1"/>
  <c r="Q68" i="40"/>
  <c r="R68" i="40" s="1"/>
  <c r="Q38" i="40"/>
  <c r="R38" i="40" s="1"/>
  <c r="E19" i="34"/>
  <c r="E94" i="36"/>
  <c r="J93" i="39" s="1"/>
  <c r="E52" i="18"/>
  <c r="D51" i="39" s="1"/>
  <c r="Q68" i="37"/>
  <c r="R68" i="37" s="1"/>
  <c r="T68" i="37" s="1"/>
  <c r="E68" i="33"/>
  <c r="H67" i="39" s="1"/>
  <c r="Q76" i="32"/>
  <c r="E76" i="32"/>
  <c r="Q76" i="35"/>
  <c r="R76" i="35" s="1"/>
  <c r="T76" i="35" s="1"/>
  <c r="E76" i="35"/>
  <c r="I75" i="39" s="1"/>
  <c r="E22" i="34"/>
  <c r="Q22" i="31"/>
  <c r="Q20" i="36"/>
  <c r="R20" i="36" s="1"/>
  <c r="E20" i="32"/>
  <c r="E20" i="18"/>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E24" i="36"/>
  <c r="J23" i="39" s="1"/>
  <c r="Q24" i="18"/>
  <c r="E24" i="35"/>
  <c r="E72" i="31"/>
  <c r="F71" i="39" s="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G98" i="39" s="1"/>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Q34" i="31"/>
  <c r="E34" i="18"/>
  <c r="Q34" i="33"/>
  <c r="E34" i="36"/>
  <c r="J33" i="39" s="1"/>
  <c r="Q34" i="32"/>
  <c r="F83" i="37"/>
  <c r="H83" i="37" s="1"/>
  <c r="Q69" i="33"/>
  <c r="Q53" i="37"/>
  <c r="R53" i="37" s="1"/>
  <c r="S53" i="37" s="1"/>
  <c r="Q83" i="18"/>
  <c r="R83" i="18" s="1"/>
  <c r="E83" i="18"/>
  <c r="D82" i="39" s="1"/>
  <c r="Q69" i="40"/>
  <c r="R69" i="40" s="1"/>
  <c r="Q34" i="36"/>
  <c r="R34" i="36" s="1"/>
  <c r="Q58" i="31"/>
  <c r="R58" i="31" s="1"/>
  <c r="E58" i="35"/>
  <c r="I57" i="39" s="1"/>
  <c r="E83" i="33"/>
  <c r="H82" i="39" s="1"/>
  <c r="E53" i="33"/>
  <c r="H52" i="39" s="1"/>
  <c r="Q58" i="32"/>
  <c r="Q72" i="18"/>
  <c r="E64" i="31"/>
  <c r="F63" i="39" s="1"/>
  <c r="Q92" i="36"/>
  <c r="R92" i="36" s="1"/>
  <c r="E92" i="36"/>
  <c r="J91" i="39" s="1"/>
  <c r="E92" i="31"/>
  <c r="F91" i="39" s="1"/>
  <c r="E92" i="40"/>
  <c r="E92" i="32"/>
  <c r="E34" i="31"/>
  <c r="E80" i="18"/>
  <c r="E26" i="35"/>
  <c r="C93" i="37"/>
  <c r="P93" i="37"/>
  <c r="C87" i="34"/>
  <c r="C87" i="32"/>
  <c r="P81" i="32"/>
  <c r="P61" i="32"/>
  <c r="P91" i="32"/>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P62" i="33"/>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E62" i="40"/>
  <c r="E62" i="18"/>
  <c r="D61" i="39" s="1"/>
  <c r="E62" i="33"/>
  <c r="E40" i="37"/>
  <c r="Q40" i="36"/>
  <c r="R40" i="36" s="1"/>
  <c r="Q40" i="18"/>
  <c r="R40" i="18" s="1"/>
  <c r="Q40" i="33"/>
  <c r="R40" i="33" s="1"/>
  <c r="S40" i="33" s="1"/>
  <c r="Q40" i="34"/>
  <c r="R40" i="34" s="1"/>
  <c r="E40" i="34"/>
  <c r="Q40" i="40"/>
  <c r="R40" i="40" s="1"/>
  <c r="E40" i="32"/>
  <c r="F40" i="32" s="1"/>
  <c r="E26" i="34"/>
  <c r="E26" i="36"/>
  <c r="J25" i="39" s="1"/>
  <c r="Q26" i="37"/>
  <c r="Q26" i="35"/>
  <c r="Q26" i="33"/>
  <c r="E26" i="37"/>
  <c r="E26" i="40"/>
  <c r="F26" i="40" s="1"/>
  <c r="Q26" i="34"/>
  <c r="Q26" i="40"/>
  <c r="R26" i="40" s="1"/>
  <c r="E26" i="31"/>
  <c r="Q26" i="18"/>
  <c r="Q26" i="32"/>
  <c r="Q26" i="31"/>
  <c r="E26" i="18"/>
  <c r="Q80" i="35"/>
  <c r="R80" i="35" s="1"/>
  <c r="S80" i="35" s="1"/>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G49" i="39"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E27" i="37"/>
  <c r="E27" i="31"/>
  <c r="Q27" i="33"/>
  <c r="Q27" i="36"/>
  <c r="R27" i="36" s="1"/>
  <c r="Q27" i="18"/>
  <c r="E27" i="36"/>
  <c r="J26" i="39" s="1"/>
  <c r="Q69" i="31"/>
  <c r="Q69" i="35"/>
  <c r="R69" i="35" s="1"/>
  <c r="S69" i="35" s="1"/>
  <c r="Q69" i="37"/>
  <c r="Q99" i="31"/>
  <c r="Q99" i="35"/>
  <c r="R99" i="35" s="1"/>
  <c r="S99" i="35" s="1"/>
  <c r="E99" i="35"/>
  <c r="I98" i="39" s="1"/>
  <c r="E69" i="35"/>
  <c r="I68" i="39" s="1"/>
  <c r="Q72" i="35"/>
  <c r="R72" i="35" s="1"/>
  <c r="Q72" i="36"/>
  <c r="R72" i="36" s="1"/>
  <c r="Q72" i="37"/>
  <c r="E72" i="37"/>
  <c r="E72" i="35"/>
  <c r="I71" i="39" s="1"/>
  <c r="Q22" i="18"/>
  <c r="Q22" i="37"/>
  <c r="E22" i="18"/>
  <c r="E22" i="33"/>
  <c r="Q22" i="36"/>
  <c r="R22" i="36" s="1"/>
  <c r="Q64" i="37"/>
  <c r="E64" i="40"/>
  <c r="E64" i="33"/>
  <c r="H63" i="39" s="1"/>
  <c r="E64" i="34"/>
  <c r="G63" i="39" s="1"/>
  <c r="E99" i="33"/>
  <c r="H98" i="39" s="1"/>
  <c r="Q58" i="33"/>
  <c r="R58" i="33" s="1"/>
  <c r="T58" i="33" s="1"/>
  <c r="E58" i="33"/>
  <c r="H57" i="39" s="1"/>
  <c r="Q34" i="34"/>
  <c r="E34" i="35"/>
  <c r="Q34" i="18"/>
  <c r="E34" i="33"/>
  <c r="Q34" i="37"/>
  <c r="Q34" i="35"/>
  <c r="Q69" i="18"/>
  <c r="R69" i="18" s="1"/>
  <c r="Q69" i="34"/>
  <c r="R69" i="34" s="1"/>
  <c r="Q69" i="36"/>
  <c r="R69" i="36" s="1"/>
  <c r="T69" i="36" s="1"/>
  <c r="Q99" i="18"/>
  <c r="Q99" i="34"/>
  <c r="R99" i="34" s="1"/>
  <c r="Q72" i="31"/>
  <c r="Q72" i="32"/>
  <c r="E72" i="32"/>
  <c r="Q22" i="32"/>
  <c r="Q22" i="33"/>
  <c r="Q22" i="34"/>
  <c r="Q64" i="32"/>
  <c r="Q64" i="33"/>
  <c r="R64" i="33" s="1"/>
  <c r="T64" i="33" s="1"/>
  <c r="Q64" i="35"/>
  <c r="R64" i="35" s="1"/>
  <c r="S64" i="35" s="1"/>
  <c r="E64" i="18"/>
  <c r="D63" i="39" s="1"/>
  <c r="L37" i="39"/>
  <c r="F38" i="40"/>
  <c r="Q19" i="34"/>
  <c r="E40" i="36"/>
  <c r="Q24" i="32"/>
  <c r="Q24" i="40"/>
  <c r="R24" i="40" s="1"/>
  <c r="E84" i="37"/>
  <c r="C83" i="39" s="1"/>
  <c r="E66" i="33"/>
  <c r="H65" i="39" s="1"/>
  <c r="Q66" i="18"/>
  <c r="Q40" i="37"/>
  <c r="E66" i="34"/>
  <c r="G65" i="39" s="1"/>
  <c r="E66" i="36"/>
  <c r="E98" i="18"/>
  <c r="D97" i="39" s="1"/>
  <c r="Q84" i="32"/>
  <c r="E84" i="36"/>
  <c r="J83" i="39" s="1"/>
  <c r="E84" i="35"/>
  <c r="Q68" i="35"/>
  <c r="R68" i="35" s="1"/>
  <c r="E68" i="37"/>
  <c r="Q52" i="36"/>
  <c r="R52" i="36" s="1"/>
  <c r="E52" i="31"/>
  <c r="Q52" i="32"/>
  <c r="E52" i="35"/>
  <c r="E20" i="33"/>
  <c r="E20" i="37"/>
  <c r="Q20" i="37"/>
  <c r="E19" i="40"/>
  <c r="L18" i="39" s="1"/>
  <c r="E19" i="33"/>
  <c r="Q19" i="18"/>
  <c r="E19" i="18"/>
  <c r="E19" i="32"/>
  <c r="Q19" i="31"/>
  <c r="Q19" i="37"/>
  <c r="Q19" i="35"/>
  <c r="E19" i="36"/>
  <c r="J18" i="39" s="1"/>
  <c r="Q19" i="33"/>
  <c r="E38" i="35"/>
  <c r="E38" i="18"/>
  <c r="Q38" i="34"/>
  <c r="E38" i="31"/>
  <c r="E38" i="34"/>
  <c r="Q38" i="37"/>
  <c r="Q38" i="33"/>
  <c r="Q38" i="31"/>
  <c r="E38" i="37"/>
  <c r="E38" i="33"/>
  <c r="E38" i="36"/>
  <c r="J37" i="39" s="1"/>
  <c r="Q38" i="32"/>
  <c r="E38" i="32"/>
  <c r="Q38" i="35"/>
  <c r="Q38" i="18"/>
  <c r="Q38" i="36"/>
  <c r="R38" i="36" s="1"/>
  <c r="Q19" i="36"/>
  <c r="R19" i="36" s="1"/>
  <c r="Q66" i="35"/>
  <c r="R66" i="35" s="1"/>
  <c r="E66" i="37"/>
  <c r="E98" i="34"/>
  <c r="Q98" i="18"/>
  <c r="E27" i="33"/>
  <c r="Q27" i="40"/>
  <c r="R27" i="40" s="1"/>
  <c r="E27" i="32"/>
  <c r="E27" i="40"/>
  <c r="F27" i="40" s="1"/>
  <c r="Q27" i="31"/>
  <c r="Q27" i="35"/>
  <c r="Q98" i="36"/>
  <c r="R98" i="36" s="1"/>
  <c r="Q70" i="32"/>
  <c r="E19" i="37"/>
  <c r="E92" i="37"/>
  <c r="Q19" i="32"/>
  <c r="Q19" i="40"/>
  <c r="R19" i="40" s="1"/>
  <c r="Q74" i="32"/>
  <c r="E84" i="40"/>
  <c r="M83" i="39" s="1"/>
  <c r="Q84" i="36"/>
  <c r="R84" i="36" s="1"/>
  <c r="Q24" i="35"/>
  <c r="Q84" i="37"/>
  <c r="R84" i="37" s="1"/>
  <c r="Q40" i="35"/>
  <c r="R40" i="35" s="1"/>
  <c r="Q66" i="40"/>
  <c r="R66" i="40" s="1"/>
  <c r="E40" i="31"/>
  <c r="F39" i="39" s="1"/>
  <c r="Q66" i="37"/>
  <c r="Q66" i="36"/>
  <c r="R66" i="36" s="1"/>
  <c r="E27" i="18"/>
  <c r="E27" i="35"/>
  <c r="Q98" i="34"/>
  <c r="R98" i="34" s="1"/>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Q62" i="34"/>
  <c r="R62" i="34" s="1"/>
  <c r="Q62" i="32"/>
  <c r="E88" i="18"/>
  <c r="D87" i="39" s="1"/>
  <c r="Q30" i="18"/>
  <c r="Q88" i="32"/>
  <c r="Q30" i="33"/>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I55" i="39" s="1"/>
  <c r="E56" i="36"/>
  <c r="J55" i="39" s="1"/>
  <c r="Q56" i="36"/>
  <c r="R56" i="36" s="1"/>
  <c r="Q56" i="35"/>
  <c r="R56" i="35" s="1"/>
  <c r="S56" i="35" s="1"/>
  <c r="Q56" i="40"/>
  <c r="R56" i="40" s="1"/>
  <c r="E56" i="32"/>
  <c r="Q5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R78" i="35" s="1"/>
  <c r="S78" i="35" s="1"/>
  <c r="Q78" i="31"/>
  <c r="R78" i="31" s="1"/>
  <c r="E78" i="37"/>
  <c r="E78" i="31"/>
  <c r="Q78" i="37"/>
  <c r="R78" i="37" s="1"/>
  <c r="S78" i="37" s="1"/>
  <c r="Q78" i="33"/>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E24" i="40"/>
  <c r="F24" i="40" s="1"/>
  <c r="E24" i="37"/>
  <c r="Q24" i="37"/>
  <c r="Q24" i="31"/>
  <c r="E24" i="33"/>
  <c r="Q24" i="34"/>
  <c r="Q24" i="33"/>
  <c r="Q24" i="36"/>
  <c r="R24" i="36" s="1"/>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M53" i="39" s="1"/>
  <c r="E54" i="18"/>
  <c r="Q54" i="31"/>
  <c r="R54" i="31" s="1"/>
  <c r="E54" i="35"/>
  <c r="I53" i="39" s="1"/>
  <c r="Q54" i="37"/>
  <c r="R54" i="37" s="1"/>
  <c r="T54" i="37" s="1"/>
  <c r="Q54" i="18"/>
  <c r="R54" i="18" s="1"/>
  <c r="E54" i="34"/>
  <c r="G53" i="39" s="1"/>
  <c r="Q54" i="35"/>
  <c r="R54" i="35" s="1"/>
  <c r="S54" i="35" s="1"/>
  <c r="Q28" i="40"/>
  <c r="R28" i="40" s="1"/>
  <c r="E28" i="37"/>
  <c r="E28" i="33"/>
  <c r="Q28" i="37"/>
  <c r="Q28" i="33"/>
  <c r="E28" i="34"/>
  <c r="E28" i="36"/>
  <c r="Q28" i="31"/>
  <c r="E28" i="40"/>
  <c r="M27" i="39" s="1"/>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R64" i="31" s="1"/>
  <c r="C89" i="37"/>
  <c r="P89" i="37"/>
  <c r="P91" i="33"/>
  <c r="C91" i="33"/>
  <c r="C91" i="18"/>
  <c r="P91" i="18"/>
  <c r="P95" i="31"/>
  <c r="C95" i="31"/>
  <c r="C95" i="35"/>
  <c r="C81" i="35"/>
  <c r="P60" i="37"/>
  <c r="C49" i="31"/>
  <c r="P49" i="31"/>
  <c r="C49" i="35"/>
  <c r="C42" i="37"/>
  <c r="P42" i="37"/>
  <c r="P95" i="37"/>
  <c r="C95" i="37"/>
  <c r="P47" i="37"/>
  <c r="C47" i="37"/>
  <c r="C72" i="37"/>
  <c r="P72" i="37"/>
  <c r="C72" i="35"/>
  <c r="P72" i="31"/>
  <c r="C72" i="31"/>
  <c r="C64" i="37"/>
  <c r="P64" i="37"/>
  <c r="C46" i="18"/>
  <c r="P46" i="18"/>
  <c r="C46" i="37"/>
  <c r="P46" i="37"/>
  <c r="C89" i="31"/>
  <c r="C89" i="35"/>
  <c r="P95" i="33"/>
  <c r="C95" i="33"/>
  <c r="C81" i="37"/>
  <c r="P81" i="37"/>
  <c r="C96" i="33"/>
  <c r="P96" i="33"/>
  <c r="R96" i="33" s="1"/>
  <c r="T96" i="33" s="1"/>
  <c r="P81" i="31"/>
  <c r="P47" i="32"/>
  <c r="C56" i="35"/>
  <c r="P72" i="33"/>
  <c r="R72" i="33" s="1"/>
  <c r="S72" i="33" s="1"/>
  <c r="C92" i="32"/>
  <c r="C51" i="35"/>
  <c r="C91" i="34"/>
  <c r="C78" i="34"/>
  <c r="C78" i="32"/>
  <c r="P78" i="32"/>
  <c r="C56" i="18"/>
  <c r="P56" i="18"/>
  <c r="P66" i="37"/>
  <c r="C66" i="37"/>
  <c r="C43" i="37"/>
  <c r="P43" i="37"/>
  <c r="P99" i="32"/>
  <c r="C99" i="34"/>
  <c r="C99" i="32"/>
  <c r="C49" i="37"/>
  <c r="P49" i="37"/>
  <c r="C66" i="18"/>
  <c r="P66" i="18"/>
  <c r="P66" i="33"/>
  <c r="C98" i="33"/>
  <c r="P98" i="33"/>
  <c r="P60" i="32"/>
  <c r="C60" i="32"/>
  <c r="C60" i="34"/>
  <c r="P60" i="31"/>
  <c r="C60" i="35"/>
  <c r="C74" i="33"/>
  <c r="P74" i="33"/>
  <c r="P58" i="37"/>
  <c r="C58" i="37"/>
  <c r="P47" i="18"/>
  <c r="C47" i="18"/>
  <c r="P47" i="31"/>
  <c r="C47" i="31"/>
  <c r="C47" i="35"/>
  <c r="C69" i="33"/>
  <c r="P69" i="33"/>
  <c r="C91" i="37"/>
  <c r="P91" i="37"/>
  <c r="P92" i="31"/>
  <c r="C92" i="35"/>
  <c r="C92" i="31"/>
  <c r="P56" i="31"/>
  <c r="C41" i="37"/>
  <c r="C47" i="34"/>
  <c r="C74" i="35"/>
  <c r="P49" i="18"/>
  <c r="P89" i="31"/>
  <c r="P51" i="31"/>
  <c r="C96" i="35"/>
  <c r="P39" i="18"/>
  <c r="C93" i="35"/>
  <c r="C93" i="31"/>
  <c r="P93" i="31"/>
  <c r="C94" i="32"/>
  <c r="C94" i="34"/>
  <c r="P94" i="32"/>
  <c r="C97" i="34"/>
  <c r="P97" i="32"/>
  <c r="C97" i="32"/>
  <c r="P96" i="37"/>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F76" i="36"/>
  <c r="F52" i="37"/>
  <c r="H52" i="37" s="1"/>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Q55" i="36"/>
  <c r="R55" i="36" s="1"/>
  <c r="E55" i="35"/>
  <c r="F55" i="35" s="1"/>
  <c r="E55" i="33"/>
  <c r="E55" i="31"/>
  <c r="E55" i="40"/>
  <c r="F55" i="40" s="1"/>
  <c r="Q55" i="40"/>
  <c r="R55" i="40" s="1"/>
  <c r="E37" i="18"/>
  <c r="Q37" i="37"/>
  <c r="Q37" i="36"/>
  <c r="R37" i="36" s="1"/>
  <c r="Q37" i="35"/>
  <c r="Q37" i="34"/>
  <c r="Q37" i="33"/>
  <c r="Q37" i="32"/>
  <c r="E37" i="31"/>
  <c r="E37" i="36"/>
  <c r="J36" i="39" s="1"/>
  <c r="E37" i="35"/>
  <c r="E37" i="33"/>
  <c r="E37" i="37"/>
  <c r="E37" i="34"/>
  <c r="E37" i="32"/>
  <c r="Q37" i="18"/>
  <c r="Q37" i="31"/>
  <c r="Q37" i="40"/>
  <c r="R37" i="40" s="1"/>
  <c r="E37" i="40"/>
  <c r="M36" i="39" s="1"/>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Q31" i="34"/>
  <c r="Q31" i="33"/>
  <c r="Q31" i="32"/>
  <c r="Q31" i="31"/>
  <c r="Q31" i="18"/>
  <c r="E31" i="37"/>
  <c r="E31" i="36"/>
  <c r="J30" i="39" s="1"/>
  <c r="E31" i="34"/>
  <c r="E31" i="32"/>
  <c r="E31" i="18"/>
  <c r="Q31" i="37"/>
  <c r="E31" i="35"/>
  <c r="E31" i="33"/>
  <c r="E31" i="3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R45" i="35" s="1"/>
  <c r="S45" i="35" s="1"/>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R47" i="40" s="1"/>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63" i="35"/>
  <c r="P63" i="31"/>
  <c r="C63" i="31"/>
  <c r="P85" i="33"/>
  <c r="C85" i="33"/>
  <c r="C87" i="35"/>
  <c r="P87" i="31"/>
  <c r="C87" i="31"/>
  <c r="P87" i="18"/>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F72" i="18" s="1"/>
  <c r="P57" i="18"/>
  <c r="C57" i="18"/>
  <c r="P62" i="37"/>
  <c r="C62" i="37"/>
  <c r="P54" i="32"/>
  <c r="C54" i="34"/>
  <c r="C54" i="32"/>
  <c r="C81" i="18"/>
  <c r="C67" i="33"/>
  <c r="P67" i="33"/>
  <c r="C59" i="34"/>
  <c r="P59" i="32"/>
  <c r="C59" i="32"/>
  <c r="C75" i="33"/>
  <c r="P75" i="33"/>
  <c r="P75" i="31"/>
  <c r="C75" i="35"/>
  <c r="C75" i="31"/>
  <c r="C80" i="35"/>
  <c r="C80" i="31"/>
  <c r="P80" i="37"/>
  <c r="C80" i="37"/>
  <c r="P58" i="32"/>
  <c r="C58" i="34"/>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E63" i="31"/>
  <c r="F62" i="39" s="1"/>
  <c r="E63" i="18"/>
  <c r="D62" i="39" s="1"/>
  <c r="E63" i="37"/>
  <c r="E63" i="36"/>
  <c r="Q63" i="35"/>
  <c r="R63" i="35" s="1"/>
  <c r="T63" i="35" s="1"/>
  <c r="Q63" i="33"/>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J28" i="39" s="1"/>
  <c r="E29" i="34"/>
  <c r="E29" i="32"/>
  <c r="Q29" i="18"/>
  <c r="E29" i="35"/>
  <c r="E29" i="33"/>
  <c r="Q29" i="31"/>
  <c r="Q29" i="40"/>
  <c r="R29" i="40" s="1"/>
  <c r="E29" i="40"/>
  <c r="Q21" i="35"/>
  <c r="Q21" i="34"/>
  <c r="Q21" i="33"/>
  <c r="Q21" i="32"/>
  <c r="Q21" i="31"/>
  <c r="Q21" i="18"/>
  <c r="E21" i="37"/>
  <c r="E21" i="36"/>
  <c r="J20" i="39" s="1"/>
  <c r="E21" i="34"/>
  <c r="E21" i="32"/>
  <c r="E21" i="18"/>
  <c r="Q21" i="37"/>
  <c r="E21" i="35"/>
  <c r="E21" i="33"/>
  <c r="E21" i="3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J22" i="39" s="1"/>
  <c r="E23" i="34"/>
  <c r="E23" i="32"/>
  <c r="Q23" i="37"/>
  <c r="E23" i="35"/>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Q42" i="18"/>
  <c r="E42" i="35"/>
  <c r="F42" i="35" s="1"/>
  <c r="E42" i="33"/>
  <c r="E42" i="31"/>
  <c r="F41" i="39"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C67" i="35"/>
  <c r="P67" i="31"/>
  <c r="C67" i="31"/>
  <c r="C73" i="31"/>
  <c r="C73" i="35"/>
  <c r="P73" i="31"/>
  <c r="P83" i="33"/>
  <c r="C83" i="33"/>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Q25" i="34"/>
  <c r="Q25" i="33"/>
  <c r="Q25" i="32"/>
  <c r="Q25" i="18"/>
  <c r="E25" i="31"/>
  <c r="E25" i="18"/>
  <c r="E25" i="34"/>
  <c r="E25" i="32"/>
  <c r="Q25" i="31"/>
  <c r="Q25" i="37"/>
  <c r="E25" i="36"/>
  <c r="J24" i="39" s="1"/>
  <c r="E25" i="35"/>
  <c r="E25" i="33"/>
  <c r="Q25" i="40"/>
  <c r="R25" i="40" s="1"/>
  <c r="E25" i="40"/>
  <c r="F25" i="40" s="1"/>
  <c r="C96" i="18"/>
  <c r="F96" i="18" s="1"/>
  <c r="D95" i="39"/>
  <c r="C75" i="34"/>
  <c r="C75" i="32"/>
  <c r="P75" i="32"/>
  <c r="C75" i="37"/>
  <c r="P75" i="37"/>
  <c r="P58" i="18"/>
  <c r="C58" i="18"/>
  <c r="C70" i="18"/>
  <c r="P70" i="18"/>
  <c r="C84" i="32"/>
  <c r="P84" i="32"/>
  <c r="C84" i="34"/>
  <c r="C68" i="33"/>
  <c r="P68" i="33"/>
  <c r="K9" i="36"/>
  <c r="K12" i="36"/>
  <c r="K10" i="36"/>
  <c r="K8" i="40"/>
  <c r="W8" i="40"/>
  <c r="I81" i="39"/>
  <c r="W8" i="32"/>
  <c r="K8" i="32"/>
  <c r="K10" i="18"/>
  <c r="K12" i="18"/>
  <c r="R60" i="40"/>
  <c r="R84" i="40"/>
  <c r="R92" i="40"/>
  <c r="R96" i="40"/>
  <c r="L60" i="39"/>
  <c r="F83" i="39"/>
  <c r="L33" i="39"/>
  <c r="F87" i="39"/>
  <c r="F95" i="39"/>
  <c r="R94" i="35"/>
  <c r="F69" i="36"/>
  <c r="F64" i="36"/>
  <c r="F30" i="36"/>
  <c r="W10" i="18"/>
  <c r="W9" i="18"/>
  <c r="W12" i="18"/>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F99" i="37"/>
  <c r="H99" i="37" s="1"/>
  <c r="F84" i="31"/>
  <c r="G84" i="31" s="1"/>
  <c r="M37" i="39"/>
  <c r="G67" i="39"/>
  <c r="M60" i="39"/>
  <c r="R83" i="34"/>
  <c r="F52" i="34" l="1"/>
  <c r="R76" i="33"/>
  <c r="T76" i="33" s="1"/>
  <c r="D81" i="39"/>
  <c r="F82" i="39"/>
  <c r="M33" i="39"/>
  <c r="F68" i="36"/>
  <c r="G68" i="36" s="1"/>
  <c r="L26" i="39"/>
  <c r="M35" i="39"/>
  <c r="S82" i="37"/>
  <c r="L34" i="39"/>
  <c r="F82" i="31"/>
  <c r="G82" i="31" s="1"/>
  <c r="M34" i="39"/>
  <c r="L35" i="39"/>
  <c r="F64" i="37"/>
  <c r="H64" i="37" s="1"/>
  <c r="R52" i="37"/>
  <c r="S52" i="37" s="1"/>
  <c r="M75" i="39"/>
  <c r="E69" i="38" s="1"/>
  <c r="F32" i="36"/>
  <c r="R96" i="37"/>
  <c r="S96" i="37" s="1"/>
  <c r="F72" i="31"/>
  <c r="H72" i="31" s="1"/>
  <c r="F52" i="33"/>
  <c r="H52" i="33" s="1"/>
  <c r="G82" i="33"/>
  <c r="S68" i="37"/>
  <c r="F96" i="37"/>
  <c r="H96" i="37" s="1"/>
  <c r="M31" i="39"/>
  <c r="L31" i="39"/>
  <c r="F58" i="36"/>
  <c r="F82" i="36"/>
  <c r="H82" i="36" s="1"/>
  <c r="R87" i="18"/>
  <c r="T87" i="18" s="1"/>
  <c r="M39" i="39"/>
  <c r="F61" i="33"/>
  <c r="H61" i="33" s="1"/>
  <c r="F68" i="18"/>
  <c r="H68" i="18" s="1"/>
  <c r="G95" i="39"/>
  <c r="G44" i="39"/>
  <c r="G89" i="39"/>
  <c r="F61" i="39"/>
  <c r="R69" i="31"/>
  <c r="S69" i="31" s="1"/>
  <c r="F96" i="35"/>
  <c r="G96" i="35" s="1"/>
  <c r="F61" i="36"/>
  <c r="G61" i="36" s="1"/>
  <c r="R52" i="33"/>
  <c r="T52" i="33" s="1"/>
  <c r="R83" i="33"/>
  <c r="T83" i="33" s="1"/>
  <c r="F96" i="36"/>
  <c r="G96" i="36" s="1"/>
  <c r="M59" i="39"/>
  <c r="E53" i="38" s="1"/>
  <c r="F76" i="31"/>
  <c r="H76" i="31" s="1"/>
  <c r="F87" i="36"/>
  <c r="H87" i="36" s="1"/>
  <c r="F93" i="39"/>
  <c r="L19" i="39"/>
  <c r="F54" i="31"/>
  <c r="H54" i="31" s="1"/>
  <c r="F87" i="31"/>
  <c r="G87" i="31" s="1"/>
  <c r="M95" i="39"/>
  <c r="M19" i="39"/>
  <c r="S69" i="36"/>
  <c r="F99" i="36"/>
  <c r="H99" i="36" s="1"/>
  <c r="F52" i="18"/>
  <c r="G52" i="18" s="1"/>
  <c r="L82" i="39"/>
  <c r="D76" i="38" s="1"/>
  <c r="F99" i="18"/>
  <c r="H99" i="18" s="1"/>
  <c r="F87" i="35"/>
  <c r="G87" i="35" s="1"/>
  <c r="R70" i="31"/>
  <c r="T70" i="31" s="1"/>
  <c r="F72" i="34"/>
  <c r="G72" i="34" s="1"/>
  <c r="F50" i="33"/>
  <c r="G50" i="33" s="1"/>
  <c r="F58" i="34"/>
  <c r="H58" i="34" s="1"/>
  <c r="G84" i="39"/>
  <c r="F35" i="36"/>
  <c r="G35" i="36" s="1"/>
  <c r="F43" i="39"/>
  <c r="F68" i="31"/>
  <c r="G68" i="31" s="1"/>
  <c r="M82" i="39"/>
  <c r="E76" i="38" s="1"/>
  <c r="F36" i="36"/>
  <c r="G36" i="36" s="1"/>
  <c r="F64" i="34"/>
  <c r="G64" i="34" s="1"/>
  <c r="F66" i="18"/>
  <c r="G66" i="18" s="1"/>
  <c r="M71" i="39"/>
  <c r="E65" i="38" s="1"/>
  <c r="L95" i="39"/>
  <c r="D89" i="38" s="1"/>
  <c r="R58" i="37"/>
  <c r="S58" i="37" s="1"/>
  <c r="T62" i="18"/>
  <c r="I60" i="39"/>
  <c r="F76" i="40"/>
  <c r="R42" i="31"/>
  <c r="T42" i="31" s="1"/>
  <c r="R73" i="33"/>
  <c r="S73" i="33" s="1"/>
  <c r="R77" i="18"/>
  <c r="S77" i="18" s="1"/>
  <c r="R63" i="33"/>
  <c r="S63" i="33" s="1"/>
  <c r="F97" i="32"/>
  <c r="F79" i="32"/>
  <c r="R57" i="31"/>
  <c r="T57" i="31" s="1"/>
  <c r="G82" i="34"/>
  <c r="F50" i="32"/>
  <c r="F63" i="32"/>
  <c r="F55" i="32"/>
  <c r="R78" i="33"/>
  <c r="T78" i="33" s="1"/>
  <c r="R62" i="33"/>
  <c r="T62" i="33" s="1"/>
  <c r="F44" i="35"/>
  <c r="G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G52" i="34"/>
  <c r="S64" i="33"/>
  <c r="R91" i="18"/>
  <c r="T91" i="18" s="1"/>
  <c r="R41" i="33"/>
  <c r="S41" i="33" s="1"/>
  <c r="F89" i="32"/>
  <c r="F82" i="37"/>
  <c r="G82" i="37" s="1"/>
  <c r="F73" i="34"/>
  <c r="H73" i="34" s="1"/>
  <c r="R85" i="37"/>
  <c r="S85" i="37" s="1"/>
  <c r="R45" i="18"/>
  <c r="T45" i="18" s="1"/>
  <c r="F89" i="34"/>
  <c r="H89" i="34" s="1"/>
  <c r="R84" i="18"/>
  <c r="T84" i="18" s="1"/>
  <c r="F61" i="34"/>
  <c r="G61" i="34" s="1"/>
  <c r="F44" i="32"/>
  <c r="R42" i="33"/>
  <c r="T42" i="33" s="1"/>
  <c r="R44" i="31"/>
  <c r="T44" i="31" s="1"/>
  <c r="R44" i="37"/>
  <c r="T44" i="37" s="1"/>
  <c r="F43" i="32"/>
  <c r="F68" i="37"/>
  <c r="H68" i="37" s="1"/>
  <c r="G68" i="34"/>
  <c r="H68" i="34"/>
  <c r="M81" i="39"/>
  <c r="E75" i="38" s="1"/>
  <c r="F53" i="31"/>
  <c r="H53" i="31" s="1"/>
  <c r="F86" i="36"/>
  <c r="G86" i="36" s="1"/>
  <c r="F90" i="36"/>
  <c r="G90" i="36" s="1"/>
  <c r="F48" i="34"/>
  <c r="G48" i="34" s="1"/>
  <c r="F80" i="31"/>
  <c r="H80" i="31" s="1"/>
  <c r="C50" i="39"/>
  <c r="R47" i="37"/>
  <c r="S47" i="37" s="1"/>
  <c r="R71" i="37"/>
  <c r="T71" i="37" s="1"/>
  <c r="H76" i="18"/>
  <c r="C95" i="39"/>
  <c r="T86" i="31"/>
  <c r="C89" i="39"/>
  <c r="R90" i="31"/>
  <c r="T90" i="31" s="1"/>
  <c r="C73" i="39"/>
  <c r="T94" i="36"/>
  <c r="S88" i="18"/>
  <c r="C91" i="39"/>
  <c r="C67" i="39"/>
  <c r="S69" i="18"/>
  <c r="C71" i="39"/>
  <c r="T40" i="18"/>
  <c r="S83" i="18"/>
  <c r="C57" i="39"/>
  <c r="C51" i="39"/>
  <c r="C82" i="39"/>
  <c r="S46" i="36"/>
  <c r="S87" i="36"/>
  <c r="S54" i="36"/>
  <c r="S84" i="36"/>
  <c r="C81" i="39"/>
  <c r="T99" i="35"/>
  <c r="G88" i="31"/>
  <c r="T64" i="35"/>
  <c r="F84" i="34"/>
  <c r="G84" i="34" s="1"/>
  <c r="C74" i="39"/>
  <c r="R57" i="33"/>
  <c r="T57" i="33" s="1"/>
  <c r="S44" i="18"/>
  <c r="T97" i="36"/>
  <c r="C96" i="39"/>
  <c r="C62" i="39"/>
  <c r="C79" i="39"/>
  <c r="R93" i="37"/>
  <c r="S93" i="37" s="1"/>
  <c r="G76" i="36"/>
  <c r="T54" i="31"/>
  <c r="T74" i="31"/>
  <c r="C59" i="39"/>
  <c r="S78" i="31"/>
  <c r="S88" i="31"/>
  <c r="S62" i="18"/>
  <c r="T96" i="31"/>
  <c r="C63" i="39"/>
  <c r="R61" i="37"/>
  <c r="S80" i="36"/>
  <c r="L57" i="39"/>
  <c r="D51" i="38" s="1"/>
  <c r="S41" i="36"/>
  <c r="L81" i="39"/>
  <c r="D75" i="38" s="1"/>
  <c r="R81" i="37"/>
  <c r="T81" i="37" s="1"/>
  <c r="F57" i="35"/>
  <c r="H57" i="35" s="1"/>
  <c r="C45" i="39"/>
  <c r="C43" i="39"/>
  <c r="S39" i="36"/>
  <c r="T97" i="18"/>
  <c r="C84" i="39"/>
  <c r="T85" i="36"/>
  <c r="C86" i="39"/>
  <c r="T45" i="36"/>
  <c r="T41" i="36"/>
  <c r="R55" i="18"/>
  <c r="S55" i="18" s="1"/>
  <c r="F96" i="33"/>
  <c r="H96" i="33" s="1"/>
  <c r="T64" i="31"/>
  <c r="T90" i="18"/>
  <c r="T82" i="18"/>
  <c r="C93" i="39"/>
  <c r="R88" i="37"/>
  <c r="S88" i="37" s="1"/>
  <c r="T80" i="31"/>
  <c r="F98" i="34"/>
  <c r="H98" i="34" s="1"/>
  <c r="C39" i="39"/>
  <c r="C68" i="39"/>
  <c r="C69" i="39"/>
  <c r="R76" i="32"/>
  <c r="S52" i="31"/>
  <c r="C75" i="39"/>
  <c r="S68" i="18"/>
  <c r="F49" i="34"/>
  <c r="H49" i="34" s="1"/>
  <c r="S76" i="33"/>
  <c r="F48" i="31"/>
  <c r="H48" i="31" s="1"/>
  <c r="F73" i="32"/>
  <c r="R91" i="37"/>
  <c r="S91" i="37" s="1"/>
  <c r="F71" i="32"/>
  <c r="R83" i="37"/>
  <c r="R68" i="31"/>
  <c r="S68" i="31" s="1"/>
  <c r="R61" i="18"/>
  <c r="T61" i="18" s="1"/>
  <c r="R81" i="31"/>
  <c r="T81" i="31" s="1"/>
  <c r="R79" i="31"/>
  <c r="S79" i="31" s="1"/>
  <c r="F57" i="32"/>
  <c r="R46" i="31"/>
  <c r="S46" i="31" s="1"/>
  <c r="R65" i="37"/>
  <c r="T65" i="37" s="1"/>
  <c r="F58" i="18"/>
  <c r="G58" i="18" s="1"/>
  <c r="R81" i="32"/>
  <c r="R55" i="37"/>
  <c r="T55" i="37" s="1"/>
  <c r="F56" i="32"/>
  <c r="G83" i="37"/>
  <c r="F22" i="36"/>
  <c r="H22" i="36" s="1"/>
  <c r="I87" i="39"/>
  <c r="T76" i="37"/>
  <c r="F69" i="34"/>
  <c r="H69" i="34" s="1"/>
  <c r="F69" i="18"/>
  <c r="G69" i="18" s="1"/>
  <c r="L52" i="39"/>
  <c r="D46" i="38" s="1"/>
  <c r="F66" i="35"/>
  <c r="H66" i="35" s="1"/>
  <c r="F64" i="35"/>
  <c r="H64" i="35" s="1"/>
  <c r="T88" i="33"/>
  <c r="M52" i="39"/>
  <c r="L39" i="39"/>
  <c r="D33" i="38" s="1"/>
  <c r="L71" i="39"/>
  <c r="D65" i="38" s="1"/>
  <c r="F61" i="18"/>
  <c r="H61" i="18" s="1"/>
  <c r="T84" i="33"/>
  <c r="S84" i="33"/>
  <c r="T40" i="33"/>
  <c r="L93" i="39"/>
  <c r="F92" i="32"/>
  <c r="F83" i="34"/>
  <c r="G83" i="34" s="1"/>
  <c r="S80" i="31"/>
  <c r="G76" i="37"/>
  <c r="M68" i="39"/>
  <c r="E62" i="38" s="1"/>
  <c r="M69" i="39"/>
  <c r="F43" i="34"/>
  <c r="H43" i="34" s="1"/>
  <c r="R99" i="18"/>
  <c r="S99" i="18" s="1"/>
  <c r="T54" i="36"/>
  <c r="G52" i="39"/>
  <c r="F24" i="36"/>
  <c r="G24" i="36" s="1"/>
  <c r="F67" i="31"/>
  <c r="G67" i="31" s="1"/>
  <c r="L69" i="39"/>
  <c r="D69" i="38"/>
  <c r="R58" i="18"/>
  <c r="T58" i="18" s="1"/>
  <c r="F50" i="31"/>
  <c r="G50" i="31" s="1"/>
  <c r="F94" i="32"/>
  <c r="F58" i="37"/>
  <c r="H58" i="37" s="1"/>
  <c r="T77" i="33"/>
  <c r="T53" i="33"/>
  <c r="G60" i="39"/>
  <c r="E54" i="38" s="1"/>
  <c r="M93" i="39"/>
  <c r="E87" i="38" s="1"/>
  <c r="T78" i="37"/>
  <c r="F61" i="31"/>
  <c r="G61" i="31" s="1"/>
  <c r="F78" i="36"/>
  <c r="H78" i="36" s="1"/>
  <c r="F72" i="36"/>
  <c r="G72" i="36" s="1"/>
  <c r="L59" i="39"/>
  <c r="F41" i="35"/>
  <c r="H41" i="35" s="1"/>
  <c r="F74" i="33"/>
  <c r="H74" i="33" s="1"/>
  <c r="F56" i="35"/>
  <c r="H56" i="35" s="1"/>
  <c r="L67" i="39"/>
  <c r="D61" i="38" s="1"/>
  <c r="F68" i="40"/>
  <c r="C60" i="39"/>
  <c r="F61" i="37"/>
  <c r="T84" i="36"/>
  <c r="M51" i="39"/>
  <c r="E45" i="38" s="1"/>
  <c r="G41" i="39"/>
  <c r="E35" i="38" s="1"/>
  <c r="M57" i="39"/>
  <c r="E51" i="38" s="1"/>
  <c r="S88" i="35"/>
  <c r="F88" i="36"/>
  <c r="G88" i="36" s="1"/>
  <c r="F20" i="36"/>
  <c r="G20" i="36" s="1"/>
  <c r="L51" i="39"/>
  <c r="F53" i="18"/>
  <c r="H53" i="18" s="1"/>
  <c r="R74" i="37"/>
  <c r="T74" i="37" s="1"/>
  <c r="F80" i="35"/>
  <c r="G80" i="35" s="1"/>
  <c r="F98" i="18"/>
  <c r="H98" i="18" s="1"/>
  <c r="R60" i="33"/>
  <c r="T60" i="33" s="1"/>
  <c r="F74" i="34"/>
  <c r="F80" i="34"/>
  <c r="H80" i="34" s="1"/>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C77" i="39"/>
  <c r="F78" i="37"/>
  <c r="G78" i="37" s="1"/>
  <c r="C55" i="39"/>
  <c r="F56" i="37"/>
  <c r="H56" i="37" s="1"/>
  <c r="F62" i="37"/>
  <c r="G62" i="37" s="1"/>
  <c r="C61" i="39"/>
  <c r="D79" i="39"/>
  <c r="F80" i="18"/>
  <c r="G80" i="18" s="1"/>
  <c r="H75" i="39"/>
  <c r="F76" i="33"/>
  <c r="J51" i="39"/>
  <c r="F52" i="36"/>
  <c r="G52" i="36" s="1"/>
  <c r="C52" i="39"/>
  <c r="F53" i="37"/>
  <c r="G53" i="37" s="1"/>
  <c r="F22" i="40"/>
  <c r="L21" i="39"/>
  <c r="S82" i="33"/>
  <c r="G47" i="39"/>
  <c r="G48" i="39"/>
  <c r="G87" i="39"/>
  <c r="H92" i="34"/>
  <c r="I67" i="39"/>
  <c r="F40" i="33"/>
  <c r="H40" i="33" s="1"/>
  <c r="S92" i="33"/>
  <c r="T92" i="33"/>
  <c r="F52" i="35"/>
  <c r="H52" i="35" s="1"/>
  <c r="I51" i="39"/>
  <c r="F65" i="39"/>
  <c r="F66" i="31"/>
  <c r="G66" i="31" s="1"/>
  <c r="S74" i="31"/>
  <c r="G69" i="39"/>
  <c r="T72" i="33"/>
  <c r="F97" i="31"/>
  <c r="H97" i="31" s="1"/>
  <c r="F19" i="36"/>
  <c r="G19" i="36" s="1"/>
  <c r="I19" i="36" s="1"/>
  <c r="F84" i="18"/>
  <c r="G84" i="18" s="1"/>
  <c r="F74" i="36"/>
  <c r="H74" i="36" s="1"/>
  <c r="S54" i="37"/>
  <c r="L32" i="39"/>
  <c r="T93" i="33"/>
  <c r="S93" i="33"/>
  <c r="F64" i="40"/>
  <c r="L63" i="39"/>
  <c r="D57" i="38" s="1"/>
  <c r="R68" i="33"/>
  <c r="S68" i="33" s="1"/>
  <c r="F76" i="34"/>
  <c r="H76"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F90" i="40"/>
  <c r="L89" i="39"/>
  <c r="D83" i="38" s="1"/>
  <c r="F97" i="39"/>
  <c r="F98" i="31"/>
  <c r="H98" i="31" s="1"/>
  <c r="F98" i="40"/>
  <c r="L97" i="39"/>
  <c r="M97" i="39"/>
  <c r="H79" i="39"/>
  <c r="F80" i="33"/>
  <c r="H80" i="33" s="1"/>
  <c r="G39" i="39"/>
  <c r="F40" i="34"/>
  <c r="G40" i="34" s="1"/>
  <c r="F62" i="40"/>
  <c r="L61" i="39"/>
  <c r="C49" i="39"/>
  <c r="F50" i="37"/>
  <c r="H50" i="37" s="1"/>
  <c r="H61" i="35"/>
  <c r="G61" i="35"/>
  <c r="H53" i="35"/>
  <c r="G53" i="35"/>
  <c r="S90" i="33"/>
  <c r="M63" i="39"/>
  <c r="E57" i="38" s="1"/>
  <c r="M61" i="39"/>
  <c r="R66" i="31"/>
  <c r="T66" i="31" s="1"/>
  <c r="F94" i="36"/>
  <c r="G94" i="36" s="1"/>
  <c r="F79" i="36"/>
  <c r="H79" i="36" s="1"/>
  <c r="F92" i="39"/>
  <c r="F93" i="31"/>
  <c r="G93" i="31" s="1"/>
  <c r="F48" i="40"/>
  <c r="M47" i="39"/>
  <c r="F44" i="40"/>
  <c r="L43" i="39"/>
  <c r="T68" i="31"/>
  <c r="F26" i="36"/>
  <c r="G26" i="36" s="1"/>
  <c r="T62" i="31"/>
  <c r="S62" i="31"/>
  <c r="T83" i="18"/>
  <c r="S58" i="33"/>
  <c r="M43" i="39"/>
  <c r="G38" i="39"/>
  <c r="S90" i="18"/>
  <c r="F50" i="36"/>
  <c r="H50" i="36" s="1"/>
  <c r="F80" i="36"/>
  <c r="G80" i="36" s="1"/>
  <c r="F70" i="37"/>
  <c r="G70" i="37" s="1"/>
  <c r="F78" i="31"/>
  <c r="H78" i="31" s="1"/>
  <c r="F77" i="39"/>
  <c r="H88" i="35"/>
  <c r="G88" i="35"/>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99" i="35"/>
  <c r="G99" i="35" s="1"/>
  <c r="R56" i="18"/>
  <c r="T56" i="18" s="1"/>
  <c r="F99" i="33"/>
  <c r="F93" i="37"/>
  <c r="H93" i="37" s="1"/>
  <c r="G72" i="33"/>
  <c r="H72" i="33"/>
  <c r="F40" i="18"/>
  <c r="H40" i="18" s="1"/>
  <c r="T78" i="18"/>
  <c r="S85" i="36"/>
  <c r="G62" i="39"/>
  <c r="G61" i="39"/>
  <c r="F45" i="37"/>
  <c r="G45" i="37" s="1"/>
  <c r="F53" i="36"/>
  <c r="H53" i="36" s="1"/>
  <c r="L48" i="39"/>
  <c r="D42" i="38" s="1"/>
  <c r="I52" i="39"/>
  <c r="T53" i="37"/>
  <c r="F90" i="31"/>
  <c r="H90" i="31" s="1"/>
  <c r="R99" i="37"/>
  <c r="T99" i="37" s="1"/>
  <c r="F92" i="37"/>
  <c r="G92" i="37" s="1"/>
  <c r="F64" i="32"/>
  <c r="R69" i="33"/>
  <c r="H71" i="39"/>
  <c r="F69" i="32"/>
  <c r="F58" i="35"/>
  <c r="G58" i="35" s="1"/>
  <c r="T80" i="35"/>
  <c r="S61" i="33"/>
  <c r="H76" i="36"/>
  <c r="T48" i="35"/>
  <c r="M26" i="39"/>
  <c r="M25" i="39"/>
  <c r="M65" i="39"/>
  <c r="E59" i="38" s="1"/>
  <c r="M85" i="39"/>
  <c r="F94" i="37"/>
  <c r="G94" i="37" s="1"/>
  <c r="F77" i="31"/>
  <c r="H77" i="31" s="1"/>
  <c r="F31" i="36"/>
  <c r="H31" i="36" s="1"/>
  <c r="F51" i="36"/>
  <c r="G51" i="36" s="1"/>
  <c r="F62" i="18"/>
  <c r="H62" i="18" s="1"/>
  <c r="L29" i="39"/>
  <c r="L54" i="39"/>
  <c r="F47" i="39"/>
  <c r="D41" i="38" s="1"/>
  <c r="L25" i="39"/>
  <c r="F83" i="18"/>
  <c r="H83" i="18" s="1"/>
  <c r="F60" i="18"/>
  <c r="H60" i="18" s="1"/>
  <c r="D57" i="39"/>
  <c r="R40" i="31"/>
  <c r="T40" i="31" s="1"/>
  <c r="F80" i="37"/>
  <c r="H80" i="37" s="1"/>
  <c r="R72" i="18"/>
  <c r="T72" i="18" s="1"/>
  <c r="F90" i="18"/>
  <c r="H90" i="18" s="1"/>
  <c r="R92" i="37"/>
  <c r="S92" i="37" s="1"/>
  <c r="R69" i="37"/>
  <c r="S69" i="37" s="1"/>
  <c r="F92" i="31"/>
  <c r="H92" i="31" s="1"/>
  <c r="F47" i="37"/>
  <c r="G47" i="37" s="1"/>
  <c r="R99" i="33"/>
  <c r="S99" i="33" s="1"/>
  <c r="F83" i="36"/>
  <c r="H83" i="36" s="1"/>
  <c r="F34" i="36"/>
  <c r="H34" i="36" s="1"/>
  <c r="F27" i="36"/>
  <c r="G27" i="36" s="1"/>
  <c r="F62" i="36"/>
  <c r="H62" i="36" s="1"/>
  <c r="F63" i="18"/>
  <c r="G63" i="18" s="1"/>
  <c r="L65" i="39"/>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R46" i="37"/>
  <c r="S46" i="37" s="1"/>
  <c r="R39" i="33"/>
  <c r="T39" i="33" s="1"/>
  <c r="F85" i="18"/>
  <c r="H85" i="18" s="1"/>
  <c r="F87" i="32"/>
  <c r="R43" i="37"/>
  <c r="R43" i="31"/>
  <c r="T43" i="31" s="1"/>
  <c r="R89" i="31"/>
  <c r="S89" i="31" s="1"/>
  <c r="R93" i="18"/>
  <c r="S93" i="18" s="1"/>
  <c r="T80" i="33"/>
  <c r="T96" i="37"/>
  <c r="R67" i="31"/>
  <c r="T67" i="31" s="1"/>
  <c r="F91" i="35"/>
  <c r="H91" i="35" s="1"/>
  <c r="F65" i="31"/>
  <c r="G65" i="31" s="1"/>
  <c r="S40" i="18"/>
  <c r="T89" i="33"/>
  <c r="G82" i="35"/>
  <c r="T97" i="31"/>
  <c r="S94" i="31"/>
  <c r="S45" i="37"/>
  <c r="S51" i="37"/>
  <c r="F81" i="32"/>
  <c r="F71" i="34"/>
  <c r="H71" i="34" s="1"/>
  <c r="H82" i="31"/>
  <c r="G52" i="37"/>
  <c r="H50" i="18"/>
  <c r="G50" i="18"/>
  <c r="T88" i="31"/>
  <c r="T51" i="33"/>
  <c r="S86" i="33"/>
  <c r="T69" i="18"/>
  <c r="S54" i="31"/>
  <c r="G97" i="39"/>
  <c r="M80" i="39"/>
  <c r="M89" i="39"/>
  <c r="S53" i="35"/>
  <c r="H51" i="31"/>
  <c r="F45" i="18"/>
  <c r="G45" i="18" s="1"/>
  <c r="F98" i="36"/>
  <c r="H98" i="36" s="1"/>
  <c r="F84" i="36"/>
  <c r="H84" i="36" s="1"/>
  <c r="L88" i="39"/>
  <c r="D82" i="38" s="1"/>
  <c r="F50" i="39"/>
  <c r="L23" i="39"/>
  <c r="F65" i="18"/>
  <c r="G65" i="18" s="1"/>
  <c r="F97" i="37"/>
  <c r="G97" i="37" s="1"/>
  <c r="D49" i="39"/>
  <c r="F60" i="37"/>
  <c r="H60" i="37" s="1"/>
  <c r="F54" i="33"/>
  <c r="H54" i="33" s="1"/>
  <c r="F50" i="40"/>
  <c r="L49" i="39"/>
  <c r="D43" i="38" s="1"/>
  <c r="F80" i="40"/>
  <c r="L79" i="39"/>
  <c r="D73" i="38" s="1"/>
  <c r="F64" i="33"/>
  <c r="M79" i="39"/>
  <c r="E73" i="38" s="1"/>
  <c r="H62" i="35"/>
  <c r="F48" i="36"/>
  <c r="H48" i="36" s="1"/>
  <c r="F45" i="36"/>
  <c r="G45" i="36" s="1"/>
  <c r="F94" i="18"/>
  <c r="G94" i="18" s="1"/>
  <c r="F50" i="35"/>
  <c r="G50" i="35" s="1"/>
  <c r="F92" i="18"/>
  <c r="H92" i="18" s="1"/>
  <c r="R98" i="31"/>
  <c r="T98" i="31" s="1"/>
  <c r="F72" i="35"/>
  <c r="H72" i="35" s="1"/>
  <c r="F62" i="33"/>
  <c r="H61" i="39"/>
  <c r="G55" i="39"/>
  <c r="E49" i="38" s="1"/>
  <c r="M88" i="39"/>
  <c r="T71" i="35"/>
  <c r="M23" i="39"/>
  <c r="M50" i="39"/>
  <c r="E44" i="38" s="1"/>
  <c r="G85" i="39"/>
  <c r="S97" i="36"/>
  <c r="F56" i="36"/>
  <c r="H56" i="36" s="1"/>
  <c r="F84" i="37"/>
  <c r="H84" i="37" s="1"/>
  <c r="F51" i="37"/>
  <c r="H51" i="37" s="1"/>
  <c r="F63" i="37"/>
  <c r="G63" i="37" s="1"/>
  <c r="L50" i="39"/>
  <c r="L24" i="39"/>
  <c r="F67" i="18"/>
  <c r="G67" i="18" s="1"/>
  <c r="I61" i="39"/>
  <c r="F84" i="33"/>
  <c r="G84" i="33" s="1"/>
  <c r="R80" i="37"/>
  <c r="T80" i="37" s="1"/>
  <c r="R99" i="31"/>
  <c r="T99" i="31" s="1"/>
  <c r="F40" i="37"/>
  <c r="H40" i="37" s="1"/>
  <c r="G56" i="34"/>
  <c r="F98" i="35"/>
  <c r="H98" i="35" s="1"/>
  <c r="F90" i="33"/>
  <c r="F58" i="33"/>
  <c r="S70" i="37"/>
  <c r="T70" i="37"/>
  <c r="F98" i="39"/>
  <c r="F99" i="31"/>
  <c r="H99" i="31" s="1"/>
  <c r="F58" i="39"/>
  <c r="F59" i="31"/>
  <c r="F81" i="34"/>
  <c r="G81" i="34" s="1"/>
  <c r="G80" i="39"/>
  <c r="H62" i="39"/>
  <c r="F63" i="33"/>
  <c r="G63" i="33" s="1"/>
  <c r="F73" i="40"/>
  <c r="M72" i="39"/>
  <c r="F85" i="31"/>
  <c r="G85" i="31" s="1"/>
  <c r="F84" i="39"/>
  <c r="D78" i="38" s="1"/>
  <c r="F94" i="35"/>
  <c r="I93" i="39"/>
  <c r="F51" i="39"/>
  <c r="F52" i="31"/>
  <c r="G52" i="31" s="1"/>
  <c r="F84" i="35"/>
  <c r="I83" i="39"/>
  <c r="J65" i="39"/>
  <c r="F66" i="36"/>
  <c r="J39" i="39"/>
  <c r="F40" i="36"/>
  <c r="H40" i="36" s="1"/>
  <c r="G78" i="39"/>
  <c r="F90" i="39"/>
  <c r="L80" i="39"/>
  <c r="T50" i="37"/>
  <c r="D54" i="39"/>
  <c r="F55" i="18"/>
  <c r="H55" i="18" s="1"/>
  <c r="D76" i="39"/>
  <c r="F77" i="18"/>
  <c r="G77" i="18" s="1"/>
  <c r="D92" i="39"/>
  <c r="F93" i="18"/>
  <c r="G93" i="18" s="1"/>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60" i="32"/>
  <c r="F19" i="40"/>
  <c r="K18" i="39"/>
  <c r="H83" i="31"/>
  <c r="M18" i="39"/>
  <c r="G91" i="39"/>
  <c r="M62" i="39"/>
  <c r="M48" i="39"/>
  <c r="F44" i="37"/>
  <c r="H44" i="37" s="1"/>
  <c r="F39" i="31"/>
  <c r="H39" i="31" s="1"/>
  <c r="F25" i="36"/>
  <c r="G25" i="36" s="1"/>
  <c r="F46" i="36"/>
  <c r="H46" i="36" s="1"/>
  <c r="F38" i="36"/>
  <c r="H38" i="36" s="1"/>
  <c r="F54" i="36"/>
  <c r="F67" i="37"/>
  <c r="F45" i="31"/>
  <c r="G45" i="31" s="1"/>
  <c r="F55" i="39"/>
  <c r="F74" i="37"/>
  <c r="G74" i="37" s="1"/>
  <c r="F65" i="34"/>
  <c r="H65" i="34" s="1"/>
  <c r="R70" i="33"/>
  <c r="S70" i="33" s="1"/>
  <c r="R62" i="37"/>
  <c r="T62" i="37" s="1"/>
  <c r="R74" i="18"/>
  <c r="T74" i="18" s="1"/>
  <c r="H70" i="34"/>
  <c r="F60" i="35"/>
  <c r="H60" i="35" s="1"/>
  <c r="F99" i="32"/>
  <c r="F78" i="32"/>
  <c r="F84" i="40"/>
  <c r="L83" i="39"/>
  <c r="D77" i="38" s="1"/>
  <c r="L62" i="39"/>
  <c r="D56" i="38" s="1"/>
  <c r="I56" i="39"/>
  <c r="F73" i="31"/>
  <c r="H73" i="31" s="1"/>
  <c r="R87" i="33"/>
  <c r="F41" i="37"/>
  <c r="H41" i="37" s="1"/>
  <c r="R92" i="18"/>
  <c r="T92" i="18" s="1"/>
  <c r="F56" i="33"/>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D53" i="39"/>
  <c r="F54" i="18"/>
  <c r="G54" i="18" s="1"/>
  <c r="F86" i="35"/>
  <c r="I85" i="39"/>
  <c r="G66" i="39"/>
  <c r="G72" i="39"/>
  <c r="F57" i="31"/>
  <c r="F90" i="37"/>
  <c r="L85" i="39"/>
  <c r="F39" i="18"/>
  <c r="G39" i="18" s="1"/>
  <c r="I43" i="39"/>
  <c r="I47" i="39"/>
  <c r="F59" i="35"/>
  <c r="G59" i="35" s="1"/>
  <c r="I58" i="39"/>
  <c r="D78" i="39"/>
  <c r="F79" i="18"/>
  <c r="G79" i="18" s="1"/>
  <c r="F87" i="40"/>
  <c r="L86" i="39"/>
  <c r="D80" i="38" s="1"/>
  <c r="D90" i="39"/>
  <c r="F91" i="18"/>
  <c r="G91" i="18" s="1"/>
  <c r="J42" i="39"/>
  <c r="F43" i="36"/>
  <c r="H43" i="36" s="1"/>
  <c r="J70" i="39"/>
  <c r="F71" i="36"/>
  <c r="G71" i="36" s="1"/>
  <c r="F28" i="40"/>
  <c r="L27" i="39"/>
  <c r="F54" i="40"/>
  <c r="L53" i="39"/>
  <c r="D47" i="38" s="1"/>
  <c r="H59" i="39"/>
  <c r="F60" i="33"/>
  <c r="F78" i="40"/>
  <c r="L77" i="39"/>
  <c r="C87" i="39"/>
  <c r="F88" i="37"/>
  <c r="H88" i="37" s="1"/>
  <c r="R75" i="31"/>
  <c r="T75" i="31" s="1"/>
  <c r="F91" i="40"/>
  <c r="L90" i="39"/>
  <c r="J64" i="39"/>
  <c r="F65" i="36"/>
  <c r="G65" i="36" s="1"/>
  <c r="J46" i="39"/>
  <c r="F47" i="36"/>
  <c r="G47" i="36" s="1"/>
  <c r="F45" i="35"/>
  <c r="H45" i="35" s="1"/>
  <c r="I44" i="39"/>
  <c r="H42" i="39"/>
  <c r="F43" i="33"/>
  <c r="F95" i="40"/>
  <c r="L94" i="39"/>
  <c r="D88" i="38" s="1"/>
  <c r="F37" i="40"/>
  <c r="L36" i="39"/>
  <c r="F55" i="31"/>
  <c r="G55" i="31" s="1"/>
  <c r="F54" i="39"/>
  <c r="F71" i="40"/>
  <c r="L70" i="39"/>
  <c r="D64" i="38" s="1"/>
  <c r="F77" i="35"/>
  <c r="G77" i="35" s="1"/>
  <c r="I76" i="39"/>
  <c r="J76" i="39"/>
  <c r="F77" i="36"/>
  <c r="G77" i="36" s="1"/>
  <c r="F88" i="18"/>
  <c r="F94" i="34"/>
  <c r="J69" i="39"/>
  <c r="F70" i="36"/>
  <c r="H70" i="36" s="1"/>
  <c r="F74" i="40"/>
  <c r="L73" i="39"/>
  <c r="D67" i="38" s="1"/>
  <c r="F60" i="31"/>
  <c r="H60" i="31" s="1"/>
  <c r="F59" i="39"/>
  <c r="F78" i="35"/>
  <c r="I77" i="39"/>
  <c r="F56" i="40"/>
  <c r="L55" i="39"/>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H87" i="39"/>
  <c r="F88" i="33"/>
  <c r="R94" i="18"/>
  <c r="S94" i="18" s="1"/>
  <c r="F87" i="37"/>
  <c r="G87" i="37" s="1"/>
  <c r="F77" i="34"/>
  <c r="G77" i="34" s="1"/>
  <c r="R56" i="33"/>
  <c r="R93" i="31"/>
  <c r="S93" i="31" s="1"/>
  <c r="R92" i="31"/>
  <c r="T92" i="31" s="1"/>
  <c r="F49" i="37"/>
  <c r="H49" i="37" s="1"/>
  <c r="F56" i="18"/>
  <c r="G56" i="18" s="1"/>
  <c r="R47" i="32"/>
  <c r="F46" i="18"/>
  <c r="G46" i="18" s="1"/>
  <c r="H77" i="39"/>
  <c r="F78" i="33"/>
  <c r="F92" i="33"/>
  <c r="F94" i="33"/>
  <c r="H93" i="39"/>
  <c r="T90" i="34"/>
  <c r="S90" i="34"/>
  <c r="S54" i="33"/>
  <c r="T54" i="33"/>
  <c r="C58" i="39"/>
  <c r="F59" i="37"/>
  <c r="F67" i="40"/>
  <c r="L66" i="39"/>
  <c r="D60" i="38" s="1"/>
  <c r="T79" i="33"/>
  <c r="S79" i="33"/>
  <c r="J74" i="39"/>
  <c r="F75" i="36"/>
  <c r="G75" i="36" s="1"/>
  <c r="F57" i="40"/>
  <c r="M56" i="39"/>
  <c r="J41" i="39"/>
  <c r="F42" i="36"/>
  <c r="G42" i="36" s="1"/>
  <c r="H42" i="35"/>
  <c r="G42" i="35"/>
  <c r="F21" i="40"/>
  <c r="L20"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F95" i="18"/>
  <c r="H95" i="18" s="1"/>
  <c r="F97" i="40"/>
  <c r="L96" i="39"/>
  <c r="D90" i="38" s="1"/>
  <c r="F97" i="35"/>
  <c r="G97" i="35" s="1"/>
  <c r="I96" i="39"/>
  <c r="J96" i="39"/>
  <c r="F97" i="36"/>
  <c r="G97" i="36" s="1"/>
  <c r="F29" i="40"/>
  <c r="L28" i="39"/>
  <c r="M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C53" i="39"/>
  <c r="F54" i="37"/>
  <c r="H86" i="34"/>
  <c r="G86" i="34"/>
  <c r="F86" i="33"/>
  <c r="H85" i="39"/>
  <c r="T55" i="33"/>
  <c r="T45" i="35"/>
  <c r="G90" i="34"/>
  <c r="T39" i="36"/>
  <c r="S46" i="35"/>
  <c r="M30" i="39"/>
  <c r="M66" i="39"/>
  <c r="M42" i="39"/>
  <c r="E36" i="38" s="1"/>
  <c r="M78" i="39"/>
  <c r="G88" i="39"/>
  <c r="F23" i="36"/>
  <c r="G23" i="36" s="1"/>
  <c r="F29" i="36"/>
  <c r="G29" i="36" s="1"/>
  <c r="L30" i="39"/>
  <c r="I54" i="39"/>
  <c r="F91" i="34"/>
  <c r="G91" i="34" s="1"/>
  <c r="F54" i="32"/>
  <c r="R51" i="31"/>
  <c r="T51" i="31" s="1"/>
  <c r="F47" i="31"/>
  <c r="F71" i="18"/>
  <c r="G71" i="18" s="1"/>
  <c r="F46" i="31"/>
  <c r="G46" i="31" s="1"/>
  <c r="F54" i="35"/>
  <c r="S66" i="35"/>
  <c r="T66" i="35"/>
  <c r="J27" i="39"/>
  <c r="F28" i="36"/>
  <c r="F85" i="39"/>
  <c r="F86" i="31"/>
  <c r="C80" i="39"/>
  <c r="F81" i="37"/>
  <c r="G81" i="37" s="1"/>
  <c r="J80" i="39"/>
  <c r="F81" i="36"/>
  <c r="G81" i="36" s="1"/>
  <c r="J66" i="39"/>
  <c r="F67" i="36"/>
  <c r="G67" i="36" s="1"/>
  <c r="C56" i="39"/>
  <c r="F57" i="37"/>
  <c r="F73" i="37"/>
  <c r="L44" i="39"/>
  <c r="D38" i="38" s="1"/>
  <c r="L56" i="39"/>
  <c r="D50" i="38" s="1"/>
  <c r="I41" i="39"/>
  <c r="I90" i="39"/>
  <c r="G92" i="39"/>
  <c r="F21" i="36"/>
  <c r="G21" i="36" s="1"/>
  <c r="F85" i="37"/>
  <c r="T81" i="35"/>
  <c r="S81" i="35"/>
  <c r="F46" i="37"/>
  <c r="H46" i="37" s="1"/>
  <c r="L22" i="39"/>
  <c r="F40" i="39"/>
  <c r="F85" i="40"/>
  <c r="M84" i="39"/>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G44" i="31"/>
  <c r="G41" i="31"/>
  <c r="F49" i="35"/>
  <c r="F47" i="35"/>
  <c r="G47" i="35" s="1"/>
  <c r="S64" i="31"/>
  <c r="G62" i="31"/>
  <c r="H84" i="31"/>
  <c r="F49" i="31"/>
  <c r="F89" i="31"/>
  <c r="F95" i="35"/>
  <c r="G95" i="35" s="1"/>
  <c r="G76" i="18"/>
  <c r="T48" i="33"/>
  <c r="S48" i="33"/>
  <c r="T45" i="33"/>
  <c r="T73" i="33"/>
  <c r="T79" i="37"/>
  <c r="S79" i="37"/>
  <c r="R46" i="18"/>
  <c r="T46" i="18" s="1"/>
  <c r="T81" i="33"/>
  <c r="S70" i="34"/>
  <c r="T67" i="35"/>
  <c r="T97" i="37"/>
  <c r="S41" i="37"/>
  <c r="G56" i="31"/>
  <c r="H56" i="31"/>
  <c r="T43" i="33"/>
  <c r="T67" i="37"/>
  <c r="R75" i="18"/>
  <c r="S75" i="18" s="1"/>
  <c r="S41" i="35"/>
  <c r="T78" i="35"/>
  <c r="G96" i="31"/>
  <c r="S73" i="37"/>
  <c r="G72" i="18"/>
  <c r="H72" i="18"/>
  <c r="R91" i="33"/>
  <c r="F71" i="31"/>
  <c r="F81" i="35"/>
  <c r="H81" i="35" s="1"/>
  <c r="F46" i="34"/>
  <c r="H46" i="34" s="1"/>
  <c r="R49" i="37"/>
  <c r="R43" i="18"/>
  <c r="S43" i="18" s="1"/>
  <c r="R95" i="37"/>
  <c r="F89" i="35"/>
  <c r="S61" i="35"/>
  <c r="S77" i="35"/>
  <c r="F46" i="35"/>
  <c r="R42" i="37"/>
  <c r="R39" i="18"/>
  <c r="F51" i="35"/>
  <c r="H51" i="35" s="1"/>
  <c r="R47" i="18"/>
  <c r="R71" i="18"/>
  <c r="S71" i="18" s="1"/>
  <c r="R71" i="31"/>
  <c r="R89" i="37"/>
  <c r="G58" i="31"/>
  <c r="G93" i="34"/>
  <c r="H93" i="34"/>
  <c r="T59" i="31"/>
  <c r="S59" i="31"/>
  <c r="H48" i="35"/>
  <c r="G48" i="35"/>
  <c r="H85" i="34"/>
  <c r="G85" i="34"/>
  <c r="S41" i="31"/>
  <c r="T41" i="31"/>
  <c r="S86" i="31"/>
  <c r="T78" i="31"/>
  <c r="R63" i="32"/>
  <c r="R93" i="32"/>
  <c r="R74" i="32"/>
  <c r="T56" i="36"/>
  <c r="S78" i="36"/>
  <c r="S64" i="36"/>
  <c r="S34" i="36"/>
  <c r="T46" i="36"/>
  <c r="R96" i="32"/>
  <c r="R90" i="32"/>
  <c r="R68" i="32"/>
  <c r="R85" i="32"/>
  <c r="R49" i="32"/>
  <c r="T32" i="36"/>
  <c r="T50" i="36"/>
  <c r="S89" i="36"/>
  <c r="L58" i="39"/>
  <c r="F59" i="40"/>
  <c r="D58" i="39"/>
  <c r="F59" i="18"/>
  <c r="F81" i="33"/>
  <c r="H80" i="39"/>
  <c r="H67" i="34"/>
  <c r="G67" i="34"/>
  <c r="F79" i="33"/>
  <c r="H78" i="39"/>
  <c r="D74" i="39"/>
  <c r="F75" i="18"/>
  <c r="S48" i="37"/>
  <c r="T48" i="37"/>
  <c r="H42" i="34"/>
  <c r="G42" i="34"/>
  <c r="F42" i="37"/>
  <c r="C41" i="39"/>
  <c r="F42" i="33"/>
  <c r="H41" i="39"/>
  <c r="R46" i="33"/>
  <c r="F97" i="18"/>
  <c r="R97" i="33"/>
  <c r="F75" i="35"/>
  <c r="R75" i="33"/>
  <c r="R67" i="33"/>
  <c r="R57" i="18"/>
  <c r="H50" i="39"/>
  <c r="F51" i="33"/>
  <c r="D50" i="39"/>
  <c r="F51" i="18"/>
  <c r="H51" i="18" s="1"/>
  <c r="R85" i="33"/>
  <c r="F49" i="33"/>
  <c r="H48" i="39"/>
  <c r="F45" i="33"/>
  <c r="H44" i="39"/>
  <c r="H45" i="34"/>
  <c r="G45" i="34"/>
  <c r="D42" i="39"/>
  <c r="F43" i="18"/>
  <c r="G43" i="18" s="1"/>
  <c r="F41" i="33"/>
  <c r="H40" i="39"/>
  <c r="D40" i="39"/>
  <c r="F41" i="18"/>
  <c r="G41" i="18" s="1"/>
  <c r="H94" i="39"/>
  <c r="F95" i="33"/>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F39" i="33"/>
  <c r="F46" i="33"/>
  <c r="G63" i="34"/>
  <c r="H63" i="34"/>
  <c r="H72" i="39"/>
  <c r="F73" i="33"/>
  <c r="F97" i="33"/>
  <c r="F75" i="33"/>
  <c r="F59" i="32"/>
  <c r="F59" i="34"/>
  <c r="F67" i="33"/>
  <c r="F81" i="18"/>
  <c r="F85" i="33"/>
  <c r="F63" i="35"/>
  <c r="H90" i="39"/>
  <c r="F91" i="33"/>
  <c r="C64" i="39"/>
  <c r="F65" i="37"/>
  <c r="F65" i="33"/>
  <c r="H64" i="39"/>
  <c r="D48" i="39"/>
  <c r="F49" i="18"/>
  <c r="F47" i="33"/>
  <c r="H46" i="39"/>
  <c r="F79" i="35"/>
  <c r="F65" i="35"/>
  <c r="H55" i="35"/>
  <c r="G55" i="35"/>
  <c r="H70" i="39"/>
  <c r="F71" i="33"/>
  <c r="C70" i="39"/>
  <c r="F71" i="37"/>
  <c r="H88" i="39"/>
  <c r="F89" i="33"/>
  <c r="S98" i="35"/>
  <c r="T98" i="35"/>
  <c r="T83" i="31"/>
  <c r="S83" i="31"/>
  <c r="S61" i="31"/>
  <c r="T61" i="31"/>
  <c r="T63" i="31"/>
  <c r="S63" i="31"/>
  <c r="G58" i="36"/>
  <c r="H58" i="36"/>
  <c r="T96" i="35"/>
  <c r="S96" i="35"/>
  <c r="T42" i="35"/>
  <c r="S42" i="35"/>
  <c r="S90" i="35"/>
  <c r="T90" i="35"/>
  <c r="K10" i="32"/>
  <c r="K9" i="32"/>
  <c r="K12" i="32"/>
  <c r="S55" i="31"/>
  <c r="T55" i="31"/>
  <c r="T76" i="31"/>
  <c r="S76" i="31"/>
  <c r="S59" i="18"/>
  <c r="T89" i="18"/>
  <c r="T59" i="18"/>
  <c r="S86" i="18"/>
  <c r="T86" i="18"/>
  <c r="S97" i="18"/>
  <c r="S43" i="35"/>
  <c r="T43" i="35"/>
  <c r="T97" i="35"/>
  <c r="S97" i="35"/>
  <c r="T40" i="35"/>
  <c r="S40" i="35"/>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H69" i="36"/>
  <c r="G69" i="36"/>
  <c r="T84" i="35"/>
  <c r="S84" i="35"/>
  <c r="T72" i="35"/>
  <c r="S72" i="35"/>
  <c r="S57" i="35"/>
  <c r="T57" i="35"/>
  <c r="T85" i="35"/>
  <c r="S85" i="35"/>
  <c r="G82" i="18"/>
  <c r="H82" i="18"/>
  <c r="S91" i="35"/>
  <c r="S76" i="35"/>
  <c r="T73" i="35"/>
  <c r="S59" i="35"/>
  <c r="D40" i="38"/>
  <c r="S79" i="18"/>
  <c r="T67" i="18"/>
  <c r="T73" i="18"/>
  <c r="S76" i="18"/>
  <c r="T96" i="18"/>
  <c r="T81" i="18"/>
  <c r="S82" i="18"/>
  <c r="S54" i="18"/>
  <c r="T52" i="18"/>
  <c r="T56" i="35"/>
  <c r="T88" i="18"/>
  <c r="T68" i="18"/>
  <c r="E90" i="38"/>
  <c r="T49" i="35"/>
  <c r="S50" i="35"/>
  <c r="S51" i="18"/>
  <c r="S56" i="36"/>
  <c r="T78" i="36"/>
  <c r="T64" i="36"/>
  <c r="T34" i="36"/>
  <c r="T74" i="36"/>
  <c r="T33" i="36"/>
  <c r="D70" i="38"/>
  <c r="S38" i="36"/>
  <c r="S50" i="36"/>
  <c r="T89" i="36"/>
  <c r="T74" i="35"/>
  <c r="S74" i="35"/>
  <c r="T69" i="31"/>
  <c r="T82" i="35"/>
  <c r="S82" i="35"/>
  <c r="S65" i="35"/>
  <c r="T65" i="35"/>
  <c r="T39" i="35"/>
  <c r="S39" i="35"/>
  <c r="W10" i="40"/>
  <c r="W12" i="40"/>
  <c r="T24" i="40" s="1"/>
  <c r="W9" i="40"/>
  <c r="T58" i="31"/>
  <c r="S58" i="31"/>
  <c r="E90" i="39"/>
  <c r="C84" i="38" s="1"/>
  <c r="E78" i="39"/>
  <c r="C72" i="38" s="1"/>
  <c r="E68" i="39"/>
  <c r="C62" i="38" s="1"/>
  <c r="E58" i="39"/>
  <c r="C52" i="38" s="1"/>
  <c r="E46" i="39"/>
  <c r="C40" i="38" s="1"/>
  <c r="E43" i="39"/>
  <c r="C37" i="38" s="1"/>
  <c r="E92" i="39"/>
  <c r="C86" i="38" s="1"/>
  <c r="E82" i="39"/>
  <c r="C76" i="38" s="1"/>
  <c r="E70" i="39"/>
  <c r="C64" i="38" s="1"/>
  <c r="E60" i="39"/>
  <c r="C54" i="38" s="1"/>
  <c r="E50" i="39"/>
  <c r="C44" i="38" s="1"/>
  <c r="E38" i="39"/>
  <c r="C32" i="38" s="1"/>
  <c r="E47" i="39"/>
  <c r="C41" i="38" s="1"/>
  <c r="E57" i="39"/>
  <c r="C51" i="38" s="1"/>
  <c r="E75" i="39"/>
  <c r="C69" i="38" s="1"/>
  <c r="E86" i="39"/>
  <c r="C80" i="38" s="1"/>
  <c r="E66" i="39"/>
  <c r="C60" i="38" s="1"/>
  <c r="E44" i="39"/>
  <c r="C38" i="38" s="1"/>
  <c r="E49" i="39"/>
  <c r="C43" i="38" s="1"/>
  <c r="E69" i="39"/>
  <c r="C63" i="38" s="1"/>
  <c r="E93" i="39"/>
  <c r="C87" i="38" s="1"/>
  <c r="E71" i="39"/>
  <c r="C65" i="38" s="1"/>
  <c r="E91" i="39"/>
  <c r="C85" i="38" s="1"/>
  <c r="E94" i="39"/>
  <c r="C88" i="38" s="1"/>
  <c r="E74" i="39"/>
  <c r="C68" i="38" s="1"/>
  <c r="E52" i="39"/>
  <c r="C46" i="38" s="1"/>
  <c r="E95" i="39"/>
  <c r="C89" i="38" s="1"/>
  <c r="E65" i="39"/>
  <c r="C59" i="38" s="1"/>
  <c r="E89" i="39"/>
  <c r="C83" i="38" s="1"/>
  <c r="E67" i="39"/>
  <c r="C61" i="38" s="1"/>
  <c r="E62" i="39"/>
  <c r="C56" i="38" s="1"/>
  <c r="E79" i="39"/>
  <c r="C73" i="38" s="1"/>
  <c r="E97" i="39"/>
  <c r="C91" i="38" s="1"/>
  <c r="E59" i="39"/>
  <c r="C53" i="38" s="1"/>
  <c r="E76" i="39"/>
  <c r="C70" i="38" s="1"/>
  <c r="E85" i="39"/>
  <c r="C79" i="38" s="1"/>
  <c r="E55" i="39"/>
  <c r="C49" i="38" s="1"/>
  <c r="E42" i="39"/>
  <c r="C36" i="38" s="1"/>
  <c r="E87" i="39"/>
  <c r="C81" i="38" s="1"/>
  <c r="E84" i="39"/>
  <c r="C78" i="38" s="1"/>
  <c r="E53" i="39"/>
  <c r="C47" i="38" s="1"/>
  <c r="E54" i="39"/>
  <c r="C48" i="38" s="1"/>
  <c r="E98" i="39"/>
  <c r="C92" i="38" s="1"/>
  <c r="E83" i="39"/>
  <c r="C77" i="38" s="1"/>
  <c r="E41" i="39"/>
  <c r="C35" i="38" s="1"/>
  <c r="E73" i="39"/>
  <c r="C67" i="38" s="1"/>
  <c r="E63" i="39"/>
  <c r="E88" i="39"/>
  <c r="E56" i="39"/>
  <c r="E40" i="39"/>
  <c r="C34" i="38" s="1"/>
  <c r="E77" i="39"/>
  <c r="E48" i="39"/>
  <c r="E81" i="39"/>
  <c r="C75" i="38" s="1"/>
  <c r="E51" i="39"/>
  <c r="E96" i="39"/>
  <c r="C90" i="38" s="1"/>
  <c r="E64" i="39"/>
  <c r="E61" i="39"/>
  <c r="E39" i="39"/>
  <c r="C33" i="38" s="1"/>
  <c r="E72" i="39"/>
  <c r="C66" i="38" s="1"/>
  <c r="E80" i="39"/>
  <c r="E45" i="39"/>
  <c r="G30" i="36"/>
  <c r="H30" i="36"/>
  <c r="S55" i="35"/>
  <c r="T55" i="35"/>
  <c r="S98" i="40"/>
  <c r="S93" i="40"/>
  <c r="T95" i="40"/>
  <c r="T99" i="40"/>
  <c r="T86" i="35"/>
  <c r="S86" i="35"/>
  <c r="S48" i="31"/>
  <c r="T48" i="31"/>
  <c r="T39" i="31"/>
  <c r="S39"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G32" i="36"/>
  <c r="H32" i="36"/>
  <c r="G64" i="36"/>
  <c r="H64"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K9" i="40"/>
  <c r="K12" i="40"/>
  <c r="K10" i="40"/>
  <c r="G72" i="31"/>
  <c r="S89" i="18"/>
  <c r="T79" i="18"/>
  <c r="S67" i="18"/>
  <c r="S73" i="18"/>
  <c r="T76" i="18"/>
  <c r="S53" i="18"/>
  <c r="T54" i="18"/>
  <c r="S52" i="18"/>
  <c r="S80" i="18"/>
  <c r="H75" i="31"/>
  <c r="E71" i="3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47" i="38"/>
  <c r="E67" i="38"/>
  <c r="E61" i="38"/>
  <c r="E52"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84" i="38"/>
  <c r="H68" i="36" l="1"/>
  <c r="D53" i="38"/>
  <c r="H94" i="37"/>
  <c r="S87" i="18"/>
  <c r="G52" i="33"/>
  <c r="H62" i="37"/>
  <c r="G58" i="37"/>
  <c r="H50" i="33"/>
  <c r="D59" i="38"/>
  <c r="T58" i="37"/>
  <c r="D55" i="38"/>
  <c r="H94" i="36"/>
  <c r="G64" i="37"/>
  <c r="G22" i="36"/>
  <c r="T52" i="37"/>
  <c r="H61" i="36"/>
  <c r="S42" i="31"/>
  <c r="G61" i="18"/>
  <c r="H19" i="36"/>
  <c r="J19" i="36" s="1"/>
  <c r="K19" i="36" s="1"/>
  <c r="I17" i="17" s="1"/>
  <c r="T93" i="37"/>
  <c r="G83" i="36"/>
  <c r="H52" i="18"/>
  <c r="H96" i="35"/>
  <c r="G98" i="18"/>
  <c r="G84" i="36"/>
  <c r="G54" i="31"/>
  <c r="G96" i="37"/>
  <c r="G68" i="18"/>
  <c r="G34" i="36"/>
  <c r="T88" i="37"/>
  <c r="D37" i="38"/>
  <c r="G61" i="33"/>
  <c r="S72" i="37"/>
  <c r="S83" i="33"/>
  <c r="S62" i="33"/>
  <c r="E89" i="38"/>
  <c r="H87" i="31"/>
  <c r="H68" i="31"/>
  <c r="G99" i="18"/>
  <c r="G82" i="36"/>
  <c r="H63" i="18"/>
  <c r="H64" i="34"/>
  <c r="H87" i="35"/>
  <c r="S52" i="33"/>
  <c r="G76" i="31"/>
  <c r="T85" i="37"/>
  <c r="E33" i="38"/>
  <c r="G59" i="36"/>
  <c r="G66" i="35"/>
  <c r="E83" i="38"/>
  <c r="S61" i="18"/>
  <c r="G48" i="36"/>
  <c r="H82" i="37"/>
  <c r="H35" i="36"/>
  <c r="G60" i="37"/>
  <c r="H96" i="36"/>
  <c r="H66" i="18"/>
  <c r="S98" i="18"/>
  <c r="G87" i="36"/>
  <c r="G58" i="34"/>
  <c r="S78" i="33"/>
  <c r="S55" i="37"/>
  <c r="D87" i="38"/>
  <c r="T63" i="33"/>
  <c r="E78" i="38"/>
  <c r="G86" i="18"/>
  <c r="S70" i="31"/>
  <c r="S81" i="37"/>
  <c r="H72" i="34"/>
  <c r="H53" i="37"/>
  <c r="H66" i="31"/>
  <c r="E63" i="38"/>
  <c r="S40" i="37"/>
  <c r="G99" i="36"/>
  <c r="H36" i="36"/>
  <c r="S72" i="18"/>
  <c r="D48" i="38"/>
  <c r="S90" i="31"/>
  <c r="H90" i="36"/>
  <c r="H24" i="36"/>
  <c r="H51" i="36"/>
  <c r="H37" i="36"/>
  <c r="G89" i="34"/>
  <c r="H84" i="34"/>
  <c r="G73" i="34"/>
  <c r="H81" i="36"/>
  <c r="G78" i="36"/>
  <c r="G53" i="31"/>
  <c r="H86" i="36"/>
  <c r="H44" i="36"/>
  <c r="G53" i="36"/>
  <c r="H69" i="31"/>
  <c r="H92" i="37"/>
  <c r="G68" i="37"/>
  <c r="G84" i="37"/>
  <c r="H44" i="35"/>
  <c r="G80" i="31"/>
  <c r="S81" i="31"/>
  <c r="H69" i="18"/>
  <c r="T77" i="18"/>
  <c r="S42" i="18"/>
  <c r="G60" i="18"/>
  <c r="H67" i="31"/>
  <c r="T55" i="18"/>
  <c r="H61" i="34"/>
  <c r="H99" i="34"/>
  <c r="G70" i="18"/>
  <c r="S57" i="31"/>
  <c r="H48" i="34"/>
  <c r="G69" i="34"/>
  <c r="H83" i="34"/>
  <c r="H65" i="18"/>
  <c r="H52" i="31"/>
  <c r="T60" i="18"/>
  <c r="G50" i="34"/>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N75" i="39"/>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N66" i="39"/>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H64" i="33"/>
  <c r="G64" i="33"/>
  <c r="H56" i="18"/>
  <c r="H21" i="36"/>
  <c r="G98" i="36"/>
  <c r="G40" i="31"/>
  <c r="G55" i="37"/>
  <c r="G98" i="35"/>
  <c r="N78" i="39"/>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N84" i="39"/>
  <c r="N85" i="39"/>
  <c r="N65" i="39"/>
  <c r="N82" i="39"/>
  <c r="N68" i="39"/>
  <c r="N62" i="39"/>
  <c r="S85" i="18"/>
  <c r="H54" i="34"/>
  <c r="G46" i="37"/>
  <c r="G93" i="35"/>
  <c r="G39" i="31"/>
  <c r="S74" i="33"/>
  <c r="S60" i="37"/>
  <c r="T60" i="37"/>
  <c r="S56" i="31"/>
  <c r="T56" i="31"/>
  <c r="G56" i="33"/>
  <c r="H56" i="33"/>
  <c r="G66" i="36"/>
  <c r="H66" i="36"/>
  <c r="G59" i="31"/>
  <c r="H59" i="31"/>
  <c r="N69" i="39"/>
  <c r="N98" i="39"/>
  <c r="N59" i="39"/>
  <c r="S47" i="31"/>
  <c r="T75" i="18"/>
  <c r="T95" i="18"/>
  <c r="S51" i="31"/>
  <c r="G51" i="34"/>
  <c r="G91" i="37"/>
  <c r="G41" i="37"/>
  <c r="G95" i="31"/>
  <c r="H43" i="31"/>
  <c r="H66" i="34"/>
  <c r="G99" i="31"/>
  <c r="G74" i="35"/>
  <c r="H74" i="35"/>
  <c r="T87" i="33"/>
  <c r="S87" i="33"/>
  <c r="H66" i="33"/>
  <c r="G66" i="33"/>
  <c r="D49" i="38"/>
  <c r="G67" i="37"/>
  <c r="H67" i="37"/>
  <c r="N39" i="39"/>
  <c r="S49" i="32"/>
  <c r="H78" i="33"/>
  <c r="G78" i="33"/>
  <c r="H74" i="31"/>
  <c r="G74" i="31"/>
  <c r="G78" i="35"/>
  <c r="H78" i="35"/>
  <c r="G94" i="34"/>
  <c r="H94" i="34"/>
  <c r="G90" i="37"/>
  <c r="H90" i="37"/>
  <c r="N91" i="39"/>
  <c r="H55" i="36"/>
  <c r="H71" i="36"/>
  <c r="H87" i="18"/>
  <c r="H87" i="37"/>
  <c r="S63" i="18"/>
  <c r="G57" i="36"/>
  <c r="H81" i="37"/>
  <c r="T56" i="33"/>
  <c r="S56" i="33"/>
  <c r="H70" i="35"/>
  <c r="G70" i="35"/>
  <c r="H88" i="18"/>
  <c r="G88" i="18"/>
  <c r="G60" i="33"/>
  <c r="H60" i="33"/>
  <c r="G57" i="31"/>
  <c r="H57" i="31"/>
  <c r="N44" i="39"/>
  <c r="N87" i="39"/>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N40" i="39"/>
  <c r="H73" i="37"/>
  <c r="G73" i="37"/>
  <c r="G54" i="37"/>
  <c r="H54" i="37"/>
  <c r="G77" i="37"/>
  <c r="H77" i="37"/>
  <c r="H55" i="33"/>
  <c r="G55" i="33"/>
  <c r="H43" i="35"/>
  <c r="G43" i="35"/>
  <c r="N90" i="39"/>
  <c r="S96" i="32"/>
  <c r="H97" i="34"/>
  <c r="N74" i="39"/>
  <c r="G46" i="34"/>
  <c r="N72" i="39"/>
  <c r="T95" i="33"/>
  <c r="T71" i="33"/>
  <c r="S71" i="33"/>
  <c r="H95" i="35"/>
  <c r="G49" i="35"/>
  <c r="H49" i="35"/>
  <c r="H49" i="31"/>
  <c r="G49" i="31"/>
  <c r="G51" i="35"/>
  <c r="G89" i="31"/>
  <c r="H89" i="31"/>
  <c r="T71" i="18"/>
  <c r="S42" i="37"/>
  <c r="T42" i="37"/>
  <c r="N89" i="39"/>
  <c r="N76" i="39"/>
  <c r="N83" i="39"/>
  <c r="N55" i="39"/>
  <c r="G51" i="18"/>
  <c r="S39" i="18"/>
  <c r="T39" i="18"/>
  <c r="T49" i="37"/>
  <c r="S49" i="37"/>
  <c r="G71" i="31"/>
  <c r="H71" i="31"/>
  <c r="T47" i="18"/>
  <c r="S47" i="18"/>
  <c r="G89" i="35"/>
  <c r="H89" i="35"/>
  <c r="N96" i="39"/>
  <c r="S46" i="18"/>
  <c r="T89" i="37"/>
  <c r="S89" i="37"/>
  <c r="H46" i="35"/>
  <c r="G46" i="35"/>
  <c r="S95" i="37"/>
  <c r="T95" i="37"/>
  <c r="N93" i="39"/>
  <c r="N94" i="39"/>
  <c r="T71" i="31"/>
  <c r="S71" i="31"/>
  <c r="T91" i="33"/>
  <c r="S91" i="33"/>
  <c r="N38" i="39"/>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N43" i="39"/>
  <c r="N70" i="39"/>
  <c r="N52" i="39"/>
  <c r="N49" i="39"/>
  <c r="N58" i="39"/>
  <c r="N67" i="39"/>
  <c r="N73" i="39"/>
  <c r="N53" i="39"/>
  <c r="N95" i="39"/>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N45" i="39"/>
  <c r="C58" i="38"/>
  <c r="N64" i="39"/>
  <c r="C50" i="38"/>
  <c r="N56" i="39"/>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N61" i="39"/>
  <c r="C45" i="38"/>
  <c r="N51" i="39"/>
  <c r="C57" i="38"/>
  <c r="N63" i="39"/>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N79" i="39"/>
  <c r="N41" i="39"/>
  <c r="S42" i="40"/>
  <c r="S38" i="40"/>
  <c r="T37" i="40"/>
  <c r="T82" i="40"/>
  <c r="T22" i="40"/>
  <c r="S79" i="40"/>
  <c r="S46" i="40"/>
  <c r="S88" i="40"/>
  <c r="S84" i="40"/>
  <c r="S25" i="40"/>
  <c r="S28" i="40"/>
  <c r="S31" i="40"/>
  <c r="T72" i="40"/>
  <c r="T59" i="40"/>
  <c r="T87" i="40"/>
  <c r="S57" i="40"/>
  <c r="T62" i="40"/>
  <c r="S54" i="40"/>
  <c r="T80" i="40"/>
  <c r="S20" i="40"/>
  <c r="N46" i="39"/>
  <c r="N54" i="39"/>
  <c r="N86" i="39"/>
  <c r="N81" i="39"/>
  <c r="N71" i="39"/>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N80" i="39"/>
  <c r="C71" i="38"/>
  <c r="N77" i="39"/>
  <c r="C82" i="38"/>
  <c r="N88" i="39"/>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N60" i="39"/>
  <c r="S66" i="40"/>
  <c r="T60" i="40"/>
  <c r="S51" i="40"/>
  <c r="T76" i="40"/>
  <c r="U20" i="36"/>
  <c r="T23" i="40"/>
  <c r="S30" i="40"/>
  <c r="T65" i="40"/>
  <c r="S91" i="40"/>
  <c r="S83" i="40"/>
  <c r="S78" i="40"/>
  <c r="S74" i="40"/>
  <c r="S70" i="40"/>
  <c r="S33" i="40"/>
  <c r="N47" i="39"/>
  <c r="N42" i="39"/>
  <c r="N57" i="39"/>
  <c r="N97" i="39"/>
  <c r="N50" i="39"/>
  <c r="N92" i="39"/>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2" i="36" l="1"/>
  <c r="J23" i="36" s="1"/>
  <c r="K23" i="36" s="1"/>
  <c r="I21" i="17" s="1"/>
  <c r="J21" i="36"/>
  <c r="K21" i="36" s="1"/>
  <c r="I19" i="17" s="1"/>
  <c r="I20" i="40"/>
  <c r="J21" i="40" s="1"/>
  <c r="K21" i="40" s="1"/>
  <c r="K19"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U20" i="40"/>
  <c r="V21" i="40" s="1"/>
  <c r="W21" i="40" s="1"/>
  <c r="AB19" i="17" s="1"/>
  <c r="U21" i="36"/>
  <c r="V21" i="36"/>
  <c r="W21" i="36" s="1"/>
  <c r="Z19" i="17" s="1"/>
  <c r="V20" i="40"/>
  <c r="W20" i="40" s="1"/>
  <c r="AB18" i="17" s="1"/>
  <c r="I21" i="40" l="1"/>
  <c r="J22" i="40" s="1"/>
  <c r="K22" i="40" s="1"/>
  <c r="K20" i="17" s="1"/>
  <c r="B25" i="33"/>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l="1"/>
  <c r="K29" i="36" s="1"/>
  <c r="I27" i="17"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D36" i="39"/>
  <c r="P30" i="35"/>
  <c r="R30" i="35" s="1"/>
  <c r="I29" i="39"/>
  <c r="C31" i="31"/>
  <c r="F31" i="31" s="1"/>
  <c r="P31" i="31"/>
  <c r="R31" i="31" s="1"/>
  <c r="C31" i="35"/>
  <c r="F31" i="35" s="1"/>
  <c r="F30" i="39"/>
  <c r="D24" i="38" s="1"/>
  <c r="C33" i="18"/>
  <c r="F33" i="18" s="1"/>
  <c r="P33" i="18"/>
  <c r="R33" i="18" s="1"/>
  <c r="D32" i="39"/>
  <c r="C34" i="39"/>
  <c r="P35" i="37"/>
  <c r="R35" i="37" s="1"/>
  <c r="C35" i="37"/>
  <c r="F35" i="37" s="1"/>
  <c r="P32" i="35"/>
  <c r="R32" i="35" s="1"/>
  <c r="I31" i="39"/>
  <c r="C30" i="18"/>
  <c r="F30" i="18" s="1"/>
  <c r="P30" i="18"/>
  <c r="R30" i="18" s="1"/>
  <c r="D29" i="39"/>
  <c r="C33" i="33"/>
  <c r="F33" i="33" s="1"/>
  <c r="P33" i="33"/>
  <c r="R33" i="33" s="1"/>
  <c r="H32" i="39"/>
  <c r="P33" i="34"/>
  <c r="R33" i="34" s="1"/>
  <c r="G32" i="39"/>
  <c r="E26" i="38" s="1"/>
  <c r="P35" i="35"/>
  <c r="R35" i="35" s="1"/>
  <c r="I34" i="39"/>
  <c r="C32" i="37"/>
  <c r="F32" i="37" s="1"/>
  <c r="P32" i="37"/>
  <c r="R32" i="37" s="1"/>
  <c r="C31" i="39"/>
  <c r="P37" i="33"/>
  <c r="R37" i="33" s="1"/>
  <c r="C37" i="33"/>
  <c r="F37" i="33" s="1"/>
  <c r="H36" i="39"/>
  <c r="P36" i="34"/>
  <c r="R36" i="34" s="1"/>
  <c r="G35" i="39"/>
  <c r="E29" i="38" s="1"/>
  <c r="C31" i="32"/>
  <c r="F31" i="32" s="1"/>
  <c r="C31" i="34"/>
  <c r="F31" i="34" s="1"/>
  <c r="P31" i="32"/>
  <c r="R31" i="32" s="1"/>
  <c r="E30" i="39"/>
  <c r="C24" i="38" s="1"/>
  <c r="L33" i="7"/>
  <c r="C33" i="7"/>
  <c r="F33" i="7"/>
  <c r="G33" i="7"/>
  <c r="I33" i="7"/>
  <c r="J33" i="7"/>
  <c r="D33" i="7"/>
  <c r="H33" i="7"/>
  <c r="E33" i="7"/>
  <c r="K33" i="7"/>
  <c r="O33" i="7"/>
  <c r="M33" i="7"/>
  <c r="C30" i="34"/>
  <c r="F30" i="34" s="1"/>
  <c r="P30" i="32"/>
  <c r="R30" i="32" s="1"/>
  <c r="C30" i="32"/>
  <c r="F30" i="32" s="1"/>
  <c r="E29" i="39"/>
  <c r="C23" i="38" s="1"/>
  <c r="P31" i="33"/>
  <c r="R31" i="33" s="1"/>
  <c r="C31" i="33"/>
  <c r="F31" i="33" s="1"/>
  <c r="H30" i="39"/>
  <c r="C32" i="32"/>
  <c r="F32" i="32" s="1"/>
  <c r="C32" i="34"/>
  <c r="F32" i="34" s="1"/>
  <c r="P32" i="32"/>
  <c r="R32" i="32" s="1"/>
  <c r="E31" i="39"/>
  <c r="C25" i="38" s="1"/>
  <c r="P37" i="34"/>
  <c r="R37" i="34" s="1"/>
  <c r="G36" i="39"/>
  <c r="E30" i="38" s="1"/>
  <c r="P36" i="35"/>
  <c r="R36" i="35" s="1"/>
  <c r="I35" i="39"/>
  <c r="P31" i="34"/>
  <c r="R31" i="34" s="1"/>
  <c r="G30" i="39"/>
  <c r="E24" i="38" s="1"/>
  <c r="P35" i="34"/>
  <c r="R35" i="34" s="1"/>
  <c r="G34" i="39"/>
  <c r="E28" i="38" s="1"/>
  <c r="P32" i="18"/>
  <c r="R32" i="18" s="1"/>
  <c r="C32" i="18"/>
  <c r="F32" i="18" s="1"/>
  <c r="D31" i="39"/>
  <c r="C30" i="37"/>
  <c r="F30" i="37" s="1"/>
  <c r="P30" i="37"/>
  <c r="R30" i="37" s="1"/>
  <c r="C29" i="39"/>
  <c r="C33" i="35"/>
  <c r="F33" i="35" s="1"/>
  <c r="P33" i="31"/>
  <c r="R33" i="31" s="1"/>
  <c r="C33" i="31"/>
  <c r="F33" i="31" s="1"/>
  <c r="F32" i="39"/>
  <c r="D26" i="38" s="1"/>
  <c r="P31" i="18"/>
  <c r="R31" i="18" s="1"/>
  <c r="C31" i="18"/>
  <c r="F31" i="18" s="1"/>
  <c r="D30" i="39"/>
  <c r="P32" i="31"/>
  <c r="R32" i="31" s="1"/>
  <c r="C32" i="35"/>
  <c r="F32" i="35" s="1"/>
  <c r="C32" i="31"/>
  <c r="F32" i="31" s="1"/>
  <c r="F31" i="39"/>
  <c r="D25" i="38" s="1"/>
  <c r="C37" i="37"/>
  <c r="F37" i="37" s="1"/>
  <c r="P37" i="37"/>
  <c r="R37" i="37" s="1"/>
  <c r="C36" i="39"/>
  <c r="P36" i="31"/>
  <c r="R36" i="31" s="1"/>
  <c r="C36" i="35"/>
  <c r="F36" i="35" s="1"/>
  <c r="C36" i="31"/>
  <c r="F36" i="31" s="1"/>
  <c r="F35" i="39"/>
  <c r="D29" i="38" s="1"/>
  <c r="C30" i="35"/>
  <c r="F30" i="35" s="1"/>
  <c r="C30" i="31"/>
  <c r="F30" i="31" s="1"/>
  <c r="P30" i="31"/>
  <c r="R30" i="31" s="1"/>
  <c r="F29" i="39"/>
  <c r="D23" i="38" s="1"/>
  <c r="P30" i="34"/>
  <c r="R30" i="34" s="1"/>
  <c r="G29" i="39"/>
  <c r="E23" i="38" s="1"/>
  <c r="P33" i="37"/>
  <c r="R33" i="37" s="1"/>
  <c r="C33" i="37"/>
  <c r="F33" i="37" s="1"/>
  <c r="C32" i="39"/>
  <c r="P35" i="18"/>
  <c r="R35" i="18" s="1"/>
  <c r="C35" i="18"/>
  <c r="F35" i="18" s="1"/>
  <c r="D34" i="39"/>
  <c r="F29" i="7"/>
  <c r="C29" i="7"/>
  <c r="I29" i="7"/>
  <c r="J29" i="7"/>
  <c r="K29" i="7"/>
  <c r="H29" i="7"/>
  <c r="L29" i="7"/>
  <c r="G29" i="7"/>
  <c r="E29" i="7"/>
  <c r="O29" i="7"/>
  <c r="D29" i="7"/>
  <c r="M29" i="7"/>
  <c r="P32" i="34"/>
  <c r="R32" i="34" s="1"/>
  <c r="G31" i="39"/>
  <c r="E25" i="38" s="1"/>
  <c r="P36" i="32"/>
  <c r="R36" i="32" s="1"/>
  <c r="C36" i="34"/>
  <c r="F36" i="34" s="1"/>
  <c r="C36" i="32"/>
  <c r="F36" i="32" s="1"/>
  <c r="E35" i="39"/>
  <c r="C29" i="38" s="1"/>
  <c r="P35" i="33"/>
  <c r="R35" i="33" s="1"/>
  <c r="H34" i="39"/>
  <c r="C35" i="33"/>
  <c r="F35" i="33" s="1"/>
  <c r="C32" i="33"/>
  <c r="F32" i="33" s="1"/>
  <c r="H31" i="39"/>
  <c r="P32" i="33"/>
  <c r="R32" i="33" s="1"/>
  <c r="P37" i="35"/>
  <c r="R37" i="35" s="1"/>
  <c r="I36" i="39"/>
  <c r="P36" i="37"/>
  <c r="R36" i="37" s="1"/>
  <c r="C36" i="37"/>
  <c r="F36" i="37" s="1"/>
  <c r="C35" i="39"/>
  <c r="P36" i="18"/>
  <c r="R36" i="18" s="1"/>
  <c r="C36" i="18"/>
  <c r="F36" i="18" s="1"/>
  <c r="D35" i="39"/>
  <c r="P30" i="33"/>
  <c r="R30" i="33" s="1"/>
  <c r="C30" i="33"/>
  <c r="F30" i="33" s="1"/>
  <c r="H29" i="39"/>
  <c r="P31" i="35"/>
  <c r="R31" i="35" s="1"/>
  <c r="I30" i="39"/>
  <c r="P33" i="32"/>
  <c r="R33" i="32" s="1"/>
  <c r="C33" i="32"/>
  <c r="F33" i="32" s="1"/>
  <c r="C33" i="34"/>
  <c r="F33" i="34" s="1"/>
  <c r="E32" i="39"/>
  <c r="C26" i="38" s="1"/>
  <c r="P35" i="32"/>
  <c r="R35" i="32" s="1"/>
  <c r="C35" i="32"/>
  <c r="F35" i="32" s="1"/>
  <c r="C35" i="34"/>
  <c r="F35" i="34" s="1"/>
  <c r="E34" i="39"/>
  <c r="C28" i="38" s="1"/>
  <c r="P37" i="32"/>
  <c r="R37" i="32" s="1"/>
  <c r="C37" i="34"/>
  <c r="F37" i="34" s="1"/>
  <c r="C37" i="32"/>
  <c r="F37" i="32" s="1"/>
  <c r="E36" i="39"/>
  <c r="C30" i="38" s="1"/>
  <c r="C37" i="35"/>
  <c r="F37" i="35" s="1"/>
  <c r="C37" i="31"/>
  <c r="F37" i="31" s="1"/>
  <c r="P37" i="31"/>
  <c r="R37" i="31" s="1"/>
  <c r="F36" i="39"/>
  <c r="D30" i="38" s="1"/>
  <c r="C36" i="33"/>
  <c r="F36" i="33" s="1"/>
  <c r="P36" i="33"/>
  <c r="R36" i="33" s="1"/>
  <c r="H35" i="39"/>
  <c r="C31" i="37"/>
  <c r="F31" i="37" s="1"/>
  <c r="P31" i="37"/>
  <c r="R31" i="37" s="1"/>
  <c r="C30" i="39"/>
  <c r="P33" i="35"/>
  <c r="R33" i="35" s="1"/>
  <c r="I32" i="39"/>
  <c r="P35" i="31"/>
  <c r="R35" i="31" s="1"/>
  <c r="C35" i="31"/>
  <c r="F35" i="31" s="1"/>
  <c r="C35" i="35"/>
  <c r="F35" i="35" s="1"/>
  <c r="F34" i="39"/>
  <c r="D28" i="38" s="1"/>
  <c r="H36" i="33" l="1"/>
  <c r="G36" i="33"/>
  <c r="S36" i="18"/>
  <c r="T36" i="18"/>
  <c r="C34" i="33"/>
  <c r="F34" i="33" s="1"/>
  <c r="P34" i="33"/>
  <c r="R34" i="33" s="1"/>
  <c r="H33" i="39"/>
  <c r="H30" i="31"/>
  <c r="G30" i="31"/>
  <c r="G32" i="18"/>
  <c r="H32" i="18"/>
  <c r="T31" i="33"/>
  <c r="S31" i="33"/>
  <c r="P38" i="35"/>
  <c r="R38" i="35" s="1"/>
  <c r="I37" i="39"/>
  <c r="S33" i="34"/>
  <c r="T33" i="34"/>
  <c r="G31" i="35"/>
  <c r="H31" i="35"/>
  <c r="S32" i="34"/>
  <c r="T32" i="34"/>
  <c r="G30" i="35"/>
  <c r="H30" i="35"/>
  <c r="T32" i="18"/>
  <c r="S32" i="18"/>
  <c r="H37" i="39"/>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F37" i="39"/>
  <c r="D31" i="38" s="1"/>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F33" i="39"/>
  <c r="D27" i="38" s="1"/>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N32" i="39"/>
  <c r="S37" i="35"/>
  <c r="T37" i="35"/>
  <c r="P34" i="35"/>
  <c r="R34" i="35" s="1"/>
  <c r="I33" i="39"/>
  <c r="S30" i="34"/>
  <c r="T30" i="34"/>
  <c r="S36" i="31"/>
  <c r="T36" i="31"/>
  <c r="T30" i="37"/>
  <c r="S30" i="37"/>
  <c r="H32" i="32"/>
  <c r="G32" i="32"/>
  <c r="P38" i="34"/>
  <c r="R38" i="34" s="1"/>
  <c r="G37" i="39"/>
  <c r="E31" i="38" s="1"/>
  <c r="N36" i="39"/>
  <c r="G35" i="35"/>
  <c r="H35" i="35"/>
  <c r="G37" i="32"/>
  <c r="H37" i="32"/>
  <c r="G33" i="34"/>
  <c r="H33" i="34"/>
  <c r="N35" i="39"/>
  <c r="T32" i="33"/>
  <c r="S32" i="33"/>
  <c r="G36" i="34"/>
  <c r="H36" i="34"/>
  <c r="P34" i="34"/>
  <c r="R34" i="34" s="1"/>
  <c r="G33" i="39"/>
  <c r="E27" i="38" s="1"/>
  <c r="N34" i="39"/>
  <c r="G31" i="18"/>
  <c r="H31" i="18"/>
  <c r="H30" i="37"/>
  <c r="G30" i="37"/>
  <c r="P38" i="37"/>
  <c r="R38" i="37" s="1"/>
  <c r="C38" i="37"/>
  <c r="F38" i="37" s="1"/>
  <c r="C37" i="39"/>
  <c r="C38" i="34"/>
  <c r="F38" i="34" s="1"/>
  <c r="P38" i="32"/>
  <c r="R38" i="32" s="1"/>
  <c r="C38" i="32"/>
  <c r="F38" i="32" s="1"/>
  <c r="E37" i="39"/>
  <c r="C31" i="38" s="1"/>
  <c r="T36" i="34"/>
  <c r="S36" i="34"/>
  <c r="S35" i="35"/>
  <c r="T35" i="35"/>
  <c r="G30" i="18"/>
  <c r="H30" i="18"/>
  <c r="G33" i="18"/>
  <c r="H33" i="18"/>
  <c r="H37" i="18"/>
  <c r="G37" i="18"/>
  <c r="G37" i="35"/>
  <c r="H37" i="35"/>
  <c r="H30" i="33"/>
  <c r="G30" i="33"/>
  <c r="P34" i="37"/>
  <c r="R34" i="37" s="1"/>
  <c r="C34" i="37"/>
  <c r="F34" i="37" s="1"/>
  <c r="C33" i="39"/>
  <c r="C34" i="18"/>
  <c r="F34" i="18" s="1"/>
  <c r="P34" i="18"/>
  <c r="R34" i="18" s="1"/>
  <c r="D33" i="39"/>
  <c r="H36" i="35"/>
  <c r="G36" i="35"/>
  <c r="G30" i="34"/>
  <c r="H30" i="34"/>
  <c r="H31" i="32"/>
  <c r="G31" i="32"/>
  <c r="N29" i="39"/>
  <c r="S30" i="35"/>
  <c r="T30" i="35"/>
  <c r="G31" i="37"/>
  <c r="H31" i="37"/>
  <c r="S30" i="33"/>
  <c r="T30" i="33"/>
  <c r="G36" i="32"/>
  <c r="H36" i="32"/>
  <c r="P34" i="32"/>
  <c r="R34" i="32" s="1"/>
  <c r="C34" i="34"/>
  <c r="F34" i="34" s="1"/>
  <c r="C34" i="32"/>
  <c r="F34" i="32" s="1"/>
  <c r="E33" i="39"/>
  <c r="C27" i="38" s="1"/>
  <c r="N30" i="39"/>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N31" i="39"/>
  <c r="T36" i="35"/>
  <c r="S36" i="35"/>
  <c r="G31" i="33"/>
  <c r="H31" i="33"/>
  <c r="P38" i="18"/>
  <c r="R38" i="18" s="1"/>
  <c r="C38" i="18"/>
  <c r="F38" i="18" s="1"/>
  <c r="D37" i="39"/>
  <c r="T37" i="18"/>
  <c r="S37" i="18"/>
  <c r="H34" i="32" l="1"/>
  <c r="G34" i="32"/>
  <c r="S34" i="18"/>
  <c r="T34" i="18"/>
  <c r="G38" i="37"/>
  <c r="H38" i="37"/>
  <c r="T34" i="34"/>
  <c r="S34" i="34"/>
  <c r="S34" i="35"/>
  <c r="T34" i="35"/>
  <c r="P19" i="37"/>
  <c r="R19" i="37" s="1"/>
  <c r="C19" i="37"/>
  <c r="F19" i="37" s="1"/>
  <c r="C18" i="39"/>
  <c r="L18" i="7"/>
  <c r="O18" i="7"/>
  <c r="H18" i="7"/>
  <c r="J18" i="7"/>
  <c r="K18" i="7"/>
  <c r="I18" i="7"/>
  <c r="F18" i="7"/>
  <c r="G18" i="7"/>
  <c r="E18" i="7"/>
  <c r="C18" i="7"/>
  <c r="D18" i="7"/>
  <c r="M18" i="7"/>
  <c r="N37" i="39"/>
  <c r="G34" i="18"/>
  <c r="H34" i="18"/>
  <c r="T38" i="37"/>
  <c r="S38" i="37"/>
  <c r="C19" i="34"/>
  <c r="F19" i="34" s="1"/>
  <c r="P19" i="32"/>
  <c r="R19" i="32" s="1"/>
  <c r="C19" i="32"/>
  <c r="F19" i="32" s="1"/>
  <c r="E18" i="39"/>
  <c r="C12" i="38" s="1"/>
  <c r="F12" i="38" s="1"/>
  <c r="H38" i="18"/>
  <c r="G38" i="18"/>
  <c r="P19" i="31"/>
  <c r="R19" i="31" s="1"/>
  <c r="C19" i="35"/>
  <c r="F19" i="35" s="1"/>
  <c r="C19" i="31"/>
  <c r="F19" i="31" s="1"/>
  <c r="F18" i="39"/>
  <c r="D12" i="38" s="1"/>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D18" i="39"/>
  <c r="H38" i="31"/>
  <c r="G38" i="31"/>
  <c r="S38" i="33"/>
  <c r="T38" i="33"/>
  <c r="H34" i="34"/>
  <c r="G34" i="34"/>
  <c r="G38" i="34"/>
  <c r="H38" i="34"/>
  <c r="T38" i="34"/>
  <c r="S38" i="34"/>
  <c r="P19" i="34"/>
  <c r="R19" i="34" s="1"/>
  <c r="G18" i="39"/>
  <c r="E12" i="38" s="1"/>
  <c r="H12" i="38" s="1"/>
  <c r="T38" i="31"/>
  <c r="S38" i="31"/>
  <c r="S34" i="32"/>
  <c r="T34" i="32"/>
  <c r="N33" i="39"/>
  <c r="C19" i="33"/>
  <c r="F19" i="33" s="1"/>
  <c r="P19" i="33"/>
  <c r="R19" i="33" s="1"/>
  <c r="H18" i="39"/>
  <c r="P19" i="35"/>
  <c r="R19" i="35" s="1"/>
  <c r="I18" i="39"/>
  <c r="H38" i="35"/>
  <c r="G38" i="35"/>
  <c r="N18" i="39" l="1"/>
  <c r="O18" i="39" s="1"/>
  <c r="H19" i="33"/>
  <c r="J19" i="33" s="1"/>
  <c r="K19" i="33" s="1"/>
  <c r="H17" i="17" s="1"/>
  <c r="G19" i="33"/>
  <c r="I19" i="33" s="1"/>
  <c r="P20" i="37"/>
  <c r="R20" i="37" s="1"/>
  <c r="C20" i="37"/>
  <c r="F20" i="37" s="1"/>
  <c r="C19" i="39"/>
  <c r="P22" i="33"/>
  <c r="R22" i="33" s="1"/>
  <c r="C22" i="33"/>
  <c r="F22" i="33" s="1"/>
  <c r="H21" i="39"/>
  <c r="C20" i="33"/>
  <c r="F20" i="33" s="1"/>
  <c r="P20" i="33"/>
  <c r="R20" i="33" s="1"/>
  <c r="H19" i="39"/>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I19" i="39"/>
  <c r="P22" i="35"/>
  <c r="R22" i="35" s="1"/>
  <c r="I21" i="39"/>
  <c r="T19" i="31"/>
  <c r="V19" i="31" s="1"/>
  <c r="W19" i="31" s="1"/>
  <c r="U17" i="17" s="1"/>
  <c r="S19" i="31"/>
  <c r="U19" i="31" s="1"/>
  <c r="D19" i="7"/>
  <c r="C19" i="7"/>
  <c r="K19" i="7"/>
  <c r="E19" i="7"/>
  <c r="L19" i="7"/>
  <c r="I19" i="7"/>
  <c r="O19" i="7"/>
  <c r="H19" i="7"/>
  <c r="J19" i="7"/>
  <c r="F19" i="7"/>
  <c r="G19" i="7"/>
  <c r="M19" i="7"/>
  <c r="C22" i="37"/>
  <c r="F22" i="37" s="1"/>
  <c r="P22" i="37"/>
  <c r="R22" i="37" s="1"/>
  <c r="C21" i="39"/>
  <c r="G19" i="31"/>
  <c r="I19" i="31" s="1"/>
  <c r="H19" i="31"/>
  <c r="J19" i="31" s="1"/>
  <c r="C23" i="32"/>
  <c r="F23" i="32" s="1"/>
  <c r="P23" i="32"/>
  <c r="R23" i="32" s="1"/>
  <c r="C23" i="34"/>
  <c r="F23" i="34" s="1"/>
  <c r="E22" i="39"/>
  <c r="C16" i="38" s="1"/>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E19" i="39"/>
  <c r="C13" i="38" s="1"/>
  <c r="F13" i="38" s="1"/>
  <c r="P22" i="32"/>
  <c r="R22" i="32" s="1"/>
  <c r="C22" i="32"/>
  <c r="F22" i="32" s="1"/>
  <c r="C22" i="34"/>
  <c r="F22" i="34" s="1"/>
  <c r="E21" i="39"/>
  <c r="C15" i="38" s="1"/>
  <c r="G19" i="32"/>
  <c r="I19" i="32" s="1"/>
  <c r="H19" i="32"/>
  <c r="J19" i="32" s="1"/>
  <c r="T19" i="33"/>
  <c r="V19" i="33" s="1"/>
  <c r="W19" i="33" s="1"/>
  <c r="Y17" i="17" s="1"/>
  <c r="S19" i="33"/>
  <c r="U19" i="33" s="1"/>
  <c r="P20" i="31"/>
  <c r="R20" i="31" s="1"/>
  <c r="C20" i="31"/>
  <c r="F20" i="31" s="1"/>
  <c r="F19" i="39"/>
  <c r="D13" i="38" s="1"/>
  <c r="G13" i="38" s="1"/>
  <c r="C20" i="35"/>
  <c r="F20" i="35" s="1"/>
  <c r="S19" i="32"/>
  <c r="U19" i="32" s="1"/>
  <c r="T19" i="32"/>
  <c r="V19" i="32" s="1"/>
  <c r="W19" i="32" s="1"/>
  <c r="W17" i="17" s="1"/>
  <c r="C23" i="31"/>
  <c r="F23" i="31" s="1"/>
  <c r="C23" i="35"/>
  <c r="F23" i="35" s="1"/>
  <c r="P23" i="31"/>
  <c r="R23" i="31" s="1"/>
  <c r="F22" i="39"/>
  <c r="D16" i="38" s="1"/>
  <c r="P23" i="33"/>
  <c r="R23" i="33" s="1"/>
  <c r="C23" i="33"/>
  <c r="F23" i="33" s="1"/>
  <c r="H22" i="39"/>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D19" i="39"/>
  <c r="C22" i="18"/>
  <c r="F22" i="18" s="1"/>
  <c r="P22" i="18"/>
  <c r="R22" i="18" s="1"/>
  <c r="D21" i="39"/>
  <c r="H19" i="34"/>
  <c r="J19" i="34" s="1"/>
  <c r="G19" i="34"/>
  <c r="I19" i="34" s="1"/>
  <c r="P23" i="18"/>
  <c r="R23" i="18" s="1"/>
  <c r="C23" i="18"/>
  <c r="F23" i="18" s="1"/>
  <c r="D22" i="39"/>
  <c r="C23" i="37"/>
  <c r="F23" i="37" s="1"/>
  <c r="P23" i="37"/>
  <c r="R23" i="37" s="1"/>
  <c r="C22" i="39"/>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F21" i="39"/>
  <c r="D15" i="38" s="1"/>
  <c r="P23" i="35"/>
  <c r="R23" i="35" s="1"/>
  <c r="I22" i="39"/>
  <c r="G22" i="7"/>
  <c r="K22" i="7"/>
  <c r="D22" i="7"/>
  <c r="L22" i="7"/>
  <c r="J22" i="7"/>
  <c r="C22" i="7"/>
  <c r="I22" i="7"/>
  <c r="F22" i="7"/>
  <c r="O22" i="7"/>
  <c r="H22" i="7"/>
  <c r="M22" i="7"/>
  <c r="E22" i="7"/>
  <c r="H19" i="18"/>
  <c r="J19" i="18" s="1"/>
  <c r="K19" i="18" s="1"/>
  <c r="C17" i="17" s="1"/>
  <c r="G19" i="18"/>
  <c r="I19" i="18" s="1"/>
  <c r="P20" i="34"/>
  <c r="R20" i="34" s="1"/>
  <c r="G19" i="39"/>
  <c r="E13" i="38" s="1"/>
  <c r="H13" i="38" s="1"/>
  <c r="P22" i="34"/>
  <c r="R22" i="34" s="1"/>
  <c r="G21" i="39"/>
  <c r="E15" i="38" s="1"/>
  <c r="P23" i="34"/>
  <c r="R23" i="34" s="1"/>
  <c r="G22" i="39"/>
  <c r="E16" i="38" s="1"/>
  <c r="N22" i="39" l="1"/>
  <c r="P28" i="35"/>
  <c r="R28" i="35" s="1"/>
  <c r="I27" i="39"/>
  <c r="G22" i="18"/>
  <c r="H22" i="18"/>
  <c r="P29" i="33"/>
  <c r="R29" i="33" s="1"/>
  <c r="C29" i="33"/>
  <c r="F29" i="33" s="1"/>
  <c r="H28" i="39"/>
  <c r="H23" i="34"/>
  <c r="G23" i="34"/>
  <c r="P24" i="37"/>
  <c r="R24" i="37" s="1"/>
  <c r="C24" i="37"/>
  <c r="F24" i="37" s="1"/>
  <c r="C23" i="39"/>
  <c r="C25" i="18"/>
  <c r="F25" i="18" s="1"/>
  <c r="P25" i="18"/>
  <c r="R25" i="18" s="1"/>
  <c r="D24" i="39"/>
  <c r="S20" i="34"/>
  <c r="U20" i="34" s="1"/>
  <c r="T20" i="34"/>
  <c r="V20" i="34" s="1"/>
  <c r="W20" i="34" s="1"/>
  <c r="X18" i="17" s="1"/>
  <c r="P27" i="34"/>
  <c r="R27" i="34" s="1"/>
  <c r="G26" i="39"/>
  <c r="E20" i="38" s="1"/>
  <c r="P28" i="31"/>
  <c r="R28" i="31" s="1"/>
  <c r="C28" i="31"/>
  <c r="F28" i="31" s="1"/>
  <c r="C28" i="35"/>
  <c r="F28" i="35" s="1"/>
  <c r="F27" i="39"/>
  <c r="D21" i="38" s="1"/>
  <c r="N19" i="39"/>
  <c r="O19" i="39" s="1"/>
  <c r="G20" i="31"/>
  <c r="I20" i="31" s="1"/>
  <c r="H20" i="31"/>
  <c r="J20" i="31" s="1"/>
  <c r="K19" i="32"/>
  <c r="F17" i="17" s="1"/>
  <c r="J12" i="38"/>
  <c r="P26" i="35"/>
  <c r="R26" i="35" s="1"/>
  <c r="I25" i="39"/>
  <c r="S23" i="32"/>
  <c r="T23" i="32"/>
  <c r="T22" i="33"/>
  <c r="S22" i="33"/>
  <c r="C27" i="34"/>
  <c r="F27" i="34" s="1"/>
  <c r="C27" i="32"/>
  <c r="F27" i="32" s="1"/>
  <c r="P27" i="32"/>
  <c r="R27" i="32" s="1"/>
  <c r="E26" i="39"/>
  <c r="C20" i="38" s="1"/>
  <c r="P28" i="34"/>
  <c r="R28" i="34" s="1"/>
  <c r="G27" i="39"/>
  <c r="E21" i="38" s="1"/>
  <c r="P28" i="37"/>
  <c r="R28" i="37" s="1"/>
  <c r="C28" i="37"/>
  <c r="F28" i="37" s="1"/>
  <c r="C27" i="39"/>
  <c r="H23" i="18"/>
  <c r="G23" i="18"/>
  <c r="S20" i="18"/>
  <c r="U20" i="18" s="1"/>
  <c r="T20" i="18"/>
  <c r="V20" i="18" s="1"/>
  <c r="W20" i="18" s="1"/>
  <c r="T18" i="17" s="1"/>
  <c r="C21" i="37"/>
  <c r="F21" i="37" s="1"/>
  <c r="P21" i="37"/>
  <c r="R21" i="37" s="1"/>
  <c r="C20" i="39"/>
  <c r="P21" i="34"/>
  <c r="R21" i="34" s="1"/>
  <c r="G20" i="39"/>
  <c r="E14" i="38" s="1"/>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F28" i="39"/>
  <c r="D22" i="38" s="1"/>
  <c r="G23" i="32"/>
  <c r="H23" i="32"/>
  <c r="C25" i="35"/>
  <c r="F25" i="35" s="1"/>
  <c r="C25" i="31"/>
  <c r="F25" i="31" s="1"/>
  <c r="P25" i="31"/>
  <c r="R25" i="31" s="1"/>
  <c r="F24" i="39"/>
  <c r="D18" i="38" s="1"/>
  <c r="S20" i="33"/>
  <c r="U20" i="33" s="1"/>
  <c r="T20" i="33"/>
  <c r="V20" i="33" s="1"/>
  <c r="W20" i="33" s="1"/>
  <c r="Y18" i="17" s="1"/>
  <c r="K19" i="34"/>
  <c r="G17" i="17" s="1"/>
  <c r="L12" i="38"/>
  <c r="C27" i="33"/>
  <c r="F27" i="33" s="1"/>
  <c r="P27" i="33"/>
  <c r="R27" i="33" s="1"/>
  <c r="H26" i="39"/>
  <c r="G22" i="31"/>
  <c r="H22" i="31"/>
  <c r="H23" i="37"/>
  <c r="G23" i="37"/>
  <c r="C21" i="32"/>
  <c r="F21" i="32" s="1"/>
  <c r="C21" i="34"/>
  <c r="F21" i="34" s="1"/>
  <c r="P21" i="32"/>
  <c r="R21" i="32" s="1"/>
  <c r="E20" i="39"/>
  <c r="C14" i="38" s="1"/>
  <c r="F14" i="38" s="1"/>
  <c r="F15" i="38" s="1"/>
  <c r="F16" i="38" s="1"/>
  <c r="S23" i="33"/>
  <c r="T23" i="33"/>
  <c r="S22" i="32"/>
  <c r="T22" i="32"/>
  <c r="P29" i="32"/>
  <c r="R29" i="32" s="1"/>
  <c r="C29" i="32"/>
  <c r="F29" i="32" s="1"/>
  <c r="C29" i="34"/>
  <c r="F29" i="34" s="1"/>
  <c r="E28" i="39"/>
  <c r="C22" i="38" s="1"/>
  <c r="H22" i="33"/>
  <c r="G22" i="33"/>
  <c r="P27" i="37"/>
  <c r="R27" i="37" s="1"/>
  <c r="C27" i="37"/>
  <c r="F27" i="37" s="1"/>
  <c r="C26" i="39"/>
  <c r="C28" i="34"/>
  <c r="F28" i="34" s="1"/>
  <c r="P28" i="32"/>
  <c r="R28" i="32" s="1"/>
  <c r="C28" i="32"/>
  <c r="F28" i="32" s="1"/>
  <c r="E27" i="39"/>
  <c r="C21" i="38" s="1"/>
  <c r="T23" i="34"/>
  <c r="S23" i="34"/>
  <c r="S23" i="35"/>
  <c r="T23" i="35"/>
  <c r="AC17" i="17"/>
  <c r="AF17" i="17" s="1"/>
  <c r="T23" i="18"/>
  <c r="S23" i="18"/>
  <c r="H20" i="18"/>
  <c r="J20" i="18" s="1"/>
  <c r="K20" i="18" s="1"/>
  <c r="C18" i="17" s="1"/>
  <c r="G20" i="18"/>
  <c r="I20" i="18" s="1"/>
  <c r="C21" i="18"/>
  <c r="F21" i="18" s="1"/>
  <c r="P21" i="18"/>
  <c r="R21" i="18" s="1"/>
  <c r="D20" i="39"/>
  <c r="H23" i="35"/>
  <c r="G23" i="35"/>
  <c r="G20" i="32"/>
  <c r="I20" i="32" s="1"/>
  <c r="H20" i="32"/>
  <c r="J20" i="32" s="1"/>
  <c r="P29" i="37"/>
  <c r="R29" i="37" s="1"/>
  <c r="C29" i="37"/>
  <c r="F29" i="37" s="1"/>
  <c r="C28" i="39"/>
  <c r="K12" i="38"/>
  <c r="K19" i="31"/>
  <c r="D17" i="17" s="1"/>
  <c r="P24" i="35"/>
  <c r="R24" i="35" s="1"/>
  <c r="I23" i="39"/>
  <c r="C25" i="37"/>
  <c r="F25" i="37" s="1"/>
  <c r="P25" i="37"/>
  <c r="R25" i="37" s="1"/>
  <c r="C24" i="39"/>
  <c r="G20" i="33"/>
  <c r="I20" i="33" s="1"/>
  <c r="H20" i="33"/>
  <c r="J20" i="33" s="1"/>
  <c r="K20" i="33" s="1"/>
  <c r="H18" i="17" s="1"/>
  <c r="H20" i="37"/>
  <c r="J20" i="37" s="1"/>
  <c r="K20" i="37" s="1"/>
  <c r="J18" i="17" s="1"/>
  <c r="G20" i="37"/>
  <c r="I20" i="37" s="1"/>
  <c r="P27" i="18"/>
  <c r="R27" i="18" s="1"/>
  <c r="C27" i="18"/>
  <c r="F27" i="18" s="1"/>
  <c r="D26" i="39"/>
  <c r="C28" i="18"/>
  <c r="F28" i="18" s="1"/>
  <c r="P28" i="18"/>
  <c r="R28" i="18" s="1"/>
  <c r="D27" i="39"/>
  <c r="P21" i="35"/>
  <c r="R21" i="35" s="1"/>
  <c r="I20" i="39"/>
  <c r="G23" i="31"/>
  <c r="H23" i="31"/>
  <c r="H20" i="34"/>
  <c r="J20" i="34" s="1"/>
  <c r="G20" i="34"/>
  <c r="I20" i="34" s="1"/>
  <c r="P29" i="18"/>
  <c r="R29" i="18" s="1"/>
  <c r="C29" i="18"/>
  <c r="F29" i="18" s="1"/>
  <c r="D28" i="39"/>
  <c r="C26" i="34"/>
  <c r="F26" i="34" s="1"/>
  <c r="P26" i="32"/>
  <c r="R26" i="32" s="1"/>
  <c r="C26" i="32"/>
  <c r="F26" i="32" s="1"/>
  <c r="E25" i="39"/>
  <c r="C19" i="38" s="1"/>
  <c r="P24" i="34"/>
  <c r="R24" i="34" s="1"/>
  <c r="G23" i="39"/>
  <c r="E17" i="38" s="1"/>
  <c r="S22" i="35"/>
  <c r="T22" i="35"/>
  <c r="P25" i="35"/>
  <c r="R25" i="35" s="1"/>
  <c r="I24" i="39"/>
  <c r="T20" i="37"/>
  <c r="V20" i="37" s="1"/>
  <c r="W20" i="37" s="1"/>
  <c r="AA18" i="17" s="1"/>
  <c r="S20" i="37"/>
  <c r="U20" i="37" s="1"/>
  <c r="P29" i="34"/>
  <c r="R29" i="34" s="1"/>
  <c r="G28" i="39"/>
  <c r="E22" i="38" s="1"/>
  <c r="C26" i="35"/>
  <c r="F26" i="35" s="1"/>
  <c r="P26" i="31"/>
  <c r="R26" i="31" s="1"/>
  <c r="C26" i="31"/>
  <c r="F26" i="31" s="1"/>
  <c r="F25" i="39"/>
  <c r="D19" i="38" s="1"/>
  <c r="P26" i="34"/>
  <c r="R26" i="34" s="1"/>
  <c r="G25" i="39"/>
  <c r="E19" i="38" s="1"/>
  <c r="P24" i="32"/>
  <c r="R24" i="32" s="1"/>
  <c r="C24" i="32"/>
  <c r="F24" i="32" s="1"/>
  <c r="C24" i="34"/>
  <c r="F24" i="34" s="1"/>
  <c r="E23" i="39"/>
  <c r="C17" i="38" s="1"/>
  <c r="C24" i="18"/>
  <c r="F24" i="18" s="1"/>
  <c r="P24" i="18"/>
  <c r="R24" i="18" s="1"/>
  <c r="D23" i="39"/>
  <c r="P25" i="34"/>
  <c r="R25" i="34" s="1"/>
  <c r="G24" i="39"/>
  <c r="E18" i="38" s="1"/>
  <c r="P27" i="35"/>
  <c r="R27" i="35" s="1"/>
  <c r="I26" i="39"/>
  <c r="H22" i="35"/>
  <c r="G22" i="35"/>
  <c r="N21" i="39"/>
  <c r="C21" i="35"/>
  <c r="F21" i="35" s="1"/>
  <c r="C21" i="31"/>
  <c r="F21" i="31" s="1"/>
  <c r="P21" i="31"/>
  <c r="R21" i="31" s="1"/>
  <c r="F20" i="39"/>
  <c r="D14" i="38" s="1"/>
  <c r="G14" i="38" s="1"/>
  <c r="G15" i="38" s="1"/>
  <c r="G16" i="38" s="1"/>
  <c r="G22" i="34"/>
  <c r="H22" i="34"/>
  <c r="P29" i="35"/>
  <c r="R29" i="35" s="1"/>
  <c r="I28" i="39"/>
  <c r="P26" i="18"/>
  <c r="R26" i="18" s="1"/>
  <c r="C26" i="18"/>
  <c r="F26" i="18" s="1"/>
  <c r="D25" i="39"/>
  <c r="C26" i="37"/>
  <c r="F26" i="37" s="1"/>
  <c r="P26" i="37"/>
  <c r="R26" i="37" s="1"/>
  <c r="C25" i="39"/>
  <c r="S22" i="37"/>
  <c r="T22" i="37"/>
  <c r="C24" i="35"/>
  <c r="F24" i="35" s="1"/>
  <c r="P24" i="31"/>
  <c r="R24" i="31" s="1"/>
  <c r="C24" i="31"/>
  <c r="F24" i="31" s="1"/>
  <c r="F23" i="39"/>
  <c r="D17" i="38" s="1"/>
  <c r="S20" i="35"/>
  <c r="U20" i="35" s="1"/>
  <c r="T20" i="35"/>
  <c r="V20" i="35" s="1"/>
  <c r="W20" i="35" s="1"/>
  <c r="V18" i="17" s="1"/>
  <c r="P25" i="33"/>
  <c r="R25" i="33" s="1"/>
  <c r="C25" i="33"/>
  <c r="F25" i="33" s="1"/>
  <c r="H24" i="39"/>
  <c r="T22" i="34"/>
  <c r="S22" i="34"/>
  <c r="P27" i="31"/>
  <c r="R27" i="31" s="1"/>
  <c r="C27" i="35"/>
  <c r="F27" i="35" s="1"/>
  <c r="C27" i="31"/>
  <c r="F27" i="31" s="1"/>
  <c r="F26" i="39"/>
  <c r="D20" i="38" s="1"/>
  <c r="T22" i="31"/>
  <c r="S22" i="31"/>
  <c r="P28" i="33"/>
  <c r="R28" i="33" s="1"/>
  <c r="C28" i="33"/>
  <c r="F28" i="33" s="1"/>
  <c r="H27" i="39"/>
  <c r="S23" i="37"/>
  <c r="T23" i="37"/>
  <c r="S22" i="18"/>
  <c r="T22" i="18"/>
  <c r="P21" i="33"/>
  <c r="R21" i="33" s="1"/>
  <c r="C21" i="33"/>
  <c r="F21" i="33" s="1"/>
  <c r="H20" i="39"/>
  <c r="H23" i="33"/>
  <c r="G23" i="33"/>
  <c r="G20" i="35"/>
  <c r="I20" i="35" s="1"/>
  <c r="H20" i="35"/>
  <c r="J20" i="35" s="1"/>
  <c r="K20" i="35" s="1"/>
  <c r="E18" i="17" s="1"/>
  <c r="G22" i="32"/>
  <c r="H22" i="32"/>
  <c r="C26" i="33"/>
  <c r="F26" i="33" s="1"/>
  <c r="P26" i="33"/>
  <c r="R26" i="33" s="1"/>
  <c r="H25" i="39"/>
  <c r="G22" i="37"/>
  <c r="H22" i="37"/>
  <c r="P24" i="33"/>
  <c r="R24" i="33" s="1"/>
  <c r="C24" i="33"/>
  <c r="F24" i="33" s="1"/>
  <c r="H23" i="39"/>
  <c r="C25" i="32"/>
  <c r="F25" i="32" s="1"/>
  <c r="P25" i="32"/>
  <c r="R25" i="32" s="1"/>
  <c r="C25" i="34"/>
  <c r="F25" i="34" s="1"/>
  <c r="E24" i="39"/>
  <c r="C18" i="38" s="1"/>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N27" i="39"/>
  <c r="N26" i="39"/>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N23" i="39"/>
  <c r="S26" i="34"/>
  <c r="T26" i="34"/>
  <c r="K13" i="38"/>
  <c r="K20" i="31"/>
  <c r="D18" i="17" s="1"/>
  <c r="S29" i="18"/>
  <c r="T29" i="18"/>
  <c r="H28" i="32"/>
  <c r="G28" i="32"/>
  <c r="H29" i="31"/>
  <c r="G29" i="31"/>
  <c r="S24" i="37"/>
  <c r="T24" i="37"/>
  <c r="G27" i="35"/>
  <c r="H27" i="35"/>
  <c r="H26" i="31"/>
  <c r="G26" i="31"/>
  <c r="H27" i="33"/>
  <c r="G27" i="33"/>
  <c r="N24" i="39"/>
  <c r="H25" i="34"/>
  <c r="G25" i="34"/>
  <c r="H25" i="32"/>
  <c r="G25" i="32"/>
  <c r="S28" i="33"/>
  <c r="T28" i="33"/>
  <c r="N25" i="39"/>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N28" i="39"/>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N20" i="39"/>
  <c r="O20" i="39" s="1"/>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J16" i="38" s="1"/>
  <c r="U22" i="35"/>
  <c r="V23" i="35" s="1"/>
  <c r="W23" i="35" s="1"/>
  <c r="V21" i="17" s="1"/>
  <c r="U22" i="34"/>
  <c r="U23" i="34" s="1"/>
  <c r="V24" i="34" s="1"/>
  <c r="W24" i="34" s="1"/>
  <c r="X22"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K23" i="32"/>
  <c r="F21" i="17" s="1"/>
  <c r="U22" i="18"/>
  <c r="V22" i="18"/>
  <c r="W22" i="18" s="1"/>
  <c r="T20" i="17" s="1"/>
  <c r="I22" i="37"/>
  <c r="J22" i="37"/>
  <c r="K22" i="37" s="1"/>
  <c r="J20" i="17" s="1"/>
  <c r="K22" i="32"/>
  <c r="F20" i="17" s="1"/>
  <c r="J15" i="38"/>
  <c r="U22" i="33"/>
  <c r="L18" i="17"/>
  <c r="I22" i="35"/>
  <c r="K14" i="38"/>
  <c r="K21" i="31"/>
  <c r="D19" i="17" s="1"/>
  <c r="V23" i="34" l="1"/>
  <c r="W23" i="34" s="1"/>
  <c r="X21" i="17" s="1"/>
  <c r="I23" i="32"/>
  <c r="J24" i="32" s="1"/>
  <c r="K24" i="32" s="1"/>
  <c r="F22" i="17" s="1"/>
  <c r="U23" i="32"/>
  <c r="V24" i="32" s="1"/>
  <c r="W24" i="32" s="1"/>
  <c r="W22" i="17" s="1"/>
  <c r="U23" i="35"/>
  <c r="U24" i="35" s="1"/>
  <c r="V25" i="35" s="1"/>
  <c r="W25" i="35" s="1"/>
  <c r="V23" i="17" s="1"/>
  <c r="U24" i="34"/>
  <c r="V25" i="34" s="1"/>
  <c r="W25" i="34" s="1"/>
  <c r="X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U25" i="34" l="1"/>
  <c r="V26" i="34" s="1"/>
  <c r="W26" i="34" s="1"/>
  <c r="X24" i="17" s="1"/>
  <c r="J17" i="38"/>
  <c r="U24" i="32"/>
  <c r="V25" i="32" s="1"/>
  <c r="W25" i="32" s="1"/>
  <c r="W23" i="17" s="1"/>
  <c r="I24" i="32"/>
  <c r="J25" i="32" s="1"/>
  <c r="U25" i="35"/>
  <c r="U26" i="35"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U26" i="34" l="1"/>
  <c r="U27" i="34" s="1"/>
  <c r="U25" i="32"/>
  <c r="U26" i="32" s="1"/>
  <c r="I25" i="32"/>
  <c r="J26" i="32" s="1"/>
  <c r="V26" i="35"/>
  <c r="W26" i="35" s="1"/>
  <c r="V24" i="17" s="1"/>
  <c r="J25" i="18"/>
  <c r="K25" i="18" s="1"/>
  <c r="C23" i="17" s="1"/>
  <c r="I25" i="18"/>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V27" i="34"/>
  <c r="W27" i="34" s="1"/>
  <c r="X25" i="17" s="1"/>
  <c r="J25" i="34"/>
  <c r="I25" i="34"/>
  <c r="J25" i="33"/>
  <c r="K25" i="33" s="1"/>
  <c r="H23" i="17" s="1"/>
  <c r="I25" i="33"/>
  <c r="V25" i="33"/>
  <c r="W25" i="33" s="1"/>
  <c r="Y23" i="17" s="1"/>
  <c r="U25" i="33"/>
  <c r="J25" i="35"/>
  <c r="K25" i="35" s="1"/>
  <c r="E23" i="17" s="1"/>
  <c r="I25" i="35"/>
  <c r="V26" i="32"/>
  <c r="W26" i="32" s="1"/>
  <c r="W24" i="17" s="1"/>
  <c r="I26" i="32" l="1"/>
  <c r="L22" i="17"/>
  <c r="E17" i="28" s="1"/>
  <c r="M17" i="38" s="1"/>
  <c r="E16" i="28"/>
  <c r="M16" i="38" s="1"/>
  <c r="J26" i="18"/>
  <c r="K26" i="18" s="1"/>
  <c r="C24" i="17" s="1"/>
  <c r="I26" i="18"/>
  <c r="U26" i="37"/>
  <c r="V26" i="37"/>
  <c r="W26" i="37" s="1"/>
  <c r="AA24" i="17" s="1"/>
  <c r="J27" i="32"/>
  <c r="I27" i="32"/>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V28" i="34"/>
  <c r="W28" i="34" s="1"/>
  <c r="X26" i="17" s="1"/>
  <c r="U28" i="34"/>
  <c r="J26" i="31"/>
  <c r="I26" i="31"/>
  <c r="V28" i="35"/>
  <c r="W28" i="35" s="1"/>
  <c r="V26" i="17" s="1"/>
  <c r="U28" i="35"/>
  <c r="K18" i="38"/>
  <c r="K25" i="31"/>
  <c r="D23" i="17" s="1"/>
  <c r="O22" i="17" l="1"/>
  <c r="L23" i="17"/>
  <c r="E18" i="28" s="1"/>
  <c r="M18" i="38" s="1"/>
  <c r="N16" i="38"/>
  <c r="O16" i="38"/>
  <c r="I27" i="18"/>
  <c r="J27" i="18"/>
  <c r="K27" i="18" s="1"/>
  <c r="C25" i="17" s="1"/>
  <c r="J28" i="32"/>
  <c r="I28" i="32"/>
  <c r="J20" i="38"/>
  <c r="K27" i="32"/>
  <c r="F25" i="17" s="1"/>
  <c r="N17" i="38"/>
  <c r="O17" i="38"/>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9" i="34"/>
  <c r="W29" i="34" s="1"/>
  <c r="X27" i="17" s="1"/>
  <c r="U29" i="34"/>
  <c r="V27" i="33"/>
  <c r="W27" i="33" s="1"/>
  <c r="Y25" i="17" s="1"/>
  <c r="U27" i="33"/>
  <c r="V27" i="31"/>
  <c r="W27" i="31" s="1"/>
  <c r="U25" i="17" s="1"/>
  <c r="U27" i="31"/>
  <c r="V29" i="35"/>
  <c r="W29" i="35" s="1"/>
  <c r="V27" i="17" s="1"/>
  <c r="U29" i="35"/>
  <c r="O23" i="17" l="1"/>
  <c r="L24" i="17"/>
  <c r="O24" i="17" s="1"/>
  <c r="J28" i="18"/>
  <c r="K28" i="18" s="1"/>
  <c r="C26" i="17" s="1"/>
  <c r="I28" i="18"/>
  <c r="V28" i="37"/>
  <c r="W28" i="37" s="1"/>
  <c r="AA26" i="17" s="1"/>
  <c r="U28" i="37"/>
  <c r="J29" i="32"/>
  <c r="I29" i="32"/>
  <c r="J21" i="38"/>
  <c r="K28" i="32"/>
  <c r="F26" i="17" s="1"/>
  <c r="V30" i="34"/>
  <c r="W30" i="34" s="1"/>
  <c r="X28" i="17" s="1"/>
  <c r="U30" i="34"/>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E19" i="28" l="1"/>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V31" i="34"/>
  <c r="W31" i="34" s="1"/>
  <c r="X29" i="17" s="1"/>
  <c r="U31" i="34"/>
  <c r="L25" i="17"/>
  <c r="K28" i="31"/>
  <c r="D26" i="17" s="1"/>
  <c r="L26" i="17" s="1"/>
  <c r="K21" i="38"/>
  <c r="N19" i="38" l="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O26" i="17"/>
  <c r="E21" i="28"/>
  <c r="M21" i="38" s="1"/>
  <c r="J30" i="31"/>
  <c r="I30" i="31"/>
  <c r="K29" i="34"/>
  <c r="G27" i="17" s="1"/>
  <c r="L22" i="38"/>
  <c r="V31" i="32"/>
  <c r="W31" i="32" s="1"/>
  <c r="W29" i="17" s="1"/>
  <c r="U31" i="32"/>
  <c r="J30" i="37"/>
  <c r="K30" i="37" s="1"/>
  <c r="J28" i="17" s="1"/>
  <c r="I30" i="37"/>
  <c r="J30" i="33"/>
  <c r="K30" i="33" s="1"/>
  <c r="H28" i="17" s="1"/>
  <c r="I30" i="33"/>
  <c r="V30" i="33"/>
  <c r="W30" i="33" s="1"/>
  <c r="Y28" i="17" s="1"/>
  <c r="U30" i="33"/>
  <c r="V32" i="34"/>
  <c r="W32" i="34" s="1"/>
  <c r="X30" i="17" s="1"/>
  <c r="U32" i="34"/>
  <c r="V30" i="31"/>
  <c r="W30" i="31" s="1"/>
  <c r="U28" i="17" s="1"/>
  <c r="U30" i="31"/>
  <c r="O25" i="17"/>
  <c r="E20" i="28"/>
  <c r="V32" i="35"/>
  <c r="W32" i="35" s="1"/>
  <c r="V30" i="17" s="1"/>
  <c r="U32" i="35"/>
  <c r="V30" i="18"/>
  <c r="W30" i="18" s="1"/>
  <c r="T28" i="17" s="1"/>
  <c r="U30" i="18"/>
  <c r="J31" i="18" l="1"/>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3" i="34"/>
  <c r="W33" i="34" s="1"/>
  <c r="X31" i="17" s="1"/>
  <c r="U33" i="34"/>
  <c r="V31" i="33"/>
  <c r="W31" i="33" s="1"/>
  <c r="Y29" i="17" s="1"/>
  <c r="U31" i="33"/>
  <c r="V32" i="32"/>
  <c r="W32" i="32" s="1"/>
  <c r="W30" i="17" s="1"/>
  <c r="U32" i="32"/>
  <c r="K30" i="34"/>
  <c r="G28" i="17" s="1"/>
  <c r="L23" i="38"/>
  <c r="J31" i="37"/>
  <c r="K31" i="37" s="1"/>
  <c r="J29" i="17" s="1"/>
  <c r="I31" i="37"/>
  <c r="N21" i="38"/>
  <c r="V33" i="35"/>
  <c r="W33" i="35" s="1"/>
  <c r="V31" i="17" s="1"/>
  <c r="U33" i="35"/>
  <c r="M20" i="38"/>
  <c r="N20" i="38"/>
  <c r="O20" i="38"/>
  <c r="K23" i="38"/>
  <c r="K30" i="31"/>
  <c r="D28" i="17" s="1"/>
  <c r="V31" i="31"/>
  <c r="W31" i="31" s="1"/>
  <c r="U29" i="17" s="1"/>
  <c r="U31" i="31"/>
  <c r="J31" i="33"/>
  <c r="K31" i="33" s="1"/>
  <c r="H29" i="17" s="1"/>
  <c r="I31" i="33"/>
  <c r="V31" i="18"/>
  <c r="W31" i="18" s="1"/>
  <c r="T29" i="17" s="1"/>
  <c r="U31" i="18"/>
  <c r="O21" i="38"/>
  <c r="L28" i="17" l="1"/>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V34" i="34"/>
  <c r="W34" i="34" s="1"/>
  <c r="X32" i="17" s="1"/>
  <c r="U34" i="34"/>
  <c r="K24" i="38"/>
  <c r="K31" i="31"/>
  <c r="D29" i="17" s="1"/>
  <c r="E23" i="28" l="1"/>
  <c r="M23" i="38" s="1"/>
  <c r="I33" i="18"/>
  <c r="J33" i="18"/>
  <c r="K33" i="18" s="1"/>
  <c r="C31" i="17" s="1"/>
  <c r="L29" i="17"/>
  <c r="E24" i="28" s="1"/>
  <c r="M24" i="38" s="1"/>
  <c r="J34" i="32"/>
  <c r="I34" i="32"/>
  <c r="K33" i="32"/>
  <c r="F31" i="17" s="1"/>
  <c r="J26" i="38"/>
  <c r="V33" i="37"/>
  <c r="W33" i="37" s="1"/>
  <c r="AA31" i="17" s="1"/>
  <c r="U33" i="37"/>
  <c r="V35" i="34"/>
  <c r="W35" i="34" s="1"/>
  <c r="X33" i="17" s="1"/>
  <c r="U35" i="34"/>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O23" i="38" l="1"/>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V36" i="34"/>
  <c r="W36" i="34" s="1"/>
  <c r="X34" i="17" s="1"/>
  <c r="U36" i="34"/>
  <c r="O24" i="38"/>
  <c r="L26" i="38"/>
  <c r="K33" i="34"/>
  <c r="G31" i="17" s="1"/>
  <c r="N24" i="38"/>
  <c r="J34" i="31"/>
  <c r="I34" i="31"/>
  <c r="I35" i="18" l="1"/>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V37" i="34"/>
  <c r="W37" i="34" s="1"/>
  <c r="X35" i="17" s="1"/>
  <c r="U37" i="34"/>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I36" i="18" l="1"/>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V38" i="34"/>
  <c r="W38" i="34" s="1"/>
  <c r="X36" i="17" s="1"/>
  <c r="U38" i="34"/>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I37" i="18" l="1"/>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9" i="34"/>
  <c r="W39" i="34" s="1"/>
  <c r="X37" i="17" s="1"/>
  <c r="U39" i="34"/>
  <c r="J38" i="18" l="1"/>
  <c r="K38" i="18" s="1"/>
  <c r="C36" i="17" s="1"/>
  <c r="I38" i="18"/>
  <c r="J31" i="38"/>
  <c r="K38" i="32"/>
  <c r="F36" i="17" s="1"/>
  <c r="J39" i="32"/>
  <c r="I39" i="32"/>
  <c r="V38" i="37"/>
  <c r="W38" i="37" s="1"/>
  <c r="AA36" i="17" s="1"/>
  <c r="U38" i="37"/>
  <c r="J38" i="35"/>
  <c r="K38" i="35" s="1"/>
  <c r="E36" i="17" s="1"/>
  <c r="I38" i="35"/>
  <c r="J38" i="34"/>
  <c r="I38" i="34"/>
  <c r="V40" i="34"/>
  <c r="W40" i="34" s="1"/>
  <c r="X38" i="17" s="1"/>
  <c r="U40"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I39" i="18" l="1"/>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V41" i="34"/>
  <c r="W41" i="34" s="1"/>
  <c r="X39" i="17" s="1"/>
  <c r="U41" i="34"/>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L36" i="17" l="1"/>
  <c r="E31" i="28" s="1"/>
  <c r="M31" i="38"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U42" i="34"/>
  <c r="V42" i="34"/>
  <c r="W42" i="34" s="1"/>
  <c r="X40" i="17" s="1"/>
  <c r="V42" i="35"/>
  <c r="W42" i="35" s="1"/>
  <c r="V40" i="17" s="1"/>
  <c r="U42" i="35"/>
  <c r="V40" i="18"/>
  <c r="W40" i="18" s="1"/>
  <c r="T38" i="17" s="1"/>
  <c r="U40" i="18"/>
  <c r="J40" i="33"/>
  <c r="K40" i="33" s="1"/>
  <c r="H38" i="17" s="1"/>
  <c r="I40" i="33"/>
  <c r="M29" i="38"/>
  <c r="N29" i="38"/>
  <c r="O29" i="38"/>
  <c r="O36" i="17" l="1"/>
  <c r="L37" i="17"/>
  <c r="O37" i="17" s="1"/>
  <c r="I41" i="18"/>
  <c r="J41" i="18"/>
  <c r="K41" i="18" s="1"/>
  <c r="C39" i="17" s="1"/>
  <c r="N31" i="38"/>
  <c r="O31" i="38"/>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U43" i="34"/>
  <c r="V43" i="34"/>
  <c r="W43" i="34" s="1"/>
  <c r="X41"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E32" i="28" l="1"/>
  <c r="M32" i="38" s="1"/>
  <c r="L38" i="17"/>
  <c r="E33" i="28" s="1"/>
  <c r="M33" i="38" s="1"/>
  <c r="J42" i="18"/>
  <c r="K42" i="18" s="1"/>
  <c r="C40" i="17" s="1"/>
  <c r="I42" i="18"/>
  <c r="I43" i="32"/>
  <c r="J43" i="32"/>
  <c r="J35" i="38"/>
  <c r="K42" i="32"/>
  <c r="F40" i="17" s="1"/>
  <c r="V42" i="37"/>
  <c r="W42" i="37" s="1"/>
  <c r="AA40" i="17" s="1"/>
  <c r="U42" i="37"/>
  <c r="AC39" i="17"/>
  <c r="AF39" i="17" s="1"/>
  <c r="V44" i="34"/>
  <c r="W44" i="34" s="1"/>
  <c r="X42" i="17" s="1"/>
  <c r="U44" i="34"/>
  <c r="V42" i="33"/>
  <c r="W42" i="33" s="1"/>
  <c r="Y40" i="17" s="1"/>
  <c r="U42" i="33"/>
  <c r="U43" i="32"/>
  <c r="V43" i="32"/>
  <c r="W43" i="32" s="1"/>
  <c r="W41" i="17" s="1"/>
  <c r="K41" i="34"/>
  <c r="G39" i="17" s="1"/>
  <c r="L34" i="38"/>
  <c r="J42" i="33"/>
  <c r="K42" i="33" s="1"/>
  <c r="H40" i="17" s="1"/>
  <c r="I42" i="33"/>
  <c r="V44" i="35"/>
  <c r="W44" i="35" s="1"/>
  <c r="V42" i="17" s="1"/>
  <c r="U44" i="35"/>
  <c r="I42" i="34"/>
  <c r="J42" i="34"/>
  <c r="J42" i="31"/>
  <c r="I42" i="31"/>
  <c r="K34" i="38"/>
  <c r="K41" i="31"/>
  <c r="D39" i="17" s="1"/>
  <c r="J42" i="37"/>
  <c r="K42" i="37" s="1"/>
  <c r="J40" i="17" s="1"/>
  <c r="I42" i="37"/>
  <c r="U42" i="31"/>
  <c r="V42" i="31"/>
  <c r="W42" i="31" s="1"/>
  <c r="U40" i="17" s="1"/>
  <c r="J42" i="35"/>
  <c r="K42" i="35" s="1"/>
  <c r="E40" i="17" s="1"/>
  <c r="I42" i="35"/>
  <c r="U42" i="18"/>
  <c r="V42" i="18"/>
  <c r="W42" i="18" s="1"/>
  <c r="T40" i="17" s="1"/>
  <c r="N32" i="38" l="1"/>
  <c r="O38" i="17"/>
  <c r="O32" i="38"/>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U45" i="34"/>
  <c r="V45" i="34"/>
  <c r="W45" i="34" s="1"/>
  <c r="X43" i="17" s="1"/>
  <c r="J43" i="35"/>
  <c r="K43" i="35" s="1"/>
  <c r="E41" i="17" s="1"/>
  <c r="I43" i="35"/>
  <c r="L35" i="38"/>
  <c r="K42" i="34"/>
  <c r="G40" i="17" s="1"/>
  <c r="J44" i="18" l="1"/>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V46" i="34"/>
  <c r="W46" i="34" s="1"/>
  <c r="X44" i="17" s="1"/>
  <c r="U46" i="34"/>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I45" i="18" l="1"/>
  <c r="J45" i="18"/>
  <c r="K45" i="18" s="1"/>
  <c r="C43" i="17" s="1"/>
  <c r="U45" i="37"/>
  <c r="V45" i="37"/>
  <c r="W45" i="37" s="1"/>
  <c r="AA43" i="17" s="1"/>
  <c r="J38" i="38"/>
  <c r="K45" i="32"/>
  <c r="F43" i="17" s="1"/>
  <c r="I46" i="32"/>
  <c r="J46" i="32"/>
  <c r="U45" i="33"/>
  <c r="V45" i="33"/>
  <c r="W45" i="33" s="1"/>
  <c r="Y43" i="17" s="1"/>
  <c r="V45" i="31"/>
  <c r="W45" i="31" s="1"/>
  <c r="U43" i="17" s="1"/>
  <c r="U45" i="31"/>
  <c r="U47" i="34"/>
  <c r="V47" i="34"/>
  <c r="W47" i="34" s="1"/>
  <c r="X45" i="17" s="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L42" i="17" l="1"/>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V48" i="34"/>
  <c r="W48" i="34" s="1"/>
  <c r="X46" i="17" s="1"/>
  <c r="U48" i="34"/>
  <c r="K45" i="34"/>
  <c r="G43" i="17" s="1"/>
  <c r="L38" i="38"/>
  <c r="J46" i="31"/>
  <c r="I46" i="31"/>
  <c r="U46" i="31"/>
  <c r="V46" i="31"/>
  <c r="W46" i="31" s="1"/>
  <c r="U44" i="17" s="1"/>
  <c r="M35" i="38"/>
  <c r="O35" i="38"/>
  <c r="N35" i="38"/>
  <c r="E36" i="28"/>
  <c r="O41" i="17"/>
  <c r="K45" i="31"/>
  <c r="D43" i="17" s="1"/>
  <c r="K38" i="38"/>
  <c r="V46" i="33"/>
  <c r="W46" i="33" s="1"/>
  <c r="Y44" i="17" s="1"/>
  <c r="U46" i="33"/>
  <c r="E37" i="28" l="1"/>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U49" i="34"/>
  <c r="V49" i="34"/>
  <c r="W49" i="34" s="1"/>
  <c r="X47" i="17" s="1"/>
  <c r="I47" i="34"/>
  <c r="J47" i="34"/>
  <c r="U47" i="31"/>
  <c r="V47" i="31"/>
  <c r="W47" i="31" s="1"/>
  <c r="U45" i="17" s="1"/>
  <c r="V47" i="33"/>
  <c r="W47" i="33" s="1"/>
  <c r="Y45" i="17" s="1"/>
  <c r="U47" i="33"/>
  <c r="L43" i="17"/>
  <c r="L39" i="38"/>
  <c r="K46" i="34"/>
  <c r="G44" i="17" s="1"/>
  <c r="J47" i="33"/>
  <c r="K47" i="33" s="1"/>
  <c r="H45" i="17" s="1"/>
  <c r="I47" i="33"/>
  <c r="N37" i="38" l="1"/>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U50" i="34"/>
  <c r="V50" i="34"/>
  <c r="W50" i="34" s="1"/>
  <c r="X48" i="17" s="1"/>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L45" i="17" l="1"/>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1" i="34"/>
  <c r="V51" i="34"/>
  <c r="W51" i="34" s="1"/>
  <c r="X49" i="17" s="1"/>
  <c r="U50" i="32"/>
  <c r="V50" i="32"/>
  <c r="W50" i="32" s="1"/>
  <c r="W48" i="17" s="1"/>
  <c r="V49" i="33"/>
  <c r="W49" i="33" s="1"/>
  <c r="Y47" i="17" s="1"/>
  <c r="U49" i="33"/>
  <c r="K48" i="34"/>
  <c r="G46" i="17" s="1"/>
  <c r="L41" i="38"/>
  <c r="V49" i="31"/>
  <c r="W49" i="31" s="1"/>
  <c r="U47" i="17" s="1"/>
  <c r="U49" i="31"/>
  <c r="M38" i="38"/>
  <c r="N38" i="38"/>
  <c r="O38" i="38"/>
  <c r="J49" i="37"/>
  <c r="K49" i="37" s="1"/>
  <c r="J47" i="17" s="1"/>
  <c r="I49" i="37"/>
  <c r="O45" i="17" l="1"/>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2" i="34"/>
  <c r="V52" i="34"/>
  <c r="W52" i="34" s="1"/>
  <c r="X50" i="17" s="1"/>
  <c r="U50" i="33"/>
  <c r="V50" i="33"/>
  <c r="W50" i="33" s="1"/>
  <c r="Y48" i="17" s="1"/>
  <c r="M39" i="38"/>
  <c r="O39" i="38"/>
  <c r="N39" i="38"/>
  <c r="O40" i="38"/>
  <c r="K49" i="31"/>
  <c r="D47" i="17" s="1"/>
  <c r="K42" i="38"/>
  <c r="I51" i="18" l="1"/>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U53" i="34"/>
  <c r="V53" i="34"/>
  <c r="W53" i="34" s="1"/>
  <c r="X51" i="17" s="1"/>
  <c r="L43" i="38"/>
  <c r="K50" i="34"/>
  <c r="G48" i="17" s="1"/>
  <c r="I52" i="18" l="1"/>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U54" i="34"/>
  <c r="V54" i="34"/>
  <c r="W54" i="34" s="1"/>
  <c r="X52" i="17" s="1"/>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J53" i="18" l="1"/>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5" i="34"/>
  <c r="V55" i="34"/>
  <c r="W55" i="34" s="1"/>
  <c r="X53" i="17" s="1"/>
  <c r="O49" i="17" l="1"/>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V56" i="34"/>
  <c r="W56" i="34" s="1"/>
  <c r="X54" i="17" s="1"/>
  <c r="U56" i="34"/>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J55" i="18"/>
  <c r="K55" i="18" s="1"/>
  <c r="C53" i="17" s="1"/>
  <c r="I55" i="18"/>
  <c r="L51" i="17"/>
  <c r="O51" i="17" s="1"/>
  <c r="J56" i="32"/>
  <c r="I56" i="32"/>
  <c r="K55" i="32"/>
  <c r="F53" i="17" s="1"/>
  <c r="J48" i="38"/>
  <c r="V55" i="37"/>
  <c r="W55" i="37" s="1"/>
  <c r="AA53" i="17" s="1"/>
  <c r="U55" i="37"/>
  <c r="K54" i="34"/>
  <c r="G52" i="17" s="1"/>
  <c r="L47" i="38"/>
  <c r="AC52" i="17"/>
  <c r="AF52" i="17" s="1"/>
  <c r="V57" i="34"/>
  <c r="W57" i="34" s="1"/>
  <c r="X55" i="17" s="1"/>
  <c r="U57" i="34"/>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O45" i="38" l="1"/>
  <c r="N45" i="38"/>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8" i="34"/>
  <c r="W58" i="34" s="1"/>
  <c r="X56" i="17" s="1"/>
  <c r="U58"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O52" i="17"/>
  <c r="V56" i="31"/>
  <c r="W56" i="31" s="1"/>
  <c r="U54" i="17" s="1"/>
  <c r="U56" i="31"/>
  <c r="O46" i="38" l="1"/>
  <c r="N46" i="38"/>
  <c r="L53" i="17"/>
  <c r="O53" i="17"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U59" i="34"/>
  <c r="V59" i="34"/>
  <c r="W59" i="34" s="1"/>
  <c r="X57" i="17" s="1"/>
  <c r="I57" i="35"/>
  <c r="J57" i="35"/>
  <c r="K57" i="35" s="1"/>
  <c r="E55" i="17" s="1"/>
  <c r="L49" i="38"/>
  <c r="K56" i="34"/>
  <c r="G54" i="17" s="1"/>
  <c r="E48" i="28"/>
  <c r="M48" i="38" s="1"/>
  <c r="J57" i="31"/>
  <c r="I57" i="31"/>
  <c r="V59" i="35"/>
  <c r="W59" i="35" s="1"/>
  <c r="V57" i="17" s="1"/>
  <c r="U59" i="35"/>
  <c r="I57" i="34"/>
  <c r="J57" i="34"/>
  <c r="I58" i="18" l="1"/>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60" i="34"/>
  <c r="V60" i="34"/>
  <c r="W60" i="34" s="1"/>
  <c r="X58" i="17" s="1"/>
  <c r="U58" i="18"/>
  <c r="V58" i="18"/>
  <c r="W58" i="18" s="1"/>
  <c r="T56" i="17" s="1"/>
  <c r="J58" i="31"/>
  <c r="I58" i="31"/>
  <c r="V58" i="31"/>
  <c r="W58" i="31" s="1"/>
  <c r="U56" i="17" s="1"/>
  <c r="U58" i="31"/>
  <c r="L50" i="38"/>
  <c r="K57" i="34"/>
  <c r="G55" i="17" s="1"/>
  <c r="I58" i="35"/>
  <c r="J58" i="35"/>
  <c r="K58" i="35" s="1"/>
  <c r="E56" i="17" s="1"/>
  <c r="J59" i="18" l="1"/>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U61" i="34"/>
  <c r="V61" i="34"/>
  <c r="W61" i="34" s="1"/>
  <c r="X59" i="17" s="1"/>
  <c r="V59" i="31"/>
  <c r="W59" i="31" s="1"/>
  <c r="U57" i="17" s="1"/>
  <c r="U59" i="31"/>
  <c r="U61" i="35"/>
  <c r="V61" i="35"/>
  <c r="W61" i="35" s="1"/>
  <c r="V59" i="17" s="1"/>
  <c r="J60" i="18" l="1"/>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U62" i="34"/>
  <c r="V62" i="34"/>
  <c r="W62" i="34" s="1"/>
  <c r="X60" i="17" s="1"/>
  <c r="K59" i="34"/>
  <c r="G57" i="17" s="1"/>
  <c r="L52" i="38"/>
  <c r="J60" i="35"/>
  <c r="K60" i="35" s="1"/>
  <c r="E58" i="17" s="1"/>
  <c r="I60" i="35"/>
  <c r="V60" i="33"/>
  <c r="W60" i="33" s="1"/>
  <c r="Y58" i="17" s="1"/>
  <c r="U60" i="33"/>
  <c r="E51" i="28" l="1"/>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V63" i="34"/>
  <c r="W63" i="34" s="1"/>
  <c r="X61" i="17" s="1"/>
  <c r="U63" i="34"/>
  <c r="K53" i="38"/>
  <c r="K60" i="31"/>
  <c r="D58" i="17" s="1"/>
  <c r="M50" i="38"/>
  <c r="O50" i="38"/>
  <c r="N50" i="38"/>
  <c r="U62" i="32"/>
  <c r="V62" i="32"/>
  <c r="W62" i="32" s="1"/>
  <c r="W60" i="17" s="1"/>
  <c r="J61" i="37"/>
  <c r="K61" i="37" s="1"/>
  <c r="J59" i="17" s="1"/>
  <c r="I61" i="37"/>
  <c r="K60" i="34"/>
  <c r="G58" i="17" s="1"/>
  <c r="L53" i="38"/>
  <c r="V63" i="35"/>
  <c r="W63" i="35" s="1"/>
  <c r="V61" i="17" s="1"/>
  <c r="U63" i="35"/>
  <c r="O51" i="38" l="1"/>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4" i="34"/>
  <c r="W64" i="34" s="1"/>
  <c r="X62" i="17" s="1"/>
  <c r="U64" i="34"/>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I63" i="18" l="1"/>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U65" i="34"/>
  <c r="V65" i="34"/>
  <c r="W65" i="34" s="1"/>
  <c r="X63" i="17" s="1"/>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J64" i="18" l="1"/>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V66" i="34"/>
  <c r="W66" i="34" s="1"/>
  <c r="X64" i="17" s="1"/>
  <c r="U66" i="34"/>
  <c r="O54" i="38" l="1"/>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7" i="34"/>
  <c r="W67" i="34" s="1"/>
  <c r="X65" i="17" s="1"/>
  <c r="U67" i="34"/>
  <c r="V65" i="33"/>
  <c r="W65" i="33" s="1"/>
  <c r="Y63" i="17" s="1"/>
  <c r="U65" i="33"/>
  <c r="U67" i="35"/>
  <c r="V67" i="35"/>
  <c r="W67" i="35" s="1"/>
  <c r="V65" i="17" s="1"/>
  <c r="I65" i="34"/>
  <c r="J65" i="34"/>
  <c r="I66" i="18" l="1"/>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U68" i="34"/>
  <c r="V68" i="34"/>
  <c r="W68" i="34" s="1"/>
  <c r="X66" i="17" s="1"/>
  <c r="K65" i="31"/>
  <c r="D63" i="17" s="1"/>
  <c r="K58" i="38"/>
  <c r="J67" i="18" l="1"/>
  <c r="K67" i="18" s="1"/>
  <c r="C65" i="17" s="1"/>
  <c r="I67" i="18"/>
  <c r="L63" i="17"/>
  <c r="O63" i="17" s="1"/>
  <c r="I68" i="32"/>
  <c r="J68" i="32"/>
  <c r="K67" i="32"/>
  <c r="F65" i="17" s="1"/>
  <c r="J60" i="38"/>
  <c r="AC64" i="17"/>
  <c r="AF64" i="17" s="1"/>
  <c r="V67" i="37"/>
  <c r="W67" i="37" s="1"/>
  <c r="AA65" i="17" s="1"/>
  <c r="U67" i="37"/>
  <c r="U69" i="34"/>
  <c r="V69" i="34"/>
  <c r="W69" i="34" s="1"/>
  <c r="X67" i="17" s="1"/>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E58" i="28"/>
  <c r="M58" i="38" s="1"/>
  <c r="I67" i="33"/>
  <c r="J67" i="33"/>
  <c r="K67" i="33" s="1"/>
  <c r="H65" i="17" s="1"/>
  <c r="E57" i="28"/>
  <c r="O62" i="17"/>
  <c r="J68" i="18" l="1"/>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O58" i="38"/>
  <c r="J68" i="34"/>
  <c r="I68" i="34"/>
  <c r="V70" i="34"/>
  <c r="W70" i="34" s="1"/>
  <c r="X68" i="17" s="1"/>
  <c r="U70" i="34"/>
  <c r="V70" i="35"/>
  <c r="W70" i="35" s="1"/>
  <c r="V68" i="17" s="1"/>
  <c r="U70" i="35"/>
  <c r="I68" i="33"/>
  <c r="J68" i="33"/>
  <c r="K68" i="33" s="1"/>
  <c r="H66" i="17" s="1"/>
  <c r="I68" i="35"/>
  <c r="J68" i="35"/>
  <c r="K68" i="35" s="1"/>
  <c r="E66" i="17" s="1"/>
  <c r="V69" i="32"/>
  <c r="W69" i="32" s="1"/>
  <c r="W67" i="17" s="1"/>
  <c r="U69" i="32"/>
  <c r="N58" i="38"/>
  <c r="J69" i="18" l="1"/>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E60" i="28"/>
  <c r="M60" i="38" s="1"/>
  <c r="U71" i="34"/>
  <c r="V71" i="34"/>
  <c r="W71" i="34" s="1"/>
  <c r="X69" i="17" s="1"/>
  <c r="AC66" i="17"/>
  <c r="AF66" i="17" s="1"/>
  <c r="I70" i="18" l="1"/>
  <c r="J70" i="18"/>
  <c r="K70" i="18" s="1"/>
  <c r="C68" i="17" s="1"/>
  <c r="O60" i="38"/>
  <c r="V70" i="37"/>
  <c r="W70" i="37" s="1"/>
  <c r="AA68" i="17" s="1"/>
  <c r="U70" i="37"/>
  <c r="J63" i="38"/>
  <c r="K70" i="32"/>
  <c r="F68" i="17" s="1"/>
  <c r="I71" i="32"/>
  <c r="J71" i="32"/>
  <c r="L66" i="17"/>
  <c r="E61" i="28" s="1"/>
  <c r="U72" i="34"/>
  <c r="V72" i="34"/>
  <c r="W72" i="34" s="1"/>
  <c r="X70" i="17"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N60" i="38"/>
  <c r="V72" i="35"/>
  <c r="W72" i="35" s="1"/>
  <c r="V70" i="17" s="1"/>
  <c r="U72" i="35"/>
  <c r="I71" i="18" l="1"/>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3" i="34"/>
  <c r="V73" i="34"/>
  <c r="W73" i="34" s="1"/>
  <c r="X71" i="17" s="1"/>
  <c r="L68" i="17" l="1"/>
  <c r="E63" i="28" s="1"/>
  <c r="M63" i="38" s="1"/>
  <c r="I72" i="18"/>
  <c r="J72" i="18"/>
  <c r="K72" i="18" s="1"/>
  <c r="C70" i="17" s="1"/>
  <c r="J73" i="32"/>
  <c r="I73" i="32"/>
  <c r="J65" i="38"/>
  <c r="K72" i="32"/>
  <c r="F70" i="17" s="1"/>
  <c r="U72" i="37"/>
  <c r="V72" i="37"/>
  <c r="W72" i="37" s="1"/>
  <c r="AA70" i="17" s="1"/>
  <c r="U72" i="33"/>
  <c r="V72" i="33"/>
  <c r="W72" i="33" s="1"/>
  <c r="Y70" i="17" s="1"/>
  <c r="K64" i="38"/>
  <c r="K71" i="31"/>
  <c r="D69" i="17" s="1"/>
  <c r="V74" i="34"/>
  <c r="W74" i="34" s="1"/>
  <c r="X72" i="17" s="1"/>
  <c r="U74" i="34"/>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O68" i="17" l="1"/>
  <c r="J73" i="18"/>
  <c r="K73" i="18" s="1"/>
  <c r="C71" i="17" s="1"/>
  <c r="I73" i="18"/>
  <c r="V73" i="37"/>
  <c r="W73" i="37" s="1"/>
  <c r="AA71" i="17" s="1"/>
  <c r="U73" i="37"/>
  <c r="O63" i="38"/>
  <c r="AC70" i="17"/>
  <c r="AF70" i="17" s="1"/>
  <c r="N63" i="38"/>
  <c r="I74" i="32"/>
  <c r="J74" i="32"/>
  <c r="J66" i="38"/>
  <c r="K73" i="32"/>
  <c r="F71" i="17" s="1"/>
  <c r="I73" i="31"/>
  <c r="J73" i="31"/>
  <c r="U75" i="34"/>
  <c r="V75" i="34"/>
  <c r="W75" i="34" s="1"/>
  <c r="X73" i="17" s="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I74" i="18" l="1"/>
  <c r="J74" i="18"/>
  <c r="K74" i="18" s="1"/>
  <c r="C72" i="17" s="1"/>
  <c r="J67" i="38"/>
  <c r="K74" i="32"/>
  <c r="F72" i="17" s="1"/>
  <c r="J75" i="32"/>
  <c r="I75" i="32"/>
  <c r="V74" i="37"/>
  <c r="W74" i="37" s="1"/>
  <c r="AA72" i="17" s="1"/>
  <c r="U74" i="37"/>
  <c r="V74" i="33"/>
  <c r="W74" i="33" s="1"/>
  <c r="Y72" i="17" s="1"/>
  <c r="U74" i="33"/>
  <c r="J74" i="33"/>
  <c r="K74" i="33" s="1"/>
  <c r="H72" i="17" s="1"/>
  <c r="I74" i="33"/>
  <c r="U76" i="34"/>
  <c r="V76" i="34"/>
  <c r="W76" i="34" s="1"/>
  <c r="X74" i="17" s="1"/>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I75" i="18" l="1"/>
  <c r="J75" i="18"/>
  <c r="K75" i="18" s="1"/>
  <c r="C73" i="17" s="1"/>
  <c r="L71" i="17"/>
  <c r="E66" i="28" s="1"/>
  <c r="M66" i="38" s="1"/>
  <c r="V75" i="37"/>
  <c r="W75" i="37" s="1"/>
  <c r="AA73" i="17" s="1"/>
  <c r="U75" i="37"/>
  <c r="I76" i="32"/>
  <c r="J76" i="32"/>
  <c r="AC72" i="17"/>
  <c r="AF72" i="17" s="1"/>
  <c r="J68" i="38"/>
  <c r="K75" i="32"/>
  <c r="F73" i="17" s="1"/>
  <c r="I75" i="34"/>
  <c r="J75" i="34"/>
  <c r="U77" i="34"/>
  <c r="V77" i="34"/>
  <c r="W77" i="34" s="1"/>
  <c r="X75" i="17" s="1"/>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J76" i="18" l="1"/>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U78" i="34"/>
  <c r="V78" i="34"/>
  <c r="W78" i="34" s="1"/>
  <c r="X76" i="17" s="1"/>
  <c r="J76" i="34"/>
  <c r="I76" i="34"/>
  <c r="J77" i="18" l="1"/>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V79" i="34"/>
  <c r="W79" i="34" s="1"/>
  <c r="X77" i="17" s="1"/>
  <c r="U79" i="34"/>
  <c r="K69" i="38"/>
  <c r="K76" i="31"/>
  <c r="D74" i="17" s="1"/>
  <c r="I78" i="18" l="1"/>
  <c r="J78" i="18"/>
  <c r="K78" i="18" s="1"/>
  <c r="C76" i="17" s="1"/>
  <c r="J79" i="32"/>
  <c r="I79" i="32"/>
  <c r="J71" i="38"/>
  <c r="K78" i="32"/>
  <c r="F76" i="17" s="1"/>
  <c r="L74" i="17"/>
  <c r="E69" i="28" s="1"/>
  <c r="M69" i="38" s="1"/>
  <c r="V78" i="37"/>
  <c r="W78" i="37" s="1"/>
  <c r="AA76" i="17" s="1"/>
  <c r="U78" i="37"/>
  <c r="M67" i="38"/>
  <c r="N67" i="38"/>
  <c r="O67" i="38"/>
  <c r="K77" i="31"/>
  <c r="D75" i="17" s="1"/>
  <c r="K70" i="38"/>
  <c r="U80" i="34"/>
  <c r="V80" i="34"/>
  <c r="W80" i="34" s="1"/>
  <c r="X78" i="17" s="1"/>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J79" i="18" l="1"/>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U81" i="34"/>
  <c r="V81" i="34"/>
  <c r="W81" i="34" s="1"/>
  <c r="X79" i="17" s="1"/>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L76" i="17" s="1"/>
  <c r="U79" i="18"/>
  <c r="V79" i="18"/>
  <c r="W79" i="18" s="1"/>
  <c r="T77" i="17" s="1"/>
  <c r="I80" i="18" l="1"/>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E71" i="28"/>
  <c r="M71" i="38" s="1"/>
  <c r="O76" i="17"/>
  <c r="I80" i="34"/>
  <c r="J80" i="34"/>
  <c r="U81" i="32"/>
  <c r="V81" i="32"/>
  <c r="W81" i="32" s="1"/>
  <c r="W79" i="17" s="1"/>
  <c r="J80" i="37"/>
  <c r="K80" i="37" s="1"/>
  <c r="J78" i="17" s="1"/>
  <c r="I80" i="37"/>
  <c r="I80" i="35"/>
  <c r="J80" i="35"/>
  <c r="K80" i="35" s="1"/>
  <c r="E78" i="17" s="1"/>
  <c r="V80" i="18"/>
  <c r="W80" i="18" s="1"/>
  <c r="T78" i="17" s="1"/>
  <c r="U80" i="18"/>
  <c r="V82" i="34"/>
  <c r="W82" i="34" s="1"/>
  <c r="X80" i="17" s="1"/>
  <c r="U82" i="34"/>
  <c r="U80" i="33"/>
  <c r="V80" i="33"/>
  <c r="W80" i="33" s="1"/>
  <c r="Y78" i="17" s="1"/>
  <c r="AC77" i="17"/>
  <c r="AF77" i="17" s="1"/>
  <c r="K72" i="38"/>
  <c r="K79" i="31"/>
  <c r="D77" i="17" s="1"/>
  <c r="I80" i="33"/>
  <c r="J80" i="33"/>
  <c r="K80" i="33" s="1"/>
  <c r="H78" i="17" s="1"/>
  <c r="I81" i="18" l="1"/>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V83" i="34"/>
  <c r="W83" i="34" s="1"/>
  <c r="X81" i="17" s="1"/>
  <c r="U83" i="34"/>
  <c r="N71" i="38"/>
  <c r="E72" i="28" l="1"/>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U84" i="34"/>
  <c r="V84" i="34"/>
  <c r="W84" i="34" s="1"/>
  <c r="X82" i="17" s="1"/>
  <c r="I82" i="34"/>
  <c r="J82" i="34"/>
  <c r="V82" i="31"/>
  <c r="W82" i="31" s="1"/>
  <c r="U80" i="17" s="1"/>
  <c r="U82" i="31"/>
  <c r="L78" i="17"/>
  <c r="J82" i="33"/>
  <c r="K82" i="33" s="1"/>
  <c r="H80" i="17" s="1"/>
  <c r="I82" i="33"/>
  <c r="O72" i="38" l="1"/>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U85" i="34"/>
  <c r="V85" i="34"/>
  <c r="W85" i="34" s="1"/>
  <c r="X83"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J84" i="18" l="1"/>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E75" i="28"/>
  <c r="M75" i="38" s="1"/>
  <c r="I84" i="31"/>
  <c r="J84" i="31"/>
  <c r="V86" i="35"/>
  <c r="W86" i="35" s="1"/>
  <c r="V84" i="17" s="1"/>
  <c r="U86" i="35"/>
  <c r="V86" i="34"/>
  <c r="W86" i="34" s="1"/>
  <c r="X84" i="17" s="1"/>
  <c r="U86" i="34"/>
  <c r="M73" i="38"/>
  <c r="O73" i="38"/>
  <c r="N73" i="38"/>
  <c r="U84" i="18"/>
  <c r="V84" i="18"/>
  <c r="W84" i="18" s="1"/>
  <c r="T82" i="17" s="1"/>
  <c r="E74" i="28"/>
  <c r="O79" i="17"/>
  <c r="J84" i="37"/>
  <c r="K84" i="37" s="1"/>
  <c r="J82" i="17" s="1"/>
  <c r="I84" i="37"/>
  <c r="N75" i="38" l="1"/>
  <c r="J85" i="18"/>
  <c r="K85" i="18" s="1"/>
  <c r="C83" i="17" s="1"/>
  <c r="I85" i="18"/>
  <c r="AC82" i="17"/>
  <c r="AF82" i="17" s="1"/>
  <c r="V85" i="37"/>
  <c r="W85" i="37" s="1"/>
  <c r="AA83" i="17" s="1"/>
  <c r="U85" i="37"/>
  <c r="L81" i="17"/>
  <c r="O81" i="17" s="1"/>
  <c r="O75" i="38"/>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U87" i="34"/>
  <c r="V87" i="34"/>
  <c r="W87" i="34" s="1"/>
  <c r="X85" i="17" s="1"/>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J86" i="18" l="1"/>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V88" i="34"/>
  <c r="W88" i="34" s="1"/>
  <c r="X86" i="17" s="1"/>
  <c r="U88" i="34"/>
  <c r="K85" i="31"/>
  <c r="D83" i="17" s="1"/>
  <c r="K78" i="38"/>
  <c r="U86" i="18"/>
  <c r="V86" i="18"/>
  <c r="W86" i="18" s="1"/>
  <c r="T84" i="17" s="1"/>
  <c r="U86" i="33"/>
  <c r="V86" i="33"/>
  <c r="W86" i="33" s="1"/>
  <c r="Y84" i="17" s="1"/>
  <c r="L82" i="17"/>
  <c r="J86" i="37"/>
  <c r="K86" i="37" s="1"/>
  <c r="J84" i="17" s="1"/>
  <c r="I86" i="37"/>
  <c r="J87" i="18" l="1"/>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U89" i="34"/>
  <c r="V89" i="34"/>
  <c r="W89" i="34" s="1"/>
  <c r="X87" i="17" s="1"/>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J88" i="18" l="1"/>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V90" i="34"/>
  <c r="W90" i="34" s="1"/>
  <c r="X88" i="17" s="1"/>
  <c r="U90" i="34"/>
  <c r="J88" i="34"/>
  <c r="I88" i="34"/>
  <c r="E78" i="28"/>
  <c r="O83" i="17"/>
  <c r="L84" i="17"/>
  <c r="I89" i="18" l="1"/>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U91" i="34"/>
  <c r="V91" i="34"/>
  <c r="W91" i="34" s="1"/>
  <c r="X89" i="17" s="1"/>
  <c r="J90" i="18" l="1"/>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V92" i="34"/>
  <c r="W92" i="34" s="1"/>
  <c r="X90" i="17" s="1"/>
  <c r="U92" i="34"/>
  <c r="U92" i="35"/>
  <c r="V92" i="35"/>
  <c r="W92" i="35" s="1"/>
  <c r="V90" i="17" s="1"/>
  <c r="O86" i="17" l="1"/>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3" i="34"/>
  <c r="W93" i="34" s="1"/>
  <c r="X91" i="17" s="1"/>
  <c r="U93" i="34"/>
  <c r="V91" i="18"/>
  <c r="W91" i="18" s="1"/>
  <c r="T89" i="17" s="1"/>
  <c r="U91" i="18"/>
  <c r="V91" i="33"/>
  <c r="W91" i="33" s="1"/>
  <c r="Y89" i="17" s="1"/>
  <c r="U91" i="33"/>
  <c r="O81" i="38"/>
  <c r="O87" i="17" l="1"/>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U94" i="34"/>
  <c r="V94" i="34"/>
  <c r="W94" i="34" s="1"/>
  <c r="X92" i="17" s="1"/>
  <c r="O82" i="38"/>
  <c r="L88" i="17"/>
  <c r="N82" i="38"/>
  <c r="I93" i="18" l="1"/>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V95" i="34"/>
  <c r="W95" i="34" s="1"/>
  <c r="X93" i="17" s="1"/>
  <c r="U95" i="34"/>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I94" i="18" l="1"/>
  <c r="J94" i="18"/>
  <c r="K94" i="18" s="1"/>
  <c r="C92" i="17" s="1"/>
  <c r="AC91" i="17"/>
  <c r="AF91" i="17" s="1"/>
  <c r="L90" i="17"/>
  <c r="E85" i="28" s="1"/>
  <c r="M85" i="38" s="1"/>
  <c r="V94" i="37"/>
  <c r="W94" i="37" s="1"/>
  <c r="AA92" i="17" s="1"/>
  <c r="U94" i="37"/>
  <c r="I95" i="32"/>
  <c r="J95" i="32"/>
  <c r="K94" i="32"/>
  <c r="F92" i="17" s="1"/>
  <c r="J87" i="38"/>
  <c r="U96" i="35"/>
  <c r="V96" i="35"/>
  <c r="W96" i="35" s="1"/>
  <c r="V94" i="17" s="1"/>
  <c r="V96" i="34"/>
  <c r="W96" i="34" s="1"/>
  <c r="X94" i="17" s="1"/>
  <c r="U96" i="34"/>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J95" i="18" l="1"/>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U97" i="34"/>
  <c r="V97" i="34"/>
  <c r="W97" i="34" s="1"/>
  <c r="X95" i="17" s="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I96" i="18" l="1"/>
  <c r="J96" i="18"/>
  <c r="K96" i="18" s="1"/>
  <c r="C94" i="17" s="1"/>
  <c r="V96" i="37"/>
  <c r="W96" i="37" s="1"/>
  <c r="AA94" i="17" s="1"/>
  <c r="U96" i="37"/>
  <c r="J89" i="38"/>
  <c r="K96" i="32"/>
  <c r="F94" i="17" s="1"/>
  <c r="J97" i="32"/>
  <c r="I97" i="32"/>
  <c r="V96" i="18"/>
  <c r="W96" i="18" s="1"/>
  <c r="T94" i="17" s="1"/>
  <c r="U96" i="18"/>
  <c r="AC93" i="17"/>
  <c r="AF93" i="17" s="1"/>
  <c r="V96" i="33"/>
  <c r="W96" i="33" s="1"/>
  <c r="Y94" i="17" s="1"/>
  <c r="U96" i="33"/>
  <c r="U98" i="34"/>
  <c r="V98" i="34"/>
  <c r="W98" i="34" s="1"/>
  <c r="X96" i="17" s="1"/>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I97" i="18" l="1"/>
  <c r="J97" i="18"/>
  <c r="K97" i="18" s="1"/>
  <c r="C95" i="17" s="1"/>
  <c r="J98" i="32"/>
  <c r="I98" i="32"/>
  <c r="J90" i="38"/>
  <c r="K97" i="32"/>
  <c r="F95" i="17" s="1"/>
  <c r="U97" i="37"/>
  <c r="V97" i="37"/>
  <c r="W97" i="37" s="1"/>
  <c r="AA95" i="17" s="1"/>
  <c r="V99" i="35"/>
  <c r="W99" i="35" s="1"/>
  <c r="V97" i="17" s="1"/>
  <c r="U99" i="35"/>
  <c r="V99" i="34"/>
  <c r="W99" i="34" s="1"/>
  <c r="X97" i="17" s="1"/>
  <c r="U99" i="34"/>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J98" i="18" l="1"/>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J99" i="18" l="1"/>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<sst xmlns="http://schemas.openxmlformats.org/spreadsheetml/2006/main" count="1446" uniqueCount="339">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</sst>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4">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9" fontId="0" fillId="5" borderId="29" xfId="2" applyNumberFormat="1" applyFont="1" applyFill="1" applyBorder="1" applyAlignment="1" applyProtection="1">
      <alignment horizontal="center" vertical="center" wrapText="1"/>
      <protection locked="0"/>
    </xf>
    <xf numFmtId="9" fontId="0" fillId="5" borderId="30" xfId="2" applyNumberFormat="1" applyFont="1" applyFill="1" applyBorder="1" applyAlignment="1" applyProtection="1">
      <alignment horizontal="center" vertical="center" wrapText="1"/>
      <protection locked="0"/>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ontang/BONTANG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ONTANG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B30">
            <v>6.9318770180000007</v>
          </cell>
        </row>
        <row r="31">
          <cell r="B31">
            <v>7.4279896460000003</v>
          </cell>
        </row>
        <row r="32">
          <cell r="B32">
            <v>7.3503112319999993</v>
          </cell>
        </row>
        <row r="33">
          <cell r="B33">
            <v>7.8770223400000008</v>
          </cell>
        </row>
        <row r="34">
          <cell r="B34">
            <v>8.0878736839999998</v>
          </cell>
        </row>
        <row r="35">
          <cell r="B35">
            <v>8.5054733940000009</v>
          </cell>
        </row>
        <row r="36">
          <cell r="B36">
            <v>8.7728623839999997</v>
          </cell>
        </row>
        <row r="37">
          <cell r="B37">
            <v>9.0449106879999999</v>
          </cell>
        </row>
        <row r="38">
          <cell r="B38">
            <v>9.3205056339999999</v>
          </cell>
        </row>
        <row r="39">
          <cell r="B39">
            <v>9.5982563819999989</v>
          </cell>
        </row>
        <row r="40">
          <cell r="B40">
            <v>9.992003185999998</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9.3825434200000011</v>
          </cell>
        </row>
        <row r="30">
          <cell r="B30">
            <v>9.6150665800000006</v>
          </cell>
        </row>
        <row r="31">
          <cell r="B31">
            <v>9.8547335999999994</v>
          </cell>
        </row>
        <row r="32">
          <cell r="B32">
            <v>10.09079708</v>
          </cell>
        </row>
        <row r="33">
          <cell r="B33">
            <v>10.325469719999999</v>
          </cell>
        </row>
        <row r="34">
          <cell r="B34">
            <v>10.549394959999999</v>
          </cell>
        </row>
        <row r="35">
          <cell r="B35">
            <v>10.518796467072002</v>
          </cell>
        </row>
        <row r="36">
          <cell r="B36">
            <v>11.020664083578879</v>
          </cell>
        </row>
        <row r="37">
          <cell r="B37">
            <v>11.537979416318899</v>
          </cell>
        </row>
        <row r="38">
          <cell r="B38">
            <v>12.070921004189733</v>
          </cell>
        </row>
        <row r="39">
          <cell r="B39">
            <v>12.619642761886649</v>
          </cell>
        </row>
        <row r="40">
          <cell r="B40">
            <v>13.184270657859534</v>
          </cell>
        </row>
        <row r="41">
          <cell r="B41">
            <v>13.764899080357326</v>
          </cell>
        </row>
        <row r="42">
          <cell r="B42">
            <v>14.361586865063661</v>
          </cell>
        </row>
        <row r="43">
          <cell r="B43">
            <v>14.974352955662189</v>
          </cell>
        </row>
        <row r="44">
          <cell r="B44">
            <v>15.603171666331372</v>
          </cell>
        </row>
        <row r="45">
          <cell r="B45">
            <v>16.247967512641985</v>
          </cell>
        </row>
        <row r="46">
          <cell r="B46">
            <v>16.90860957460206</v>
          </cell>
        </row>
        <row r="47">
          <cell r="B47">
            <v>17.584905352646771</v>
          </cell>
        </row>
        <row r="48">
          <cell r="B48">
            <v>18.289511999999998</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76" t="s">
        <v>212</v>
      </c>
      <c r="C7" s="776"/>
      <c r="D7" s="776"/>
      <c r="E7" s="776"/>
      <c r="F7" s="776"/>
      <c r="G7" s="776"/>
      <c r="H7" s="776"/>
      <c r="I7" s="776"/>
      <c r="J7" s="360"/>
      <c r="K7" s="360"/>
    </row>
    <row r="8" spans="2:11" s="9" customFormat="1">
      <c r="B8" s="10"/>
      <c r="C8" s="10"/>
      <c r="D8" s="10"/>
      <c r="E8" s="10"/>
      <c r="F8" s="10"/>
      <c r="G8" s="10"/>
      <c r="H8" s="10"/>
      <c r="I8" s="10"/>
      <c r="J8" s="10"/>
      <c r="K8" s="10"/>
    </row>
    <row r="9" spans="2:11" ht="44.1" customHeight="1">
      <c r="B9" s="777" t="s">
        <v>227</v>
      </c>
      <c r="C9" s="777"/>
      <c r="D9" s="777"/>
      <c r="E9" s="777"/>
      <c r="F9" s="777"/>
      <c r="G9" s="777"/>
      <c r="H9" s="777"/>
      <c r="I9" s="77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0" t="str">
        <f>city</f>
        <v>Bontang</v>
      </c>
      <c r="E2" s="841"/>
      <c r="F2" s="842"/>
    </row>
    <row r="3" spans="2:15" ht="13.5" thickBot="1">
      <c r="C3" s="490" t="s">
        <v>276</v>
      </c>
      <c r="D3" s="840" t="str">
        <f>province</f>
        <v>Kalimantan Timur</v>
      </c>
      <c r="E3" s="841"/>
      <c r="F3" s="842"/>
    </row>
    <row r="4" spans="2:15" ht="13.5" thickBot="1">
      <c r="B4" s="489"/>
      <c r="C4" s="490" t="s">
        <v>30</v>
      </c>
      <c r="D4" s="840">
        <f>country</f>
        <v>0</v>
      </c>
      <c r="E4" s="841"/>
      <c r="F4" s="842"/>
      <c r="H4" s="843"/>
      <c r="I4" s="843"/>
      <c r="J4" s="843"/>
      <c r="K4" s="843"/>
    </row>
    <row r="5" spans="2:15">
      <c r="B5" s="489"/>
      <c r="H5" s="844"/>
      <c r="I5" s="844"/>
      <c r="J5" s="844"/>
      <c r="K5" s="844"/>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0.22615248771224999</v>
      </c>
      <c r="E18" s="535">
        <f>Amnt_Deposited!F14*$F$11*(1-DOCF)*Garden!E19</f>
        <v>0</v>
      </c>
      <c r="F18" s="535">
        <f>Amnt_Deposited!D14*$D$11*(1-DOCF)*Paper!E19</f>
        <v>0.17884242706440001</v>
      </c>
      <c r="G18" s="535">
        <f>Amnt_Deposited!G14*$D$12*(1-DOCF)*Wood!E19</f>
        <v>0.14754500232813</v>
      </c>
      <c r="H18" s="535">
        <f>Amnt_Deposited!H14*$F$12*(1-DOCF)*Textiles!E19</f>
        <v>2.2459281538320001E-2</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0.57499919864310001</v>
      </c>
      <c r="O18" s="473">
        <f t="shared" ref="O18:O81" si="1">O17+N18</f>
        <v>0.57499919864310001</v>
      </c>
    </row>
    <row r="19" spans="2:15">
      <c r="B19" s="470">
        <f>B18+1</f>
        <v>1951</v>
      </c>
      <c r="C19" s="533">
        <f>Amnt_Deposited!O15*$D$10*(1-DOCF)*MSW!E20</f>
        <v>0</v>
      </c>
      <c r="D19" s="534">
        <f>Amnt_Deposited!C15*$F$10*(1-DOCF)*Food!E20</f>
        <v>0.24233816220075</v>
      </c>
      <c r="E19" s="535">
        <f>Amnt_Deposited!F15*$F$11*(1-DOCF)*Garden!E20</f>
        <v>0</v>
      </c>
      <c r="F19" s="535">
        <f>Amnt_Deposited!D15*$D$11*(1-DOCF)*Paper!E20</f>
        <v>0.19164213286680001</v>
      </c>
      <c r="G19" s="535">
        <f>Amnt_Deposited!G15*$D$12*(1-DOCF)*Wood!E20</f>
        <v>0.15810475961511</v>
      </c>
      <c r="H19" s="535">
        <f>Amnt_Deposited!H15*$F$12*(1-DOCF)*Textiles!E20</f>
        <v>2.4066686453040002E-2</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0.61615174113569993</v>
      </c>
      <c r="O19" s="473">
        <f t="shared" si="1"/>
        <v>1.1911509397788</v>
      </c>
    </row>
    <row r="20" spans="2:15">
      <c r="B20" s="470">
        <f t="shared" ref="B20:B83" si="2">B19+1</f>
        <v>1952</v>
      </c>
      <c r="C20" s="533">
        <f>Amnt_Deposited!O16*$D$10*(1-DOCF)*MSW!E21</f>
        <v>0</v>
      </c>
      <c r="D20" s="534">
        <f>Amnt_Deposited!C16*$F$10*(1-DOCF)*Food!E21</f>
        <v>0.23980390394399997</v>
      </c>
      <c r="E20" s="535">
        <f>Amnt_Deposited!F16*$F$11*(1-DOCF)*Garden!E21</f>
        <v>0</v>
      </c>
      <c r="F20" s="535">
        <f>Amnt_Deposited!D16*$D$11*(1-DOCF)*Paper!E21</f>
        <v>0.18963802978559999</v>
      </c>
      <c r="G20" s="535">
        <f>Amnt_Deposited!G16*$D$12*(1-DOCF)*Wood!E21</f>
        <v>0.15645137457311997</v>
      </c>
      <c r="H20" s="535">
        <f>Amnt_Deposited!H16*$F$12*(1-DOCF)*Textiles!E21</f>
        <v>2.3815008391679996E-2</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0.60970831669439995</v>
      </c>
      <c r="O20" s="473">
        <f t="shared" si="1"/>
        <v>1.8008592564732</v>
      </c>
    </row>
    <row r="21" spans="2:15">
      <c r="B21" s="470">
        <f t="shared" si="2"/>
        <v>1953</v>
      </c>
      <c r="C21" s="533">
        <f>Amnt_Deposited!O17*$D$10*(1-DOCF)*MSW!E22</f>
        <v>0</v>
      </c>
      <c r="D21" s="534">
        <f>Amnt_Deposited!C17*$F$10*(1-DOCF)*Food!E22</f>
        <v>0.2569878538425</v>
      </c>
      <c r="E21" s="535">
        <f>Amnt_Deposited!F17*$F$11*(1-DOCF)*Garden!E22</f>
        <v>0</v>
      </c>
      <c r="F21" s="535">
        <f>Amnt_Deposited!D17*$D$11*(1-DOCF)*Paper!E22</f>
        <v>0.20322717637200005</v>
      </c>
      <c r="G21" s="535">
        <f>Amnt_Deposited!G17*$D$12*(1-DOCF)*Wood!E22</f>
        <v>0.1676624205069</v>
      </c>
      <c r="H21" s="535">
        <f>Amnt_Deposited!H17*$F$12*(1-DOCF)*Textiles!E22</f>
        <v>2.5521552381600001E-2</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0.65339900310300003</v>
      </c>
      <c r="O21" s="473">
        <f t="shared" si="1"/>
        <v>2.4542582595761999</v>
      </c>
    </row>
    <row r="22" spans="2:15">
      <c r="B22" s="470">
        <f t="shared" si="2"/>
        <v>1954</v>
      </c>
      <c r="C22" s="533">
        <f>Amnt_Deposited!O18*$D$10*(1-DOCF)*MSW!E23</f>
        <v>0</v>
      </c>
      <c r="D22" s="534">
        <f>Amnt_Deposited!C18*$F$10*(1-DOCF)*Food!E23</f>
        <v>0.26386687894049998</v>
      </c>
      <c r="E22" s="535">
        <f>Amnt_Deposited!F18*$F$11*(1-DOCF)*Garden!E23</f>
        <v>0</v>
      </c>
      <c r="F22" s="535">
        <f>Amnt_Deposited!D18*$D$11*(1-DOCF)*Paper!E23</f>
        <v>0.20866714104719999</v>
      </c>
      <c r="G22" s="535">
        <f>Amnt_Deposited!G18*$D$12*(1-DOCF)*Wood!E23</f>
        <v>0.17215039136394</v>
      </c>
      <c r="H22" s="535">
        <f>Amnt_Deposited!H18*$F$12*(1-DOCF)*Textiles!E23</f>
        <v>2.620471073616E-2</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0.67088912208779994</v>
      </c>
      <c r="O22" s="473">
        <f t="shared" si="1"/>
        <v>3.1251473816640001</v>
      </c>
    </row>
    <row r="23" spans="2:15">
      <c r="B23" s="470">
        <f t="shared" si="2"/>
        <v>1955</v>
      </c>
      <c r="C23" s="533">
        <f>Amnt_Deposited!O19*$D$10*(1-DOCF)*MSW!E24</f>
        <v>0</v>
      </c>
      <c r="D23" s="534">
        <f>Amnt_Deposited!C19*$F$10*(1-DOCF)*Food!E24</f>
        <v>0.27749106947925001</v>
      </c>
      <c r="E23" s="535">
        <f>Amnt_Deposited!F19*$F$11*(1-DOCF)*Garden!E24</f>
        <v>0</v>
      </c>
      <c r="F23" s="535">
        <f>Amnt_Deposited!D19*$D$11*(1-DOCF)*Paper!E24</f>
        <v>0.21944121356520002</v>
      </c>
      <c r="G23" s="535">
        <f>Amnt_Deposited!G19*$D$12*(1-DOCF)*Wood!E24</f>
        <v>0.18103900119129004</v>
      </c>
      <c r="H23" s="535">
        <f>Amnt_Deposited!H19*$F$12*(1-DOCF)*Textiles!E24</f>
        <v>2.7557733796559999E-2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0.70552901803230006</v>
      </c>
      <c r="O23" s="473">
        <f t="shared" si="1"/>
        <v>3.8306763996963</v>
      </c>
    </row>
    <row r="24" spans="2:15">
      <c r="B24" s="470">
        <f t="shared" si="2"/>
        <v>1956</v>
      </c>
      <c r="C24" s="533">
        <f>Amnt_Deposited!O20*$D$10*(1-DOCF)*MSW!E25</f>
        <v>0</v>
      </c>
      <c r="D24" s="534">
        <f>Amnt_Deposited!C20*$F$10*(1-DOCF)*Food!E25</f>
        <v>0.28621463527799995</v>
      </c>
      <c r="E24" s="535">
        <f>Amnt_Deposited!F20*$F$11*(1-DOCF)*Garden!E25</f>
        <v>0</v>
      </c>
      <c r="F24" s="535">
        <f>Amnt_Deposited!D20*$D$11*(1-DOCF)*Paper!E25</f>
        <v>0.22633984950719999</v>
      </c>
      <c r="G24" s="535">
        <f>Amnt_Deposited!G20*$D$12*(1-DOCF)*Wood!E25</f>
        <v>0.18673037584343999</v>
      </c>
      <c r="H24" s="535">
        <f>Amnt_Deposited!H20*$F$12*(1-DOCF)*Textiles!E25</f>
        <v>2.8424074124159999E-2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0.72770893475279996</v>
      </c>
      <c r="O24" s="473">
        <f t="shared" si="1"/>
        <v>4.5583853344490999</v>
      </c>
    </row>
    <row r="25" spans="2:15">
      <c r="B25" s="470">
        <f t="shared" si="2"/>
        <v>1957</v>
      </c>
      <c r="C25" s="533">
        <f>Amnt_Deposited!O21*$D$10*(1-DOCF)*MSW!E26</f>
        <v>0</v>
      </c>
      <c r="D25" s="534">
        <f>Amnt_Deposited!C21*$F$10*(1-DOCF)*Food!E26</f>
        <v>0.29509021119599999</v>
      </c>
      <c r="E25" s="535">
        <f>Amnt_Deposited!F21*$F$11*(1-DOCF)*Garden!E26</f>
        <v>0</v>
      </c>
      <c r="F25" s="535">
        <f>Amnt_Deposited!D21*$D$11*(1-DOCF)*Paper!E26</f>
        <v>0.23335869575040002</v>
      </c>
      <c r="G25" s="535">
        <f>Amnt_Deposited!G21*$D$12*(1-DOCF)*Wood!E26</f>
        <v>0.19252092399408</v>
      </c>
      <c r="H25" s="535">
        <f>Amnt_Deposited!H21*$F$12*(1-DOCF)*Textiles!E26</f>
        <v>2.9305510629119999E-2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0.75027534156959996</v>
      </c>
      <c r="O25" s="473">
        <f t="shared" si="1"/>
        <v>5.3086606760187003</v>
      </c>
    </row>
    <row r="26" spans="2:15">
      <c r="B26" s="470">
        <f t="shared" si="2"/>
        <v>1958</v>
      </c>
      <c r="C26" s="533">
        <f>Amnt_Deposited!O22*$D$10*(1-DOCF)*MSW!E27</f>
        <v>0</v>
      </c>
      <c r="D26" s="534">
        <f>Amnt_Deposited!C22*$F$10*(1-DOCF)*Food!E27</f>
        <v>0.30408149630924997</v>
      </c>
      <c r="E26" s="535">
        <f>Amnt_Deposited!F22*$F$11*(1-DOCF)*Garden!E27</f>
        <v>0</v>
      </c>
      <c r="F26" s="535">
        <f>Amnt_Deposited!D22*$D$11*(1-DOCF)*Paper!E27</f>
        <v>0.24046904535720001</v>
      </c>
      <c r="G26" s="535">
        <f>Amnt_Deposited!G22*$D$12*(1-DOCF)*Wood!E27</f>
        <v>0.19838696241969</v>
      </c>
      <c r="H26" s="535">
        <f>Amnt_Deposited!H22*$F$12*(1-DOCF)*Textiles!E27</f>
        <v>3.019843825416E-2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0.77313594234030003</v>
      </c>
      <c r="O26" s="473">
        <f t="shared" si="1"/>
        <v>6.0817966183590002</v>
      </c>
    </row>
    <row r="27" spans="2:15">
      <c r="B27" s="470">
        <f t="shared" si="2"/>
        <v>1959</v>
      </c>
      <c r="C27" s="533">
        <f>Amnt_Deposited!O23*$D$10*(1-DOCF)*MSW!E28</f>
        <v>0</v>
      </c>
      <c r="D27" s="534">
        <f>Amnt_Deposited!C23*$F$10*(1-DOCF)*Food!E28</f>
        <v>0.31314311446274995</v>
      </c>
      <c r="E27" s="535">
        <f>Amnt_Deposited!F23*$F$11*(1-DOCF)*Garden!E28</f>
        <v>0</v>
      </c>
      <c r="F27" s="535">
        <f>Amnt_Deposited!D23*$D$11*(1-DOCF)*Paper!E28</f>
        <v>0.24763501465560001</v>
      </c>
      <c r="G27" s="535">
        <f>Amnt_Deposited!G23*$D$12*(1-DOCF)*Wood!E28</f>
        <v>0.20429888709086999</v>
      </c>
      <c r="H27" s="535">
        <f>Amnt_Deposited!H23*$F$12*(1-DOCF)*Textiles!E28</f>
        <v>3.1098350677679992E-2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0.79617536688689994</v>
      </c>
      <c r="O27" s="473">
        <f t="shared" si="1"/>
        <v>6.8779719852459005</v>
      </c>
    </row>
    <row r="28" spans="2:15">
      <c r="B28" s="470">
        <f t="shared" si="2"/>
        <v>1960</v>
      </c>
      <c r="C28" s="533">
        <f>Amnt_Deposited!O24*$D$10*(1-DOCF)*MSW!E29</f>
        <v>0</v>
      </c>
      <c r="D28" s="534">
        <f>Amnt_Deposited!C24*$F$10*(1-DOCF)*Food!E29</f>
        <v>0.32598910394324992</v>
      </c>
      <c r="E28" s="535">
        <f>Amnt_Deposited!F24*$F$11*(1-DOCF)*Garden!E29</f>
        <v>0</v>
      </c>
      <c r="F28" s="535">
        <f>Amnt_Deposited!D24*$D$11*(1-DOCF)*Paper!E29</f>
        <v>0.2577936821988</v>
      </c>
      <c r="G28" s="535">
        <f>Amnt_Deposited!G24*$D$12*(1-DOCF)*Wood!E29</f>
        <v>0.21267978781400998</v>
      </c>
      <c r="H28" s="535">
        <f>Amnt_Deposited!H24*$F$12*(1-DOCF)*Textiles!E29</f>
        <v>3.2374090322639992E-2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0.82883666427869995</v>
      </c>
      <c r="O28" s="473">
        <f t="shared" si="1"/>
        <v>7.7068086495246</v>
      </c>
    </row>
    <row r="29" spans="2:15">
      <c r="B29" s="470">
        <f t="shared" si="2"/>
        <v>1961</v>
      </c>
      <c r="C29" s="533">
        <f>Amnt_Deposited!O25*$D$10*(1-DOCF)*MSW!E30</f>
        <v>0</v>
      </c>
      <c r="D29" s="534">
        <f>Amnt_Deposited!C25*$F$10*(1-DOCF)*Food!E30</f>
        <v>0.30610547907750002</v>
      </c>
      <c r="E29" s="535">
        <f>Amnt_Deposited!F25*$F$11*(1-DOCF)*Garden!E30</f>
        <v>0</v>
      </c>
      <c r="F29" s="535">
        <f>Amnt_Deposited!D25*$D$11*(1-DOCF)*Paper!E30</f>
        <v>0.24206962023600004</v>
      </c>
      <c r="G29" s="535">
        <f>Amnt_Deposited!G25*$D$12*(1-DOCF)*Wood!E30</f>
        <v>0.19970743669470004</v>
      </c>
      <c r="H29" s="535">
        <f>Amnt_Deposited!H25*$F$12*(1-DOCF)*Textiles!E30</f>
        <v>3.03994406808E-2</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0.77828197668900012</v>
      </c>
      <c r="O29" s="473">
        <f t="shared" si="1"/>
        <v>8.4850906262135997</v>
      </c>
    </row>
    <row r="30" spans="2:15">
      <c r="B30" s="470">
        <f t="shared" si="2"/>
        <v>1962</v>
      </c>
      <c r="C30" s="533">
        <f>Amnt_Deposited!O26*$D$10*(1-DOCF)*MSW!E31</f>
        <v>0</v>
      </c>
      <c r="D30" s="534">
        <f>Amnt_Deposited!C26*$F$10*(1-DOCF)*Food!E31</f>
        <v>0.31369154717249997</v>
      </c>
      <c r="E30" s="535">
        <f>Amnt_Deposited!F26*$F$11*(1-DOCF)*Garden!E31</f>
        <v>0</v>
      </c>
      <c r="F30" s="535">
        <f>Amnt_Deposited!D26*$D$11*(1-DOCF)*Paper!E31</f>
        <v>0.24806871776400002</v>
      </c>
      <c r="G30" s="535">
        <f>Amnt_Deposited!G26*$D$12*(1-DOCF)*Wood!E31</f>
        <v>0.20465669215530002</v>
      </c>
      <c r="H30" s="535">
        <f>Amnt_Deposited!H26*$F$12*(1-DOCF)*Textiles!E31</f>
        <v>3.1152815719199999E-2</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0.79756977281100006</v>
      </c>
      <c r="O30" s="473">
        <f t="shared" si="1"/>
        <v>9.2826603990245999</v>
      </c>
    </row>
    <row r="31" spans="2:15">
      <c r="B31" s="470">
        <f t="shared" si="2"/>
        <v>1963</v>
      </c>
      <c r="C31" s="533">
        <f>Amnt_Deposited!O27*$D$10*(1-DOCF)*MSW!E32</f>
        <v>0</v>
      </c>
      <c r="D31" s="534">
        <f>Amnt_Deposited!C27*$F$10*(1-DOCF)*Food!E32</f>
        <v>0.32151068369999997</v>
      </c>
      <c r="E31" s="535">
        <f>Amnt_Deposited!F27*$F$11*(1-DOCF)*Garden!E32</f>
        <v>0</v>
      </c>
      <c r="F31" s="535">
        <f>Amnt_Deposited!D27*$D$11*(1-DOCF)*Paper!E32</f>
        <v>0.25425212687999998</v>
      </c>
      <c r="G31" s="535">
        <f>Amnt_Deposited!G27*$D$12*(1-DOCF)*Wood!E32</f>
        <v>0.20975800467599998</v>
      </c>
      <c r="H31" s="535">
        <f>Amnt_Deposited!H27*$F$12*(1-DOCF)*Textiles!E32</f>
        <v>3.1929336863999992E-2</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0.81745015211999983</v>
      </c>
      <c r="O31" s="473">
        <f t="shared" si="1"/>
        <v>10.100110551144599</v>
      </c>
    </row>
    <row r="32" spans="2:15">
      <c r="B32" s="470">
        <f t="shared" si="2"/>
        <v>1964</v>
      </c>
      <c r="C32" s="533">
        <f>Amnt_Deposited!O28*$D$10*(1-DOCF)*MSW!E33</f>
        <v>0</v>
      </c>
      <c r="D32" s="534">
        <f>Amnt_Deposited!C28*$F$10*(1-DOCF)*Food!E33</f>
        <v>0.32921225473499999</v>
      </c>
      <c r="E32" s="535">
        <f>Amnt_Deposited!F28*$F$11*(1-DOCF)*Garden!E33</f>
        <v>0</v>
      </c>
      <c r="F32" s="535">
        <f>Amnt_Deposited!D28*$D$11*(1-DOCF)*Paper!E33</f>
        <v>0.26034256466400002</v>
      </c>
      <c r="G32" s="535">
        <f>Amnt_Deposited!G28*$D$12*(1-DOCF)*Wood!E33</f>
        <v>0.21478261584779998</v>
      </c>
      <c r="H32" s="535">
        <f>Amnt_Deposited!H28*$F$12*(1-DOCF)*Textiles!E33</f>
        <v>3.2694182539199999E-2</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0.83703161778599999</v>
      </c>
      <c r="O32" s="473">
        <f t="shared" si="1"/>
        <v>10.937142168930599</v>
      </c>
    </row>
    <row r="33" spans="2:15">
      <c r="B33" s="470">
        <f t="shared" si="2"/>
        <v>1965</v>
      </c>
      <c r="C33" s="533">
        <f>Amnt_Deposited!O29*$D$10*(1-DOCF)*MSW!E34</f>
        <v>0</v>
      </c>
      <c r="D33" s="534">
        <f>Amnt_Deposited!C29*$F$10*(1-DOCF)*Food!E34</f>
        <v>0.33686844961499995</v>
      </c>
      <c r="E33" s="535">
        <f>Amnt_Deposited!F29*$F$11*(1-DOCF)*Garden!E34</f>
        <v>0</v>
      </c>
      <c r="F33" s="535">
        <f>Amnt_Deposited!D29*$D$11*(1-DOCF)*Paper!E34</f>
        <v>0.26639711877600003</v>
      </c>
      <c r="G33" s="535">
        <f>Amnt_Deposited!G29*$D$12*(1-DOCF)*Wood!E34</f>
        <v>0.21977762299019996</v>
      </c>
      <c r="H33" s="535">
        <f>Amnt_Deposited!H29*$F$12*(1-DOCF)*Textiles!E34</f>
        <v>3.3454521892799995E-2</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0.85649771327399993</v>
      </c>
      <c r="O33" s="473">
        <f t="shared" si="1"/>
        <v>11.793639882204598</v>
      </c>
    </row>
    <row r="34" spans="2:15">
      <c r="B34" s="470">
        <f t="shared" si="2"/>
        <v>1966</v>
      </c>
      <c r="C34" s="533">
        <f>Amnt_Deposited!O30*$D$10*(1-DOCF)*MSW!E35</f>
        <v>0</v>
      </c>
      <c r="D34" s="534">
        <f>Amnt_Deposited!C30*$F$10*(1-DOCF)*Food!E35</f>
        <v>0.34417401056999997</v>
      </c>
      <c r="E34" s="535">
        <f>Amnt_Deposited!F30*$F$11*(1-DOCF)*Garden!E35</f>
        <v>0</v>
      </c>
      <c r="F34" s="535">
        <f>Amnt_Deposited!D30*$D$11*(1-DOCF)*Paper!E35</f>
        <v>0.27217438996799997</v>
      </c>
      <c r="G34" s="535">
        <f>Amnt_Deposited!G30*$D$12*(1-DOCF)*Wood!E35</f>
        <v>0.22454387172359996</v>
      </c>
      <c r="H34" s="535">
        <f>Amnt_Deposited!H30*$F$12*(1-DOCF)*Textiles!E35</f>
        <v>3.4180039670399995E-2</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0.87507231193199986</v>
      </c>
      <c r="O34" s="473">
        <f t="shared" si="1"/>
        <v>12.668712194136598</v>
      </c>
    </row>
    <row r="35" spans="2:15">
      <c r="B35" s="470">
        <f t="shared" si="2"/>
        <v>1967</v>
      </c>
      <c r="C35" s="533">
        <f>Amnt_Deposited!O31*$D$10*(1-DOCF)*MSW!E36</f>
        <v>0</v>
      </c>
      <c r="D35" s="534">
        <f>Amnt_Deposited!C31*$F$10*(1-DOCF)*Food!E36</f>
        <v>0.34317573473822405</v>
      </c>
      <c r="E35" s="535">
        <f>Amnt_Deposited!F31*$F$11*(1-DOCF)*Garden!E36</f>
        <v>0</v>
      </c>
      <c r="F35" s="535">
        <f>Amnt_Deposited!D31*$D$11*(1-DOCF)*Paper!E36</f>
        <v>0.27138494885045766</v>
      </c>
      <c r="G35" s="535">
        <f>Amnt_Deposited!G31*$D$12*(1-DOCF)*Wood!E36</f>
        <v>0.2238925828016276</v>
      </c>
      <c r="H35" s="535">
        <f>Amnt_Deposited!H31*$F$12*(1-DOCF)*Textiles!E36</f>
        <v>3.4080900553313281E-2</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0.87253416694362251</v>
      </c>
      <c r="O35" s="473">
        <f t="shared" si="1"/>
        <v>13.541246361080221</v>
      </c>
    </row>
    <row r="36" spans="2:15">
      <c r="B36" s="470">
        <f t="shared" si="2"/>
        <v>1968</v>
      </c>
      <c r="C36" s="533">
        <f>Amnt_Deposited!O32*$D$10*(1-DOCF)*MSW!E37</f>
        <v>0</v>
      </c>
      <c r="D36" s="534">
        <f>Amnt_Deposited!C32*$F$10*(1-DOCF)*Food!E37</f>
        <v>0.35954916572676093</v>
      </c>
      <c r="E36" s="535">
        <f>Amnt_Deposited!F32*$F$11*(1-DOCF)*Garden!E37</f>
        <v>0</v>
      </c>
      <c r="F36" s="535">
        <f>Amnt_Deposited!D32*$D$11*(1-DOCF)*Paper!E37</f>
        <v>0.28433313335633509</v>
      </c>
      <c r="G36" s="535">
        <f>Amnt_Deposited!G32*$D$12*(1-DOCF)*Wood!E37</f>
        <v>0.23457483501897647</v>
      </c>
      <c r="H36" s="535">
        <f>Amnt_Deposited!H32*$F$12*(1-DOCF)*Textiles!E37</f>
        <v>3.5706951630795569E-2</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0.91416408573286811</v>
      </c>
      <c r="O36" s="473">
        <f t="shared" si="1"/>
        <v>14.455410446813088</v>
      </c>
    </row>
    <row r="37" spans="2:15">
      <c r="B37" s="470">
        <f t="shared" si="2"/>
        <v>1969</v>
      </c>
      <c r="C37" s="533">
        <f>Amnt_Deposited!O33*$D$10*(1-DOCF)*MSW!E38</f>
        <v>0</v>
      </c>
      <c r="D37" s="534">
        <f>Amnt_Deposited!C33*$F$10*(1-DOCF)*Food!E38</f>
        <v>0.37642657845740407</v>
      </c>
      <c r="E37" s="535">
        <f>Amnt_Deposited!F33*$F$11*(1-DOCF)*Garden!E38</f>
        <v>0</v>
      </c>
      <c r="F37" s="535">
        <f>Amnt_Deposited!D33*$D$11*(1-DOCF)*Paper!E38</f>
        <v>0.2976798689410276</v>
      </c>
      <c r="G37" s="535">
        <f>Amnt_Deposited!G33*$D$12*(1-DOCF)*Wood!E38</f>
        <v>0.2455858918763478</v>
      </c>
      <c r="H37" s="535">
        <f>Amnt_Deposited!H33*$F$12*(1-DOCF)*Textiles!E38</f>
        <v>3.7383053308873232E-2</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0.95707539258365282</v>
      </c>
      <c r="O37" s="473">
        <f t="shared" si="1"/>
        <v>15.412485839396741</v>
      </c>
    </row>
    <row r="38" spans="2:15">
      <c r="B38" s="470">
        <f t="shared" si="2"/>
        <v>1970</v>
      </c>
      <c r="C38" s="533">
        <f>Amnt_Deposited!O34*$D$10*(1-DOCF)*MSW!E39</f>
        <v>0</v>
      </c>
      <c r="D38" s="534">
        <f>Amnt_Deposited!C34*$F$10*(1-DOCF)*Food!E39</f>
        <v>0.39381379776169007</v>
      </c>
      <c r="E38" s="535">
        <f>Amnt_Deposited!F34*$F$11*(1-DOCF)*Garden!E39</f>
        <v>0</v>
      </c>
      <c r="F38" s="535">
        <f>Amnt_Deposited!D34*$D$11*(1-DOCF)*Paper!E39</f>
        <v>0.31142976190809513</v>
      </c>
      <c r="G38" s="535">
        <f>Amnt_Deposited!G34*$D$12*(1-DOCF)*Wood!E39</f>
        <v>0.25692955357417846</v>
      </c>
      <c r="H38" s="535">
        <f>Amnt_Deposited!H34*$F$12*(1-DOCF)*Textiles!E39</f>
        <v>3.910978405357473E-2</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1.0012828972975385</v>
      </c>
      <c r="O38" s="473">
        <f t="shared" si="1"/>
        <v>16.41376873669428</v>
      </c>
    </row>
    <row r="39" spans="2:15">
      <c r="B39" s="470">
        <f t="shared" si="2"/>
        <v>1971</v>
      </c>
      <c r="C39" s="533">
        <f>Amnt_Deposited!O35*$D$10*(1-DOCF)*MSW!E40</f>
        <v>0</v>
      </c>
      <c r="D39" s="534">
        <f>Amnt_Deposited!C35*$F$10*(1-DOCF)*Food!E40</f>
        <v>0.4117158451065519</v>
      </c>
      <c r="E39" s="535">
        <f>Amnt_Deposited!F35*$F$11*(1-DOCF)*Garden!E40</f>
        <v>0</v>
      </c>
      <c r="F39" s="535">
        <f>Amnt_Deposited!D35*$D$11*(1-DOCF)*Paper!E40</f>
        <v>0.32558678325667556</v>
      </c>
      <c r="G39" s="535">
        <f>Amnt_Deposited!G35*$D$12*(1-DOCF)*Wood!E40</f>
        <v>0.26860909618675732</v>
      </c>
      <c r="H39" s="535">
        <f>Amnt_Deposited!H35*$F$12*(1-DOCF)*Textiles!E40</f>
        <v>4.0887642548512744E-2</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1.0467993670984974</v>
      </c>
      <c r="O39" s="473">
        <f t="shared" si="1"/>
        <v>17.460568103792777</v>
      </c>
    </row>
    <row r="40" spans="2:15">
      <c r="B40" s="470">
        <f t="shared" si="2"/>
        <v>1972</v>
      </c>
      <c r="C40" s="533">
        <f>Amnt_Deposited!O36*$D$10*(1-DOCF)*MSW!E41</f>
        <v>0</v>
      </c>
      <c r="D40" s="534">
        <f>Amnt_Deposited!C36*$F$10*(1-DOCF)*Food!E41</f>
        <v>0.4301368302126673</v>
      </c>
      <c r="E40" s="535">
        <f>Amnt_Deposited!F36*$F$11*(1-DOCF)*Garden!E41</f>
        <v>0</v>
      </c>
      <c r="F40" s="535">
        <f>Amnt_Deposited!D36*$D$11*(1-DOCF)*Paper!E41</f>
        <v>0.340154182972776</v>
      </c>
      <c r="G40" s="535">
        <f>Amnt_Deposited!G36*$D$12*(1-DOCF)*Wood!E41</f>
        <v>0.28062720095254018</v>
      </c>
      <c r="H40" s="535">
        <f>Amnt_Deposited!H36*$F$12*(1-DOCF)*Textiles!E41</f>
        <v>4.2717036931464891E-2</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1.0936352510694483</v>
      </c>
      <c r="O40" s="473">
        <f t="shared" si="1"/>
        <v>18.554203354862224</v>
      </c>
    </row>
    <row r="41" spans="2:15">
      <c r="B41" s="470">
        <f t="shared" si="2"/>
        <v>1973</v>
      </c>
      <c r="C41" s="533">
        <f>Amnt_Deposited!O37*$D$10*(1-DOCF)*MSW!E42</f>
        <v>0</v>
      </c>
      <c r="D41" s="534">
        <f>Amnt_Deposited!C37*$F$10*(1-DOCF)*Food!E42</f>
        <v>0.44907983249665778</v>
      </c>
      <c r="E41" s="535">
        <f>Amnt_Deposited!F37*$F$11*(1-DOCF)*Garden!E42</f>
        <v>0</v>
      </c>
      <c r="F41" s="535">
        <f>Amnt_Deposited!D37*$D$11*(1-DOCF)*Paper!E42</f>
        <v>0.35513439627321902</v>
      </c>
      <c r="G41" s="535">
        <f>Amnt_Deposited!G37*$D$12*(1-DOCF)*Wood!E42</f>
        <v>0.29298587692540567</v>
      </c>
      <c r="H41" s="535">
        <f>Amnt_Deposited!H37*$F$12*(1-DOCF)*Textiles!E42</f>
        <v>4.459827302035773E-2</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1.1417983787156403</v>
      </c>
      <c r="O41" s="473">
        <f t="shared" si="1"/>
        <v>19.696001733577866</v>
      </c>
    </row>
    <row r="42" spans="2:15">
      <c r="B42" s="470">
        <f t="shared" si="2"/>
        <v>1974</v>
      </c>
      <c r="C42" s="533">
        <f>Amnt_Deposited!O38*$D$10*(1-DOCF)*MSW!E43</f>
        <v>0</v>
      </c>
      <c r="D42" s="534">
        <f>Amnt_Deposited!C38*$F$10*(1-DOCF)*Food!E43</f>
        <v>0.46854677147270191</v>
      </c>
      <c r="E42" s="535">
        <f>Amnt_Deposited!F38*$F$11*(1-DOCF)*Garden!E43</f>
        <v>0</v>
      </c>
      <c r="F42" s="535">
        <f>Amnt_Deposited!D38*$D$11*(1-DOCF)*Paper!E43</f>
        <v>0.37052894111864249</v>
      </c>
      <c r="G42" s="535">
        <f>Amnt_Deposited!G38*$D$12*(1-DOCF)*Wood!E43</f>
        <v>0.30568637642288005</v>
      </c>
      <c r="H42" s="535">
        <f>Amnt_Deposited!H38*$F$12*(1-DOCF)*Textiles!E43</f>
        <v>4.653154144280626E-2</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1.1912936304570307</v>
      </c>
      <c r="O42" s="473">
        <f t="shared" si="1"/>
        <v>20.887295364034898</v>
      </c>
    </row>
    <row r="43" spans="2:15">
      <c r="B43" s="470">
        <f t="shared" si="2"/>
        <v>1975</v>
      </c>
      <c r="C43" s="533">
        <f>Amnt_Deposited!O39*$D$10*(1-DOCF)*MSW!E44</f>
        <v>0</v>
      </c>
      <c r="D43" s="534">
        <f>Amnt_Deposited!C39*$F$10*(1-DOCF)*Food!E44</f>
        <v>0.48853826517847887</v>
      </c>
      <c r="E43" s="535">
        <f>Amnt_Deposited!F39*$F$11*(1-DOCF)*Garden!E44</f>
        <v>0</v>
      </c>
      <c r="F43" s="535">
        <f>Amnt_Deposited!D39*$D$11*(1-DOCF)*Paper!E44</f>
        <v>0.38633830625608451</v>
      </c>
      <c r="G43" s="535">
        <f>Amnt_Deposited!G39*$D$12*(1-DOCF)*Wood!E44</f>
        <v>0.31872910266126969</v>
      </c>
      <c r="H43" s="535">
        <f>Amnt_Deposited!H39*$F$12*(1-DOCF)*Textiles!E44</f>
        <v>4.8516903576345492E-2</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1.2421225776721787</v>
      </c>
      <c r="O43" s="473">
        <f t="shared" si="1"/>
        <v>22.129417941707075</v>
      </c>
    </row>
    <row r="44" spans="2:15">
      <c r="B44" s="470">
        <f t="shared" si="2"/>
        <v>1976</v>
      </c>
      <c r="C44" s="533">
        <f>Amnt_Deposited!O40*$D$10*(1-DOCF)*MSW!E45</f>
        <v>0</v>
      </c>
      <c r="D44" s="534">
        <f>Amnt_Deposited!C40*$F$10*(1-DOCF)*Food!E45</f>
        <v>0.509053475614061</v>
      </c>
      <c r="E44" s="535">
        <f>Amnt_Deposited!F40*$F$11*(1-DOCF)*Garden!E45</f>
        <v>0</v>
      </c>
      <c r="F44" s="535">
        <f>Amnt_Deposited!D40*$D$11*(1-DOCF)*Paper!E45</f>
        <v>0.4025618289913494</v>
      </c>
      <c r="G44" s="535">
        <f>Amnt_Deposited!G40*$D$12*(1-DOCF)*Wood!E45</f>
        <v>0.33211350891786323</v>
      </c>
      <c r="H44" s="535">
        <f>Amnt_Deposited!H40*$F$12*(1-DOCF)*Textiles!E45</f>
        <v>5.0554276198913638E-2</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1.2942830897221873</v>
      </c>
      <c r="O44" s="473">
        <f t="shared" si="1"/>
        <v>23.423701031429264</v>
      </c>
    </row>
    <row r="45" spans="2:15">
      <c r="B45" s="470">
        <f t="shared" si="2"/>
        <v>1977</v>
      </c>
      <c r="C45" s="533">
        <f>Amnt_Deposited!O41*$D$10*(1-DOCF)*MSW!E46</f>
        <v>0</v>
      </c>
      <c r="D45" s="534">
        <f>Amnt_Deposited!C41*$F$10*(1-DOCF)*Food!E46</f>
        <v>0.5300899400999447</v>
      </c>
      <c r="E45" s="535">
        <f>Amnt_Deposited!F41*$F$11*(1-DOCF)*Garden!E46</f>
        <v>0</v>
      </c>
      <c r="F45" s="535">
        <f>Amnt_Deposited!D41*$D$11*(1-DOCF)*Paper!E46</f>
        <v>0.41919756182616325</v>
      </c>
      <c r="G45" s="535">
        <f>Amnt_Deposited!G41*$D$12*(1-DOCF)*Wood!E46</f>
        <v>0.34583798850658465</v>
      </c>
      <c r="H45" s="535">
        <f>Amnt_Deposited!H41*$F$12*(1-DOCF)*Textiles!E46</f>
        <v>5.2643414740960029E-2</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1.3477689051736528</v>
      </c>
      <c r="O45" s="473">
        <f t="shared" si="1"/>
        <v>24.771469936602916</v>
      </c>
    </row>
    <row r="46" spans="2:15">
      <c r="B46" s="470">
        <f t="shared" si="2"/>
        <v>1978</v>
      </c>
      <c r="C46" s="533">
        <f>Amnt_Deposited!O42*$D$10*(1-DOCF)*MSW!E47</f>
        <v>0</v>
      </c>
      <c r="D46" s="534">
        <f>Amnt_Deposited!C42*$F$10*(1-DOCF)*Food!E47</f>
        <v>0.55164338737139218</v>
      </c>
      <c r="E46" s="535">
        <f>Amnt_Deposited!F42*$F$11*(1-DOCF)*Garden!E47</f>
        <v>0</v>
      </c>
      <c r="F46" s="535">
        <f>Amnt_Deposited!D42*$D$11*(1-DOCF)*Paper!E47</f>
        <v>0.4362421270247332</v>
      </c>
      <c r="G46" s="535">
        <f>Amnt_Deposited!G42*$D$12*(1-DOCF)*Wood!E47</f>
        <v>0.35989975479540487</v>
      </c>
      <c r="H46" s="535">
        <f>Amnt_Deposited!H42*$F$12*(1-DOCF)*Textiles!E47</f>
        <v>5.4783895021710674E-2</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1.402569164213241</v>
      </c>
      <c r="O46" s="473">
        <f t="shared" si="1"/>
        <v>26.174039100816156</v>
      </c>
    </row>
    <row r="47" spans="2:15">
      <c r="B47" s="470">
        <f t="shared" si="2"/>
        <v>1979</v>
      </c>
      <c r="C47" s="533">
        <f>Amnt_Deposited!O43*$D$10*(1-DOCF)*MSW!E48</f>
        <v>0</v>
      </c>
      <c r="D47" s="534">
        <f>Amnt_Deposited!C43*$F$10*(1-DOCF)*Food!E48</f>
        <v>0.57370753713010092</v>
      </c>
      <c r="E47" s="535">
        <f>Amnt_Deposited!F43*$F$11*(1-DOCF)*Garden!E48</f>
        <v>0</v>
      </c>
      <c r="F47" s="535">
        <f>Amnt_Deposited!D43*$D$11*(1-DOCF)*Paper!E48</f>
        <v>0.45369055809828673</v>
      </c>
      <c r="G47" s="535">
        <f>Amnt_Deposited!G43*$D$12*(1-DOCF)*Wood!E48</f>
        <v>0.37429471043108653</v>
      </c>
      <c r="H47" s="535">
        <f>Amnt_Deposited!H43*$F$12*(1-DOCF)*Textiles!E48</f>
        <v>5.6975093342575535E-2</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1.4586678990020496</v>
      </c>
      <c r="O47" s="473">
        <f t="shared" si="1"/>
        <v>27.632706999818204</v>
      </c>
    </row>
    <row r="48" spans="2:15">
      <c r="B48" s="470">
        <f t="shared" si="2"/>
        <v>1980</v>
      </c>
      <c r="C48" s="533">
        <f>Amnt_Deposited!O44*$D$10*(1-DOCF)*MSW!E49</f>
        <v>0</v>
      </c>
      <c r="D48" s="534">
        <f>Amnt_Deposited!C44*$F$10*(1-DOCF)*Food!E49</f>
        <v>0.596695329</v>
      </c>
      <c r="E48" s="535">
        <f>Amnt_Deposited!F44*$F$11*(1-DOCF)*Garden!E49</f>
        <v>0</v>
      </c>
      <c r="F48" s="535">
        <f>Amnt_Deposited!D44*$D$11*(1-DOCF)*Paper!E49</f>
        <v>0.47186940960000001</v>
      </c>
      <c r="G48" s="535">
        <f>Amnt_Deposited!G44*$D$12*(1-DOCF)*Wood!E49</f>
        <v>0.38929226291999997</v>
      </c>
      <c r="H48" s="535">
        <f>Amnt_Deposited!H44*$F$12*(1-DOCF)*Textiles!E49</f>
        <v>5.9258018879999992E-2</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1.5171150204000001</v>
      </c>
      <c r="O48" s="473">
        <f t="shared" si="1"/>
        <v>29.149822020218203</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29.149822020218203</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29.149822020218203</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29.149822020218203</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29.149822020218203</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29.149822020218203</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29.149822020218203</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29.149822020218203</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29.149822020218203</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29.149822020218203</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29.149822020218203</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29.149822020218203</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29.149822020218203</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29.149822020218203</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29.149822020218203</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29.149822020218203</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29.149822020218203</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29.149822020218203</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29.149822020218203</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29.149822020218203</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29.149822020218203</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29.149822020218203</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29.149822020218203</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29.149822020218203</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29.149822020218203</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29.149822020218203</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29.149822020218203</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29.149822020218203</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29.149822020218203</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29.149822020218203</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29.149822020218203</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29.149822020218203</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29.149822020218203</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29.149822020218203</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29.149822020218203</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29.149822020218203</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29.149822020218203</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29.149822020218203</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29.149822020218203</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29.149822020218203</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29.149822020218203</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29.149822020218203</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29.149822020218203</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29.149822020218203</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29.149822020218203</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29.149822020218203</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29.149822020218203</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29.149822020218203</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29.149822020218203</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29.149822020218203</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29.149822020218203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54" t="s">
        <v>52</v>
      </c>
      <c r="C2" s="854"/>
      <c r="D2" s="854"/>
      <c r="E2" s="854"/>
      <c r="F2" s="854"/>
      <c r="G2" s="854"/>
      <c r="H2" s="854"/>
    </row>
    <row r="3" spans="1:35" ht="13.5" thickBot="1">
      <c r="B3" s="854"/>
      <c r="C3" s="854"/>
      <c r="D3" s="854"/>
      <c r="E3" s="854"/>
      <c r="F3" s="854"/>
      <c r="G3" s="854"/>
      <c r="H3" s="854"/>
    </row>
    <row r="4" spans="1:35" ht="13.5" thickBot="1">
      <c r="P4" s="858" t="s">
        <v>242</v>
      </c>
      <c r="Q4" s="859"/>
      <c r="R4" s="860" t="s">
        <v>243</v>
      </c>
      <c r="S4" s="86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55" t="s">
        <v>47</v>
      </c>
      <c r="E5" s="856"/>
      <c r="F5" s="856"/>
      <c r="G5" s="857"/>
      <c r="H5" s="856" t="s">
        <v>57</v>
      </c>
      <c r="I5" s="856"/>
      <c r="J5" s="856"/>
      <c r="K5" s="857"/>
      <c r="L5" s="135"/>
      <c r="M5" s="135"/>
      <c r="N5" s="135"/>
      <c r="O5" s="163"/>
      <c r="P5" s="207" t="s">
        <v>116</v>
      </c>
      <c r="Q5" s="208" t="s">
        <v>113</v>
      </c>
      <c r="R5" s="207" t="s">
        <v>116</v>
      </c>
      <c r="S5" s="208" t="s">
        <v>113</v>
      </c>
      <c r="V5" s="305" t="s">
        <v>118</v>
      </c>
      <c r="W5" s="306">
        <v>3</v>
      </c>
      <c r="AF5" s="845" t="s">
        <v>126</v>
      </c>
      <c r="AG5" s="845" t="s">
        <v>129</v>
      </c>
      <c r="AH5" s="845" t="s">
        <v>154</v>
      </c>
      <c r="AI5"/>
    </row>
    <row r="6" spans="1:35" ht="13.5" thickBot="1">
      <c r="B6" s="166"/>
      <c r="C6" s="152"/>
      <c r="D6" s="850" t="s">
        <v>45</v>
      </c>
      <c r="E6" s="850"/>
      <c r="F6" s="850" t="s">
        <v>46</v>
      </c>
      <c r="G6" s="850"/>
      <c r="H6" s="850" t="s">
        <v>45</v>
      </c>
      <c r="I6" s="850"/>
      <c r="J6" s="850" t="s">
        <v>99</v>
      </c>
      <c r="K6" s="850"/>
      <c r="L6" s="135"/>
      <c r="M6" s="135"/>
      <c r="N6" s="135"/>
      <c r="O6" s="203" t="s">
        <v>6</v>
      </c>
      <c r="P6" s="162">
        <v>0.38</v>
      </c>
      <c r="Q6" s="164" t="s">
        <v>234</v>
      </c>
      <c r="R6" s="162">
        <v>0.15</v>
      </c>
      <c r="S6" s="164" t="s">
        <v>244</v>
      </c>
      <c r="W6" s="851" t="s">
        <v>125</v>
      </c>
      <c r="X6" s="853"/>
      <c r="Y6" s="853"/>
      <c r="Z6" s="853"/>
      <c r="AA6" s="853"/>
      <c r="AB6" s="853"/>
      <c r="AC6" s="853"/>
      <c r="AD6" s="853"/>
      <c r="AE6" s="853"/>
      <c r="AF6" s="846"/>
      <c r="AG6" s="846"/>
      <c r="AH6" s="846"/>
      <c r="AI6"/>
    </row>
    <row r="7" spans="1:35" ht="26.25" thickBot="1">
      <c r="B7" s="851" t="s">
        <v>133</v>
      </c>
      <c r="C7" s="852"/>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47"/>
      <c r="AG7" s="847"/>
      <c r="AH7" s="847"/>
      <c r="AI7"/>
    </row>
    <row r="8" spans="1:35" ht="25.5" customHeight="1">
      <c r="B8" s="848"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49"/>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1" t="s">
        <v>264</v>
      </c>
      <c r="P13" s="872"/>
      <c r="Q13" s="872"/>
      <c r="R13" s="872"/>
      <c r="S13" s="873"/>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4" t="s">
        <v>70</v>
      </c>
      <c r="C26" s="864"/>
      <c r="D26" s="864"/>
      <c r="E26" s="864"/>
      <c r="F26" s="864"/>
      <c r="G26" s="864"/>
      <c r="H26" s="86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65"/>
      <c r="C27" s="865"/>
      <c r="D27" s="865"/>
      <c r="E27" s="865"/>
      <c r="F27" s="865"/>
      <c r="G27" s="865"/>
      <c r="H27" s="865"/>
      <c r="O27" s="84"/>
      <c r="P27" s="402"/>
      <c r="Q27" s="84"/>
      <c r="R27" s="84"/>
      <c r="S27" s="84"/>
      <c r="U27" s="171"/>
      <c r="V27" s="173"/>
    </row>
    <row r="28" spans="1:35">
      <c r="B28" s="865"/>
      <c r="C28" s="865"/>
      <c r="D28" s="865"/>
      <c r="E28" s="865"/>
      <c r="F28" s="865"/>
      <c r="G28" s="865"/>
      <c r="H28" s="865"/>
      <c r="O28" s="84"/>
      <c r="P28" s="402"/>
      <c r="Q28" s="84"/>
      <c r="R28" s="84"/>
      <c r="S28" s="84"/>
      <c r="V28" s="173"/>
    </row>
    <row r="29" spans="1:35">
      <c r="B29" s="865"/>
      <c r="C29" s="865"/>
      <c r="D29" s="865"/>
      <c r="E29" s="865"/>
      <c r="F29" s="865"/>
      <c r="G29" s="865"/>
      <c r="H29" s="86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65"/>
      <c r="C30" s="865"/>
      <c r="D30" s="865"/>
      <c r="E30" s="865"/>
      <c r="F30" s="865"/>
      <c r="G30" s="865"/>
      <c r="H30" s="86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66" t="s">
        <v>75</v>
      </c>
      <c r="D38" s="857"/>
      <c r="O38" s="394"/>
      <c r="P38" s="395"/>
      <c r="Q38" s="396"/>
      <c r="R38" s="84"/>
    </row>
    <row r="39" spans="2:18">
      <c r="B39" s="142">
        <v>35</v>
      </c>
      <c r="C39" s="869">
        <f>LN(2)/B39</f>
        <v>1.980420515885558E-2</v>
      </c>
      <c r="D39" s="870"/>
    </row>
    <row r="40" spans="2:18" ht="27">
      <c r="B40" s="364" t="s">
        <v>76</v>
      </c>
      <c r="C40" s="867" t="s">
        <v>77</v>
      </c>
      <c r="D40" s="868"/>
    </row>
    <row r="41" spans="2:18" ht="13.5" thickBot="1">
      <c r="B41" s="143">
        <v>0.05</v>
      </c>
      <c r="C41" s="862">
        <f>LN(2)/B41</f>
        <v>13.862943611198904</v>
      </c>
      <c r="D41" s="86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0">
        <f>Amnt_Deposited!C14</f>
        <v>3.0153665028300001</v>
      </c>
      <c r="D19" s="416">
        <f>Dry_Matter_Content!C6</f>
        <v>0.59</v>
      </c>
      <c r="E19" s="283">
        <f>MCF!R18</f>
        <v>1</v>
      </c>
      <c r="F19" s="130">
        <f>C19*D19*$K$6*DOCF*E19</f>
        <v>0.33802258496724297</v>
      </c>
      <c r="G19" s="65">
        <f t="shared" ref="G19:G50" si="0">F19*$K$12</f>
        <v>0.33802258496724297</v>
      </c>
      <c r="H19" s="65">
        <f>F19*(1-$K$12)</f>
        <v>0</v>
      </c>
      <c r="I19" s="65">
        <f t="shared" ref="I19:I50" si="1">G19+I18*$K$10</f>
        <v>0.33802258496724297</v>
      </c>
      <c r="J19" s="65">
        <f t="shared" ref="J19:J50" si="2">I18*(1-$K$10)+H19</f>
        <v>0</v>
      </c>
      <c r="K19" s="66">
        <f>J19*CH4_fraction*conv</f>
        <v>0</v>
      </c>
      <c r="O19" s="95">
        <f>Amnt_Deposited!B14</f>
        <v>2000</v>
      </c>
      <c r="P19" s="98">
        <f>Amnt_Deposited!C14</f>
        <v>3.0153665028300001</v>
      </c>
      <c r="Q19" s="283">
        <f>MCF!R18</f>
        <v>1</v>
      </c>
      <c r="R19" s="130">
        <f t="shared" ref="R19:R50" si="3">P19*$W$6*DOCF*Q19</f>
        <v>0.22615248771224999</v>
      </c>
      <c r="S19" s="65">
        <f>R19*$W$12</f>
        <v>0.22615248771224999</v>
      </c>
      <c r="T19" s="65">
        <f>R19*(1-$W$12)</f>
        <v>0</v>
      </c>
      <c r="U19" s="65">
        <f>S19+U18*$W$10</f>
        <v>0.22615248771224999</v>
      </c>
      <c r="V19" s="65">
        <f>U18*(1-$W$10)+T19</f>
        <v>0</v>
      </c>
      <c r="W19" s="66">
        <f>V19*CH4_fraction*conv</f>
        <v>0</v>
      </c>
    </row>
    <row r="20" spans="2:23">
      <c r="B20" s="96">
        <f>Amnt_Deposited!B15</f>
        <v>2001</v>
      </c>
      <c r="C20" s="771">
        <f>Amnt_Deposited!C15</f>
        <v>3.2311754960100001</v>
      </c>
      <c r="D20" s="418">
        <f>Dry_Matter_Content!C7</f>
        <v>0.59</v>
      </c>
      <c r="E20" s="284">
        <f>MCF!R19</f>
        <v>1</v>
      </c>
      <c r="F20" s="67">
        <f t="shared" ref="F20:F50" si="4">C20*D20*$K$6*DOCF*E20</f>
        <v>0.36221477310272099</v>
      </c>
      <c r="G20" s="67">
        <f t="shared" si="0"/>
        <v>0.36221477310272099</v>
      </c>
      <c r="H20" s="67">
        <f t="shared" ref="H20:H50" si="5">F20*(1-$K$12)</f>
        <v>0</v>
      </c>
      <c r="I20" s="67">
        <f t="shared" si="1"/>
        <v>0.58879808781904908</v>
      </c>
      <c r="J20" s="67">
        <f t="shared" si="2"/>
        <v>0.11143927025091485</v>
      </c>
      <c r="K20" s="100">
        <f>J20*CH4_fraction*conv</f>
        <v>7.429284683394323E-2</v>
      </c>
      <c r="M20" s="393"/>
      <c r="O20" s="96">
        <f>Amnt_Deposited!B15</f>
        <v>2001</v>
      </c>
      <c r="P20" s="99">
        <f>Amnt_Deposited!C15</f>
        <v>3.2311754960100001</v>
      </c>
      <c r="Q20" s="284">
        <f>MCF!R19</f>
        <v>1</v>
      </c>
      <c r="R20" s="67">
        <f t="shared" si="3"/>
        <v>0.24233816220075</v>
      </c>
      <c r="S20" s="67">
        <f>R20*$W$12</f>
        <v>0.24233816220075</v>
      </c>
      <c r="T20" s="67">
        <f>R20*(1-$W$12)</f>
        <v>0</v>
      </c>
      <c r="U20" s="67">
        <f>S20+U19*$W$10</f>
        <v>0.39393270817509973</v>
      </c>
      <c r="V20" s="67">
        <f>U19*(1-$W$10)+T20</f>
        <v>7.4557941737900216E-2</v>
      </c>
      <c r="W20" s="100">
        <f>V20*CH4_fraction*conv</f>
        <v>4.9705294491933477E-2</v>
      </c>
    </row>
    <row r="21" spans="2:23">
      <c r="B21" s="96">
        <f>Amnt_Deposited!B16</f>
        <v>2002</v>
      </c>
      <c r="C21" s="771">
        <f>Amnt_Deposited!C16</f>
        <v>3.1973853859199997</v>
      </c>
      <c r="D21" s="418">
        <f>Dry_Matter_Content!C8</f>
        <v>0.59</v>
      </c>
      <c r="E21" s="284">
        <f>MCF!R20</f>
        <v>1</v>
      </c>
      <c r="F21" s="67">
        <f t="shared" si="4"/>
        <v>0.35842690176163194</v>
      </c>
      <c r="G21" s="67">
        <f t="shared" si="0"/>
        <v>0.35842690176163194</v>
      </c>
      <c r="H21" s="67">
        <f t="shared" si="5"/>
        <v>0</v>
      </c>
      <c r="I21" s="67">
        <f t="shared" si="1"/>
        <v>0.75311006309419337</v>
      </c>
      <c r="J21" s="67">
        <f t="shared" si="2"/>
        <v>0.1941149264864877</v>
      </c>
      <c r="K21" s="100">
        <f t="shared" ref="K21:K84" si="6">J21*CH4_fraction*conv</f>
        <v>0.12940995099099178</v>
      </c>
      <c r="O21" s="96">
        <f>Amnt_Deposited!B16</f>
        <v>2002</v>
      </c>
      <c r="P21" s="99">
        <f>Amnt_Deposited!C16</f>
        <v>3.1973853859199997</v>
      </c>
      <c r="Q21" s="284">
        <f>MCF!R20</f>
        <v>1</v>
      </c>
      <c r="R21" s="67">
        <f t="shared" si="3"/>
        <v>0.23980390394399997</v>
      </c>
      <c r="S21" s="67">
        <f t="shared" ref="S21:S84" si="7">R21*$W$12</f>
        <v>0.23980390394399997</v>
      </c>
      <c r="T21" s="67">
        <f t="shared" ref="T21:T84" si="8">R21*(1-$W$12)</f>
        <v>0</v>
      </c>
      <c r="U21" s="67">
        <f t="shared" ref="U21:U84" si="9">S21+U20*$W$10</f>
        <v>0.5038648950228769</v>
      </c>
      <c r="V21" s="67">
        <f t="shared" ref="V21:V84" si="10">U20*(1-$W$10)+T21</f>
        <v>0.12987171709622281</v>
      </c>
      <c r="W21" s="100">
        <f t="shared" ref="W21:W84" si="11">V21*CH4_fraction*conv</f>
        <v>8.6581144730815199E-2</v>
      </c>
    </row>
    <row r="22" spans="2:23">
      <c r="B22" s="96">
        <f>Amnt_Deposited!B17</f>
        <v>2003</v>
      </c>
      <c r="C22" s="771">
        <f>Amnt_Deposited!C17</f>
        <v>3.4265047179000003</v>
      </c>
      <c r="D22" s="418">
        <f>Dry_Matter_Content!C9</f>
        <v>0.59</v>
      </c>
      <c r="E22" s="284">
        <f>MCF!R21</f>
        <v>1</v>
      </c>
      <c r="F22" s="67">
        <f t="shared" si="4"/>
        <v>0.38411117887659002</v>
      </c>
      <c r="G22" s="67">
        <f t="shared" si="0"/>
        <v>0.38411117887659002</v>
      </c>
      <c r="H22" s="67">
        <f t="shared" si="5"/>
        <v>0</v>
      </c>
      <c r="I22" s="67">
        <f t="shared" si="1"/>
        <v>0.88893595103979295</v>
      </c>
      <c r="J22" s="67">
        <f t="shared" si="2"/>
        <v>0.24828529093099044</v>
      </c>
      <c r="K22" s="100">
        <f t="shared" si="6"/>
        <v>0.16552352728732694</v>
      </c>
      <c r="N22" s="258"/>
      <c r="O22" s="96">
        <f>Amnt_Deposited!B17</f>
        <v>2003</v>
      </c>
      <c r="P22" s="99">
        <f>Amnt_Deposited!C17</f>
        <v>3.4265047179000003</v>
      </c>
      <c r="Q22" s="284">
        <f>MCF!R21</f>
        <v>1</v>
      </c>
      <c r="R22" s="67">
        <f t="shared" si="3"/>
        <v>0.2569878538425</v>
      </c>
      <c r="S22" s="67">
        <f t="shared" si="7"/>
        <v>0.2569878538425</v>
      </c>
      <c r="T22" s="67">
        <f t="shared" si="8"/>
        <v>0</v>
      </c>
      <c r="U22" s="67">
        <f t="shared" si="9"/>
        <v>0.59473859346997737</v>
      </c>
      <c r="V22" s="67">
        <f t="shared" si="10"/>
        <v>0.16611415539539948</v>
      </c>
      <c r="W22" s="100">
        <f t="shared" si="11"/>
        <v>0.11074277026359965</v>
      </c>
    </row>
    <row r="23" spans="2:23">
      <c r="B23" s="96">
        <f>Amnt_Deposited!B18</f>
        <v>2004</v>
      </c>
      <c r="C23" s="771">
        <f>Amnt_Deposited!C18</f>
        <v>3.5182250525400001</v>
      </c>
      <c r="D23" s="418">
        <f>Dry_Matter_Content!C10</f>
        <v>0.59</v>
      </c>
      <c r="E23" s="284">
        <f>MCF!R22</f>
        <v>1</v>
      </c>
      <c r="F23" s="67">
        <f t="shared" si="4"/>
        <v>0.394393028389734</v>
      </c>
      <c r="G23" s="67">
        <f t="shared" si="0"/>
        <v>0.394393028389734</v>
      </c>
      <c r="H23" s="67">
        <f t="shared" si="5"/>
        <v>0</v>
      </c>
      <c r="I23" s="67">
        <f t="shared" si="1"/>
        <v>0.99026461601346283</v>
      </c>
      <c r="J23" s="67">
        <f t="shared" si="2"/>
        <v>0.29306436341606412</v>
      </c>
      <c r="K23" s="100">
        <f t="shared" si="6"/>
        <v>0.19537624227737607</v>
      </c>
      <c r="N23" s="258"/>
      <c r="O23" s="96">
        <f>Amnt_Deposited!B18</f>
        <v>2004</v>
      </c>
      <c r="P23" s="99">
        <f>Amnt_Deposited!C18</f>
        <v>3.5182250525400001</v>
      </c>
      <c r="Q23" s="284">
        <f>MCF!R22</f>
        <v>1</v>
      </c>
      <c r="R23" s="67">
        <f t="shared" si="3"/>
        <v>0.26386687894049998</v>
      </c>
      <c r="S23" s="67">
        <f t="shared" si="7"/>
        <v>0.26386687894049998</v>
      </c>
      <c r="T23" s="67">
        <f t="shared" si="8"/>
        <v>0</v>
      </c>
      <c r="U23" s="67">
        <f t="shared" si="9"/>
        <v>0.66253208029446653</v>
      </c>
      <c r="V23" s="67">
        <f t="shared" si="10"/>
        <v>0.19607339211601077</v>
      </c>
      <c r="W23" s="100">
        <f t="shared" si="11"/>
        <v>0.13071559474400718</v>
      </c>
    </row>
    <row r="24" spans="2:23">
      <c r="B24" s="96">
        <f>Amnt_Deposited!B19</f>
        <v>2005</v>
      </c>
      <c r="C24" s="771">
        <f>Amnt_Deposited!C19</f>
        <v>3.6998809263900005</v>
      </c>
      <c r="D24" s="418">
        <f>Dry_Matter_Content!C11</f>
        <v>0.59</v>
      </c>
      <c r="E24" s="284">
        <f>MCF!R23</f>
        <v>1</v>
      </c>
      <c r="F24" s="67">
        <f t="shared" si="4"/>
        <v>0.414756651848319</v>
      </c>
      <c r="G24" s="67">
        <f t="shared" si="0"/>
        <v>0.414756651848319</v>
      </c>
      <c r="H24" s="67">
        <f t="shared" si="5"/>
        <v>0</v>
      </c>
      <c r="I24" s="67">
        <f t="shared" si="1"/>
        <v>1.0785508748419281</v>
      </c>
      <c r="J24" s="67">
        <f t="shared" si="2"/>
        <v>0.3264703930198537</v>
      </c>
      <c r="K24" s="100">
        <f t="shared" si="6"/>
        <v>0.21764692867990246</v>
      </c>
      <c r="N24" s="258"/>
      <c r="O24" s="96">
        <f>Amnt_Deposited!B19</f>
        <v>2005</v>
      </c>
      <c r="P24" s="99">
        <f>Amnt_Deposited!C19</f>
        <v>3.6998809263900005</v>
      </c>
      <c r="Q24" s="284">
        <f>MCF!R23</f>
        <v>1</v>
      </c>
      <c r="R24" s="67">
        <f t="shared" si="3"/>
        <v>0.27749106947925001</v>
      </c>
      <c r="S24" s="67">
        <f t="shared" si="7"/>
        <v>0.27749106947925001</v>
      </c>
      <c r="T24" s="67">
        <f t="shared" si="8"/>
        <v>0</v>
      </c>
      <c r="U24" s="67">
        <f t="shared" si="9"/>
        <v>0.7215996040423247</v>
      </c>
      <c r="V24" s="67">
        <f t="shared" si="10"/>
        <v>0.21842354573139183</v>
      </c>
      <c r="W24" s="100">
        <f t="shared" si="11"/>
        <v>0.1456156971542612</v>
      </c>
    </row>
    <row r="25" spans="2:23">
      <c r="B25" s="96">
        <f>Amnt_Deposited!B20</f>
        <v>2006</v>
      </c>
      <c r="C25" s="771">
        <f>Amnt_Deposited!C20</f>
        <v>3.8161951370399998</v>
      </c>
      <c r="D25" s="418">
        <f>Dry_Matter_Content!C12</f>
        <v>0.59</v>
      </c>
      <c r="E25" s="284">
        <f>MCF!R24</f>
        <v>1</v>
      </c>
      <c r="F25" s="67">
        <f t="shared" si="4"/>
        <v>0.42779547486218394</v>
      </c>
      <c r="G25" s="67">
        <f t="shared" si="0"/>
        <v>0.42779547486218394</v>
      </c>
      <c r="H25" s="67">
        <f t="shared" si="5"/>
        <v>0</v>
      </c>
      <c r="I25" s="67">
        <f t="shared" si="1"/>
        <v>1.1507697469380043</v>
      </c>
      <c r="J25" s="67">
        <f t="shared" si="2"/>
        <v>0.35557660276610781</v>
      </c>
      <c r="K25" s="100">
        <f t="shared" si="6"/>
        <v>0.23705106851073854</v>
      </c>
      <c r="N25" s="258"/>
      <c r="O25" s="96">
        <f>Amnt_Deposited!B20</f>
        <v>2006</v>
      </c>
      <c r="P25" s="99">
        <f>Amnt_Deposited!C20</f>
        <v>3.8161951370399998</v>
      </c>
      <c r="Q25" s="284">
        <f>MCF!R24</f>
        <v>1</v>
      </c>
      <c r="R25" s="67">
        <f t="shared" si="3"/>
        <v>0.28621463527799995</v>
      </c>
      <c r="S25" s="67">
        <f t="shared" si="7"/>
        <v>0.28621463527799995</v>
      </c>
      <c r="T25" s="67">
        <f t="shared" si="8"/>
        <v>0</v>
      </c>
      <c r="U25" s="67">
        <f t="shared" si="9"/>
        <v>0.76991731507895023</v>
      </c>
      <c r="V25" s="67">
        <f t="shared" si="10"/>
        <v>0.23789692424137449</v>
      </c>
      <c r="W25" s="100">
        <f t="shared" si="11"/>
        <v>0.15859794949424966</v>
      </c>
    </row>
    <row r="26" spans="2:23">
      <c r="B26" s="96">
        <f>Amnt_Deposited!B21</f>
        <v>2007</v>
      </c>
      <c r="C26" s="771">
        <f>Amnt_Deposited!C21</f>
        <v>3.93453614928</v>
      </c>
      <c r="D26" s="418">
        <f>Dry_Matter_Content!C13</f>
        <v>0.59</v>
      </c>
      <c r="E26" s="284">
        <f>MCF!R25</f>
        <v>1</v>
      </c>
      <c r="F26" s="67">
        <f t="shared" si="4"/>
        <v>0.44106150233428798</v>
      </c>
      <c r="G26" s="67">
        <f t="shared" si="0"/>
        <v>0.44106150233428798</v>
      </c>
      <c r="H26" s="67">
        <f t="shared" si="5"/>
        <v>0</v>
      </c>
      <c r="I26" s="67">
        <f t="shared" si="1"/>
        <v>1.2124455320781919</v>
      </c>
      <c r="J26" s="67">
        <f t="shared" si="2"/>
        <v>0.37938571719410025</v>
      </c>
      <c r="K26" s="100">
        <f t="shared" si="6"/>
        <v>0.25292381146273346</v>
      </c>
      <c r="N26" s="258"/>
      <c r="O26" s="96">
        <f>Amnt_Deposited!B21</f>
        <v>2007</v>
      </c>
      <c r="P26" s="99">
        <f>Amnt_Deposited!C21</f>
        <v>3.93453614928</v>
      </c>
      <c r="Q26" s="284">
        <f>MCF!R25</f>
        <v>1</v>
      </c>
      <c r="R26" s="67">
        <f t="shared" si="3"/>
        <v>0.29509021119599999</v>
      </c>
      <c r="S26" s="67">
        <f t="shared" si="7"/>
        <v>0.29509021119599999</v>
      </c>
      <c r="T26" s="67">
        <f t="shared" si="8"/>
        <v>0</v>
      </c>
      <c r="U26" s="67">
        <f t="shared" si="9"/>
        <v>0.81118122128335768</v>
      </c>
      <c r="V26" s="67">
        <f t="shared" si="10"/>
        <v>0.25382630499159248</v>
      </c>
      <c r="W26" s="100">
        <f t="shared" si="11"/>
        <v>0.16921753666106165</v>
      </c>
    </row>
    <row r="27" spans="2:23">
      <c r="B27" s="96">
        <f>Amnt_Deposited!B22</f>
        <v>2008</v>
      </c>
      <c r="C27" s="771">
        <f>Amnt_Deposited!C22</f>
        <v>4.0544199507899998</v>
      </c>
      <c r="D27" s="418">
        <f>Dry_Matter_Content!C14</f>
        <v>0.59</v>
      </c>
      <c r="E27" s="284">
        <f>MCF!R26</f>
        <v>1</v>
      </c>
      <c r="F27" s="67">
        <f t="shared" si="4"/>
        <v>0.45450047648355896</v>
      </c>
      <c r="G27" s="67">
        <f t="shared" si="0"/>
        <v>0.45450047648355896</v>
      </c>
      <c r="H27" s="67">
        <f t="shared" si="5"/>
        <v>0</v>
      </c>
      <c r="I27" s="67">
        <f t="shared" si="1"/>
        <v>1.2672270213619177</v>
      </c>
      <c r="J27" s="67">
        <f t="shared" si="2"/>
        <v>0.39971898719983312</v>
      </c>
      <c r="K27" s="100">
        <f t="shared" si="6"/>
        <v>0.26647932479988873</v>
      </c>
      <c r="N27" s="258"/>
      <c r="O27" s="96">
        <f>Amnt_Deposited!B22</f>
        <v>2008</v>
      </c>
      <c r="P27" s="99">
        <f>Amnt_Deposited!C22</f>
        <v>4.0544199507899998</v>
      </c>
      <c r="Q27" s="284">
        <f>MCF!R26</f>
        <v>1</v>
      </c>
      <c r="R27" s="67">
        <f t="shared" si="3"/>
        <v>0.30408149630924997</v>
      </c>
      <c r="S27" s="67">
        <f t="shared" si="7"/>
        <v>0.30408149630924997</v>
      </c>
      <c r="T27" s="67">
        <f t="shared" si="8"/>
        <v>0</v>
      </c>
      <c r="U27" s="67">
        <f t="shared" si="9"/>
        <v>0.84783252990315638</v>
      </c>
      <c r="V27" s="67">
        <f t="shared" si="10"/>
        <v>0.2674301876894512</v>
      </c>
      <c r="W27" s="100">
        <f t="shared" si="11"/>
        <v>0.17828679179296747</v>
      </c>
    </row>
    <row r="28" spans="2:23">
      <c r="B28" s="96">
        <f>Amnt_Deposited!B23</f>
        <v>2009</v>
      </c>
      <c r="C28" s="771">
        <f>Amnt_Deposited!C23</f>
        <v>4.1752415261699998</v>
      </c>
      <c r="D28" s="418">
        <f>Dry_Matter_Content!C15</f>
        <v>0.59</v>
      </c>
      <c r="E28" s="284">
        <f>MCF!R27</f>
        <v>1</v>
      </c>
      <c r="F28" s="67">
        <f t="shared" si="4"/>
        <v>0.46804457508365693</v>
      </c>
      <c r="G28" s="67">
        <f t="shared" si="0"/>
        <v>0.46804457508365693</v>
      </c>
      <c r="H28" s="67">
        <f t="shared" si="5"/>
        <v>0</v>
      </c>
      <c r="I28" s="67">
        <f t="shared" si="1"/>
        <v>1.3174922503805837</v>
      </c>
      <c r="J28" s="67">
        <f t="shared" si="2"/>
        <v>0.4177793460649909</v>
      </c>
      <c r="K28" s="100">
        <f t="shared" si="6"/>
        <v>0.27851956404332723</v>
      </c>
      <c r="N28" s="258"/>
      <c r="O28" s="96">
        <f>Amnt_Deposited!B23</f>
        <v>2009</v>
      </c>
      <c r="P28" s="99">
        <f>Amnt_Deposited!C23</f>
        <v>4.1752415261699998</v>
      </c>
      <c r="Q28" s="284">
        <f>MCF!R27</f>
        <v>1</v>
      </c>
      <c r="R28" s="67">
        <f t="shared" si="3"/>
        <v>0.31314311446274995</v>
      </c>
      <c r="S28" s="67">
        <f t="shared" si="7"/>
        <v>0.31314311446274995</v>
      </c>
      <c r="T28" s="67">
        <f t="shared" si="8"/>
        <v>0</v>
      </c>
      <c r="U28" s="67">
        <f t="shared" si="9"/>
        <v>0.88146225493794628</v>
      </c>
      <c r="V28" s="67">
        <f t="shared" si="10"/>
        <v>0.27951338942796006</v>
      </c>
      <c r="W28" s="100">
        <f t="shared" si="11"/>
        <v>0.18634225961864004</v>
      </c>
    </row>
    <row r="29" spans="2:23">
      <c r="B29" s="96">
        <f>Amnt_Deposited!B24</f>
        <v>2010</v>
      </c>
      <c r="C29" s="771">
        <f>Amnt_Deposited!C24</f>
        <v>4.3465213859099991</v>
      </c>
      <c r="D29" s="418">
        <f>Dry_Matter_Content!C16</f>
        <v>0.59</v>
      </c>
      <c r="E29" s="284">
        <f>MCF!R28</f>
        <v>1</v>
      </c>
      <c r="F29" s="67">
        <f t="shared" si="4"/>
        <v>0.48724504736051089</v>
      </c>
      <c r="G29" s="67">
        <f t="shared" si="0"/>
        <v>0.48724504736051089</v>
      </c>
      <c r="H29" s="67">
        <f t="shared" si="5"/>
        <v>0</v>
      </c>
      <c r="I29" s="67">
        <f t="shared" si="1"/>
        <v>1.3703865132872219</v>
      </c>
      <c r="J29" s="67">
        <f t="shared" si="2"/>
        <v>0.43435078445387276</v>
      </c>
      <c r="K29" s="100">
        <f t="shared" si="6"/>
        <v>0.28956718963591516</v>
      </c>
      <c r="O29" s="96">
        <f>Amnt_Deposited!B24</f>
        <v>2010</v>
      </c>
      <c r="P29" s="99">
        <f>Amnt_Deposited!C24</f>
        <v>4.3465213859099991</v>
      </c>
      <c r="Q29" s="284">
        <f>MCF!R28</f>
        <v>1</v>
      </c>
      <c r="R29" s="67">
        <f t="shared" si="3"/>
        <v>0.32598910394324992</v>
      </c>
      <c r="S29" s="67">
        <f t="shared" si="7"/>
        <v>0.32598910394324992</v>
      </c>
      <c r="T29" s="67">
        <f t="shared" si="8"/>
        <v>0</v>
      </c>
      <c r="U29" s="67">
        <f t="shared" si="9"/>
        <v>0.91685092325193263</v>
      </c>
      <c r="V29" s="67">
        <f t="shared" si="10"/>
        <v>0.29060043562926369</v>
      </c>
      <c r="W29" s="100">
        <f t="shared" si="11"/>
        <v>0.19373362375284245</v>
      </c>
    </row>
    <row r="30" spans="2:23">
      <c r="B30" s="96">
        <f>Amnt_Deposited!B25</f>
        <v>2011</v>
      </c>
      <c r="C30" s="99">
        <f>Amnt_Deposited!C25</f>
        <v>4.0814063877000004</v>
      </c>
      <c r="D30" s="418">
        <f>Dry_Matter_Content!C17</f>
        <v>0.59</v>
      </c>
      <c r="E30" s="284">
        <f>MCF!R29</f>
        <v>1</v>
      </c>
      <c r="F30" s="67">
        <f t="shared" si="4"/>
        <v>0.45752565606116996</v>
      </c>
      <c r="G30" s="67">
        <f t="shared" si="0"/>
        <v>0.45752565606116996</v>
      </c>
      <c r="H30" s="67">
        <f t="shared" si="5"/>
        <v>0</v>
      </c>
      <c r="I30" s="67">
        <f t="shared" si="1"/>
        <v>1.3761232067344797</v>
      </c>
      <c r="J30" s="67">
        <f t="shared" si="2"/>
        <v>0.45178896261391205</v>
      </c>
      <c r="K30" s="100">
        <f t="shared" si="6"/>
        <v>0.30119264174260801</v>
      </c>
      <c r="O30" s="96">
        <f>Amnt_Deposited!B25</f>
        <v>2011</v>
      </c>
      <c r="P30" s="99">
        <f>Amnt_Deposited!C25</f>
        <v>4.0814063877000004</v>
      </c>
      <c r="Q30" s="284">
        <f>MCF!R29</f>
        <v>1</v>
      </c>
      <c r="R30" s="67">
        <f t="shared" si="3"/>
        <v>0.30610547907750002</v>
      </c>
      <c r="S30" s="67">
        <f t="shared" si="7"/>
        <v>0.30610547907750002</v>
      </c>
      <c r="T30" s="67">
        <f t="shared" si="8"/>
        <v>0</v>
      </c>
      <c r="U30" s="67">
        <f t="shared" si="9"/>
        <v>0.920689032159554</v>
      </c>
      <c r="V30" s="67">
        <f t="shared" si="10"/>
        <v>0.3022673701698787</v>
      </c>
      <c r="W30" s="100">
        <f t="shared" si="11"/>
        <v>0.20151158011325246</v>
      </c>
    </row>
    <row r="31" spans="2:23">
      <c r="B31" s="96">
        <f>Amnt_Deposited!B26</f>
        <v>2012</v>
      </c>
      <c r="C31" s="99">
        <f>Amnt_Deposited!C26</f>
        <v>4.1825539623000001</v>
      </c>
      <c r="D31" s="418">
        <f>Dry_Matter_Content!C18</f>
        <v>0.59</v>
      </c>
      <c r="E31" s="284">
        <f>MCF!R30</f>
        <v>1</v>
      </c>
      <c r="F31" s="67">
        <f t="shared" si="4"/>
        <v>0.46886429917382999</v>
      </c>
      <c r="G31" s="67">
        <f t="shared" si="0"/>
        <v>0.46886429917382999</v>
      </c>
      <c r="H31" s="67">
        <f t="shared" si="5"/>
        <v>0</v>
      </c>
      <c r="I31" s="67">
        <f t="shared" si="1"/>
        <v>1.3913072704627982</v>
      </c>
      <c r="J31" s="67">
        <f t="shared" si="2"/>
        <v>0.45368023544551167</v>
      </c>
      <c r="K31" s="100">
        <f t="shared" si="6"/>
        <v>0.30245349029700774</v>
      </c>
      <c r="O31" s="96">
        <f>Amnt_Deposited!B26</f>
        <v>2012</v>
      </c>
      <c r="P31" s="99">
        <f>Amnt_Deposited!C26</f>
        <v>4.1825539623000001</v>
      </c>
      <c r="Q31" s="284">
        <f>MCF!R30</f>
        <v>1</v>
      </c>
      <c r="R31" s="67">
        <f t="shared" si="3"/>
        <v>0.31369154717249997</v>
      </c>
      <c r="S31" s="67">
        <f t="shared" si="7"/>
        <v>0.31369154717249997</v>
      </c>
      <c r="T31" s="67">
        <f t="shared" si="8"/>
        <v>0</v>
      </c>
      <c r="U31" s="67">
        <f t="shared" si="9"/>
        <v>0.93084786159420041</v>
      </c>
      <c r="V31" s="67">
        <f t="shared" si="10"/>
        <v>0.30353271773785356</v>
      </c>
      <c r="W31" s="100">
        <f t="shared" si="11"/>
        <v>0.20235514515856903</v>
      </c>
    </row>
    <row r="32" spans="2:23">
      <c r="B32" s="96">
        <f>Amnt_Deposited!B27</f>
        <v>2013</v>
      </c>
      <c r="C32" s="99">
        <f>Amnt_Deposited!C27</f>
        <v>4.2868091159999997</v>
      </c>
      <c r="D32" s="418">
        <f>Dry_Matter_Content!C19</f>
        <v>0.59</v>
      </c>
      <c r="E32" s="284">
        <f>MCF!R31</f>
        <v>1</v>
      </c>
      <c r="F32" s="67">
        <f t="shared" si="4"/>
        <v>0.48055130190359996</v>
      </c>
      <c r="G32" s="67">
        <f t="shared" si="0"/>
        <v>0.48055130190359996</v>
      </c>
      <c r="H32" s="67">
        <f t="shared" si="5"/>
        <v>0</v>
      </c>
      <c r="I32" s="67">
        <f t="shared" si="1"/>
        <v>1.4131724554899425</v>
      </c>
      <c r="J32" s="67">
        <f t="shared" si="2"/>
        <v>0.45868611687645561</v>
      </c>
      <c r="K32" s="100">
        <f t="shared" si="6"/>
        <v>0.30579074458430372</v>
      </c>
      <c r="O32" s="96">
        <f>Amnt_Deposited!B27</f>
        <v>2013</v>
      </c>
      <c r="P32" s="99">
        <f>Amnt_Deposited!C27</f>
        <v>4.2868091159999997</v>
      </c>
      <c r="Q32" s="284">
        <f>MCF!R31</f>
        <v>1</v>
      </c>
      <c r="R32" s="67">
        <f t="shared" si="3"/>
        <v>0.32151068369999997</v>
      </c>
      <c r="S32" s="67">
        <f t="shared" si="7"/>
        <v>0.32151068369999997</v>
      </c>
      <c r="T32" s="67">
        <f t="shared" si="8"/>
        <v>0</v>
      </c>
      <c r="U32" s="67">
        <f t="shared" si="9"/>
        <v>0.9454766651360007</v>
      </c>
      <c r="V32" s="67">
        <f t="shared" si="10"/>
        <v>0.30688188015819956</v>
      </c>
      <c r="W32" s="100">
        <f t="shared" si="11"/>
        <v>0.20458792010546636</v>
      </c>
    </row>
    <row r="33" spans="2:23">
      <c r="B33" s="96">
        <f>Amnt_Deposited!B28</f>
        <v>2014</v>
      </c>
      <c r="C33" s="99">
        <f>Amnt_Deposited!C28</f>
        <v>4.3894967298000003</v>
      </c>
      <c r="D33" s="418">
        <f>Dry_Matter_Content!C20</f>
        <v>0.59</v>
      </c>
      <c r="E33" s="284">
        <f>MCF!R32</f>
        <v>1</v>
      </c>
      <c r="F33" s="67">
        <f t="shared" si="4"/>
        <v>0.49206258341058001</v>
      </c>
      <c r="G33" s="67">
        <f t="shared" si="0"/>
        <v>0.49206258341058001</v>
      </c>
      <c r="H33" s="67">
        <f t="shared" si="5"/>
        <v>0</v>
      </c>
      <c r="I33" s="67">
        <f t="shared" si="1"/>
        <v>1.4393404088308956</v>
      </c>
      <c r="J33" s="67">
        <f t="shared" si="2"/>
        <v>0.46589463006962678</v>
      </c>
      <c r="K33" s="100">
        <f t="shared" si="6"/>
        <v>0.31059642004641785</v>
      </c>
      <c r="O33" s="96">
        <f>Amnt_Deposited!B28</f>
        <v>2014</v>
      </c>
      <c r="P33" s="99">
        <f>Amnt_Deposited!C28</f>
        <v>4.3894967298000003</v>
      </c>
      <c r="Q33" s="284">
        <f>MCF!R32</f>
        <v>1</v>
      </c>
      <c r="R33" s="67">
        <f t="shared" si="3"/>
        <v>0.32921225473499999</v>
      </c>
      <c r="S33" s="67">
        <f t="shared" si="7"/>
        <v>0.32921225473499999</v>
      </c>
      <c r="T33" s="67">
        <f t="shared" si="8"/>
        <v>0</v>
      </c>
      <c r="U33" s="67">
        <f t="shared" si="9"/>
        <v>0.96298421643458676</v>
      </c>
      <c r="V33" s="67">
        <f t="shared" si="10"/>
        <v>0.31170470343641399</v>
      </c>
      <c r="W33" s="100">
        <f t="shared" si="11"/>
        <v>0.20780313562427599</v>
      </c>
    </row>
    <row r="34" spans="2:23">
      <c r="B34" s="96">
        <f>Amnt_Deposited!B29</f>
        <v>2015</v>
      </c>
      <c r="C34" s="99">
        <f>Amnt_Deposited!C29</f>
        <v>4.4915793281999994</v>
      </c>
      <c r="D34" s="418">
        <f>Dry_Matter_Content!C21</f>
        <v>0.59</v>
      </c>
      <c r="E34" s="284">
        <f>MCF!R33</f>
        <v>1</v>
      </c>
      <c r="F34" s="67">
        <f t="shared" si="4"/>
        <v>0.5035060426912199</v>
      </c>
      <c r="G34" s="67">
        <f t="shared" si="0"/>
        <v>0.5035060426912199</v>
      </c>
      <c r="H34" s="67">
        <f t="shared" si="5"/>
        <v>0</v>
      </c>
      <c r="I34" s="67">
        <f t="shared" si="1"/>
        <v>1.4683247717997019</v>
      </c>
      <c r="J34" s="67">
        <f t="shared" si="2"/>
        <v>0.47452167972241377</v>
      </c>
      <c r="K34" s="100">
        <f t="shared" si="6"/>
        <v>0.31634778648160916</v>
      </c>
      <c r="O34" s="96">
        <f>Amnt_Deposited!B29</f>
        <v>2015</v>
      </c>
      <c r="P34" s="99">
        <f>Amnt_Deposited!C29</f>
        <v>4.4915793281999994</v>
      </c>
      <c r="Q34" s="284">
        <f>MCF!R33</f>
        <v>1</v>
      </c>
      <c r="R34" s="67">
        <f t="shared" si="3"/>
        <v>0.33686844961499995</v>
      </c>
      <c r="S34" s="67">
        <f t="shared" si="7"/>
        <v>0.33686844961499995</v>
      </c>
      <c r="T34" s="67">
        <f t="shared" si="8"/>
        <v>0</v>
      </c>
      <c r="U34" s="67">
        <f t="shared" si="9"/>
        <v>0.98237607390702619</v>
      </c>
      <c r="V34" s="67">
        <f t="shared" si="10"/>
        <v>0.31747659214256052</v>
      </c>
      <c r="W34" s="100">
        <f t="shared" si="11"/>
        <v>0.21165106142837367</v>
      </c>
    </row>
    <row r="35" spans="2:23">
      <c r="B35" s="96">
        <f>Amnt_Deposited!B30</f>
        <v>2016</v>
      </c>
      <c r="C35" s="99">
        <f>Amnt_Deposited!C30</f>
        <v>4.5889868075999996</v>
      </c>
      <c r="D35" s="418">
        <f>Dry_Matter_Content!C22</f>
        <v>0.59</v>
      </c>
      <c r="E35" s="284">
        <f>MCF!R34</f>
        <v>1</v>
      </c>
      <c r="F35" s="67">
        <f t="shared" si="4"/>
        <v>0.51442542113195988</v>
      </c>
      <c r="G35" s="67">
        <f t="shared" si="0"/>
        <v>0.51442542113195988</v>
      </c>
      <c r="H35" s="67">
        <f t="shared" si="5"/>
        <v>0</v>
      </c>
      <c r="I35" s="67">
        <f t="shared" si="1"/>
        <v>1.4986729497600058</v>
      </c>
      <c r="J35" s="67">
        <f t="shared" si="2"/>
        <v>0.48407724317165612</v>
      </c>
      <c r="K35" s="100">
        <f t="shared" si="6"/>
        <v>0.32271816211443738</v>
      </c>
      <c r="O35" s="96">
        <f>Amnt_Deposited!B30</f>
        <v>2016</v>
      </c>
      <c r="P35" s="99">
        <f>Amnt_Deposited!C30</f>
        <v>4.5889868075999996</v>
      </c>
      <c r="Q35" s="284">
        <f>MCF!R34</f>
        <v>1</v>
      </c>
      <c r="R35" s="67">
        <f t="shared" si="3"/>
        <v>0.34417401056999997</v>
      </c>
      <c r="S35" s="67">
        <f t="shared" si="7"/>
        <v>0.34417401056999997</v>
      </c>
      <c r="T35" s="67">
        <f t="shared" si="8"/>
        <v>0</v>
      </c>
      <c r="U35" s="67">
        <f t="shared" si="9"/>
        <v>1.0026803856556685</v>
      </c>
      <c r="V35" s="67">
        <f t="shared" si="10"/>
        <v>0.3238696988213578</v>
      </c>
      <c r="W35" s="100">
        <f t="shared" si="11"/>
        <v>0.21591313254757186</v>
      </c>
    </row>
    <row r="36" spans="2:23">
      <c r="B36" s="96">
        <f>Amnt_Deposited!B31</f>
        <v>2017</v>
      </c>
      <c r="C36" s="99">
        <f>Amnt_Deposited!C31</f>
        <v>4.5756764631763209</v>
      </c>
      <c r="D36" s="418">
        <f>Dry_Matter_Content!C23</f>
        <v>0.59</v>
      </c>
      <c r="E36" s="284">
        <f>MCF!R35</f>
        <v>1</v>
      </c>
      <c r="F36" s="67">
        <f t="shared" si="4"/>
        <v>0.51293333152206555</v>
      </c>
      <c r="G36" s="67">
        <f t="shared" si="0"/>
        <v>0.51293333152206555</v>
      </c>
      <c r="H36" s="67">
        <f t="shared" si="5"/>
        <v>0</v>
      </c>
      <c r="I36" s="67">
        <f t="shared" si="1"/>
        <v>1.5175238521975598</v>
      </c>
      <c r="J36" s="67">
        <f t="shared" si="2"/>
        <v>0.49408242908451133</v>
      </c>
      <c r="K36" s="100">
        <f t="shared" si="6"/>
        <v>0.32938828605634085</v>
      </c>
      <c r="O36" s="96">
        <f>Amnt_Deposited!B31</f>
        <v>2017</v>
      </c>
      <c r="P36" s="99">
        <f>Amnt_Deposited!C31</f>
        <v>4.5756764631763209</v>
      </c>
      <c r="Q36" s="284">
        <f>MCF!R35</f>
        <v>1</v>
      </c>
      <c r="R36" s="67">
        <f t="shared" si="3"/>
        <v>0.34317573473822405</v>
      </c>
      <c r="S36" s="67">
        <f t="shared" si="7"/>
        <v>0.34317573473822405</v>
      </c>
      <c r="T36" s="67">
        <f t="shared" si="8"/>
        <v>0</v>
      </c>
      <c r="U36" s="67">
        <f t="shared" si="9"/>
        <v>1.0152924970099644</v>
      </c>
      <c r="V36" s="67">
        <f t="shared" si="10"/>
        <v>0.3305636233839282</v>
      </c>
      <c r="W36" s="100">
        <f t="shared" si="11"/>
        <v>0.2203757489226188</v>
      </c>
    </row>
    <row r="37" spans="2:23">
      <c r="B37" s="96">
        <f>Amnt_Deposited!B32</f>
        <v>2018</v>
      </c>
      <c r="C37" s="99">
        <f>Amnt_Deposited!C32</f>
        <v>4.7939888763568126</v>
      </c>
      <c r="D37" s="418">
        <f>Dry_Matter_Content!C24</f>
        <v>0.59</v>
      </c>
      <c r="E37" s="284">
        <f>MCF!R36</f>
        <v>1</v>
      </c>
      <c r="F37" s="67">
        <f t="shared" si="4"/>
        <v>0.53740615303959871</v>
      </c>
      <c r="G37" s="67">
        <f t="shared" si="0"/>
        <v>0.53740615303959871</v>
      </c>
      <c r="H37" s="67">
        <f t="shared" si="5"/>
        <v>0</v>
      </c>
      <c r="I37" s="67">
        <f t="shared" si="1"/>
        <v>1.5546328115048476</v>
      </c>
      <c r="J37" s="67">
        <f t="shared" si="2"/>
        <v>0.50029719373231074</v>
      </c>
      <c r="K37" s="100">
        <f t="shared" si="6"/>
        <v>0.33353146248820714</v>
      </c>
      <c r="O37" s="96">
        <f>Amnt_Deposited!B32</f>
        <v>2018</v>
      </c>
      <c r="P37" s="99">
        <f>Amnt_Deposited!C32</f>
        <v>4.7939888763568126</v>
      </c>
      <c r="Q37" s="284">
        <f>MCF!R36</f>
        <v>1</v>
      </c>
      <c r="R37" s="67">
        <f t="shared" si="3"/>
        <v>0.35954916572676093</v>
      </c>
      <c r="S37" s="67">
        <f t="shared" si="7"/>
        <v>0.35954916572676093</v>
      </c>
      <c r="T37" s="67">
        <f t="shared" si="8"/>
        <v>0</v>
      </c>
      <c r="U37" s="67">
        <f t="shared" si="9"/>
        <v>1.0401200790621195</v>
      </c>
      <c r="V37" s="67">
        <f t="shared" si="10"/>
        <v>0.33472158367460586</v>
      </c>
      <c r="W37" s="100">
        <f t="shared" si="11"/>
        <v>0.22314772244973724</v>
      </c>
    </row>
    <row r="38" spans="2:23">
      <c r="B38" s="96">
        <f>Amnt_Deposited!B33</f>
        <v>2019</v>
      </c>
      <c r="C38" s="99">
        <f>Amnt_Deposited!C33</f>
        <v>5.0190210460987208</v>
      </c>
      <c r="D38" s="418">
        <f>Dry_Matter_Content!C25</f>
        <v>0.59</v>
      </c>
      <c r="E38" s="284">
        <f>MCF!R37</f>
        <v>1</v>
      </c>
      <c r="F38" s="67">
        <f t="shared" si="4"/>
        <v>0.56263225926766658</v>
      </c>
      <c r="G38" s="67">
        <f t="shared" si="0"/>
        <v>0.56263225926766658</v>
      </c>
      <c r="H38" s="67">
        <f t="shared" si="5"/>
        <v>0</v>
      </c>
      <c r="I38" s="67">
        <f t="shared" si="1"/>
        <v>1.6047337970441116</v>
      </c>
      <c r="J38" s="67">
        <f t="shared" si="2"/>
        <v>0.51253127372840279</v>
      </c>
      <c r="K38" s="100">
        <f t="shared" si="6"/>
        <v>0.34168751581893519</v>
      </c>
      <c r="O38" s="96">
        <f>Amnt_Deposited!B33</f>
        <v>2019</v>
      </c>
      <c r="P38" s="99">
        <f>Amnt_Deposited!C33</f>
        <v>5.0190210460987208</v>
      </c>
      <c r="Q38" s="284">
        <f>MCF!R37</f>
        <v>1</v>
      </c>
      <c r="R38" s="67">
        <f t="shared" si="3"/>
        <v>0.37642657845740407</v>
      </c>
      <c r="S38" s="67">
        <f t="shared" si="7"/>
        <v>0.37642657845740407</v>
      </c>
      <c r="T38" s="67">
        <f t="shared" si="8"/>
        <v>0</v>
      </c>
      <c r="U38" s="67">
        <f t="shared" si="9"/>
        <v>1.0736399177369167</v>
      </c>
      <c r="V38" s="67">
        <f t="shared" si="10"/>
        <v>0.34290673978260672</v>
      </c>
      <c r="W38" s="100">
        <f t="shared" si="11"/>
        <v>0.22860449318840448</v>
      </c>
    </row>
    <row r="39" spans="2:23">
      <c r="B39" s="96">
        <f>Amnt_Deposited!B34</f>
        <v>2020</v>
      </c>
      <c r="C39" s="99">
        <f>Amnt_Deposited!C34</f>
        <v>5.2508506368225341</v>
      </c>
      <c r="D39" s="418">
        <f>Dry_Matter_Content!C26</f>
        <v>0.59</v>
      </c>
      <c r="E39" s="284">
        <f>MCF!R38</f>
        <v>1</v>
      </c>
      <c r="F39" s="67">
        <f t="shared" si="4"/>
        <v>0.58862035638780608</v>
      </c>
      <c r="G39" s="67">
        <f t="shared" si="0"/>
        <v>0.58862035638780608</v>
      </c>
      <c r="H39" s="67">
        <f t="shared" si="5"/>
        <v>0</v>
      </c>
      <c r="I39" s="67">
        <f t="shared" si="1"/>
        <v>1.6643055890973613</v>
      </c>
      <c r="J39" s="67">
        <f t="shared" si="2"/>
        <v>0.52904856433455638</v>
      </c>
      <c r="K39" s="100">
        <f t="shared" si="6"/>
        <v>0.35269904288970422</v>
      </c>
      <c r="O39" s="96">
        <f>Amnt_Deposited!B34</f>
        <v>2020</v>
      </c>
      <c r="P39" s="99">
        <f>Amnt_Deposited!C34</f>
        <v>5.2508506368225341</v>
      </c>
      <c r="Q39" s="284">
        <f>MCF!R38</f>
        <v>1</v>
      </c>
      <c r="R39" s="67">
        <f t="shared" si="3"/>
        <v>0.39381379776169007</v>
      </c>
      <c r="S39" s="67">
        <f t="shared" si="7"/>
        <v>0.39381379776169007</v>
      </c>
      <c r="T39" s="67">
        <f t="shared" si="8"/>
        <v>0</v>
      </c>
      <c r="U39" s="67">
        <f t="shared" si="9"/>
        <v>1.1134961568448001</v>
      </c>
      <c r="V39" s="67">
        <f t="shared" si="10"/>
        <v>0.35395755865380668</v>
      </c>
      <c r="W39" s="100">
        <f t="shared" si="11"/>
        <v>0.23597170576920445</v>
      </c>
    </row>
    <row r="40" spans="2:23">
      <c r="B40" s="96">
        <f>Amnt_Deposited!B35</f>
        <v>2021</v>
      </c>
      <c r="C40" s="99">
        <f>Amnt_Deposited!C35</f>
        <v>5.4895446014206923</v>
      </c>
      <c r="D40" s="418">
        <f>Dry_Matter_Content!C27</f>
        <v>0.59</v>
      </c>
      <c r="E40" s="284">
        <f>MCF!R39</f>
        <v>1</v>
      </c>
      <c r="F40" s="67">
        <f t="shared" si="4"/>
        <v>0.61537794981925953</v>
      </c>
      <c r="G40" s="67">
        <f t="shared" si="0"/>
        <v>0.61537794981925953</v>
      </c>
      <c r="H40" s="67">
        <f t="shared" si="5"/>
        <v>0</v>
      </c>
      <c r="I40" s="67">
        <f t="shared" si="1"/>
        <v>1.7309953489203747</v>
      </c>
      <c r="J40" s="67">
        <f t="shared" si="2"/>
        <v>0.54868818999624624</v>
      </c>
      <c r="K40" s="100">
        <f t="shared" si="6"/>
        <v>0.36579212666416416</v>
      </c>
      <c r="O40" s="96">
        <f>Amnt_Deposited!B35</f>
        <v>2021</v>
      </c>
      <c r="P40" s="99">
        <f>Amnt_Deposited!C35</f>
        <v>5.4895446014206923</v>
      </c>
      <c r="Q40" s="284">
        <f>MCF!R39</f>
        <v>1</v>
      </c>
      <c r="R40" s="67">
        <f t="shared" si="3"/>
        <v>0.4117158451065519</v>
      </c>
      <c r="S40" s="67">
        <f t="shared" si="7"/>
        <v>0.4117158451065519</v>
      </c>
      <c r="T40" s="67">
        <f t="shared" si="8"/>
        <v>0</v>
      </c>
      <c r="U40" s="67">
        <f t="shared" si="9"/>
        <v>1.1581146402232658</v>
      </c>
      <c r="V40" s="67">
        <f t="shared" si="10"/>
        <v>0.36709736172808621</v>
      </c>
      <c r="W40" s="100">
        <f t="shared" si="11"/>
        <v>0.24473157448539079</v>
      </c>
    </row>
    <row r="41" spans="2:23">
      <c r="B41" s="96">
        <f>Amnt_Deposited!B36</f>
        <v>2022</v>
      </c>
      <c r="C41" s="99">
        <f>Amnt_Deposited!C36</f>
        <v>5.7351577361688975</v>
      </c>
      <c r="D41" s="418">
        <f>Dry_Matter_Content!C28</f>
        <v>0.59</v>
      </c>
      <c r="E41" s="284">
        <f>MCF!R40</f>
        <v>1</v>
      </c>
      <c r="F41" s="67">
        <f t="shared" si="4"/>
        <v>0.64291118222453336</v>
      </c>
      <c r="G41" s="67">
        <f t="shared" si="0"/>
        <v>0.64291118222453336</v>
      </c>
      <c r="H41" s="67">
        <f t="shared" si="5"/>
        <v>0</v>
      </c>
      <c r="I41" s="67">
        <f t="shared" si="1"/>
        <v>1.8032320642003166</v>
      </c>
      <c r="J41" s="67">
        <f t="shared" si="2"/>
        <v>0.57067446694459156</v>
      </c>
      <c r="K41" s="100">
        <f t="shared" si="6"/>
        <v>0.38044964462972769</v>
      </c>
      <c r="O41" s="96">
        <f>Amnt_Deposited!B36</f>
        <v>2022</v>
      </c>
      <c r="P41" s="99">
        <f>Amnt_Deposited!C36</f>
        <v>5.7351577361688975</v>
      </c>
      <c r="Q41" s="284">
        <f>MCF!R40</f>
        <v>1</v>
      </c>
      <c r="R41" s="67">
        <f t="shared" si="3"/>
        <v>0.4301368302126673</v>
      </c>
      <c r="S41" s="67">
        <f t="shared" si="7"/>
        <v>0.4301368302126673</v>
      </c>
      <c r="T41" s="67">
        <f t="shared" si="8"/>
        <v>0</v>
      </c>
      <c r="U41" s="67">
        <f t="shared" si="9"/>
        <v>1.2064442891616747</v>
      </c>
      <c r="V41" s="67">
        <f t="shared" si="10"/>
        <v>0.38180718127425839</v>
      </c>
      <c r="W41" s="100">
        <f t="shared" si="11"/>
        <v>0.25453812084950556</v>
      </c>
    </row>
    <row r="42" spans="2:23">
      <c r="B42" s="96">
        <f>Amnt_Deposited!B37</f>
        <v>2023</v>
      </c>
      <c r="C42" s="99">
        <f>Amnt_Deposited!C37</f>
        <v>5.987731099955437</v>
      </c>
      <c r="D42" s="418">
        <f>Dry_Matter_Content!C29</f>
        <v>0.59</v>
      </c>
      <c r="E42" s="284">
        <f>MCF!R41</f>
        <v>1</v>
      </c>
      <c r="F42" s="67">
        <f t="shared" si="4"/>
        <v>0.67122465630500439</v>
      </c>
      <c r="G42" s="67">
        <f t="shared" si="0"/>
        <v>0.67122465630500439</v>
      </c>
      <c r="H42" s="67">
        <f t="shared" si="5"/>
        <v>0</v>
      </c>
      <c r="I42" s="67">
        <f t="shared" si="1"/>
        <v>1.8799672565927015</v>
      </c>
      <c r="J42" s="67">
        <f t="shared" si="2"/>
        <v>0.59448946391261948</v>
      </c>
      <c r="K42" s="100">
        <f t="shared" si="6"/>
        <v>0.39632630927507961</v>
      </c>
      <c r="O42" s="96">
        <f>Amnt_Deposited!B37</f>
        <v>2023</v>
      </c>
      <c r="P42" s="99">
        <f>Amnt_Deposited!C37</f>
        <v>5.987731099955437</v>
      </c>
      <c r="Q42" s="284">
        <f>MCF!R41</f>
        <v>1</v>
      </c>
      <c r="R42" s="67">
        <f t="shared" si="3"/>
        <v>0.44907983249665778</v>
      </c>
      <c r="S42" s="67">
        <f t="shared" si="7"/>
        <v>0.44907983249665778</v>
      </c>
      <c r="T42" s="67">
        <f t="shared" si="8"/>
        <v>0</v>
      </c>
      <c r="U42" s="67">
        <f t="shared" si="9"/>
        <v>1.2577836239469458</v>
      </c>
      <c r="V42" s="67">
        <f t="shared" si="10"/>
        <v>0.39774049771138675</v>
      </c>
      <c r="W42" s="100">
        <f t="shared" si="11"/>
        <v>0.26516033180759113</v>
      </c>
    </row>
    <row r="43" spans="2:23">
      <c r="B43" s="96">
        <f>Amnt_Deposited!B38</f>
        <v>2024</v>
      </c>
      <c r="C43" s="99">
        <f>Amnt_Deposited!C38</f>
        <v>6.2472902863026922</v>
      </c>
      <c r="D43" s="418">
        <f>Dry_Matter_Content!C30</f>
        <v>0.59</v>
      </c>
      <c r="E43" s="284">
        <f>MCF!R42</f>
        <v>1</v>
      </c>
      <c r="F43" s="67">
        <f t="shared" si="4"/>
        <v>0.70032124109453175</v>
      </c>
      <c r="G43" s="67">
        <f t="shared" si="0"/>
        <v>0.70032124109453175</v>
      </c>
      <c r="H43" s="67">
        <f t="shared" si="5"/>
        <v>0</v>
      </c>
      <c r="I43" s="67">
        <f t="shared" si="1"/>
        <v>1.9605009790792458</v>
      </c>
      <c r="J43" s="67">
        <f t="shared" si="2"/>
        <v>0.6197875186079872</v>
      </c>
      <c r="K43" s="100">
        <f t="shared" si="6"/>
        <v>0.41319167907199145</v>
      </c>
      <c r="O43" s="96">
        <f>Amnt_Deposited!B38</f>
        <v>2024</v>
      </c>
      <c r="P43" s="99">
        <f>Amnt_Deposited!C38</f>
        <v>6.2472902863026922</v>
      </c>
      <c r="Q43" s="284">
        <f>MCF!R42</f>
        <v>1</v>
      </c>
      <c r="R43" s="67">
        <f t="shared" si="3"/>
        <v>0.46854677147270191</v>
      </c>
      <c r="S43" s="67">
        <f t="shared" si="7"/>
        <v>0.46854677147270191</v>
      </c>
      <c r="T43" s="67">
        <f t="shared" si="8"/>
        <v>0</v>
      </c>
      <c r="U43" s="67">
        <f t="shared" si="9"/>
        <v>1.3116643481796919</v>
      </c>
      <c r="V43" s="67">
        <f t="shared" si="10"/>
        <v>0.41466604723995582</v>
      </c>
      <c r="W43" s="100">
        <f t="shared" si="11"/>
        <v>0.27644403149330388</v>
      </c>
    </row>
    <row r="44" spans="2:23">
      <c r="B44" s="96">
        <f>Amnt_Deposited!B39</f>
        <v>2025</v>
      </c>
      <c r="C44" s="99">
        <f>Amnt_Deposited!C39</f>
        <v>6.5138435357130522</v>
      </c>
      <c r="D44" s="418">
        <f>Dry_Matter_Content!C31</f>
        <v>0.59</v>
      </c>
      <c r="E44" s="284">
        <f>MCF!R43</f>
        <v>1</v>
      </c>
      <c r="F44" s="67">
        <f t="shared" si="4"/>
        <v>0.73020186035343315</v>
      </c>
      <c r="G44" s="67">
        <f t="shared" si="0"/>
        <v>0.73020186035343315</v>
      </c>
      <c r="H44" s="67">
        <f t="shared" si="5"/>
        <v>0</v>
      </c>
      <c r="I44" s="67">
        <f t="shared" si="1"/>
        <v>2.0443649669027493</v>
      </c>
      <c r="J44" s="67">
        <f t="shared" si="2"/>
        <v>0.6463378725299298</v>
      </c>
      <c r="K44" s="100">
        <f t="shared" si="6"/>
        <v>0.43089191501995316</v>
      </c>
      <c r="O44" s="96">
        <f>Amnt_Deposited!B39</f>
        <v>2025</v>
      </c>
      <c r="P44" s="99">
        <f>Amnt_Deposited!C39</f>
        <v>6.5138435357130522</v>
      </c>
      <c r="Q44" s="284">
        <f>MCF!R43</f>
        <v>1</v>
      </c>
      <c r="R44" s="67">
        <f t="shared" si="3"/>
        <v>0.48853826517847887</v>
      </c>
      <c r="S44" s="67">
        <f t="shared" si="7"/>
        <v>0.48853826517847887</v>
      </c>
      <c r="T44" s="67">
        <f t="shared" si="8"/>
        <v>0</v>
      </c>
      <c r="U44" s="67">
        <f t="shared" si="9"/>
        <v>1.3677731714335968</v>
      </c>
      <c r="V44" s="67">
        <f t="shared" si="10"/>
        <v>0.432429441924574</v>
      </c>
      <c r="W44" s="100">
        <f t="shared" si="11"/>
        <v>0.28828629461638267</v>
      </c>
    </row>
    <row r="45" spans="2:23">
      <c r="B45" s="96">
        <f>Amnt_Deposited!B40</f>
        <v>2026</v>
      </c>
      <c r="C45" s="99">
        <f>Amnt_Deposited!C40</f>
        <v>6.7873796748541464</v>
      </c>
      <c r="D45" s="418">
        <f>Dry_Matter_Content!C32</f>
        <v>0.59</v>
      </c>
      <c r="E45" s="284">
        <f>MCF!R44</f>
        <v>1</v>
      </c>
      <c r="F45" s="67">
        <f t="shared" si="4"/>
        <v>0.76086526155114986</v>
      </c>
      <c r="G45" s="67">
        <f t="shared" si="0"/>
        <v>0.76086526155114986</v>
      </c>
      <c r="H45" s="67">
        <f t="shared" si="5"/>
        <v>0</v>
      </c>
      <c r="I45" s="67">
        <f t="shared" si="1"/>
        <v>2.1312440802790489</v>
      </c>
      <c r="J45" s="67">
        <f t="shared" si="2"/>
        <v>0.67398614817485014</v>
      </c>
      <c r="K45" s="100">
        <f t="shared" si="6"/>
        <v>0.44932409878323343</v>
      </c>
      <c r="O45" s="96">
        <f>Amnt_Deposited!B40</f>
        <v>2026</v>
      </c>
      <c r="P45" s="99">
        <f>Amnt_Deposited!C40</f>
        <v>6.7873796748541464</v>
      </c>
      <c r="Q45" s="284">
        <f>MCF!R44</f>
        <v>1</v>
      </c>
      <c r="R45" s="67">
        <f t="shared" si="3"/>
        <v>0.509053475614061</v>
      </c>
      <c r="S45" s="67">
        <f t="shared" si="7"/>
        <v>0.509053475614061</v>
      </c>
      <c r="T45" s="67">
        <f t="shared" si="8"/>
        <v>0</v>
      </c>
      <c r="U45" s="67">
        <f t="shared" si="9"/>
        <v>1.425899250855742</v>
      </c>
      <c r="V45" s="67">
        <f t="shared" si="10"/>
        <v>0.4509273961919158</v>
      </c>
      <c r="W45" s="100">
        <f t="shared" si="11"/>
        <v>0.30061826412794385</v>
      </c>
    </row>
    <row r="46" spans="2:23">
      <c r="B46" s="96">
        <f>Amnt_Deposited!B41</f>
        <v>2027</v>
      </c>
      <c r="C46" s="99">
        <f>Amnt_Deposited!C41</f>
        <v>7.067865867999263</v>
      </c>
      <c r="D46" s="418">
        <f>Dry_Matter_Content!C33</f>
        <v>0.59</v>
      </c>
      <c r="E46" s="284">
        <f>MCF!R45</f>
        <v>1</v>
      </c>
      <c r="F46" s="67">
        <f t="shared" si="4"/>
        <v>0.79230776380271739</v>
      </c>
      <c r="G46" s="67">
        <f t="shared" si="0"/>
        <v>0.79230776380271739</v>
      </c>
      <c r="H46" s="67">
        <f t="shared" si="5"/>
        <v>0</v>
      </c>
      <c r="I46" s="67">
        <f t="shared" si="1"/>
        <v>2.2209233938085533</v>
      </c>
      <c r="J46" s="67">
        <f t="shared" si="2"/>
        <v>0.70262845027321308</v>
      </c>
      <c r="K46" s="100">
        <f t="shared" si="6"/>
        <v>0.46841896684880868</v>
      </c>
      <c r="O46" s="96">
        <f>Amnt_Deposited!B41</f>
        <v>2027</v>
      </c>
      <c r="P46" s="99">
        <f>Amnt_Deposited!C41</f>
        <v>7.067865867999263</v>
      </c>
      <c r="Q46" s="284">
        <f>MCF!R45</f>
        <v>1</v>
      </c>
      <c r="R46" s="67">
        <f t="shared" si="3"/>
        <v>0.5300899400999447</v>
      </c>
      <c r="S46" s="67">
        <f t="shared" si="7"/>
        <v>0.5300899400999447</v>
      </c>
      <c r="T46" s="67">
        <f t="shared" si="8"/>
        <v>0</v>
      </c>
      <c r="U46" s="67">
        <f t="shared" si="9"/>
        <v>1.4858987915757493</v>
      </c>
      <c r="V46" s="67">
        <f t="shared" si="10"/>
        <v>0.47009039937993741</v>
      </c>
      <c r="W46" s="100">
        <f t="shared" si="11"/>
        <v>0.31339359958662494</v>
      </c>
    </row>
    <row r="47" spans="2:23">
      <c r="B47" s="96">
        <f>Amnt_Deposited!B42</f>
        <v>2028</v>
      </c>
      <c r="C47" s="99">
        <f>Amnt_Deposited!C42</f>
        <v>7.3552451649518966</v>
      </c>
      <c r="D47" s="418">
        <f>Dry_Matter_Content!C34</f>
        <v>0.59</v>
      </c>
      <c r="E47" s="284">
        <f>MCF!R46</f>
        <v>1</v>
      </c>
      <c r="F47" s="67">
        <f t="shared" si="4"/>
        <v>0.82452298299110749</v>
      </c>
      <c r="G47" s="67">
        <f t="shared" si="0"/>
        <v>0.82452298299110749</v>
      </c>
      <c r="H47" s="67">
        <f t="shared" si="5"/>
        <v>0</v>
      </c>
      <c r="I47" s="67">
        <f t="shared" si="1"/>
        <v>2.3132524545704851</v>
      </c>
      <c r="J47" s="67">
        <f t="shared" si="2"/>
        <v>0.73219392222917556</v>
      </c>
      <c r="K47" s="100">
        <f t="shared" si="6"/>
        <v>0.48812928148611701</v>
      </c>
      <c r="O47" s="96">
        <f>Amnt_Deposited!B42</f>
        <v>2028</v>
      </c>
      <c r="P47" s="99">
        <f>Amnt_Deposited!C42</f>
        <v>7.3552451649518966</v>
      </c>
      <c r="Q47" s="284">
        <f>MCF!R46</f>
        <v>1</v>
      </c>
      <c r="R47" s="67">
        <f t="shared" si="3"/>
        <v>0.55164338737139218</v>
      </c>
      <c r="S47" s="67">
        <f t="shared" si="7"/>
        <v>0.55164338737139218</v>
      </c>
      <c r="T47" s="67">
        <f t="shared" si="8"/>
        <v>0</v>
      </c>
      <c r="U47" s="67">
        <f t="shared" si="9"/>
        <v>1.5476711337447493</v>
      </c>
      <c r="V47" s="67">
        <f t="shared" si="10"/>
        <v>0.48987104520239222</v>
      </c>
      <c r="W47" s="100">
        <f t="shared" si="11"/>
        <v>0.32658069680159479</v>
      </c>
    </row>
    <row r="48" spans="2:23">
      <c r="B48" s="96">
        <f>Amnt_Deposited!B43</f>
        <v>2029</v>
      </c>
      <c r="C48" s="99">
        <f>Amnt_Deposited!C43</f>
        <v>7.6494338284013459</v>
      </c>
      <c r="D48" s="418">
        <f>Dry_Matter_Content!C35</f>
        <v>0.59</v>
      </c>
      <c r="E48" s="284">
        <f>MCF!R47</f>
        <v>1</v>
      </c>
      <c r="F48" s="67">
        <f t="shared" si="4"/>
        <v>0.85750153216379088</v>
      </c>
      <c r="G48" s="67">
        <f t="shared" si="0"/>
        <v>0.85750153216379088</v>
      </c>
      <c r="H48" s="67">
        <f t="shared" si="5"/>
        <v>0</v>
      </c>
      <c r="I48" s="67">
        <f t="shared" si="1"/>
        <v>2.4081210240035342</v>
      </c>
      <c r="J48" s="67">
        <f t="shared" si="2"/>
        <v>0.76263296273074188</v>
      </c>
      <c r="K48" s="100">
        <f t="shared" si="6"/>
        <v>0.50842197515382792</v>
      </c>
      <c r="O48" s="96">
        <f>Amnt_Deposited!B43</f>
        <v>2029</v>
      </c>
      <c r="P48" s="99">
        <f>Amnt_Deposited!C43</f>
        <v>7.6494338284013459</v>
      </c>
      <c r="Q48" s="284">
        <f>MCF!R47</f>
        <v>1</v>
      </c>
      <c r="R48" s="67">
        <f t="shared" si="3"/>
        <v>0.57370753713010092</v>
      </c>
      <c r="S48" s="67">
        <f t="shared" si="7"/>
        <v>0.57370753713010092</v>
      </c>
      <c r="T48" s="67">
        <f t="shared" si="8"/>
        <v>0</v>
      </c>
      <c r="U48" s="67">
        <f t="shared" si="9"/>
        <v>1.6111425227499114</v>
      </c>
      <c r="V48" s="67">
        <f t="shared" si="10"/>
        <v>0.51023614812493878</v>
      </c>
      <c r="W48" s="100">
        <f t="shared" si="11"/>
        <v>0.34015743208329252</v>
      </c>
    </row>
    <row r="49" spans="2:23">
      <c r="B49" s="96">
        <f>Amnt_Deposited!B44</f>
        <v>2030</v>
      </c>
      <c r="C49" s="99">
        <f>Amnt_Deposited!C44</f>
        <v>7.9559377199999997</v>
      </c>
      <c r="D49" s="418">
        <f>Dry_Matter_Content!C36</f>
        <v>0.59</v>
      </c>
      <c r="E49" s="284">
        <f>MCF!R48</f>
        <v>1</v>
      </c>
      <c r="F49" s="67">
        <f t="shared" si="4"/>
        <v>0.89186061841199982</v>
      </c>
      <c r="G49" s="67">
        <f t="shared" si="0"/>
        <v>0.89186061841199982</v>
      </c>
      <c r="H49" s="67">
        <f t="shared" si="5"/>
        <v>0</v>
      </c>
      <c r="I49" s="67">
        <f t="shared" si="1"/>
        <v>2.5060724140814399</v>
      </c>
      <c r="J49" s="67">
        <f t="shared" si="2"/>
        <v>0.79390922833409427</v>
      </c>
      <c r="K49" s="100">
        <f t="shared" si="6"/>
        <v>0.52927281888939615</v>
      </c>
      <c r="O49" s="96">
        <f>Amnt_Deposited!B44</f>
        <v>2030</v>
      </c>
      <c r="P49" s="99">
        <f>Amnt_Deposited!C44</f>
        <v>7.9559377199999997</v>
      </c>
      <c r="Q49" s="284">
        <f>MCF!R48</f>
        <v>1</v>
      </c>
      <c r="R49" s="67">
        <f t="shared" si="3"/>
        <v>0.596695329</v>
      </c>
      <c r="S49" s="67">
        <f t="shared" si="7"/>
        <v>0.596695329</v>
      </c>
      <c r="T49" s="67">
        <f t="shared" si="8"/>
        <v>0</v>
      </c>
      <c r="U49" s="67">
        <f t="shared" si="9"/>
        <v>1.6766764590196965</v>
      </c>
      <c r="V49" s="67">
        <f t="shared" si="10"/>
        <v>0.53116139273021468</v>
      </c>
      <c r="W49" s="100">
        <f t="shared" si="11"/>
        <v>0.35410759515347645</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1.6798705759757167</v>
      </c>
      <c r="J50" s="67">
        <f t="shared" si="2"/>
        <v>0.82620183810572334</v>
      </c>
      <c r="K50" s="100">
        <f t="shared" si="6"/>
        <v>0.55080122540381549</v>
      </c>
      <c r="O50" s="96">
        <f>Amnt_Deposited!B45</f>
        <v>2031</v>
      </c>
      <c r="P50" s="99">
        <f>Amnt_Deposited!C45</f>
        <v>0</v>
      </c>
      <c r="Q50" s="284">
        <f>MCF!R49</f>
        <v>1</v>
      </c>
      <c r="R50" s="67">
        <f t="shared" si="3"/>
        <v>0</v>
      </c>
      <c r="S50" s="67">
        <f t="shared" si="7"/>
        <v>0</v>
      </c>
      <c r="T50" s="67">
        <f t="shared" si="8"/>
        <v>0</v>
      </c>
      <c r="U50" s="67">
        <f t="shared" si="9"/>
        <v>1.1239098411969557</v>
      </c>
      <c r="V50" s="67">
        <f t="shared" si="10"/>
        <v>0.55276661782274084</v>
      </c>
      <c r="W50" s="100">
        <f t="shared" si="11"/>
        <v>0.36851107854849385</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1.1260509218219583</v>
      </c>
      <c r="J51" s="67">
        <f t="shared" ref="J51:J82" si="16">I50*(1-$K$10)+H51</f>
        <v>0.55381965415375833</v>
      </c>
      <c r="K51" s="100">
        <f t="shared" si="6"/>
        <v>0.36921310276917219</v>
      </c>
      <c r="O51" s="96">
        <f>Amnt_Deposited!B46</f>
        <v>2032</v>
      </c>
      <c r="P51" s="99">
        <f>Amnt_Deposited!C46</f>
        <v>0</v>
      </c>
      <c r="Q51" s="284">
        <f>MCF!R50</f>
        <v>1</v>
      </c>
      <c r="R51" s="67">
        <f t="shared" ref="R51:R82" si="17">P51*$W$6*DOCF*Q51</f>
        <v>0</v>
      </c>
      <c r="S51" s="67">
        <f t="shared" si="7"/>
        <v>0</v>
      </c>
      <c r="T51" s="67">
        <f t="shared" si="8"/>
        <v>0</v>
      </c>
      <c r="U51" s="67">
        <f t="shared" si="9"/>
        <v>0.7533792964910514</v>
      </c>
      <c r="V51" s="67">
        <f t="shared" si="10"/>
        <v>0.37053054470590424</v>
      </c>
      <c r="W51" s="100">
        <f t="shared" si="11"/>
        <v>0.24702036313726949</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0.7548145057541692</v>
      </c>
      <c r="J52" s="67">
        <f t="shared" si="16"/>
        <v>0.37123641606778912</v>
      </c>
      <c r="K52" s="100">
        <f t="shared" si="6"/>
        <v>0.24749094404519273</v>
      </c>
      <c r="O52" s="96">
        <f>Amnt_Deposited!B47</f>
        <v>2033</v>
      </c>
      <c r="P52" s="99">
        <f>Amnt_Deposited!C47</f>
        <v>0</v>
      </c>
      <c r="Q52" s="284">
        <f>MCF!R51</f>
        <v>1</v>
      </c>
      <c r="R52" s="67">
        <f t="shared" si="17"/>
        <v>0</v>
      </c>
      <c r="S52" s="67">
        <f t="shared" si="7"/>
        <v>0</v>
      </c>
      <c r="T52" s="67">
        <f t="shared" si="8"/>
        <v>0</v>
      </c>
      <c r="U52" s="67">
        <f t="shared" si="9"/>
        <v>0.50500524470617913</v>
      </c>
      <c r="V52" s="67">
        <f t="shared" si="10"/>
        <v>0.24837405178487226</v>
      </c>
      <c r="W52" s="100">
        <f t="shared" si="11"/>
        <v>0.16558270118991483</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0.50596729424550302</v>
      </c>
      <c r="J53" s="67">
        <f t="shared" si="16"/>
        <v>0.24884721150866615</v>
      </c>
      <c r="K53" s="100">
        <f t="shared" si="6"/>
        <v>0.16589814100577743</v>
      </c>
      <c r="O53" s="96">
        <f>Amnt_Deposited!B48</f>
        <v>2034</v>
      </c>
      <c r="P53" s="99">
        <f>Amnt_Deposited!C48</f>
        <v>0</v>
      </c>
      <c r="Q53" s="284">
        <f>MCF!R52</f>
        <v>1</v>
      </c>
      <c r="R53" s="67">
        <f t="shared" si="17"/>
        <v>0</v>
      </c>
      <c r="S53" s="67">
        <f t="shared" si="7"/>
        <v>0</v>
      </c>
      <c r="T53" s="67">
        <f t="shared" si="8"/>
        <v>0</v>
      </c>
      <c r="U53" s="67">
        <f t="shared" si="9"/>
        <v>0.33851513887968532</v>
      </c>
      <c r="V53" s="67">
        <f t="shared" si="10"/>
        <v>0.16649010582649384</v>
      </c>
      <c r="W53" s="100">
        <f t="shared" si="11"/>
        <v>0.11099340388432923</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0.33916001997117345</v>
      </c>
      <c r="J54" s="67">
        <f t="shared" si="16"/>
        <v>0.16680727427432956</v>
      </c>
      <c r="K54" s="100">
        <f t="shared" si="6"/>
        <v>0.1112048495162197</v>
      </c>
      <c r="O54" s="96">
        <f>Amnt_Deposited!B49</f>
        <v>2035</v>
      </c>
      <c r="P54" s="99">
        <f>Amnt_Deposited!C49</f>
        <v>0</v>
      </c>
      <c r="Q54" s="284">
        <f>MCF!R53</f>
        <v>1</v>
      </c>
      <c r="R54" s="67">
        <f t="shared" si="17"/>
        <v>0</v>
      </c>
      <c r="S54" s="67">
        <f t="shared" si="7"/>
        <v>0</v>
      </c>
      <c r="T54" s="67">
        <f t="shared" si="8"/>
        <v>0</v>
      </c>
      <c r="U54" s="67">
        <f t="shared" si="9"/>
        <v>0.22691348347759149</v>
      </c>
      <c r="V54" s="67">
        <f t="shared" si="10"/>
        <v>0.11160165540209381</v>
      </c>
      <c r="W54" s="100">
        <f t="shared" si="11"/>
        <v>7.4401103601395874E-2</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0.22734576020052535</v>
      </c>
      <c r="J55" s="67">
        <f t="shared" si="16"/>
        <v>0.11181425977064811</v>
      </c>
      <c r="K55" s="100">
        <f t="shared" si="6"/>
        <v>7.4542839847098738E-2</v>
      </c>
      <c r="O55" s="96">
        <f>Amnt_Deposited!B50</f>
        <v>2036</v>
      </c>
      <c r="P55" s="99">
        <f>Amnt_Deposited!C50</f>
        <v>0</v>
      </c>
      <c r="Q55" s="284">
        <f>MCF!R54</f>
        <v>1</v>
      </c>
      <c r="R55" s="67">
        <f t="shared" si="17"/>
        <v>0</v>
      </c>
      <c r="S55" s="67">
        <f t="shared" si="7"/>
        <v>0</v>
      </c>
      <c r="T55" s="67">
        <f t="shared" si="8"/>
        <v>0</v>
      </c>
      <c r="U55" s="67">
        <f t="shared" si="9"/>
        <v>0.15210465669080642</v>
      </c>
      <c r="V55" s="67">
        <f t="shared" si="10"/>
        <v>7.4808826786785076E-2</v>
      </c>
      <c r="W55" s="100">
        <f t="shared" si="11"/>
        <v>4.9872551191190051E-2</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0.15239442044362358</v>
      </c>
      <c r="J56" s="67">
        <f t="shared" si="16"/>
        <v>7.4951339756901783E-2</v>
      </c>
      <c r="K56" s="100">
        <f t="shared" si="6"/>
        <v>4.9967559837934522E-2</v>
      </c>
      <c r="O56" s="96">
        <f>Amnt_Deposited!B51</f>
        <v>2037</v>
      </c>
      <c r="P56" s="99">
        <f>Amnt_Deposited!C51</f>
        <v>0</v>
      </c>
      <c r="Q56" s="284">
        <f>MCF!R55</f>
        <v>1</v>
      </c>
      <c r="R56" s="67">
        <f t="shared" si="17"/>
        <v>0</v>
      </c>
      <c r="S56" s="67">
        <f t="shared" si="7"/>
        <v>0</v>
      </c>
      <c r="T56" s="67">
        <f t="shared" si="8"/>
        <v>0</v>
      </c>
      <c r="U56" s="67">
        <f t="shared" si="9"/>
        <v>0.10195880047521648</v>
      </c>
      <c r="V56" s="67">
        <f t="shared" si="10"/>
        <v>5.0145856215589944E-2</v>
      </c>
      <c r="W56" s="100">
        <f t="shared" si="11"/>
        <v>3.3430570810393294E-2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0.10215303492734433</v>
      </c>
      <c r="J57" s="67">
        <f t="shared" si="16"/>
        <v>5.0241385516279248E-2</v>
      </c>
      <c r="K57" s="100">
        <f t="shared" si="6"/>
        <v>3.3494257010852832E-2</v>
      </c>
      <c r="O57" s="96">
        <f>Amnt_Deposited!B52</f>
        <v>2038</v>
      </c>
      <c r="P57" s="99">
        <f>Amnt_Deposited!C52</f>
        <v>0</v>
      </c>
      <c r="Q57" s="284">
        <f>MCF!R56</f>
        <v>1</v>
      </c>
      <c r="R57" s="67">
        <f t="shared" si="17"/>
        <v>0</v>
      </c>
      <c r="S57" s="67">
        <f t="shared" si="7"/>
        <v>0</v>
      </c>
      <c r="T57" s="67">
        <f t="shared" si="8"/>
        <v>0</v>
      </c>
      <c r="U57" s="67">
        <f t="shared" si="9"/>
        <v>6.8345027828285679E-2</v>
      </c>
      <c r="V57" s="67">
        <f t="shared" si="10"/>
        <v>3.3613772646930801E-2</v>
      </c>
      <c r="W57" s="100">
        <f t="shared" si="11"/>
        <v>2.2409181764620534E-2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6.8475227075177725E-2</v>
      </c>
      <c r="J58" s="67">
        <f t="shared" si="16"/>
        <v>3.3677807852166605E-2</v>
      </c>
      <c r="K58" s="100">
        <f t="shared" si="6"/>
        <v>2.2451871901444403E-2</v>
      </c>
      <c r="O58" s="96">
        <f>Amnt_Deposited!B53</f>
        <v>2039</v>
      </c>
      <c r="P58" s="99">
        <f>Amnt_Deposited!C53</f>
        <v>0</v>
      </c>
      <c r="Q58" s="284">
        <f>MCF!R57</f>
        <v>1</v>
      </c>
      <c r="R58" s="67">
        <f t="shared" si="17"/>
        <v>0</v>
      </c>
      <c r="S58" s="67">
        <f t="shared" si="7"/>
        <v>0</v>
      </c>
      <c r="T58" s="67">
        <f t="shared" si="8"/>
        <v>0</v>
      </c>
      <c r="U58" s="67">
        <f t="shared" si="9"/>
        <v>4.5813042200163509E-2</v>
      </c>
      <c r="V58" s="67">
        <f t="shared" si="10"/>
        <v>2.2531985628122173E-2</v>
      </c>
      <c r="W58" s="100">
        <f t="shared" si="11"/>
        <v>1.5021323752081449E-2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4.5900317365333988E-2</v>
      </c>
      <c r="J59" s="67">
        <f t="shared" si="16"/>
        <v>2.2574909709843737E-2</v>
      </c>
      <c r="K59" s="100">
        <f t="shared" si="6"/>
        <v>1.504993980656249E-2</v>
      </c>
      <c r="O59" s="96">
        <f>Amnt_Deposited!B54</f>
        <v>2040</v>
      </c>
      <c r="P59" s="99">
        <f>Amnt_Deposited!C54</f>
        <v>0</v>
      </c>
      <c r="Q59" s="284">
        <f>MCF!R58</f>
        <v>1</v>
      </c>
      <c r="R59" s="67">
        <f t="shared" si="17"/>
        <v>0</v>
      </c>
      <c r="S59" s="67">
        <f t="shared" si="7"/>
        <v>0</v>
      </c>
      <c r="T59" s="67">
        <f t="shared" si="8"/>
        <v>0</v>
      </c>
      <c r="U59" s="67">
        <f t="shared" si="9"/>
        <v>3.0709400556646289E-2</v>
      </c>
      <c r="V59" s="67">
        <f t="shared" si="10"/>
        <v>1.5103641643517218E-2</v>
      </c>
      <c r="W59" s="100">
        <f t="shared" si="11"/>
        <v>1.0069094429011478E-2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3.0767902849381135E-2</v>
      </c>
      <c r="J60" s="67">
        <f t="shared" si="16"/>
        <v>1.5132414515952854E-2</v>
      </c>
      <c r="K60" s="100">
        <f t="shared" si="6"/>
        <v>1.0088276343968569E-2</v>
      </c>
      <c r="O60" s="96">
        <f>Amnt_Deposited!B55</f>
        <v>2041</v>
      </c>
      <c r="P60" s="99">
        <f>Amnt_Deposited!C55</f>
        <v>0</v>
      </c>
      <c r="Q60" s="284">
        <f>MCF!R59</f>
        <v>1</v>
      </c>
      <c r="R60" s="67">
        <f t="shared" si="17"/>
        <v>0</v>
      </c>
      <c r="S60" s="67">
        <f t="shared" si="7"/>
        <v>0</v>
      </c>
      <c r="T60" s="67">
        <f t="shared" si="8"/>
        <v>0</v>
      </c>
      <c r="U60" s="67">
        <f t="shared" si="9"/>
        <v>2.0585126794858029E-2</v>
      </c>
      <c r="V60" s="67">
        <f t="shared" si="10"/>
        <v>1.0124273761788261E-2</v>
      </c>
      <c r="W60" s="100">
        <f t="shared" si="11"/>
        <v>6.7495158411921734E-3</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2.0624342054417242E-2</v>
      </c>
      <c r="J61" s="67">
        <f t="shared" si="16"/>
        <v>1.0143560794963894E-2</v>
      </c>
      <c r="K61" s="100">
        <f t="shared" si="6"/>
        <v>6.762373863309263E-3</v>
      </c>
      <c r="O61" s="96">
        <f>Amnt_Deposited!B56</f>
        <v>2042</v>
      </c>
      <c r="P61" s="99">
        <f>Amnt_Deposited!C56</f>
        <v>0</v>
      </c>
      <c r="Q61" s="284">
        <f>MCF!R60</f>
        <v>1</v>
      </c>
      <c r="R61" s="67">
        <f t="shared" si="17"/>
        <v>0</v>
      </c>
      <c r="S61" s="67">
        <f t="shared" si="7"/>
        <v>0</v>
      </c>
      <c r="T61" s="67">
        <f t="shared" si="8"/>
        <v>0</v>
      </c>
      <c r="U61" s="67">
        <f t="shared" si="9"/>
        <v>1.3798623140778706E-2</v>
      </c>
      <c r="V61" s="67">
        <f t="shared" si="10"/>
        <v>6.7865036540793221E-3</v>
      </c>
      <c r="W61" s="100">
        <f t="shared" si="11"/>
        <v>4.5243357693862144E-3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1.3824909915371738E-2</v>
      </c>
      <c r="J62" s="67">
        <f t="shared" si="16"/>
        <v>6.7994321390455045E-3</v>
      </c>
      <c r="K62" s="100">
        <f t="shared" si="6"/>
        <v>4.5329547593636697E-3</v>
      </c>
      <c r="O62" s="96">
        <f>Amnt_Deposited!B57</f>
        <v>2043</v>
      </c>
      <c r="P62" s="99">
        <f>Amnt_Deposited!C57</f>
        <v>0</v>
      </c>
      <c r="Q62" s="284">
        <f>MCF!R61</f>
        <v>1</v>
      </c>
      <c r="R62" s="67">
        <f t="shared" si="17"/>
        <v>0</v>
      </c>
      <c r="S62" s="67">
        <f t="shared" si="7"/>
        <v>0</v>
      </c>
      <c r="T62" s="67">
        <f t="shared" si="8"/>
        <v>0</v>
      </c>
      <c r="U62" s="67">
        <f t="shared" si="9"/>
        <v>9.2494936989552211E-3</v>
      </c>
      <c r="V62" s="67">
        <f t="shared" si="10"/>
        <v>4.5491294418234856E-3</v>
      </c>
      <c r="W62" s="100">
        <f t="shared" si="11"/>
        <v>3.0327529612156571E-3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9.2671142509105509E-3</v>
      </c>
      <c r="J63" s="67">
        <f t="shared" si="16"/>
        <v>4.5577956644611882E-3</v>
      </c>
      <c r="K63" s="100">
        <f t="shared" si="6"/>
        <v>3.0385304429741255E-3</v>
      </c>
      <c r="O63" s="96">
        <f>Amnt_Deposited!B58</f>
        <v>2044</v>
      </c>
      <c r="P63" s="99">
        <f>Amnt_Deposited!C58</f>
        <v>0</v>
      </c>
      <c r="Q63" s="284">
        <f>MCF!R62</f>
        <v>1</v>
      </c>
      <c r="R63" s="67">
        <f t="shared" si="17"/>
        <v>0</v>
      </c>
      <c r="S63" s="67">
        <f t="shared" si="7"/>
        <v>0</v>
      </c>
      <c r="T63" s="67">
        <f t="shared" si="8"/>
        <v>0</v>
      </c>
      <c r="U63" s="67">
        <f t="shared" si="9"/>
        <v>6.2001210420900201E-3</v>
      </c>
      <c r="V63" s="67">
        <f t="shared" si="10"/>
        <v>3.0493726568652014E-3</v>
      </c>
      <c r="W63" s="100">
        <f t="shared" si="11"/>
        <v>2.0329151045768009E-3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6.2119324512878897E-3</v>
      </c>
      <c r="J64" s="67">
        <f t="shared" si="16"/>
        <v>3.0551817996226612E-3</v>
      </c>
      <c r="K64" s="100">
        <f t="shared" si="6"/>
        <v>2.0367878664151072E-3</v>
      </c>
      <c r="O64" s="96">
        <f>Amnt_Deposited!B59</f>
        <v>2045</v>
      </c>
      <c r="P64" s="99">
        <f>Amnt_Deposited!C59</f>
        <v>0</v>
      </c>
      <c r="Q64" s="284">
        <f>MCF!R63</f>
        <v>1</v>
      </c>
      <c r="R64" s="67">
        <f t="shared" si="17"/>
        <v>0</v>
      </c>
      <c r="S64" s="67">
        <f t="shared" si="7"/>
        <v>0</v>
      </c>
      <c r="T64" s="67">
        <f t="shared" si="8"/>
        <v>0</v>
      </c>
      <c r="U64" s="67">
        <f t="shared" si="9"/>
        <v>4.1560654223603182E-3</v>
      </c>
      <c r="V64" s="67">
        <f t="shared" si="10"/>
        <v>2.0440556197297019E-3</v>
      </c>
      <c r="W64" s="100">
        <f t="shared" si="11"/>
        <v>1.362703746486468E-3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4.1639828467175798E-3</v>
      </c>
      <c r="J65" s="67">
        <f t="shared" si="16"/>
        <v>2.0479496045703095E-3</v>
      </c>
      <c r="K65" s="100">
        <f t="shared" si="6"/>
        <v>1.3652997363802063E-3</v>
      </c>
      <c r="O65" s="96">
        <f>Amnt_Deposited!B60</f>
        <v>2046</v>
      </c>
      <c r="P65" s="99">
        <f>Amnt_Deposited!C60</f>
        <v>0</v>
      </c>
      <c r="Q65" s="284">
        <f>MCF!R64</f>
        <v>1</v>
      </c>
      <c r="R65" s="67">
        <f t="shared" si="17"/>
        <v>0</v>
      </c>
      <c r="S65" s="67">
        <f t="shared" si="7"/>
        <v>0</v>
      </c>
      <c r="T65" s="67">
        <f t="shared" si="8"/>
        <v>0</v>
      </c>
      <c r="U65" s="67">
        <f t="shared" si="9"/>
        <v>2.7858939652436973E-3</v>
      </c>
      <c r="V65" s="67">
        <f t="shared" si="10"/>
        <v>1.3701714571166209E-3</v>
      </c>
      <c r="W65" s="100">
        <f t="shared" si="11"/>
        <v>9.1344763807774728E-4</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2.7912011735033407E-3</v>
      </c>
      <c r="J66" s="67">
        <f t="shared" si="16"/>
        <v>1.3727816732142391E-3</v>
      </c>
      <c r="K66" s="100">
        <f t="shared" si="6"/>
        <v>9.1518778214282601E-4</v>
      </c>
      <c r="O66" s="96">
        <f>Amnt_Deposited!B61</f>
        <v>2047</v>
      </c>
      <c r="P66" s="99">
        <f>Amnt_Deposited!C61</f>
        <v>0</v>
      </c>
      <c r="Q66" s="284">
        <f>MCF!R65</f>
        <v>1</v>
      </c>
      <c r="R66" s="67">
        <f t="shared" si="17"/>
        <v>0</v>
      </c>
      <c r="S66" s="67">
        <f t="shared" si="7"/>
        <v>0</v>
      </c>
      <c r="T66" s="67">
        <f t="shared" si="8"/>
        <v>0</v>
      </c>
      <c r="U66" s="67">
        <f t="shared" si="9"/>
        <v>1.8674405710325649E-3</v>
      </c>
      <c r="V66" s="67">
        <f t="shared" si="10"/>
        <v>9.1845339421113233E-4</v>
      </c>
      <c r="W66" s="100">
        <f t="shared" si="11"/>
        <v>6.1230226280742156E-4</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1.8709980991174898E-3</v>
      </c>
      <c r="J67" s="67">
        <f t="shared" si="16"/>
        <v>9.2020307438585086E-4</v>
      </c>
      <c r="K67" s="100">
        <f t="shared" si="6"/>
        <v>6.1346871625723391E-4</v>
      </c>
      <c r="O67" s="96">
        <f>Amnt_Deposited!B62</f>
        <v>2048</v>
      </c>
      <c r="P67" s="99">
        <f>Amnt_Deposited!C62</f>
        <v>0</v>
      </c>
      <c r="Q67" s="284">
        <f>MCF!R66</f>
        <v>1</v>
      </c>
      <c r="R67" s="67">
        <f t="shared" si="17"/>
        <v>0</v>
      </c>
      <c r="S67" s="67">
        <f t="shared" si="7"/>
        <v>0</v>
      </c>
      <c r="T67" s="67">
        <f t="shared" si="8"/>
        <v>0</v>
      </c>
      <c r="U67" s="67">
        <f t="shared" si="9"/>
        <v>1.2517828495433696E-3</v>
      </c>
      <c r="V67" s="67">
        <f t="shared" si="10"/>
        <v>6.1565772148919546E-4</v>
      </c>
      <c r="W67" s="100">
        <f t="shared" si="11"/>
        <v>4.1043848099279697E-4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1.2541675319330296E-3</v>
      </c>
      <c r="J68" s="67">
        <f t="shared" si="16"/>
        <v>6.1683056718446038E-4</v>
      </c>
      <c r="K68" s="100">
        <f t="shared" si="6"/>
        <v>4.1122037812297359E-4</v>
      </c>
      <c r="O68" s="96">
        <f>Amnt_Deposited!B63</f>
        <v>2049</v>
      </c>
      <c r="P68" s="99">
        <f>Amnt_Deposited!C63</f>
        <v>0</v>
      </c>
      <c r="Q68" s="284">
        <f>MCF!R67</f>
        <v>1</v>
      </c>
      <c r="R68" s="67">
        <f t="shared" si="17"/>
        <v>0</v>
      </c>
      <c r="S68" s="67">
        <f t="shared" si="7"/>
        <v>0</v>
      </c>
      <c r="T68" s="67">
        <f t="shared" si="8"/>
        <v>0</v>
      </c>
      <c r="U68" s="67">
        <f t="shared" si="9"/>
        <v>8.3909513733253531E-4</v>
      </c>
      <c r="V68" s="67">
        <f t="shared" si="10"/>
        <v>4.1268771221083432E-4</v>
      </c>
      <c r="W68" s="100">
        <f t="shared" si="11"/>
        <v>2.7512514147388955E-4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8.4069363774175252E-4</v>
      </c>
      <c r="J69" s="67">
        <f t="shared" si="16"/>
        <v>4.1347389419127704E-4</v>
      </c>
      <c r="K69" s="100">
        <f t="shared" si="6"/>
        <v>2.7564926279418468E-4</v>
      </c>
      <c r="O69" s="96">
        <f>Amnt_Deposited!B64</f>
        <v>2050</v>
      </c>
      <c r="P69" s="99">
        <f>Amnt_Deposited!C64</f>
        <v>0</v>
      </c>
      <c r="Q69" s="284">
        <f>MCF!R68</f>
        <v>1</v>
      </c>
      <c r="R69" s="67">
        <f t="shared" si="17"/>
        <v>0</v>
      </c>
      <c r="S69" s="67">
        <f t="shared" si="7"/>
        <v>0</v>
      </c>
      <c r="T69" s="67">
        <f t="shared" si="8"/>
        <v>0</v>
      </c>
      <c r="U69" s="67">
        <f t="shared" si="9"/>
        <v>5.6246229108502621E-4</v>
      </c>
      <c r="V69" s="67">
        <f t="shared" si="10"/>
        <v>2.7663284624750915E-4</v>
      </c>
      <c r="W69" s="100">
        <f t="shared" si="11"/>
        <v>1.8442189749833942E-4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5.635337979529206E-4</v>
      </c>
      <c r="J70" s="67">
        <f t="shared" si="16"/>
        <v>2.7715983978883187E-4</v>
      </c>
      <c r="K70" s="100">
        <f t="shared" si="6"/>
        <v>1.8477322652588789E-4</v>
      </c>
      <c r="O70" s="96">
        <f>Amnt_Deposited!B65</f>
        <v>2051</v>
      </c>
      <c r="P70" s="99">
        <f>Amnt_Deposited!C65</f>
        <v>0</v>
      </c>
      <c r="Q70" s="284">
        <f>MCF!R69</f>
        <v>1</v>
      </c>
      <c r="R70" s="67">
        <f t="shared" si="17"/>
        <v>0</v>
      </c>
      <c r="S70" s="67">
        <f t="shared" si="7"/>
        <v>0</v>
      </c>
      <c r="T70" s="67">
        <f t="shared" si="8"/>
        <v>0</v>
      </c>
      <c r="U70" s="67">
        <f t="shared" si="9"/>
        <v>3.7702974885342596E-4</v>
      </c>
      <c r="V70" s="67">
        <f t="shared" si="10"/>
        <v>1.8543254223160027E-4</v>
      </c>
      <c r="W70" s="100">
        <f t="shared" si="11"/>
        <v>1.2362169482106684E-4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3.777480013864404E-4</v>
      </c>
      <c r="J71" s="67">
        <f t="shared" si="16"/>
        <v>1.857857965664802E-4</v>
      </c>
      <c r="K71" s="100">
        <f t="shared" si="6"/>
        <v>1.238571977109868E-4</v>
      </c>
      <c r="O71" s="96">
        <f>Amnt_Deposited!B66</f>
        <v>2052</v>
      </c>
      <c r="P71" s="99">
        <f>Amnt_Deposited!C66</f>
        <v>0</v>
      </c>
      <c r="Q71" s="284">
        <f>MCF!R70</f>
        <v>1</v>
      </c>
      <c r="R71" s="67">
        <f t="shared" si="17"/>
        <v>0</v>
      </c>
      <c r="S71" s="67">
        <f t="shared" si="7"/>
        <v>0</v>
      </c>
      <c r="T71" s="67">
        <f t="shared" si="8"/>
        <v>0</v>
      </c>
      <c r="U71" s="67">
        <f t="shared" si="9"/>
        <v>2.52730598608234E-4</v>
      </c>
      <c r="V71" s="67">
        <f t="shared" si="10"/>
        <v>1.2429915024519194E-4</v>
      </c>
      <c r="W71" s="100">
        <f t="shared" si="11"/>
        <v>8.2866100163461281E-5</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2.532120576792295E-4</v>
      </c>
      <c r="J72" s="67">
        <f t="shared" si="16"/>
        <v>1.2453594370721093E-4</v>
      </c>
      <c r="K72" s="100">
        <f t="shared" si="6"/>
        <v>8.3023962471473947E-5</v>
      </c>
      <c r="O72" s="96">
        <f>Amnt_Deposited!B67</f>
        <v>2053</v>
      </c>
      <c r="P72" s="99">
        <f>Amnt_Deposited!C67</f>
        <v>0</v>
      </c>
      <c r="Q72" s="284">
        <f>MCF!R71</f>
        <v>1</v>
      </c>
      <c r="R72" s="67">
        <f t="shared" si="17"/>
        <v>0</v>
      </c>
      <c r="S72" s="67">
        <f t="shared" si="7"/>
        <v>0</v>
      </c>
      <c r="T72" s="67">
        <f t="shared" si="8"/>
        <v>0</v>
      </c>
      <c r="U72" s="67">
        <f t="shared" si="9"/>
        <v>1.6941038649368609E-4</v>
      </c>
      <c r="V72" s="67">
        <f t="shared" si="10"/>
        <v>8.3320212114547899E-5</v>
      </c>
      <c r="W72" s="100">
        <f t="shared" si="11"/>
        <v>5.5546808076365262E-5</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1.6973311816032008E-4</v>
      </c>
      <c r="J73" s="67">
        <f t="shared" si="16"/>
        <v>8.3478939518909424E-5</v>
      </c>
      <c r="K73" s="100">
        <f t="shared" si="6"/>
        <v>5.5652626345939614E-5</v>
      </c>
      <c r="O73" s="96">
        <f>Amnt_Deposited!B68</f>
        <v>2054</v>
      </c>
      <c r="P73" s="99">
        <f>Amnt_Deposited!C68</f>
        <v>0</v>
      </c>
      <c r="Q73" s="284">
        <f>MCF!R72</f>
        <v>1</v>
      </c>
      <c r="R73" s="67">
        <f t="shared" si="17"/>
        <v>0</v>
      </c>
      <c r="S73" s="67">
        <f t="shared" si="7"/>
        <v>0</v>
      </c>
      <c r="T73" s="67">
        <f t="shared" si="8"/>
        <v>0</v>
      </c>
      <c r="U73" s="67">
        <f t="shared" si="9"/>
        <v>1.135591780733631E-4</v>
      </c>
      <c r="V73" s="67">
        <f t="shared" si="10"/>
        <v>5.5851208420322977E-5</v>
      </c>
      <c r="W73" s="100">
        <f t="shared" si="11"/>
        <v>3.7234138946881984E-5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1.1377551157899836E-4</v>
      </c>
      <c r="J74" s="67">
        <f t="shared" si="16"/>
        <v>5.5957606581321711E-5</v>
      </c>
      <c r="K74" s="100">
        <f t="shared" si="6"/>
        <v>3.7305071054214469E-5</v>
      </c>
      <c r="O74" s="96">
        <f>Amnt_Deposited!B69</f>
        <v>2055</v>
      </c>
      <c r="P74" s="99">
        <f>Amnt_Deposited!C69</f>
        <v>0</v>
      </c>
      <c r="Q74" s="284">
        <f>MCF!R73</f>
        <v>1</v>
      </c>
      <c r="R74" s="67">
        <f t="shared" si="17"/>
        <v>0</v>
      </c>
      <c r="S74" s="67">
        <f t="shared" si="7"/>
        <v>0</v>
      </c>
      <c r="T74" s="67">
        <f t="shared" si="8"/>
        <v>0</v>
      </c>
      <c r="U74" s="67">
        <f t="shared" si="9"/>
        <v>7.6120993473906124E-5</v>
      </c>
      <c r="V74" s="67">
        <f t="shared" si="10"/>
        <v>3.7438184599456987E-5</v>
      </c>
      <c r="W74" s="100">
        <f t="shared" si="11"/>
        <v>2.4958789732971323E-5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7.6266006159362603E-5</v>
      </c>
      <c r="J75" s="67">
        <f t="shared" si="16"/>
        <v>3.7509505419635766E-5</v>
      </c>
      <c r="K75" s="100">
        <f t="shared" si="6"/>
        <v>2.5006336946423844E-5</v>
      </c>
      <c r="O75" s="96">
        <f>Amnt_Deposited!B70</f>
        <v>2056</v>
      </c>
      <c r="P75" s="99">
        <f>Amnt_Deposited!C70</f>
        <v>0</v>
      </c>
      <c r="Q75" s="284">
        <f>MCF!R74</f>
        <v>1</v>
      </c>
      <c r="R75" s="67">
        <f t="shared" si="17"/>
        <v>0</v>
      </c>
      <c r="S75" s="67">
        <f t="shared" si="7"/>
        <v>0</v>
      </c>
      <c r="T75" s="67">
        <f t="shared" si="8"/>
        <v>0</v>
      </c>
      <c r="U75" s="67">
        <f t="shared" si="9"/>
        <v>5.1025427849707357E-5</v>
      </c>
      <c r="V75" s="67">
        <f t="shared" si="10"/>
        <v>2.509556562419877E-5</v>
      </c>
      <c r="W75" s="100">
        <f t="shared" si="11"/>
        <v>1.673037708279918E-5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5.1122632759698292E-5</v>
      </c>
      <c r="J76" s="67">
        <f t="shared" si="16"/>
        <v>2.514337339966431E-5</v>
      </c>
      <c r="K76" s="100">
        <f t="shared" si="6"/>
        <v>1.6762248933109538E-5</v>
      </c>
      <c r="O76" s="96">
        <f>Amnt_Deposited!B71</f>
        <v>2057</v>
      </c>
      <c r="P76" s="99">
        <f>Amnt_Deposited!C71</f>
        <v>0</v>
      </c>
      <c r="Q76" s="284">
        <f>MCF!R75</f>
        <v>1</v>
      </c>
      <c r="R76" s="67">
        <f t="shared" si="17"/>
        <v>0</v>
      </c>
      <c r="S76" s="67">
        <f t="shared" si="7"/>
        <v>0</v>
      </c>
      <c r="T76" s="67">
        <f t="shared" si="8"/>
        <v>0</v>
      </c>
      <c r="U76" s="67">
        <f t="shared" si="9"/>
        <v>3.4203367145204027E-5</v>
      </c>
      <c r="V76" s="67">
        <f t="shared" si="10"/>
        <v>1.682206070450333E-5</v>
      </c>
      <c r="W76" s="100">
        <f t="shared" si="11"/>
        <v>1.1214707136335552E-5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3.4268525544944041E-5</v>
      </c>
      <c r="J77" s="67">
        <f t="shared" si="16"/>
        <v>1.6854107214754251E-5</v>
      </c>
      <c r="K77" s="100">
        <f t="shared" si="6"/>
        <v>1.1236071476502833E-5</v>
      </c>
      <c r="O77" s="96">
        <f>Amnt_Deposited!B72</f>
        <v>2058</v>
      </c>
      <c r="P77" s="99">
        <f>Amnt_Deposited!C72</f>
        <v>0</v>
      </c>
      <c r="Q77" s="284">
        <f>MCF!R76</f>
        <v>1</v>
      </c>
      <c r="R77" s="67">
        <f t="shared" si="17"/>
        <v>0</v>
      </c>
      <c r="S77" s="67">
        <f t="shared" si="7"/>
        <v>0</v>
      </c>
      <c r="T77" s="67">
        <f t="shared" si="8"/>
        <v>0</v>
      </c>
      <c r="U77" s="67">
        <f t="shared" si="9"/>
        <v>2.2927202639347037E-5</v>
      </c>
      <c r="V77" s="67">
        <f t="shared" si="10"/>
        <v>1.1276164505856991E-5</v>
      </c>
      <c r="W77" s="100">
        <f t="shared" si="11"/>
        <v>7.5174430039046605E-6</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2.2970879620860371E-5</v>
      </c>
      <c r="J78" s="67">
        <f t="shared" si="16"/>
        <v>1.1297645924083668E-5</v>
      </c>
      <c r="K78" s="100">
        <f t="shared" si="6"/>
        <v>7.5317639493891117E-6</v>
      </c>
      <c r="O78" s="96">
        <f>Amnt_Deposited!B73</f>
        <v>2059</v>
      </c>
      <c r="P78" s="99">
        <f>Amnt_Deposited!C73</f>
        <v>0</v>
      </c>
      <c r="Q78" s="284">
        <f>MCF!R77</f>
        <v>1</v>
      </c>
      <c r="R78" s="67">
        <f t="shared" si="17"/>
        <v>0</v>
      </c>
      <c r="S78" s="67">
        <f t="shared" si="7"/>
        <v>0</v>
      </c>
      <c r="T78" s="67">
        <f t="shared" si="8"/>
        <v>0</v>
      </c>
      <c r="U78" s="67">
        <f t="shared" si="9"/>
        <v>1.5368563528675535E-5</v>
      </c>
      <c r="V78" s="67">
        <f t="shared" si="10"/>
        <v>7.5586391106714995E-6</v>
      </c>
      <c r="W78" s="100">
        <f t="shared" si="11"/>
        <v>5.0390927404476663E-6</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1.5397841084934253E-5</v>
      </c>
      <c r="J79" s="67">
        <f t="shared" si="16"/>
        <v>7.5730385359261177E-6</v>
      </c>
      <c r="K79" s="100">
        <f t="shared" si="6"/>
        <v>5.0486923572840785E-6</v>
      </c>
      <c r="O79" s="96">
        <f>Amnt_Deposited!B74</f>
        <v>2060</v>
      </c>
      <c r="P79" s="99">
        <f>Amnt_Deposited!C74</f>
        <v>0</v>
      </c>
      <c r="Q79" s="284">
        <f>MCF!R78</f>
        <v>1</v>
      </c>
      <c r="R79" s="67">
        <f t="shared" si="17"/>
        <v>0</v>
      </c>
      <c r="S79" s="67">
        <f t="shared" si="7"/>
        <v>0</v>
      </c>
      <c r="T79" s="67">
        <f t="shared" si="8"/>
        <v>0</v>
      </c>
      <c r="U79" s="67">
        <f t="shared" si="9"/>
        <v>1.0301856212043433E-5</v>
      </c>
      <c r="V79" s="67">
        <f t="shared" si="10"/>
        <v>5.0667073166321026E-6</v>
      </c>
      <c r="W79" s="100">
        <f t="shared" si="11"/>
        <v>3.377804877754735E-6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1.0321481544902587E-5</v>
      </c>
      <c r="J80" s="67">
        <f t="shared" si="16"/>
        <v>5.0763595400316659E-6</v>
      </c>
      <c r="K80" s="100">
        <f t="shared" si="6"/>
        <v>3.3842396933544439E-6</v>
      </c>
      <c r="O80" s="96">
        <f>Amnt_Deposited!B75</f>
        <v>2061</v>
      </c>
      <c r="P80" s="99">
        <f>Amnt_Deposited!C75</f>
        <v>0</v>
      </c>
      <c r="Q80" s="284">
        <f>MCF!R79</f>
        <v>1</v>
      </c>
      <c r="R80" s="67">
        <f t="shared" si="17"/>
        <v>0</v>
      </c>
      <c r="S80" s="67">
        <f t="shared" si="7"/>
        <v>0</v>
      </c>
      <c r="T80" s="67">
        <f t="shared" si="8"/>
        <v>0</v>
      </c>
      <c r="U80" s="67">
        <f t="shared" si="9"/>
        <v>6.905540730309491E-6</v>
      </c>
      <c r="V80" s="67">
        <f t="shared" si="10"/>
        <v>3.3963154817339419E-6</v>
      </c>
      <c r="W80" s="100">
        <f t="shared" si="11"/>
        <v>2.2642103211559611E-6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6.9186959843351042E-6</v>
      </c>
      <c r="J81" s="67">
        <f t="shared" si="16"/>
        <v>3.4027855605674833E-6</v>
      </c>
      <c r="K81" s="100">
        <f t="shared" si="6"/>
        <v>2.2685237070449886E-6</v>
      </c>
      <c r="O81" s="96">
        <f>Amnt_Deposited!B76</f>
        <v>2062</v>
      </c>
      <c r="P81" s="99">
        <f>Amnt_Deposited!C76</f>
        <v>0</v>
      </c>
      <c r="Q81" s="284">
        <f>MCF!R80</f>
        <v>1</v>
      </c>
      <c r="R81" s="67">
        <f t="shared" si="17"/>
        <v>0</v>
      </c>
      <c r="S81" s="67">
        <f t="shared" si="7"/>
        <v>0</v>
      </c>
      <c r="T81" s="67">
        <f t="shared" si="8"/>
        <v>0</v>
      </c>
      <c r="U81" s="67">
        <f t="shared" si="9"/>
        <v>4.6289223802420406E-6</v>
      </c>
      <c r="V81" s="67">
        <f t="shared" si="10"/>
        <v>2.2766183500674507E-6</v>
      </c>
      <c r="W81" s="100">
        <f t="shared" si="11"/>
        <v>1.5177455667116337E-6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4.6377406107260997E-6</v>
      </c>
      <c r="J82" s="67">
        <f t="shared" si="16"/>
        <v>2.280955373609004E-6</v>
      </c>
      <c r="K82" s="100">
        <f t="shared" si="6"/>
        <v>1.520636915739336E-6</v>
      </c>
      <c r="O82" s="96">
        <f>Amnt_Deposited!B77</f>
        <v>2063</v>
      </c>
      <c r="P82" s="99">
        <f>Amnt_Deposited!C77</f>
        <v>0</v>
      </c>
      <c r="Q82" s="284">
        <f>MCF!R81</f>
        <v>1</v>
      </c>
      <c r="R82" s="67">
        <f t="shared" si="17"/>
        <v>0</v>
      </c>
      <c r="S82" s="67">
        <f t="shared" si="7"/>
        <v>0</v>
      </c>
      <c r="T82" s="67">
        <f t="shared" si="8"/>
        <v>0</v>
      </c>
      <c r="U82" s="67">
        <f t="shared" si="9"/>
        <v>3.1028594630192458E-6</v>
      </c>
      <c r="V82" s="67">
        <f t="shared" si="10"/>
        <v>1.5260629172227948E-6</v>
      </c>
      <c r="W82" s="100">
        <f t="shared" si="11"/>
        <v>1.0173752781485299E-6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3.1087704996832731E-6</v>
      </c>
      <c r="J83" s="67">
        <f t="shared" ref="J83:J99" si="22">I82*(1-$K$10)+H83</f>
        <v>1.5289701110428266E-6</v>
      </c>
      <c r="K83" s="100">
        <f t="shared" si="6"/>
        <v>1.0193134073618844E-6</v>
      </c>
      <c r="O83" s="96">
        <f>Amnt_Deposited!B78</f>
        <v>2064</v>
      </c>
      <c r="P83" s="99">
        <f>Amnt_Deposited!C78</f>
        <v>0</v>
      </c>
      <c r="Q83" s="284">
        <f>MCF!R82</f>
        <v>1</v>
      </c>
      <c r="R83" s="67">
        <f t="shared" ref="R83:R99" si="23">P83*$W$6*DOCF*Q83</f>
        <v>0</v>
      </c>
      <c r="S83" s="67">
        <f t="shared" si="7"/>
        <v>0</v>
      </c>
      <c r="T83" s="67">
        <f t="shared" si="8"/>
        <v>0</v>
      </c>
      <c r="U83" s="67">
        <f t="shared" si="9"/>
        <v>2.0799088980931801E-6</v>
      </c>
      <c r="V83" s="67">
        <f t="shared" si="10"/>
        <v>1.0229505649260658E-6</v>
      </c>
      <c r="W83" s="100">
        <f t="shared" si="11"/>
        <v>6.819670432840438E-7</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2.0838711844619291E-6</v>
      </c>
      <c r="J84" s="67">
        <f t="shared" si="22"/>
        <v>1.024899315221344E-6</v>
      </c>
      <c r="K84" s="100">
        <f t="shared" si="6"/>
        <v>6.8326621014756258E-7</v>
      </c>
      <c r="O84" s="96">
        <f>Amnt_Deposited!B79</f>
        <v>2065</v>
      </c>
      <c r="P84" s="99">
        <f>Amnt_Deposited!C79</f>
        <v>0</v>
      </c>
      <c r="Q84" s="284">
        <f>MCF!R83</f>
        <v>1</v>
      </c>
      <c r="R84" s="67">
        <f t="shared" si="23"/>
        <v>0</v>
      </c>
      <c r="S84" s="67">
        <f t="shared" si="7"/>
        <v>0</v>
      </c>
      <c r="T84" s="67">
        <f t="shared" si="8"/>
        <v>0</v>
      </c>
      <c r="U84" s="67">
        <f t="shared" si="9"/>
        <v>1.3942046283197564E-6</v>
      </c>
      <c r="V84" s="67">
        <f t="shared" si="10"/>
        <v>6.8570426977342375E-7</v>
      </c>
      <c r="W84" s="100">
        <f t="shared" si="11"/>
        <v>4.5713617984894913E-7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1.3968606283008625E-6</v>
      </c>
      <c r="J85" s="67">
        <f t="shared" si="22"/>
        <v>6.8701055616106651E-7</v>
      </c>
      <c r="K85" s="100">
        <f t="shared" ref="K85:K99" si="24">J85*CH4_fraction*conv</f>
        <v>4.5800703744071099E-7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9.3456331063840049E-7</v>
      </c>
      <c r="V85" s="67">
        <f t="shared" ref="V85:V98" si="28">U84*(1-$W$10)+T85</f>
        <v>4.5964131768135586E-7</v>
      </c>
      <c r="W85" s="100">
        <f t="shared" ref="W85:W99" si="29">V85*CH4_fraction*conv</f>
        <v>3.0642754512090391E-7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9.3634368066800627E-7</v>
      </c>
      <c r="J86" s="67">
        <f t="shared" si="22"/>
        <v>4.6051694763285626E-7</v>
      </c>
      <c r="K86" s="100">
        <f t="shared" si="24"/>
        <v>3.0701129842190414E-7</v>
      </c>
      <c r="O86" s="96">
        <f>Amnt_Deposited!B81</f>
        <v>2067</v>
      </c>
      <c r="P86" s="99">
        <f>Amnt_Deposited!C81</f>
        <v>0</v>
      </c>
      <c r="Q86" s="284">
        <f>MCF!R85</f>
        <v>1</v>
      </c>
      <c r="R86" s="67">
        <f t="shared" si="23"/>
        <v>0</v>
      </c>
      <c r="S86" s="67">
        <f t="shared" si="25"/>
        <v>0</v>
      </c>
      <c r="T86" s="67">
        <f t="shared" si="26"/>
        <v>0</v>
      </c>
      <c r="U86" s="67">
        <f t="shared" si="27"/>
        <v>6.2645652141035209E-7</v>
      </c>
      <c r="V86" s="67">
        <f t="shared" si="28"/>
        <v>3.081067892280484E-7</v>
      </c>
      <c r="W86" s="100">
        <f t="shared" si="29"/>
        <v>2.0540452615203226E-7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6.2764993913055798E-7</v>
      </c>
      <c r="J87" s="67">
        <f t="shared" si="22"/>
        <v>3.0869374153744835E-7</v>
      </c>
      <c r="K87" s="100">
        <f t="shared" si="24"/>
        <v>2.0579582769163221E-7</v>
      </c>
      <c r="O87" s="96">
        <f>Amnt_Deposited!B82</f>
        <v>2068</v>
      </c>
      <c r="P87" s="99">
        <f>Amnt_Deposited!C82</f>
        <v>0</v>
      </c>
      <c r="Q87" s="284">
        <f>MCF!R86</f>
        <v>1</v>
      </c>
      <c r="R87" s="67">
        <f t="shared" si="23"/>
        <v>0</v>
      </c>
      <c r="S87" s="67">
        <f t="shared" si="25"/>
        <v>0</v>
      </c>
      <c r="T87" s="67">
        <f t="shared" si="26"/>
        <v>0</v>
      </c>
      <c r="U87" s="67">
        <f t="shared" si="27"/>
        <v>4.1992636427111367E-7</v>
      </c>
      <c r="V87" s="67">
        <f t="shared" si="28"/>
        <v>2.065301571392384E-7</v>
      </c>
      <c r="W87" s="100">
        <f t="shared" si="29"/>
        <v>1.3768677142615892E-7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4.2072633609226183E-7</v>
      </c>
      <c r="J88" s="67">
        <f t="shared" si="22"/>
        <v>2.0692360303829613E-7</v>
      </c>
      <c r="K88" s="100">
        <f t="shared" si="24"/>
        <v>1.3794906869219741E-7</v>
      </c>
      <c r="O88" s="96">
        <f>Amnt_Deposited!B83</f>
        <v>2069</v>
      </c>
      <c r="P88" s="99">
        <f>Amnt_Deposited!C83</f>
        <v>0</v>
      </c>
      <c r="Q88" s="284">
        <f>MCF!R87</f>
        <v>1</v>
      </c>
      <c r="R88" s="67">
        <f t="shared" si="23"/>
        <v>0</v>
      </c>
      <c r="S88" s="67">
        <f t="shared" si="25"/>
        <v>0</v>
      </c>
      <c r="T88" s="67">
        <f t="shared" si="26"/>
        <v>0</v>
      </c>
      <c r="U88" s="67">
        <f t="shared" si="27"/>
        <v>2.8148505982979158E-7</v>
      </c>
      <c r="V88" s="67">
        <f t="shared" si="28"/>
        <v>1.3844130444132209E-7</v>
      </c>
      <c r="W88" s="100">
        <f t="shared" si="29"/>
        <v>9.2294202960881386E-8</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2.8202129697777081E-7</v>
      </c>
      <c r="J89" s="67">
        <f t="shared" si="22"/>
        <v>1.3870503911449101E-7</v>
      </c>
      <c r="K89" s="100">
        <f t="shared" si="24"/>
        <v>9.2470026076327338E-8</v>
      </c>
      <c r="O89" s="96">
        <f>Amnt_Deposited!B84</f>
        <v>2070</v>
      </c>
      <c r="P89" s="99">
        <f>Amnt_Deposited!C84</f>
        <v>0</v>
      </c>
      <c r="Q89" s="284">
        <f>MCF!R88</f>
        <v>1</v>
      </c>
      <c r="R89" s="67">
        <f t="shared" si="23"/>
        <v>0</v>
      </c>
      <c r="S89" s="67">
        <f t="shared" si="25"/>
        <v>0</v>
      </c>
      <c r="T89" s="67">
        <f t="shared" si="26"/>
        <v>0</v>
      </c>
      <c r="U89" s="67">
        <f t="shared" si="27"/>
        <v>1.8868507826345058E-7</v>
      </c>
      <c r="V89" s="67">
        <f t="shared" si="28"/>
        <v>9.2799981566340993E-8</v>
      </c>
      <c r="W89" s="100">
        <f t="shared" si="29"/>
        <v>6.1866654377560658E-8</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1.8904452877317005E-7</v>
      </c>
      <c r="J90" s="67">
        <f t="shared" si="22"/>
        <v>9.2976768204600774E-8</v>
      </c>
      <c r="K90" s="100">
        <f t="shared" si="24"/>
        <v>6.1984512136400507E-8</v>
      </c>
      <c r="O90" s="96">
        <f>Amnt_Deposited!B85</f>
        <v>2071</v>
      </c>
      <c r="P90" s="99">
        <f>Amnt_Deposited!C85</f>
        <v>0</v>
      </c>
      <c r="Q90" s="284">
        <f>MCF!R89</f>
        <v>1</v>
      </c>
      <c r="R90" s="67">
        <f t="shared" si="23"/>
        <v>0</v>
      </c>
      <c r="S90" s="67">
        <f t="shared" si="25"/>
        <v>0</v>
      </c>
      <c r="T90" s="67">
        <f t="shared" si="26"/>
        <v>0</v>
      </c>
      <c r="U90" s="67">
        <f t="shared" si="27"/>
        <v>1.2647939034779442E-7</v>
      </c>
      <c r="V90" s="67">
        <f t="shared" si="28"/>
        <v>6.2205687915656179E-8</v>
      </c>
      <c r="W90" s="100">
        <f t="shared" si="29"/>
        <v>4.1470458610437448E-8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1.2672033723001708E-7</v>
      </c>
      <c r="J91" s="67">
        <f t="shared" si="22"/>
        <v>6.2324191543152956E-8</v>
      </c>
      <c r="K91" s="100">
        <f t="shared" si="24"/>
        <v>4.1549461028768635E-8</v>
      </c>
      <c r="O91" s="96">
        <f>Amnt_Deposited!B86</f>
        <v>2072</v>
      </c>
      <c r="P91" s="99">
        <f>Amnt_Deposited!C86</f>
        <v>0</v>
      </c>
      <c r="Q91" s="284">
        <f>MCF!R90</f>
        <v>1</v>
      </c>
      <c r="R91" s="67">
        <f t="shared" si="23"/>
        <v>0</v>
      </c>
      <c r="S91" s="67">
        <f t="shared" si="25"/>
        <v>0</v>
      </c>
      <c r="T91" s="67">
        <f t="shared" si="26"/>
        <v>0</v>
      </c>
      <c r="U91" s="67">
        <f t="shared" si="27"/>
        <v>8.4781670760493145E-8</v>
      </c>
      <c r="V91" s="67">
        <f t="shared" si="28"/>
        <v>4.1697719587301266E-8</v>
      </c>
      <c r="W91" s="100">
        <f t="shared" si="29"/>
        <v>2.7798479724867508E-8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8.4943182285676784E-8</v>
      </c>
      <c r="J92" s="67">
        <f t="shared" si="22"/>
        <v>4.1777154944340291E-8</v>
      </c>
      <c r="K92" s="100">
        <f t="shared" si="24"/>
        <v>2.7851436629560192E-8</v>
      </c>
      <c r="O92" s="96">
        <f>Amnt_Deposited!B87</f>
        <v>2073</v>
      </c>
      <c r="P92" s="99">
        <f>Amnt_Deposited!C87</f>
        <v>0</v>
      </c>
      <c r="Q92" s="284">
        <f>MCF!R91</f>
        <v>1</v>
      </c>
      <c r="R92" s="67">
        <f t="shared" si="23"/>
        <v>0</v>
      </c>
      <c r="S92" s="67">
        <f t="shared" si="25"/>
        <v>0</v>
      </c>
      <c r="T92" s="67">
        <f t="shared" si="26"/>
        <v>0</v>
      </c>
      <c r="U92" s="67">
        <f t="shared" si="27"/>
        <v>5.6830853447152184E-8</v>
      </c>
      <c r="V92" s="67">
        <f t="shared" si="28"/>
        <v>2.7950817313340964E-8</v>
      </c>
      <c r="W92" s="100">
        <f t="shared" si="29"/>
        <v>1.8633878208893976E-8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5.6939117860148563E-8</v>
      </c>
      <c r="J93" s="67">
        <f t="shared" si="22"/>
        <v>2.8004064425528218E-8</v>
      </c>
      <c r="K93" s="100">
        <f t="shared" si="24"/>
        <v>1.8669376283685476E-8</v>
      </c>
      <c r="O93" s="96">
        <f>Amnt_Deposited!B88</f>
        <v>2074</v>
      </c>
      <c r="P93" s="99">
        <f>Amnt_Deposited!C88</f>
        <v>0</v>
      </c>
      <c r="Q93" s="284">
        <f>MCF!R92</f>
        <v>1</v>
      </c>
      <c r="R93" s="67">
        <f t="shared" si="23"/>
        <v>0</v>
      </c>
      <c r="S93" s="67">
        <f t="shared" si="25"/>
        <v>0</v>
      </c>
      <c r="T93" s="67">
        <f t="shared" si="26"/>
        <v>0</v>
      </c>
      <c r="U93" s="67">
        <f t="shared" si="27"/>
        <v>3.8094860298939725E-8</v>
      </c>
      <c r="V93" s="67">
        <f t="shared" si="28"/>
        <v>1.873599314821246E-8</v>
      </c>
      <c r="W93" s="100">
        <f t="shared" si="29"/>
        <v>1.2490662098808306E-8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3.8167432105243479E-8</v>
      </c>
      <c r="J94" s="67">
        <f t="shared" si="22"/>
        <v>1.8771685754905084E-8</v>
      </c>
      <c r="K94" s="100">
        <f t="shared" si="24"/>
        <v>1.2514457169936722E-8</v>
      </c>
      <c r="O94" s="96">
        <f>Amnt_Deposited!B89</f>
        <v>2075</v>
      </c>
      <c r="P94" s="99">
        <f>Amnt_Deposited!C89</f>
        <v>0</v>
      </c>
      <c r="Q94" s="284">
        <f>MCF!R93</f>
        <v>1</v>
      </c>
      <c r="R94" s="67">
        <f t="shared" si="23"/>
        <v>0</v>
      </c>
      <c r="S94" s="67">
        <f t="shared" si="25"/>
        <v>0</v>
      </c>
      <c r="T94" s="67">
        <f t="shared" si="26"/>
        <v>0</v>
      </c>
      <c r="U94" s="67">
        <f t="shared" si="27"/>
        <v>2.5535748509306525E-8</v>
      </c>
      <c r="V94" s="67">
        <f t="shared" si="28"/>
        <v>1.25591117896332E-8</v>
      </c>
      <c r="W94" s="100">
        <f t="shared" si="29"/>
        <v>8.3727411930887986E-9</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2.5584394845848947E-8</v>
      </c>
      <c r="J95" s="67">
        <f t="shared" si="22"/>
        <v>1.2583037259394532E-8</v>
      </c>
      <c r="K95" s="100">
        <f t="shared" si="24"/>
        <v>8.3886915062630203E-9</v>
      </c>
      <c r="O95" s="96">
        <f>Amnt_Deposited!B90</f>
        <v>2076</v>
      </c>
      <c r="P95" s="99">
        <f>Amnt_Deposited!C90</f>
        <v>0</v>
      </c>
      <c r="Q95" s="284">
        <f>MCF!R94</f>
        <v>1</v>
      </c>
      <c r="R95" s="67">
        <f t="shared" si="23"/>
        <v>0</v>
      </c>
      <c r="S95" s="67">
        <f t="shared" si="25"/>
        <v>0</v>
      </c>
      <c r="T95" s="67">
        <f t="shared" si="26"/>
        <v>0</v>
      </c>
      <c r="U95" s="67">
        <f t="shared" si="27"/>
        <v>1.7117124116312857E-8</v>
      </c>
      <c r="V95" s="67">
        <f t="shared" si="28"/>
        <v>8.4186243929936663E-9</v>
      </c>
      <c r="W95" s="100">
        <f t="shared" si="29"/>
        <v>5.612416261995777E-9</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1.7149732730863439E-8</v>
      </c>
      <c r="J96" s="67">
        <f t="shared" si="22"/>
        <v>8.4346621149855073E-9</v>
      </c>
      <c r="K96" s="100">
        <f t="shared" si="24"/>
        <v>5.6231080766570043E-9</v>
      </c>
      <c r="O96" s="96">
        <f>Amnt_Deposited!B91</f>
        <v>2077</v>
      </c>
      <c r="P96" s="99">
        <f>Amnt_Deposited!C91</f>
        <v>0</v>
      </c>
      <c r="Q96" s="284">
        <f>MCF!R95</f>
        <v>1</v>
      </c>
      <c r="R96" s="67">
        <f t="shared" si="23"/>
        <v>0</v>
      </c>
      <c r="S96" s="67">
        <f t="shared" si="25"/>
        <v>0</v>
      </c>
      <c r="T96" s="67">
        <f t="shared" si="26"/>
        <v>0</v>
      </c>
      <c r="U96" s="67">
        <f t="shared" si="27"/>
        <v>1.1473951425644586E-8</v>
      </c>
      <c r="V96" s="67">
        <f t="shared" si="28"/>
        <v>5.6431726906682704E-9</v>
      </c>
      <c r="W96" s="100">
        <f t="shared" si="29"/>
        <v>3.76211512711218E-9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1.1495809633651292E-8</v>
      </c>
      <c r="J97" s="67">
        <f t="shared" si="22"/>
        <v>5.6539230972121482E-9</v>
      </c>
      <c r="K97" s="100">
        <f t="shared" si="24"/>
        <v>3.7692820648080983E-9</v>
      </c>
      <c r="O97" s="96">
        <f>Amnt_Deposited!B92</f>
        <v>2078</v>
      </c>
      <c r="P97" s="99">
        <f>Amnt_Deposited!C92</f>
        <v>0</v>
      </c>
      <c r="Q97" s="284">
        <f>MCF!R96</f>
        <v>1</v>
      </c>
      <c r="R97" s="67">
        <f t="shared" si="23"/>
        <v>0</v>
      </c>
      <c r="S97" s="67">
        <f t="shared" si="25"/>
        <v>0</v>
      </c>
      <c r="T97" s="67">
        <f t="shared" si="26"/>
        <v>0</v>
      </c>
      <c r="U97" s="67">
        <f t="shared" si="27"/>
        <v>7.6912196478487685E-9</v>
      </c>
      <c r="V97" s="67">
        <f t="shared" si="28"/>
        <v>3.7827317777958175E-9</v>
      </c>
      <c r="W97" s="100">
        <f t="shared" si="29"/>
        <v>2.5218211851972115E-9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7.7058716428460798E-9</v>
      </c>
      <c r="J98" s="67">
        <f t="shared" si="22"/>
        <v>3.7899379908052121E-9</v>
      </c>
      <c r="K98" s="100">
        <f t="shared" si="24"/>
        <v>2.5266253272034745E-9</v>
      </c>
      <c r="O98" s="96">
        <f>Amnt_Deposited!B93</f>
        <v>2079</v>
      </c>
      <c r="P98" s="99">
        <f>Amnt_Deposited!C93</f>
        <v>0</v>
      </c>
      <c r="Q98" s="284">
        <f>MCF!R97</f>
        <v>1</v>
      </c>
      <c r="R98" s="67">
        <f t="shared" si="23"/>
        <v>0</v>
      </c>
      <c r="S98" s="67">
        <f t="shared" si="25"/>
        <v>0</v>
      </c>
      <c r="T98" s="67">
        <f t="shared" si="26"/>
        <v>0</v>
      </c>
      <c r="U98" s="67">
        <f t="shared" si="27"/>
        <v>5.1555787084162001E-9</v>
      </c>
      <c r="V98" s="67">
        <f t="shared" si="28"/>
        <v>2.5356409394325684E-9</v>
      </c>
      <c r="W98" s="100">
        <f t="shared" si="29"/>
        <v>1.6904272929550455E-9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5.1654002343773115E-9</v>
      </c>
      <c r="J99" s="68">
        <f t="shared" si="22"/>
        <v>2.5404714084687678E-9</v>
      </c>
      <c r="K99" s="102">
        <f t="shared" si="24"/>
        <v>1.6936476056458451E-9</v>
      </c>
      <c r="O99" s="97">
        <f>Amnt_Deposited!B94</f>
        <v>2080</v>
      </c>
      <c r="P99" s="101">
        <f>Amnt_Deposited!C94</f>
        <v>0</v>
      </c>
      <c r="Q99" s="285">
        <f>MCF!R98</f>
        <v>1</v>
      </c>
      <c r="R99" s="68">
        <f t="shared" si="23"/>
        <v>0</v>
      </c>
      <c r="S99" s="68">
        <f>R99*$W$12</f>
        <v>0</v>
      </c>
      <c r="T99" s="68">
        <f>R99*(1-$W$12)</f>
        <v>0</v>
      </c>
      <c r="U99" s="68">
        <f>S99+U98*$W$10</f>
        <v>3.4558877571659093E-9</v>
      </c>
      <c r="V99" s="68">
        <f>U98*(1-$W$10)+T99</f>
        <v>1.699690951250291E-9</v>
      </c>
      <c r="W99" s="102">
        <f t="shared" si="29"/>
        <v>1.1331273008335273E-9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0.89421213532200006</v>
      </c>
      <c r="D19" s="416">
        <f>Dry_Matter_Content!D6</f>
        <v>0.44</v>
      </c>
      <c r="E19" s="283">
        <f>MCF!R18</f>
        <v>1</v>
      </c>
      <c r="F19" s="130">
        <f t="shared" ref="F19:F50" si="0">C19*D19*$K$6*DOCF*E19</f>
        <v>8.655973469916961E-2</v>
      </c>
      <c r="G19" s="65">
        <f t="shared" ref="G19:G82" si="1">F19*$K$12</f>
        <v>8.655973469916961E-2</v>
      </c>
      <c r="H19" s="65">
        <f t="shared" ref="H19:H82" si="2">F19*(1-$K$12)</f>
        <v>0</v>
      </c>
      <c r="I19" s="65">
        <f t="shared" ref="I19:I82" si="3">G19+I18*$K$10</f>
        <v>8.655973469916961E-2</v>
      </c>
      <c r="J19" s="65">
        <f t="shared" ref="J19:J82" si="4">I18*(1-$K$10)+H19</f>
        <v>0</v>
      </c>
      <c r="K19" s="66">
        <f>J19*CH4_fraction*conv</f>
        <v>0</v>
      </c>
      <c r="O19" s="95">
        <f>Amnt_Deposited!B14</f>
        <v>2000</v>
      </c>
      <c r="P19" s="98">
        <f>Amnt_Deposited!D14</f>
        <v>0.89421213532200006</v>
      </c>
      <c r="Q19" s="283">
        <f>MCF!R18</f>
        <v>1</v>
      </c>
      <c r="R19" s="130">
        <f t="shared" ref="R19:R50" si="5">P19*$W$6*DOCF*Q19</f>
        <v>0.17884242706440001</v>
      </c>
      <c r="S19" s="65">
        <f>R19*$W$12</f>
        <v>0.17884242706440001</v>
      </c>
      <c r="T19" s="65">
        <f>R19*(1-$W$12)</f>
        <v>0</v>
      </c>
      <c r="U19" s="65">
        <f>S19+U18*$W$10</f>
        <v>0.17884242706440001</v>
      </c>
      <c r="V19" s="65">
        <f>U18*(1-$W$10)+T19</f>
        <v>0</v>
      </c>
      <c r="W19" s="66">
        <f>V19*CH4_fraction*conv</f>
        <v>0</v>
      </c>
    </row>
    <row r="20" spans="2:23">
      <c r="B20" s="96">
        <f>Amnt_Deposited!B15</f>
        <v>2001</v>
      </c>
      <c r="C20" s="99">
        <f>Amnt_Deposited!D15</f>
        <v>0.95821066433400004</v>
      </c>
      <c r="D20" s="418">
        <f>Dry_Matter_Content!D7</f>
        <v>0.44</v>
      </c>
      <c r="E20" s="284">
        <f>MCF!R19</f>
        <v>1</v>
      </c>
      <c r="F20" s="67">
        <f t="shared" si="0"/>
        <v>9.2754792307531211E-2</v>
      </c>
      <c r="G20" s="67">
        <f t="shared" si="1"/>
        <v>9.2754792307531211E-2</v>
      </c>
      <c r="H20" s="67">
        <f t="shared" si="2"/>
        <v>0</v>
      </c>
      <c r="I20" s="67">
        <f t="shared" si="3"/>
        <v>0.17346255399373542</v>
      </c>
      <c r="J20" s="67">
        <f t="shared" si="4"/>
        <v>5.8519730129653986E-3</v>
      </c>
      <c r="K20" s="100">
        <f>J20*CH4_fraction*conv</f>
        <v>3.9013153419769323E-3</v>
      </c>
      <c r="M20" s="393"/>
      <c r="O20" s="96">
        <f>Amnt_Deposited!B15</f>
        <v>2001</v>
      </c>
      <c r="P20" s="99">
        <f>Amnt_Deposited!D15</f>
        <v>0.95821066433400004</v>
      </c>
      <c r="Q20" s="284">
        <f>MCF!R19</f>
        <v>1</v>
      </c>
      <c r="R20" s="67">
        <f t="shared" si="5"/>
        <v>0.19164213286680001</v>
      </c>
      <c r="S20" s="67">
        <f>R20*$W$12</f>
        <v>0.19164213286680001</v>
      </c>
      <c r="T20" s="67">
        <f>R20*(1-$W$12)</f>
        <v>0</v>
      </c>
      <c r="U20" s="67">
        <f>S20+U19*$W$10</f>
        <v>0.3583937065986269</v>
      </c>
      <c r="V20" s="67">
        <f>U19*(1-$W$10)+T20</f>
        <v>1.2090853332573138E-2</v>
      </c>
      <c r="W20" s="100">
        <f>V20*CH4_fraction*conv</f>
        <v>8.0605688883820907E-3</v>
      </c>
    </row>
    <row r="21" spans="2:23">
      <c r="B21" s="96">
        <f>Amnt_Deposited!B16</f>
        <v>2002</v>
      </c>
      <c r="C21" s="99">
        <f>Amnt_Deposited!D16</f>
        <v>0.94819014892799991</v>
      </c>
      <c r="D21" s="418">
        <f>Dry_Matter_Content!D8</f>
        <v>0.44</v>
      </c>
      <c r="E21" s="284">
        <f>MCF!R20</f>
        <v>1</v>
      </c>
      <c r="F21" s="67">
        <f t="shared" si="0"/>
        <v>9.1784806416230394E-2</v>
      </c>
      <c r="G21" s="67">
        <f t="shared" si="1"/>
        <v>9.1784806416230394E-2</v>
      </c>
      <c r="H21" s="67">
        <f t="shared" si="2"/>
        <v>0</v>
      </c>
      <c r="I21" s="67">
        <f t="shared" si="3"/>
        <v>0.25352021974509115</v>
      </c>
      <c r="J21" s="67">
        <f t="shared" si="4"/>
        <v>1.1727140664874649E-2</v>
      </c>
      <c r="K21" s="100">
        <f t="shared" ref="K21:K84" si="6">J21*CH4_fraction*conv</f>
        <v>7.8180937765830981E-3</v>
      </c>
      <c r="O21" s="96">
        <f>Amnt_Deposited!B16</f>
        <v>2002</v>
      </c>
      <c r="P21" s="99">
        <f>Amnt_Deposited!D16</f>
        <v>0.94819014892799991</v>
      </c>
      <c r="Q21" s="284">
        <f>MCF!R20</f>
        <v>1</v>
      </c>
      <c r="R21" s="67">
        <f t="shared" si="5"/>
        <v>0.18963802978559999</v>
      </c>
      <c r="S21" s="67">
        <f t="shared" ref="S21:S84" si="7">R21*$W$12</f>
        <v>0.18963802978559999</v>
      </c>
      <c r="T21" s="67">
        <f t="shared" ref="T21:T84" si="8">R21*(1-$W$12)</f>
        <v>0</v>
      </c>
      <c r="U21" s="67">
        <f t="shared" ref="U21:U84" si="9">S21+U20*$W$10</f>
        <v>0.52380210691134543</v>
      </c>
      <c r="V21" s="67">
        <f t="shared" ref="V21:V84" si="10">U20*(1-$W$10)+T21</f>
        <v>2.4229629472881504E-2</v>
      </c>
      <c r="W21" s="100">
        <f t="shared" ref="W21:W84" si="11">V21*CH4_fraction*conv</f>
        <v>1.6153086315254334E-2</v>
      </c>
    </row>
    <row r="22" spans="2:23">
      <c r="B22" s="96">
        <f>Amnt_Deposited!B17</f>
        <v>2003</v>
      </c>
      <c r="C22" s="99">
        <f>Amnt_Deposited!D17</f>
        <v>1.0161358818600001</v>
      </c>
      <c r="D22" s="418">
        <f>Dry_Matter_Content!D9</f>
        <v>0.44</v>
      </c>
      <c r="E22" s="284">
        <f>MCF!R21</f>
        <v>1</v>
      </c>
      <c r="F22" s="67">
        <f t="shared" si="0"/>
        <v>9.8361953364048016E-2</v>
      </c>
      <c r="G22" s="67">
        <f t="shared" si="1"/>
        <v>9.8361953364048016E-2</v>
      </c>
      <c r="H22" s="67">
        <f t="shared" si="2"/>
        <v>0</v>
      </c>
      <c r="I22" s="67">
        <f t="shared" si="3"/>
        <v>0.33474263947556893</v>
      </c>
      <c r="J22" s="67">
        <f t="shared" si="4"/>
        <v>1.7139533633570202E-2</v>
      </c>
      <c r="K22" s="100">
        <f t="shared" si="6"/>
        <v>1.1426355755713467E-2</v>
      </c>
      <c r="N22" s="258"/>
      <c r="O22" s="96">
        <f>Amnt_Deposited!B17</f>
        <v>2003</v>
      </c>
      <c r="P22" s="99">
        <f>Amnt_Deposited!D17</f>
        <v>1.0161358818600001</v>
      </c>
      <c r="Q22" s="284">
        <f>MCF!R21</f>
        <v>1</v>
      </c>
      <c r="R22" s="67">
        <f t="shared" si="5"/>
        <v>0.20322717637200005</v>
      </c>
      <c r="S22" s="67">
        <f t="shared" si="7"/>
        <v>0.20322717637200005</v>
      </c>
      <c r="T22" s="67">
        <f t="shared" si="8"/>
        <v>0</v>
      </c>
      <c r="U22" s="67">
        <f t="shared" si="9"/>
        <v>0.69161702370985334</v>
      </c>
      <c r="V22" s="67">
        <f t="shared" si="10"/>
        <v>3.5412259573492158E-2</v>
      </c>
      <c r="W22" s="100">
        <f t="shared" si="11"/>
        <v>2.360817304899477E-2</v>
      </c>
    </row>
    <row r="23" spans="2:23">
      <c r="B23" s="96">
        <f>Amnt_Deposited!B18</f>
        <v>2004</v>
      </c>
      <c r="C23" s="99">
        <f>Amnt_Deposited!D18</f>
        <v>1.0433357052359999</v>
      </c>
      <c r="D23" s="418">
        <f>Dry_Matter_Content!D10</f>
        <v>0.44</v>
      </c>
      <c r="E23" s="284">
        <f>MCF!R22</f>
        <v>1</v>
      </c>
      <c r="F23" s="67">
        <f t="shared" si="0"/>
        <v>0.1009948962668448</v>
      </c>
      <c r="G23" s="67">
        <f t="shared" si="1"/>
        <v>0.1009948962668448</v>
      </c>
      <c r="H23" s="67">
        <f t="shared" si="2"/>
        <v>0</v>
      </c>
      <c r="I23" s="67">
        <f t="shared" si="3"/>
        <v>0.41310686457287016</v>
      </c>
      <c r="J23" s="67">
        <f t="shared" si="4"/>
        <v>2.263067116954354E-2</v>
      </c>
      <c r="K23" s="100">
        <f t="shared" si="6"/>
        <v>1.5087114113029026E-2</v>
      </c>
      <c r="N23" s="258"/>
      <c r="O23" s="96">
        <f>Amnt_Deposited!B18</f>
        <v>2004</v>
      </c>
      <c r="P23" s="99">
        <f>Amnt_Deposited!D18</f>
        <v>1.0433357052359999</v>
      </c>
      <c r="Q23" s="284">
        <f>MCF!R22</f>
        <v>1</v>
      </c>
      <c r="R23" s="67">
        <f t="shared" si="5"/>
        <v>0.20866714104719999</v>
      </c>
      <c r="S23" s="67">
        <f t="shared" si="7"/>
        <v>0.20866714104719999</v>
      </c>
      <c r="T23" s="67">
        <f t="shared" si="8"/>
        <v>0</v>
      </c>
      <c r="U23" s="67">
        <f t="shared" si="9"/>
        <v>0.85352657969601287</v>
      </c>
      <c r="V23" s="67">
        <f t="shared" si="10"/>
        <v>4.6757585061040385E-2</v>
      </c>
      <c r="W23" s="100">
        <f t="shared" si="11"/>
        <v>3.1171723374026922E-2</v>
      </c>
    </row>
    <row r="24" spans="2:23">
      <c r="B24" s="96">
        <f>Amnt_Deposited!B19</f>
        <v>2005</v>
      </c>
      <c r="C24" s="99">
        <f>Amnt_Deposited!D19</f>
        <v>1.0972060678260001</v>
      </c>
      <c r="D24" s="418">
        <f>Dry_Matter_Content!D11</f>
        <v>0.44</v>
      </c>
      <c r="E24" s="284">
        <f>MCF!R23</f>
        <v>1</v>
      </c>
      <c r="F24" s="67">
        <f t="shared" si="0"/>
        <v>0.10620954736555681</v>
      </c>
      <c r="G24" s="67">
        <f t="shared" si="1"/>
        <v>0.10620954736555681</v>
      </c>
      <c r="H24" s="67">
        <f t="shared" si="2"/>
        <v>0</v>
      </c>
      <c r="I24" s="67">
        <f t="shared" si="3"/>
        <v>0.49138783485402449</v>
      </c>
      <c r="J24" s="67">
        <f t="shared" si="4"/>
        <v>2.7928577084402498E-2</v>
      </c>
      <c r="K24" s="100">
        <f t="shared" si="6"/>
        <v>1.8619051389601664E-2</v>
      </c>
      <c r="N24" s="258"/>
      <c r="O24" s="96">
        <f>Amnt_Deposited!B19</f>
        <v>2005</v>
      </c>
      <c r="P24" s="99">
        <f>Amnt_Deposited!D19</f>
        <v>1.0972060678260001</v>
      </c>
      <c r="Q24" s="284">
        <f>MCF!R23</f>
        <v>1</v>
      </c>
      <c r="R24" s="67">
        <f t="shared" si="5"/>
        <v>0.21944121356520002</v>
      </c>
      <c r="S24" s="67">
        <f t="shared" si="7"/>
        <v>0.21944121356520002</v>
      </c>
      <c r="T24" s="67">
        <f t="shared" si="8"/>
        <v>0</v>
      </c>
      <c r="U24" s="67">
        <f t="shared" si="9"/>
        <v>1.0152641215992242</v>
      </c>
      <c r="V24" s="67">
        <f t="shared" si="10"/>
        <v>5.7703671661988643E-2</v>
      </c>
      <c r="W24" s="100">
        <f t="shared" si="11"/>
        <v>3.8469114441325759E-2</v>
      </c>
    </row>
    <row r="25" spans="2:23">
      <c r="B25" s="96">
        <f>Amnt_Deposited!B20</f>
        <v>2006</v>
      </c>
      <c r="C25" s="99">
        <f>Amnt_Deposited!D20</f>
        <v>1.1316992475359999</v>
      </c>
      <c r="D25" s="418">
        <f>Dry_Matter_Content!D12</f>
        <v>0.44</v>
      </c>
      <c r="E25" s="284">
        <f>MCF!R24</f>
        <v>1</v>
      </c>
      <c r="F25" s="67">
        <f t="shared" si="0"/>
        <v>0.1095484871614848</v>
      </c>
      <c r="G25" s="67">
        <f t="shared" si="1"/>
        <v>0.1095484871614848</v>
      </c>
      <c r="H25" s="67">
        <f t="shared" si="2"/>
        <v>0</v>
      </c>
      <c r="I25" s="67">
        <f t="shared" si="3"/>
        <v>0.56771546755634195</v>
      </c>
      <c r="J25" s="67">
        <f t="shared" si="4"/>
        <v>3.322085445916733E-2</v>
      </c>
      <c r="K25" s="100">
        <f t="shared" si="6"/>
        <v>2.2147236306111553E-2</v>
      </c>
      <c r="N25" s="258"/>
      <c r="O25" s="96">
        <f>Amnt_Deposited!B20</f>
        <v>2006</v>
      </c>
      <c r="P25" s="99">
        <f>Amnt_Deposited!D20</f>
        <v>1.1316992475359999</v>
      </c>
      <c r="Q25" s="284">
        <f>MCF!R24</f>
        <v>1</v>
      </c>
      <c r="R25" s="67">
        <f t="shared" si="5"/>
        <v>0.22633984950719999</v>
      </c>
      <c r="S25" s="67">
        <f t="shared" si="7"/>
        <v>0.22633984950719999</v>
      </c>
      <c r="T25" s="67">
        <f t="shared" si="8"/>
        <v>0</v>
      </c>
      <c r="U25" s="67">
        <f t="shared" si="9"/>
        <v>1.1729658420585578</v>
      </c>
      <c r="V25" s="67">
        <f t="shared" si="10"/>
        <v>6.8638129047866384E-2</v>
      </c>
      <c r="W25" s="100">
        <f t="shared" si="11"/>
        <v>4.5758752698577584E-2</v>
      </c>
    </row>
    <row r="26" spans="2:23">
      <c r="B26" s="96">
        <f>Amnt_Deposited!B21</f>
        <v>2007</v>
      </c>
      <c r="C26" s="99">
        <f>Amnt_Deposited!D21</f>
        <v>1.166793478752</v>
      </c>
      <c r="D26" s="418">
        <f>Dry_Matter_Content!D13</f>
        <v>0.44</v>
      </c>
      <c r="E26" s="284">
        <f>MCF!R25</f>
        <v>1</v>
      </c>
      <c r="F26" s="67">
        <f t="shared" si="0"/>
        <v>0.11294560874319359</v>
      </c>
      <c r="G26" s="67">
        <f t="shared" si="1"/>
        <v>0.11294560874319359</v>
      </c>
      <c r="H26" s="67">
        <f t="shared" si="2"/>
        <v>0</v>
      </c>
      <c r="I26" s="67">
        <f t="shared" si="3"/>
        <v>0.64228000215774272</v>
      </c>
      <c r="J26" s="67">
        <f t="shared" si="4"/>
        <v>3.8381074141792836E-2</v>
      </c>
      <c r="K26" s="100">
        <f t="shared" si="6"/>
        <v>2.5587382761195224E-2</v>
      </c>
      <c r="N26" s="258"/>
      <c r="O26" s="96">
        <f>Amnt_Deposited!B21</f>
        <v>2007</v>
      </c>
      <c r="P26" s="99">
        <f>Amnt_Deposited!D21</f>
        <v>1.166793478752</v>
      </c>
      <c r="Q26" s="284">
        <f>MCF!R25</f>
        <v>1</v>
      </c>
      <c r="R26" s="67">
        <f t="shared" si="5"/>
        <v>0.23335869575040002</v>
      </c>
      <c r="S26" s="67">
        <f t="shared" si="7"/>
        <v>0.23335869575040002</v>
      </c>
      <c r="T26" s="67">
        <f t="shared" si="8"/>
        <v>0</v>
      </c>
      <c r="U26" s="67">
        <f t="shared" si="9"/>
        <v>1.3270247978465761</v>
      </c>
      <c r="V26" s="67">
        <f t="shared" si="10"/>
        <v>7.929973996238189E-2</v>
      </c>
      <c r="W26" s="100">
        <f t="shared" si="11"/>
        <v>5.2866493308254589E-2</v>
      </c>
    </row>
    <row r="27" spans="2:23">
      <c r="B27" s="96">
        <f>Amnt_Deposited!B22</f>
        <v>2008</v>
      </c>
      <c r="C27" s="99">
        <f>Amnt_Deposited!D22</f>
        <v>1.202345226786</v>
      </c>
      <c r="D27" s="418">
        <f>Dry_Matter_Content!D14</f>
        <v>0.44</v>
      </c>
      <c r="E27" s="284">
        <f>MCF!R26</f>
        <v>1</v>
      </c>
      <c r="F27" s="67">
        <f t="shared" si="0"/>
        <v>0.11638701795288479</v>
      </c>
      <c r="G27" s="67">
        <f t="shared" si="1"/>
        <v>0.11638701795288479</v>
      </c>
      <c r="H27" s="67">
        <f t="shared" si="2"/>
        <v>0</v>
      </c>
      <c r="I27" s="67">
        <f t="shared" si="3"/>
        <v>0.71524492261394323</v>
      </c>
      <c r="J27" s="67">
        <f t="shared" si="4"/>
        <v>4.3422097496684284E-2</v>
      </c>
      <c r="K27" s="100">
        <f t="shared" si="6"/>
        <v>2.894806499778952E-2</v>
      </c>
      <c r="N27" s="258"/>
      <c r="O27" s="96">
        <f>Amnt_Deposited!B22</f>
        <v>2008</v>
      </c>
      <c r="P27" s="99">
        <f>Amnt_Deposited!D22</f>
        <v>1.202345226786</v>
      </c>
      <c r="Q27" s="284">
        <f>MCF!R26</f>
        <v>1</v>
      </c>
      <c r="R27" s="67">
        <f t="shared" si="5"/>
        <v>0.24046904535720001</v>
      </c>
      <c r="S27" s="67">
        <f t="shared" si="7"/>
        <v>0.24046904535720001</v>
      </c>
      <c r="T27" s="67">
        <f t="shared" si="8"/>
        <v>0</v>
      </c>
      <c r="U27" s="67">
        <f t="shared" si="9"/>
        <v>1.477778765731288</v>
      </c>
      <c r="V27" s="67">
        <f t="shared" si="10"/>
        <v>8.9715077472488206E-2</v>
      </c>
      <c r="W27" s="100">
        <f t="shared" si="11"/>
        <v>5.9810051648325466E-2</v>
      </c>
    </row>
    <row r="28" spans="2:23">
      <c r="B28" s="96">
        <f>Amnt_Deposited!B23</f>
        <v>2009</v>
      </c>
      <c r="C28" s="99">
        <f>Amnt_Deposited!D23</f>
        <v>1.2381750732779999</v>
      </c>
      <c r="D28" s="418">
        <f>Dry_Matter_Content!D15</f>
        <v>0.44</v>
      </c>
      <c r="E28" s="284">
        <f>MCF!R27</f>
        <v>1</v>
      </c>
      <c r="F28" s="67">
        <f t="shared" si="0"/>
        <v>0.1198553470933104</v>
      </c>
      <c r="G28" s="67">
        <f t="shared" si="1"/>
        <v>0.1198553470933104</v>
      </c>
      <c r="H28" s="67">
        <f t="shared" si="2"/>
        <v>0</v>
      </c>
      <c r="I28" s="67">
        <f t="shared" si="3"/>
        <v>0.78674529265765925</v>
      </c>
      <c r="J28" s="67">
        <f t="shared" si="4"/>
        <v>4.8354977049594336E-2</v>
      </c>
      <c r="K28" s="100">
        <f t="shared" si="6"/>
        <v>3.2236651366396224E-2</v>
      </c>
      <c r="N28" s="258"/>
      <c r="O28" s="96">
        <f>Amnt_Deposited!B23</f>
        <v>2009</v>
      </c>
      <c r="P28" s="99">
        <f>Amnt_Deposited!D23</f>
        <v>1.2381750732779999</v>
      </c>
      <c r="Q28" s="284">
        <f>MCF!R27</f>
        <v>1</v>
      </c>
      <c r="R28" s="67">
        <f t="shared" si="5"/>
        <v>0.24763501465560001</v>
      </c>
      <c r="S28" s="67">
        <f t="shared" si="7"/>
        <v>0.24763501465560001</v>
      </c>
      <c r="T28" s="67">
        <f t="shared" si="8"/>
        <v>0</v>
      </c>
      <c r="U28" s="67">
        <f t="shared" si="9"/>
        <v>1.6255068030116933</v>
      </c>
      <c r="V28" s="67">
        <f t="shared" si="10"/>
        <v>9.9906977375194925E-2</v>
      </c>
      <c r="W28" s="100">
        <f t="shared" si="11"/>
        <v>6.6604651583463279E-2</v>
      </c>
    </row>
    <row r="29" spans="2:23">
      <c r="B29" s="96">
        <f>Amnt_Deposited!B24</f>
        <v>2010</v>
      </c>
      <c r="C29" s="99">
        <f>Amnt_Deposited!D24</f>
        <v>1.2889684109939998</v>
      </c>
      <c r="D29" s="418">
        <f>Dry_Matter_Content!D16</f>
        <v>0.44</v>
      </c>
      <c r="E29" s="284">
        <f>MCF!R28</f>
        <v>1</v>
      </c>
      <c r="F29" s="67">
        <f t="shared" si="0"/>
        <v>0.12477214218421918</v>
      </c>
      <c r="G29" s="67">
        <f t="shared" si="1"/>
        <v>0.12477214218421918</v>
      </c>
      <c r="H29" s="67">
        <f t="shared" si="2"/>
        <v>0</v>
      </c>
      <c r="I29" s="67">
        <f t="shared" si="3"/>
        <v>0.85832859089831726</v>
      </c>
      <c r="J29" s="67">
        <f t="shared" si="4"/>
        <v>5.3188843943561145E-2</v>
      </c>
      <c r="K29" s="100">
        <f t="shared" si="6"/>
        <v>3.5459229295707426E-2</v>
      </c>
      <c r="O29" s="96">
        <f>Amnt_Deposited!B24</f>
        <v>2010</v>
      </c>
      <c r="P29" s="99">
        <f>Amnt_Deposited!D24</f>
        <v>1.2889684109939998</v>
      </c>
      <c r="Q29" s="284">
        <f>MCF!R28</f>
        <v>1</v>
      </c>
      <c r="R29" s="67">
        <f t="shared" si="5"/>
        <v>0.2577936821988</v>
      </c>
      <c r="S29" s="67">
        <f t="shared" si="7"/>
        <v>0.2577936821988</v>
      </c>
      <c r="T29" s="67">
        <f t="shared" si="8"/>
        <v>0</v>
      </c>
      <c r="U29" s="67">
        <f t="shared" si="9"/>
        <v>1.7734061795419784</v>
      </c>
      <c r="V29" s="67">
        <f t="shared" si="10"/>
        <v>0.1098943056685148</v>
      </c>
      <c r="W29" s="100">
        <f t="shared" si="11"/>
        <v>7.3262870445676531E-2</v>
      </c>
    </row>
    <row r="30" spans="2:23">
      <c r="B30" s="96">
        <f>Amnt_Deposited!B25</f>
        <v>2011</v>
      </c>
      <c r="C30" s="99">
        <f>Amnt_Deposited!D25</f>
        <v>1.2103481011800001</v>
      </c>
      <c r="D30" s="418">
        <f>Dry_Matter_Content!D17</f>
        <v>0.44</v>
      </c>
      <c r="E30" s="284">
        <f>MCF!R29</f>
        <v>1</v>
      </c>
      <c r="F30" s="67">
        <f t="shared" si="0"/>
        <v>0.11716169619422402</v>
      </c>
      <c r="G30" s="67">
        <f t="shared" si="1"/>
        <v>0.11716169619422402</v>
      </c>
      <c r="H30" s="67">
        <f t="shared" si="2"/>
        <v>0</v>
      </c>
      <c r="I30" s="67">
        <f t="shared" si="3"/>
        <v>0.91746196979639594</v>
      </c>
      <c r="J30" s="67">
        <f t="shared" si="4"/>
        <v>5.8028317296145285E-2</v>
      </c>
      <c r="K30" s="100">
        <f t="shared" si="6"/>
        <v>3.8685544864096852E-2</v>
      </c>
      <c r="O30" s="96">
        <f>Amnt_Deposited!B25</f>
        <v>2011</v>
      </c>
      <c r="P30" s="99">
        <f>Amnt_Deposited!D25</f>
        <v>1.2103481011800001</v>
      </c>
      <c r="Q30" s="284">
        <f>MCF!R29</f>
        <v>1</v>
      </c>
      <c r="R30" s="67">
        <f t="shared" si="5"/>
        <v>0.24206962023600004</v>
      </c>
      <c r="S30" s="67">
        <f t="shared" si="7"/>
        <v>0.24206962023600004</v>
      </c>
      <c r="T30" s="67">
        <f t="shared" si="8"/>
        <v>0</v>
      </c>
      <c r="U30" s="67">
        <f t="shared" si="9"/>
        <v>1.8955825822239591</v>
      </c>
      <c r="V30" s="67">
        <f t="shared" si="10"/>
        <v>0.11989321755401923</v>
      </c>
      <c r="W30" s="100">
        <f t="shared" si="11"/>
        <v>7.9928811702679486E-2</v>
      </c>
    </row>
    <row r="31" spans="2:23">
      <c r="B31" s="96">
        <f>Amnt_Deposited!B26</f>
        <v>2012</v>
      </c>
      <c r="C31" s="99">
        <f>Amnt_Deposited!D26</f>
        <v>1.2403435888200001</v>
      </c>
      <c r="D31" s="418">
        <f>Dry_Matter_Content!D18</f>
        <v>0.44</v>
      </c>
      <c r="E31" s="284">
        <f>MCF!R30</f>
        <v>1</v>
      </c>
      <c r="F31" s="67">
        <f t="shared" si="0"/>
        <v>0.12006525939777601</v>
      </c>
      <c r="G31" s="67">
        <f t="shared" si="1"/>
        <v>0.12006525939777601</v>
      </c>
      <c r="H31" s="67">
        <f t="shared" si="2"/>
        <v>0</v>
      </c>
      <c r="I31" s="67">
        <f t="shared" si="3"/>
        <v>0.97550113003467331</v>
      </c>
      <c r="J31" s="67">
        <f t="shared" si="4"/>
        <v>6.2026099159498589E-2</v>
      </c>
      <c r="K31" s="100">
        <f t="shared" si="6"/>
        <v>4.1350732772999055E-2</v>
      </c>
      <c r="O31" s="96">
        <f>Amnt_Deposited!B26</f>
        <v>2012</v>
      </c>
      <c r="P31" s="99">
        <f>Amnt_Deposited!D26</f>
        <v>1.2403435888200001</v>
      </c>
      <c r="Q31" s="284">
        <f>MCF!R30</f>
        <v>1</v>
      </c>
      <c r="R31" s="67">
        <f t="shared" si="5"/>
        <v>0.24806871776400002</v>
      </c>
      <c r="S31" s="67">
        <f t="shared" si="7"/>
        <v>0.24806871776400002</v>
      </c>
      <c r="T31" s="67">
        <f t="shared" si="8"/>
        <v>0</v>
      </c>
      <c r="U31" s="67">
        <f t="shared" si="9"/>
        <v>2.0154982025509787</v>
      </c>
      <c r="V31" s="67">
        <f t="shared" si="10"/>
        <v>0.12815309743698058</v>
      </c>
      <c r="W31" s="100">
        <f t="shared" si="11"/>
        <v>8.543539829132038E-2</v>
      </c>
    </row>
    <row r="32" spans="2:23">
      <c r="B32" s="96">
        <f>Amnt_Deposited!B27</f>
        <v>2013</v>
      </c>
      <c r="C32" s="99">
        <f>Amnt_Deposited!D27</f>
        <v>1.2712606343999999</v>
      </c>
      <c r="D32" s="418">
        <f>Dry_Matter_Content!D19</f>
        <v>0.44</v>
      </c>
      <c r="E32" s="284">
        <f>MCF!R31</f>
        <v>1</v>
      </c>
      <c r="F32" s="67">
        <f t="shared" si="0"/>
        <v>0.12305802940992</v>
      </c>
      <c r="G32" s="67">
        <f t="shared" si="1"/>
        <v>0.12305802940992</v>
      </c>
      <c r="H32" s="67">
        <f t="shared" si="2"/>
        <v>0</v>
      </c>
      <c r="I32" s="67">
        <f t="shared" si="3"/>
        <v>1.0326092543655183</v>
      </c>
      <c r="J32" s="67">
        <f t="shared" si="4"/>
        <v>6.5949905079075097E-2</v>
      </c>
      <c r="K32" s="100">
        <f t="shared" si="6"/>
        <v>4.396660338605006E-2</v>
      </c>
      <c r="O32" s="96">
        <f>Amnt_Deposited!B27</f>
        <v>2013</v>
      </c>
      <c r="P32" s="99">
        <f>Amnt_Deposited!D27</f>
        <v>1.2712606343999999</v>
      </c>
      <c r="Q32" s="284">
        <f>MCF!R31</f>
        <v>1</v>
      </c>
      <c r="R32" s="67">
        <f t="shared" si="5"/>
        <v>0.25425212687999998</v>
      </c>
      <c r="S32" s="67">
        <f t="shared" si="7"/>
        <v>0.25425212687999998</v>
      </c>
      <c r="T32" s="67">
        <f t="shared" si="8"/>
        <v>0</v>
      </c>
      <c r="U32" s="67">
        <f t="shared" si="9"/>
        <v>2.1334901949700797</v>
      </c>
      <c r="V32" s="67">
        <f t="shared" si="10"/>
        <v>0.13626013446089902</v>
      </c>
      <c r="W32" s="100">
        <f t="shared" si="11"/>
        <v>9.0840089640599336E-2</v>
      </c>
    </row>
    <row r="33" spans="2:23">
      <c r="B33" s="96">
        <f>Amnt_Deposited!B28</f>
        <v>2014</v>
      </c>
      <c r="C33" s="99">
        <f>Amnt_Deposited!D28</f>
        <v>1.3017128233199999</v>
      </c>
      <c r="D33" s="418">
        <f>Dry_Matter_Content!D20</f>
        <v>0.44</v>
      </c>
      <c r="E33" s="284">
        <f>MCF!R32</f>
        <v>1</v>
      </c>
      <c r="F33" s="67">
        <f t="shared" si="0"/>
        <v>0.12600580129737599</v>
      </c>
      <c r="G33" s="67">
        <f t="shared" si="1"/>
        <v>0.12600580129737599</v>
      </c>
      <c r="H33" s="67">
        <f t="shared" si="2"/>
        <v>0</v>
      </c>
      <c r="I33" s="67">
        <f t="shared" si="3"/>
        <v>1.0888042884454745</v>
      </c>
      <c r="J33" s="67">
        <f t="shared" si="4"/>
        <v>6.9810767217419703E-2</v>
      </c>
      <c r="K33" s="100">
        <f t="shared" si="6"/>
        <v>4.6540511478279797E-2</v>
      </c>
      <c r="O33" s="96">
        <f>Amnt_Deposited!B28</f>
        <v>2014</v>
      </c>
      <c r="P33" s="99">
        <f>Amnt_Deposited!D28</f>
        <v>1.3017128233199999</v>
      </c>
      <c r="Q33" s="284">
        <f>MCF!R32</f>
        <v>1</v>
      </c>
      <c r="R33" s="67">
        <f t="shared" si="5"/>
        <v>0.26034256466400002</v>
      </c>
      <c r="S33" s="67">
        <f t="shared" si="7"/>
        <v>0.26034256466400002</v>
      </c>
      <c r="T33" s="67">
        <f t="shared" si="8"/>
        <v>0</v>
      </c>
      <c r="U33" s="67">
        <f t="shared" si="9"/>
        <v>2.2495956372840391</v>
      </c>
      <c r="V33" s="67">
        <f t="shared" si="10"/>
        <v>0.14423712235004074</v>
      </c>
      <c r="W33" s="100">
        <f t="shared" si="11"/>
        <v>9.6158081566693823E-2</v>
      </c>
    </row>
    <row r="34" spans="2:23">
      <c r="B34" s="96">
        <f>Amnt_Deposited!B29</f>
        <v>2015</v>
      </c>
      <c r="C34" s="99">
        <f>Amnt_Deposited!D29</f>
        <v>1.33198559388</v>
      </c>
      <c r="D34" s="418">
        <f>Dry_Matter_Content!D21</f>
        <v>0.44</v>
      </c>
      <c r="E34" s="284">
        <f>MCF!R33</f>
        <v>1</v>
      </c>
      <c r="F34" s="67">
        <f t="shared" si="0"/>
        <v>0.12893620548758403</v>
      </c>
      <c r="G34" s="67">
        <f t="shared" si="1"/>
        <v>0.12893620548758403</v>
      </c>
      <c r="H34" s="67">
        <f t="shared" si="2"/>
        <v>0</v>
      </c>
      <c r="I34" s="67">
        <f t="shared" si="3"/>
        <v>1.1441305951212379</v>
      </c>
      <c r="J34" s="67">
        <f t="shared" si="4"/>
        <v>7.360989881182059E-2</v>
      </c>
      <c r="K34" s="100">
        <f t="shared" si="6"/>
        <v>4.9073265874547058E-2</v>
      </c>
      <c r="O34" s="96">
        <f>Amnt_Deposited!B29</f>
        <v>2015</v>
      </c>
      <c r="P34" s="99">
        <f>Amnt_Deposited!D29</f>
        <v>1.33198559388</v>
      </c>
      <c r="Q34" s="284">
        <f>MCF!R33</f>
        <v>1</v>
      </c>
      <c r="R34" s="67">
        <f t="shared" si="5"/>
        <v>0.26639711877600003</v>
      </c>
      <c r="S34" s="67">
        <f t="shared" si="7"/>
        <v>0.26639711877600003</v>
      </c>
      <c r="T34" s="67">
        <f t="shared" si="8"/>
        <v>0</v>
      </c>
      <c r="U34" s="67">
        <f t="shared" si="9"/>
        <v>2.3639061882670216</v>
      </c>
      <c r="V34" s="67">
        <f t="shared" si="10"/>
        <v>0.15208656779301782</v>
      </c>
      <c r="W34" s="100">
        <f t="shared" si="11"/>
        <v>0.10139104519534521</v>
      </c>
    </row>
    <row r="35" spans="2:23">
      <c r="B35" s="96">
        <f>Amnt_Deposited!B30</f>
        <v>2016</v>
      </c>
      <c r="C35" s="99">
        <f>Amnt_Deposited!D30</f>
        <v>1.3608719498399999</v>
      </c>
      <c r="D35" s="418">
        <f>Dry_Matter_Content!D22</f>
        <v>0.44</v>
      </c>
      <c r="E35" s="284">
        <f>MCF!R34</f>
        <v>1</v>
      </c>
      <c r="F35" s="67">
        <f t="shared" si="0"/>
        <v>0.131732404744512</v>
      </c>
      <c r="G35" s="67">
        <f t="shared" si="1"/>
        <v>0.131732404744512</v>
      </c>
      <c r="H35" s="67">
        <f t="shared" si="2"/>
        <v>0</v>
      </c>
      <c r="I35" s="67">
        <f t="shared" si="3"/>
        <v>1.1985127008008691</v>
      </c>
      <c r="J35" s="67">
        <f t="shared" si="4"/>
        <v>7.7350299064880987E-2</v>
      </c>
      <c r="K35" s="100">
        <f t="shared" si="6"/>
        <v>5.1566866043253987E-2</v>
      </c>
      <c r="O35" s="96">
        <f>Amnt_Deposited!B30</f>
        <v>2016</v>
      </c>
      <c r="P35" s="99">
        <f>Amnt_Deposited!D30</f>
        <v>1.3608719498399999</v>
      </c>
      <c r="Q35" s="284">
        <f>MCF!R34</f>
        <v>1</v>
      </c>
      <c r="R35" s="67">
        <f t="shared" si="5"/>
        <v>0.27217438996799997</v>
      </c>
      <c r="S35" s="67">
        <f t="shared" si="7"/>
        <v>0.27217438996799997</v>
      </c>
      <c r="T35" s="67">
        <f t="shared" si="8"/>
        <v>0</v>
      </c>
      <c r="U35" s="67">
        <f t="shared" si="9"/>
        <v>2.4762659107455978</v>
      </c>
      <c r="V35" s="67">
        <f t="shared" si="10"/>
        <v>0.15981466748942361</v>
      </c>
      <c r="W35" s="100">
        <f t="shared" si="11"/>
        <v>0.10654311165961573</v>
      </c>
    </row>
    <row r="36" spans="2:23">
      <c r="B36" s="96">
        <f>Amnt_Deposited!B31</f>
        <v>2017</v>
      </c>
      <c r="C36" s="99">
        <f>Amnt_Deposited!D31</f>
        <v>1.3569247442522883</v>
      </c>
      <c r="D36" s="418">
        <f>Dry_Matter_Content!D23</f>
        <v>0.44</v>
      </c>
      <c r="E36" s="284">
        <f>MCF!R35</f>
        <v>1</v>
      </c>
      <c r="F36" s="67">
        <f t="shared" si="0"/>
        <v>0.13135031524362151</v>
      </c>
      <c r="G36" s="67">
        <f t="shared" si="1"/>
        <v>0.13135031524362151</v>
      </c>
      <c r="H36" s="67">
        <f t="shared" si="2"/>
        <v>0</v>
      </c>
      <c r="I36" s="67">
        <f t="shared" si="3"/>
        <v>1.2488361505491388</v>
      </c>
      <c r="J36" s="67">
        <f t="shared" si="4"/>
        <v>8.1026865495351888E-2</v>
      </c>
      <c r="K36" s="100">
        <f t="shared" si="6"/>
        <v>5.4017910330234592E-2</v>
      </c>
      <c r="O36" s="96">
        <f>Amnt_Deposited!B31</f>
        <v>2017</v>
      </c>
      <c r="P36" s="99">
        <f>Amnt_Deposited!D31</f>
        <v>1.3569247442522883</v>
      </c>
      <c r="Q36" s="284">
        <f>MCF!R35</f>
        <v>1</v>
      </c>
      <c r="R36" s="67">
        <f t="shared" si="5"/>
        <v>0.27138494885045766</v>
      </c>
      <c r="S36" s="67">
        <f t="shared" si="7"/>
        <v>0.27138494885045766</v>
      </c>
      <c r="T36" s="67">
        <f t="shared" si="8"/>
        <v>0</v>
      </c>
      <c r="U36" s="67">
        <f t="shared" si="9"/>
        <v>2.5802399804734275</v>
      </c>
      <c r="V36" s="67">
        <f t="shared" si="10"/>
        <v>0.16741087912262789</v>
      </c>
      <c r="W36" s="100">
        <f t="shared" si="11"/>
        <v>0.1116072527484186</v>
      </c>
    </row>
    <row r="37" spans="2:23">
      <c r="B37" s="96">
        <f>Amnt_Deposited!B32</f>
        <v>2018</v>
      </c>
      <c r="C37" s="99">
        <f>Amnt_Deposited!D32</f>
        <v>1.4216656667816754</v>
      </c>
      <c r="D37" s="418">
        <f>Dry_Matter_Content!D24</f>
        <v>0.44</v>
      </c>
      <c r="E37" s="284">
        <f>MCF!R36</f>
        <v>1</v>
      </c>
      <c r="F37" s="67">
        <f t="shared" si="0"/>
        <v>0.13761723654446617</v>
      </c>
      <c r="G37" s="67">
        <f t="shared" si="1"/>
        <v>0.13761723654446617</v>
      </c>
      <c r="H37" s="67">
        <f t="shared" si="2"/>
        <v>0</v>
      </c>
      <c r="I37" s="67">
        <f t="shared" si="3"/>
        <v>1.3020243453916176</v>
      </c>
      <c r="J37" s="67">
        <f t="shared" si="4"/>
        <v>8.4429041701987367E-2</v>
      </c>
      <c r="K37" s="100">
        <f t="shared" si="6"/>
        <v>5.6286027801324912E-2</v>
      </c>
      <c r="O37" s="96">
        <f>Amnt_Deposited!B32</f>
        <v>2018</v>
      </c>
      <c r="P37" s="99">
        <f>Amnt_Deposited!D32</f>
        <v>1.4216656667816754</v>
      </c>
      <c r="Q37" s="284">
        <f>MCF!R36</f>
        <v>1</v>
      </c>
      <c r="R37" s="67">
        <f t="shared" si="5"/>
        <v>0.28433313335633509</v>
      </c>
      <c r="S37" s="67">
        <f t="shared" si="7"/>
        <v>0.28433313335633509</v>
      </c>
      <c r="T37" s="67">
        <f t="shared" si="8"/>
        <v>0</v>
      </c>
      <c r="U37" s="67">
        <f t="shared" si="9"/>
        <v>2.6901329450240037</v>
      </c>
      <c r="V37" s="67">
        <f t="shared" si="10"/>
        <v>0.17444016880575905</v>
      </c>
      <c r="W37" s="100">
        <f t="shared" si="11"/>
        <v>0.11629344587050602</v>
      </c>
    </row>
    <row r="38" spans="2:23">
      <c r="B38" s="96">
        <f>Amnt_Deposited!B33</f>
        <v>2019</v>
      </c>
      <c r="C38" s="99">
        <f>Amnt_Deposited!D33</f>
        <v>1.488399344705138</v>
      </c>
      <c r="D38" s="418">
        <f>Dry_Matter_Content!D25</f>
        <v>0.44</v>
      </c>
      <c r="E38" s="284">
        <f>MCF!R37</f>
        <v>1</v>
      </c>
      <c r="F38" s="67">
        <f t="shared" si="0"/>
        <v>0.14407705656745737</v>
      </c>
      <c r="G38" s="67">
        <f t="shared" si="1"/>
        <v>0.14407705656745737</v>
      </c>
      <c r="H38" s="67">
        <f t="shared" si="2"/>
        <v>0</v>
      </c>
      <c r="I38" s="67">
        <f t="shared" si="3"/>
        <v>1.3580765095776894</v>
      </c>
      <c r="J38" s="67">
        <f t="shared" si="4"/>
        <v>8.8024892381385514E-2</v>
      </c>
      <c r="K38" s="100">
        <f t="shared" si="6"/>
        <v>5.8683261587590338E-2</v>
      </c>
      <c r="O38" s="96">
        <f>Amnt_Deposited!B33</f>
        <v>2019</v>
      </c>
      <c r="P38" s="99">
        <f>Amnt_Deposited!D33</f>
        <v>1.488399344705138</v>
      </c>
      <c r="Q38" s="284">
        <f>MCF!R37</f>
        <v>1</v>
      </c>
      <c r="R38" s="67">
        <f t="shared" si="5"/>
        <v>0.2976798689410276</v>
      </c>
      <c r="S38" s="67">
        <f t="shared" si="7"/>
        <v>0.2976798689410276</v>
      </c>
      <c r="T38" s="67">
        <f t="shared" si="8"/>
        <v>0</v>
      </c>
      <c r="U38" s="67">
        <f t="shared" si="9"/>
        <v>2.8059432016067967</v>
      </c>
      <c r="V38" s="67">
        <f t="shared" si="10"/>
        <v>0.18186961235823454</v>
      </c>
      <c r="W38" s="100">
        <f t="shared" si="11"/>
        <v>0.12124640823882302</v>
      </c>
    </row>
    <row r="39" spans="2:23">
      <c r="B39" s="96">
        <f>Amnt_Deposited!B34</f>
        <v>2020</v>
      </c>
      <c r="C39" s="99">
        <f>Amnt_Deposited!D34</f>
        <v>1.5571488095404755</v>
      </c>
      <c r="D39" s="418">
        <f>Dry_Matter_Content!D26</f>
        <v>0.44</v>
      </c>
      <c r="E39" s="284">
        <f>MCF!R38</f>
        <v>1</v>
      </c>
      <c r="F39" s="67">
        <f t="shared" si="0"/>
        <v>0.15073200476351803</v>
      </c>
      <c r="G39" s="67">
        <f t="shared" si="1"/>
        <v>0.15073200476351803</v>
      </c>
      <c r="H39" s="67">
        <f t="shared" si="2"/>
        <v>0</v>
      </c>
      <c r="I39" s="67">
        <f t="shared" si="3"/>
        <v>1.4169941492531972</v>
      </c>
      <c r="J39" s="67">
        <f t="shared" si="4"/>
        <v>9.1814365088010441E-2</v>
      </c>
      <c r="K39" s="100">
        <f t="shared" si="6"/>
        <v>6.1209576725340289E-2</v>
      </c>
      <c r="O39" s="96">
        <f>Amnt_Deposited!B34</f>
        <v>2020</v>
      </c>
      <c r="P39" s="99">
        <f>Amnt_Deposited!D34</f>
        <v>1.5571488095404755</v>
      </c>
      <c r="Q39" s="284">
        <f>MCF!R38</f>
        <v>1</v>
      </c>
      <c r="R39" s="67">
        <f t="shared" si="5"/>
        <v>0.31142976190809513</v>
      </c>
      <c r="S39" s="67">
        <f t="shared" si="7"/>
        <v>0.31142976190809513</v>
      </c>
      <c r="T39" s="67">
        <f t="shared" si="8"/>
        <v>0</v>
      </c>
      <c r="U39" s="67">
        <f t="shared" si="9"/>
        <v>2.9276738620933829</v>
      </c>
      <c r="V39" s="67">
        <f t="shared" si="10"/>
        <v>0.1896991014215092</v>
      </c>
      <c r="W39" s="100">
        <f t="shared" si="11"/>
        <v>0.12646606761433946</v>
      </c>
    </row>
    <row r="40" spans="2:23">
      <c r="B40" s="96">
        <f>Amnt_Deposited!B35</f>
        <v>2021</v>
      </c>
      <c r="C40" s="99">
        <f>Amnt_Deposited!D35</f>
        <v>1.6279339162833777</v>
      </c>
      <c r="D40" s="418">
        <f>Dry_Matter_Content!D27</f>
        <v>0.44</v>
      </c>
      <c r="E40" s="284">
        <f>MCF!R39</f>
        <v>1</v>
      </c>
      <c r="F40" s="67">
        <f t="shared" si="0"/>
        <v>0.15758400309623097</v>
      </c>
      <c r="G40" s="67">
        <f t="shared" si="1"/>
        <v>0.15758400309623097</v>
      </c>
      <c r="H40" s="67">
        <f t="shared" si="2"/>
        <v>0</v>
      </c>
      <c r="I40" s="67">
        <f t="shared" si="3"/>
        <v>1.4787805907027989</v>
      </c>
      <c r="J40" s="67">
        <f t="shared" si="4"/>
        <v>9.5797561646629267E-2</v>
      </c>
      <c r="K40" s="100">
        <f t="shared" si="6"/>
        <v>6.3865041097752845E-2</v>
      </c>
      <c r="O40" s="96">
        <f>Amnt_Deposited!B35</f>
        <v>2021</v>
      </c>
      <c r="P40" s="99">
        <f>Amnt_Deposited!D35</f>
        <v>1.6279339162833777</v>
      </c>
      <c r="Q40" s="284">
        <f>MCF!R39</f>
        <v>1</v>
      </c>
      <c r="R40" s="67">
        <f t="shared" si="5"/>
        <v>0.32558678325667556</v>
      </c>
      <c r="S40" s="67">
        <f t="shared" si="7"/>
        <v>0.32558678325667556</v>
      </c>
      <c r="T40" s="67">
        <f t="shared" si="8"/>
        <v>0</v>
      </c>
      <c r="U40" s="67">
        <f t="shared" si="9"/>
        <v>3.0553317989727251</v>
      </c>
      <c r="V40" s="67">
        <f t="shared" si="10"/>
        <v>0.19792884637733321</v>
      </c>
      <c r="W40" s="100">
        <f t="shared" si="11"/>
        <v>0.13195256425155547</v>
      </c>
    </row>
    <row r="41" spans="2:23">
      <c r="B41" s="96">
        <f>Amnt_Deposited!B36</f>
        <v>2022</v>
      </c>
      <c r="C41" s="99">
        <f>Amnt_Deposited!D36</f>
        <v>1.7007709148638799</v>
      </c>
      <c r="D41" s="418">
        <f>Dry_Matter_Content!D28</f>
        <v>0.44</v>
      </c>
      <c r="E41" s="284">
        <f>MCF!R40</f>
        <v>1</v>
      </c>
      <c r="F41" s="67">
        <f t="shared" si="0"/>
        <v>0.16463462455882358</v>
      </c>
      <c r="G41" s="67">
        <f t="shared" si="1"/>
        <v>0.16463462455882358</v>
      </c>
      <c r="H41" s="67">
        <f t="shared" si="2"/>
        <v>0</v>
      </c>
      <c r="I41" s="67">
        <f t="shared" si="3"/>
        <v>1.5434405083269807</v>
      </c>
      <c r="J41" s="67">
        <f t="shared" si="4"/>
        <v>9.9974706934641611E-2</v>
      </c>
      <c r="K41" s="100">
        <f t="shared" si="6"/>
        <v>6.6649804623094402E-2</v>
      </c>
      <c r="O41" s="96">
        <f>Amnt_Deposited!B36</f>
        <v>2022</v>
      </c>
      <c r="P41" s="99">
        <f>Amnt_Deposited!D36</f>
        <v>1.7007709148638799</v>
      </c>
      <c r="Q41" s="284">
        <f>MCF!R40</f>
        <v>1</v>
      </c>
      <c r="R41" s="67">
        <f t="shared" si="5"/>
        <v>0.340154182972776</v>
      </c>
      <c r="S41" s="67">
        <f t="shared" si="7"/>
        <v>0.340154182972776</v>
      </c>
      <c r="T41" s="67">
        <f t="shared" si="8"/>
        <v>0</v>
      </c>
      <c r="U41" s="67">
        <f t="shared" si="9"/>
        <v>3.188926670097068</v>
      </c>
      <c r="V41" s="67">
        <f t="shared" si="10"/>
        <v>0.2065593118484331</v>
      </c>
      <c r="W41" s="100">
        <f t="shared" si="11"/>
        <v>0.13770620789895538</v>
      </c>
    </row>
    <row r="42" spans="2:23">
      <c r="B42" s="96">
        <f>Amnt_Deposited!B37</f>
        <v>2023</v>
      </c>
      <c r="C42" s="99">
        <f>Amnt_Deposited!D37</f>
        <v>1.7756719813660951</v>
      </c>
      <c r="D42" s="418">
        <f>Dry_Matter_Content!D29</f>
        <v>0.44</v>
      </c>
      <c r="E42" s="284">
        <f>MCF!R41</f>
        <v>1</v>
      </c>
      <c r="F42" s="67">
        <f t="shared" si="0"/>
        <v>0.17188504779623801</v>
      </c>
      <c r="G42" s="67">
        <f t="shared" si="1"/>
        <v>0.17188504779623801</v>
      </c>
      <c r="H42" s="67">
        <f t="shared" si="2"/>
        <v>0</v>
      </c>
      <c r="I42" s="67">
        <f t="shared" si="3"/>
        <v>1.6109794391528101</v>
      </c>
      <c r="J42" s="67">
        <f t="shared" si="4"/>
        <v>0.1043461169704086</v>
      </c>
      <c r="K42" s="100">
        <f t="shared" si="6"/>
        <v>6.9564077980272393E-2</v>
      </c>
      <c r="O42" s="96">
        <f>Amnt_Deposited!B37</f>
        <v>2023</v>
      </c>
      <c r="P42" s="99">
        <f>Amnt_Deposited!D37</f>
        <v>1.7756719813660951</v>
      </c>
      <c r="Q42" s="284">
        <f>MCF!R41</f>
        <v>1</v>
      </c>
      <c r="R42" s="67">
        <f t="shared" si="5"/>
        <v>0.35513439627321902</v>
      </c>
      <c r="S42" s="67">
        <f t="shared" si="7"/>
        <v>0.35513439627321902</v>
      </c>
      <c r="T42" s="67">
        <f t="shared" si="8"/>
        <v>0</v>
      </c>
      <c r="U42" s="67">
        <f t="shared" si="9"/>
        <v>3.32846991560498</v>
      </c>
      <c r="V42" s="67">
        <f t="shared" si="10"/>
        <v>0.21559115076530705</v>
      </c>
      <c r="W42" s="100">
        <f t="shared" si="11"/>
        <v>0.14372743384353803</v>
      </c>
    </row>
    <row r="43" spans="2:23">
      <c r="B43" s="96">
        <f>Amnt_Deposited!B38</f>
        <v>2024</v>
      </c>
      <c r="C43" s="99">
        <f>Amnt_Deposited!D38</f>
        <v>1.8526447055932123</v>
      </c>
      <c r="D43" s="418">
        <f>Dry_Matter_Content!D30</f>
        <v>0.44</v>
      </c>
      <c r="E43" s="284">
        <f>MCF!R42</f>
        <v>1</v>
      </c>
      <c r="F43" s="67">
        <f t="shared" si="0"/>
        <v>0.17933600750142295</v>
      </c>
      <c r="G43" s="67">
        <f t="shared" si="1"/>
        <v>0.17933600750142295</v>
      </c>
      <c r="H43" s="67">
        <f t="shared" si="2"/>
        <v>0</v>
      </c>
      <c r="I43" s="67">
        <f t="shared" si="3"/>
        <v>1.6814032805630537</v>
      </c>
      <c r="J43" s="67">
        <f t="shared" si="4"/>
        <v>0.10891216609117932</v>
      </c>
      <c r="K43" s="100">
        <f t="shared" si="6"/>
        <v>7.2608110727452879E-2</v>
      </c>
      <c r="O43" s="96">
        <f>Amnt_Deposited!B38</f>
        <v>2024</v>
      </c>
      <c r="P43" s="99">
        <f>Amnt_Deposited!D38</f>
        <v>1.8526447055932123</v>
      </c>
      <c r="Q43" s="284">
        <f>MCF!R42</f>
        <v>1</v>
      </c>
      <c r="R43" s="67">
        <f t="shared" si="5"/>
        <v>0.37052894111864249</v>
      </c>
      <c r="S43" s="67">
        <f t="shared" si="7"/>
        <v>0.37052894111864249</v>
      </c>
      <c r="T43" s="67">
        <f t="shared" si="8"/>
        <v>0</v>
      </c>
      <c r="U43" s="67">
        <f t="shared" si="9"/>
        <v>3.4739737201715988</v>
      </c>
      <c r="V43" s="67">
        <f t="shared" si="10"/>
        <v>0.22502513655202341</v>
      </c>
      <c r="W43" s="100">
        <f t="shared" si="11"/>
        <v>0.15001675770134892</v>
      </c>
    </row>
    <row r="44" spans="2:23">
      <c r="B44" s="96">
        <f>Amnt_Deposited!B39</f>
        <v>2025</v>
      </c>
      <c r="C44" s="99">
        <f>Amnt_Deposited!D39</f>
        <v>1.9316915312804224</v>
      </c>
      <c r="D44" s="418">
        <f>Dry_Matter_Content!D31</f>
        <v>0.44</v>
      </c>
      <c r="E44" s="284">
        <f>MCF!R43</f>
        <v>1</v>
      </c>
      <c r="F44" s="67">
        <f t="shared" si="0"/>
        <v>0.1869877402279449</v>
      </c>
      <c r="G44" s="67">
        <f t="shared" si="1"/>
        <v>0.1869877402279449</v>
      </c>
      <c r="H44" s="67">
        <f t="shared" si="2"/>
        <v>0</v>
      </c>
      <c r="I44" s="67">
        <f t="shared" si="3"/>
        <v>1.7547177677945234</v>
      </c>
      <c r="J44" s="67">
        <f t="shared" si="4"/>
        <v>0.11367325299647518</v>
      </c>
      <c r="K44" s="100">
        <f t="shared" si="6"/>
        <v>7.5782168664316779E-2</v>
      </c>
      <c r="O44" s="96">
        <f>Amnt_Deposited!B39</f>
        <v>2025</v>
      </c>
      <c r="P44" s="99">
        <f>Amnt_Deposited!D39</f>
        <v>1.9316915312804224</v>
      </c>
      <c r="Q44" s="284">
        <f>MCF!R43</f>
        <v>1</v>
      </c>
      <c r="R44" s="67">
        <f t="shared" si="5"/>
        <v>0.38633830625608451</v>
      </c>
      <c r="S44" s="67">
        <f t="shared" si="7"/>
        <v>0.38633830625608451</v>
      </c>
      <c r="T44" s="67">
        <f t="shared" si="8"/>
        <v>0</v>
      </c>
      <c r="U44" s="67">
        <f t="shared" si="9"/>
        <v>3.625449933459759</v>
      </c>
      <c r="V44" s="67">
        <f t="shared" si="10"/>
        <v>0.23486209296792396</v>
      </c>
      <c r="W44" s="100">
        <f t="shared" si="11"/>
        <v>0.15657472864528263</v>
      </c>
    </row>
    <row r="45" spans="2:23">
      <c r="B45" s="96">
        <f>Amnt_Deposited!B40</f>
        <v>2026</v>
      </c>
      <c r="C45" s="99">
        <f>Amnt_Deposited!D40</f>
        <v>2.0128091449567469</v>
      </c>
      <c r="D45" s="418">
        <f>Dry_Matter_Content!D32</f>
        <v>0.44</v>
      </c>
      <c r="E45" s="284">
        <f>MCF!R44</f>
        <v>1</v>
      </c>
      <c r="F45" s="67">
        <f t="shared" si="0"/>
        <v>0.19483992523181309</v>
      </c>
      <c r="G45" s="67">
        <f t="shared" si="1"/>
        <v>0.19483992523181309</v>
      </c>
      <c r="H45" s="67">
        <f t="shared" si="2"/>
        <v>0</v>
      </c>
      <c r="I45" s="67">
        <f t="shared" si="3"/>
        <v>1.8309279276025876</v>
      </c>
      <c r="J45" s="67">
        <f t="shared" si="4"/>
        <v>0.11862976542374899</v>
      </c>
      <c r="K45" s="100">
        <f t="shared" si="6"/>
        <v>7.9086510282499328E-2</v>
      </c>
      <c r="O45" s="96">
        <f>Amnt_Deposited!B40</f>
        <v>2026</v>
      </c>
      <c r="P45" s="99">
        <f>Amnt_Deposited!D40</f>
        <v>2.0128091449567469</v>
      </c>
      <c r="Q45" s="284">
        <f>MCF!R44</f>
        <v>1</v>
      </c>
      <c r="R45" s="67">
        <f t="shared" si="5"/>
        <v>0.4025618289913494</v>
      </c>
      <c r="S45" s="67">
        <f t="shared" si="7"/>
        <v>0.4025618289913494</v>
      </c>
      <c r="T45" s="67">
        <f t="shared" si="8"/>
        <v>0</v>
      </c>
      <c r="U45" s="67">
        <f t="shared" si="9"/>
        <v>3.7829089413276598</v>
      </c>
      <c r="V45" s="67">
        <f t="shared" si="10"/>
        <v>0.24510282112344831</v>
      </c>
      <c r="W45" s="100">
        <f t="shared" si="11"/>
        <v>0.16340188074896553</v>
      </c>
    </row>
    <row r="46" spans="2:23">
      <c r="B46" s="96">
        <f>Amnt_Deposited!B41</f>
        <v>2027</v>
      </c>
      <c r="C46" s="99">
        <f>Amnt_Deposited!D41</f>
        <v>2.0959878091308162</v>
      </c>
      <c r="D46" s="418">
        <f>Dry_Matter_Content!D33</f>
        <v>0.44</v>
      </c>
      <c r="E46" s="284">
        <f>MCF!R45</f>
        <v>1</v>
      </c>
      <c r="F46" s="67">
        <f t="shared" si="0"/>
        <v>0.20289161992386301</v>
      </c>
      <c r="G46" s="67">
        <f t="shared" si="1"/>
        <v>0.20289161992386301</v>
      </c>
      <c r="H46" s="67">
        <f t="shared" si="2"/>
        <v>0</v>
      </c>
      <c r="I46" s="67">
        <f t="shared" si="3"/>
        <v>1.9100375043137212</v>
      </c>
      <c r="J46" s="67">
        <f t="shared" si="4"/>
        <v>0.12378204321272944</v>
      </c>
      <c r="K46" s="100">
        <f t="shared" si="6"/>
        <v>8.2521362141819626E-2</v>
      </c>
      <c r="O46" s="96">
        <f>Amnt_Deposited!B41</f>
        <v>2027</v>
      </c>
      <c r="P46" s="99">
        <f>Amnt_Deposited!D41</f>
        <v>2.0959878091308162</v>
      </c>
      <c r="Q46" s="284">
        <f>MCF!R45</f>
        <v>1</v>
      </c>
      <c r="R46" s="67">
        <f t="shared" si="5"/>
        <v>0.41919756182616325</v>
      </c>
      <c r="S46" s="67">
        <f t="shared" si="7"/>
        <v>0.41919756182616325</v>
      </c>
      <c r="T46" s="67">
        <f t="shared" si="8"/>
        <v>0</v>
      </c>
      <c r="U46" s="67">
        <f t="shared" si="9"/>
        <v>3.946358479987027</v>
      </c>
      <c r="V46" s="67">
        <f t="shared" si="10"/>
        <v>0.25574802316679635</v>
      </c>
      <c r="W46" s="100">
        <f t="shared" si="11"/>
        <v>0.17049868211119756</v>
      </c>
    </row>
    <row r="47" spans="2:23">
      <c r="B47" s="96">
        <f>Amnt_Deposited!B42</f>
        <v>2028</v>
      </c>
      <c r="C47" s="99">
        <f>Amnt_Deposited!D42</f>
        <v>2.1812106351236658</v>
      </c>
      <c r="D47" s="418">
        <f>Dry_Matter_Content!D34</f>
        <v>0.44</v>
      </c>
      <c r="E47" s="284">
        <f>MCF!R46</f>
        <v>1</v>
      </c>
      <c r="F47" s="67">
        <f t="shared" si="0"/>
        <v>0.21114118947997085</v>
      </c>
      <c r="G47" s="67">
        <f t="shared" si="1"/>
        <v>0.21114118947997085</v>
      </c>
      <c r="H47" s="67">
        <f t="shared" si="2"/>
        <v>0</v>
      </c>
      <c r="I47" s="67">
        <f t="shared" si="3"/>
        <v>1.9920483542906655</v>
      </c>
      <c r="J47" s="67">
        <f t="shared" si="4"/>
        <v>0.12913033950302655</v>
      </c>
      <c r="K47" s="100">
        <f t="shared" si="6"/>
        <v>8.6086893002017689E-2</v>
      </c>
      <c r="O47" s="96">
        <f>Amnt_Deposited!B42</f>
        <v>2028</v>
      </c>
      <c r="P47" s="99">
        <f>Amnt_Deposited!D42</f>
        <v>2.1812106351236658</v>
      </c>
      <c r="Q47" s="284">
        <f>MCF!R46</f>
        <v>1</v>
      </c>
      <c r="R47" s="67">
        <f t="shared" si="5"/>
        <v>0.4362421270247332</v>
      </c>
      <c r="S47" s="67">
        <f t="shared" si="7"/>
        <v>0.4362421270247332</v>
      </c>
      <c r="T47" s="67">
        <f t="shared" si="8"/>
        <v>0</v>
      </c>
      <c r="U47" s="67">
        <f t="shared" si="9"/>
        <v>4.1158023848980694</v>
      </c>
      <c r="V47" s="67">
        <f t="shared" si="10"/>
        <v>0.2667982221136912</v>
      </c>
      <c r="W47" s="100">
        <f t="shared" si="11"/>
        <v>0.17786548140912745</v>
      </c>
    </row>
    <row r="48" spans="2:23">
      <c r="B48" s="96">
        <f>Amnt_Deposited!B43</f>
        <v>2029</v>
      </c>
      <c r="C48" s="99">
        <f>Amnt_Deposited!D43</f>
        <v>2.2684527904914336</v>
      </c>
      <c r="D48" s="418">
        <f>Dry_Matter_Content!D35</f>
        <v>0.44</v>
      </c>
      <c r="E48" s="284">
        <f>MCF!R47</f>
        <v>1</v>
      </c>
      <c r="F48" s="67">
        <f t="shared" si="0"/>
        <v>0.21958623011957076</v>
      </c>
      <c r="G48" s="67">
        <f t="shared" si="1"/>
        <v>0.21958623011957076</v>
      </c>
      <c r="H48" s="67">
        <f t="shared" si="2"/>
        <v>0</v>
      </c>
      <c r="I48" s="67">
        <f t="shared" si="3"/>
        <v>2.0769598046140021</v>
      </c>
      <c r="J48" s="67">
        <f t="shared" si="4"/>
        <v>0.1346747797962341</v>
      </c>
      <c r="K48" s="100">
        <f t="shared" si="6"/>
        <v>8.9783186530822734E-2</v>
      </c>
      <c r="O48" s="96">
        <f>Amnt_Deposited!B43</f>
        <v>2029</v>
      </c>
      <c r="P48" s="99">
        <f>Amnt_Deposited!D43</f>
        <v>2.2684527904914336</v>
      </c>
      <c r="Q48" s="284">
        <f>MCF!R47</f>
        <v>1</v>
      </c>
      <c r="R48" s="67">
        <f t="shared" si="5"/>
        <v>0.45369055809828673</v>
      </c>
      <c r="S48" s="67">
        <f t="shared" si="7"/>
        <v>0.45369055809828673</v>
      </c>
      <c r="T48" s="67">
        <f t="shared" si="8"/>
        <v>0</v>
      </c>
      <c r="U48" s="67">
        <f t="shared" si="9"/>
        <v>4.2912392657314093</v>
      </c>
      <c r="V48" s="67">
        <f t="shared" si="10"/>
        <v>0.27825367726494649</v>
      </c>
      <c r="W48" s="100">
        <f t="shared" si="11"/>
        <v>0.18550245150996431</v>
      </c>
    </row>
    <row r="49" spans="2:23">
      <c r="B49" s="96">
        <f>Amnt_Deposited!B44</f>
        <v>2030</v>
      </c>
      <c r="C49" s="99">
        <f>Amnt_Deposited!D44</f>
        <v>2.3593470480000001</v>
      </c>
      <c r="D49" s="418">
        <f>Dry_Matter_Content!D36</f>
        <v>0.44</v>
      </c>
      <c r="E49" s="284">
        <f>MCF!R48</f>
        <v>1</v>
      </c>
      <c r="F49" s="67">
        <f t="shared" si="0"/>
        <v>0.22838479424639999</v>
      </c>
      <c r="G49" s="67">
        <f t="shared" si="1"/>
        <v>0.22838479424639999</v>
      </c>
      <c r="H49" s="67">
        <f t="shared" si="2"/>
        <v>0</v>
      </c>
      <c r="I49" s="67">
        <f t="shared" si="3"/>
        <v>2.1649292802615614</v>
      </c>
      <c r="J49" s="67">
        <f t="shared" si="4"/>
        <v>0.14041531859884071</v>
      </c>
      <c r="K49" s="100">
        <f t="shared" si="6"/>
        <v>9.3610212399227136E-2</v>
      </c>
      <c r="O49" s="96">
        <f>Amnt_Deposited!B44</f>
        <v>2030</v>
      </c>
      <c r="P49" s="99">
        <f>Amnt_Deposited!D44</f>
        <v>2.3593470480000001</v>
      </c>
      <c r="Q49" s="284">
        <f>MCF!R48</f>
        <v>1</v>
      </c>
      <c r="R49" s="67">
        <f t="shared" si="5"/>
        <v>0.47186940960000001</v>
      </c>
      <c r="S49" s="67">
        <f t="shared" si="7"/>
        <v>0.47186940960000001</v>
      </c>
      <c r="T49" s="67">
        <f t="shared" si="8"/>
        <v>0</v>
      </c>
      <c r="U49" s="67">
        <f t="shared" si="9"/>
        <v>4.4729943807057051</v>
      </c>
      <c r="V49" s="67">
        <f t="shared" si="10"/>
        <v>0.29011429462570393</v>
      </c>
      <c r="W49" s="100">
        <f t="shared" si="11"/>
        <v>0.19340952975046927</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2.0185666814493124</v>
      </c>
      <c r="J50" s="67">
        <f t="shared" si="4"/>
        <v>0.14636259881224889</v>
      </c>
      <c r="K50" s="100">
        <f t="shared" si="6"/>
        <v>9.7575065874832584E-2</v>
      </c>
      <c r="O50" s="96">
        <f>Amnt_Deposited!B45</f>
        <v>2031</v>
      </c>
      <c r="P50" s="99">
        <f>Amnt_Deposited!D45</f>
        <v>0</v>
      </c>
      <c r="Q50" s="284">
        <f>MCF!R49</f>
        <v>1</v>
      </c>
      <c r="R50" s="67">
        <f t="shared" si="5"/>
        <v>0</v>
      </c>
      <c r="S50" s="67">
        <f t="shared" si="7"/>
        <v>0</v>
      </c>
      <c r="T50" s="67">
        <f t="shared" si="8"/>
        <v>0</v>
      </c>
      <c r="U50" s="67">
        <f t="shared" si="9"/>
        <v>4.1705923170440338</v>
      </c>
      <c r="V50" s="67">
        <f t="shared" si="10"/>
        <v>0.30240206366167127</v>
      </c>
      <c r="W50" s="100">
        <f t="shared" si="11"/>
        <v>0.20160137577444751</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1.8820990988513979</v>
      </c>
      <c r="J51" s="67">
        <f t="shared" si="4"/>
        <v>0.13646758259791456</v>
      </c>
      <c r="K51" s="100">
        <f t="shared" si="6"/>
        <v>9.0978388398609694E-2</v>
      </c>
      <c r="O51" s="96">
        <f>Amnt_Deposited!B46</f>
        <v>2032</v>
      </c>
      <c r="P51" s="99">
        <f>Amnt_Deposited!D46</f>
        <v>0</v>
      </c>
      <c r="Q51" s="284">
        <f>MCF!R50</f>
        <v>1</v>
      </c>
      <c r="R51" s="67">
        <f t="shared" ref="R51:R82" si="13">P51*$W$6*DOCF*Q51</f>
        <v>0</v>
      </c>
      <c r="S51" s="67">
        <f t="shared" si="7"/>
        <v>0</v>
      </c>
      <c r="T51" s="67">
        <f t="shared" si="8"/>
        <v>0</v>
      </c>
      <c r="U51" s="67">
        <f t="shared" si="9"/>
        <v>3.8886345017590864</v>
      </c>
      <c r="V51" s="67">
        <f t="shared" si="10"/>
        <v>0.2819578152849474</v>
      </c>
      <c r="W51" s="100">
        <f t="shared" si="11"/>
        <v>0.18797187685663158</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1.7548575682195979</v>
      </c>
      <c r="J52" s="67">
        <f t="shared" si="4"/>
        <v>0.12724153063180008</v>
      </c>
      <c r="K52" s="100">
        <f t="shared" si="6"/>
        <v>8.4827687087866713E-2</v>
      </c>
      <c r="O52" s="96">
        <f>Amnt_Deposited!B47</f>
        <v>2033</v>
      </c>
      <c r="P52" s="99">
        <f>Amnt_Deposited!D47</f>
        <v>0</v>
      </c>
      <c r="Q52" s="284">
        <f>MCF!R51</f>
        <v>1</v>
      </c>
      <c r="R52" s="67">
        <f t="shared" si="13"/>
        <v>0</v>
      </c>
      <c r="S52" s="67">
        <f t="shared" si="7"/>
        <v>0</v>
      </c>
      <c r="T52" s="67">
        <f t="shared" si="8"/>
        <v>0</v>
      </c>
      <c r="U52" s="67">
        <f t="shared" si="9"/>
        <v>3.6257387773132184</v>
      </c>
      <c r="V52" s="67">
        <f t="shared" si="10"/>
        <v>0.2628957244458679</v>
      </c>
      <c r="W52" s="100">
        <f t="shared" si="11"/>
        <v>0.17526381629724525</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1.6362183514231341</v>
      </c>
      <c r="J53" s="67">
        <f t="shared" si="4"/>
        <v>0.1186392167964638</v>
      </c>
      <c r="K53" s="100">
        <f t="shared" si="6"/>
        <v>7.9092811197642526E-2</v>
      </c>
      <c r="O53" s="96">
        <f>Amnt_Deposited!B48</f>
        <v>2034</v>
      </c>
      <c r="P53" s="99">
        <f>Amnt_Deposited!D48</f>
        <v>0</v>
      </c>
      <c r="Q53" s="284">
        <f>MCF!R52</f>
        <v>1</v>
      </c>
      <c r="R53" s="67">
        <f t="shared" si="13"/>
        <v>0</v>
      </c>
      <c r="S53" s="67">
        <f t="shared" si="7"/>
        <v>0</v>
      </c>
      <c r="T53" s="67">
        <f t="shared" si="8"/>
        <v>0</v>
      </c>
      <c r="U53" s="67">
        <f t="shared" si="9"/>
        <v>3.3806164285601938</v>
      </c>
      <c r="V53" s="67">
        <f t="shared" si="10"/>
        <v>0.24512234875302435</v>
      </c>
      <c r="W53" s="100">
        <f t="shared" si="11"/>
        <v>0.1634148991686829</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1.5255998788836294</v>
      </c>
      <c r="J54" s="67">
        <f t="shared" si="4"/>
        <v>0.11061847253950483</v>
      </c>
      <c r="K54" s="100">
        <f t="shared" si="6"/>
        <v>7.3745648359669874E-2</v>
      </c>
      <c r="O54" s="96">
        <f>Amnt_Deposited!B49</f>
        <v>2035</v>
      </c>
      <c r="P54" s="99">
        <f>Amnt_Deposited!D49</f>
        <v>0</v>
      </c>
      <c r="Q54" s="284">
        <f>MCF!R53</f>
        <v>1</v>
      </c>
      <c r="R54" s="67">
        <f t="shared" si="13"/>
        <v>0</v>
      </c>
      <c r="S54" s="67">
        <f t="shared" si="7"/>
        <v>0</v>
      </c>
      <c r="T54" s="67">
        <f t="shared" si="8"/>
        <v>0</v>
      </c>
      <c r="U54" s="67">
        <f t="shared" si="9"/>
        <v>3.1520658654620433</v>
      </c>
      <c r="V54" s="67">
        <f t="shared" si="10"/>
        <v>0.22855056309815042</v>
      </c>
      <c r="W54" s="100">
        <f t="shared" si="11"/>
        <v>0.15236704206543361</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1.4224598987203592</v>
      </c>
      <c r="J55" s="67">
        <f t="shared" si="4"/>
        <v>0.10313998016327015</v>
      </c>
      <c r="K55" s="100">
        <f t="shared" si="6"/>
        <v>6.8759986775513426E-2</v>
      </c>
      <c r="O55" s="96">
        <f>Amnt_Deposited!B50</f>
        <v>2036</v>
      </c>
      <c r="P55" s="99">
        <f>Amnt_Deposited!D50</f>
        <v>0</v>
      </c>
      <c r="Q55" s="284">
        <f>MCF!R54</f>
        <v>1</v>
      </c>
      <c r="R55" s="67">
        <f t="shared" si="13"/>
        <v>0</v>
      </c>
      <c r="S55" s="67">
        <f t="shared" si="7"/>
        <v>0</v>
      </c>
      <c r="T55" s="67">
        <f t="shared" si="8"/>
        <v>0</v>
      </c>
      <c r="U55" s="67">
        <f t="shared" si="9"/>
        <v>2.9389667328933031</v>
      </c>
      <c r="V55" s="67">
        <f t="shared" si="10"/>
        <v>0.21309913256873991</v>
      </c>
      <c r="W55" s="100">
        <f t="shared" si="11"/>
        <v>0.14206608837915993</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1.326292818630904</v>
      </c>
      <c r="J56" s="67">
        <f t="shared" si="4"/>
        <v>9.6167080089455181E-2</v>
      </c>
      <c r="K56" s="100">
        <f t="shared" si="6"/>
        <v>6.4111386726303454E-2</v>
      </c>
      <c r="O56" s="96">
        <f>Amnt_Deposited!B51</f>
        <v>2037</v>
      </c>
      <c r="P56" s="99">
        <f>Amnt_Deposited!D51</f>
        <v>0</v>
      </c>
      <c r="Q56" s="284">
        <f>MCF!R55</f>
        <v>1</v>
      </c>
      <c r="R56" s="67">
        <f t="shared" si="13"/>
        <v>0</v>
      </c>
      <c r="S56" s="67">
        <f t="shared" si="7"/>
        <v>0</v>
      </c>
      <c r="T56" s="67">
        <f t="shared" si="8"/>
        <v>0</v>
      </c>
      <c r="U56" s="67">
        <f t="shared" si="9"/>
        <v>2.7402744186588919</v>
      </c>
      <c r="V56" s="67">
        <f t="shared" si="10"/>
        <v>0.19869231423441147</v>
      </c>
      <c r="W56" s="100">
        <f t="shared" si="11"/>
        <v>0.13246154282294098</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1.2366272274770955</v>
      </c>
      <c r="J57" s="67">
        <f t="shared" si="4"/>
        <v>8.9665591153808372E-2</v>
      </c>
      <c r="K57" s="100">
        <f t="shared" si="6"/>
        <v>5.9777060769205581E-2</v>
      </c>
      <c r="O57" s="96">
        <f>Amnt_Deposited!B52</f>
        <v>2038</v>
      </c>
      <c r="P57" s="99">
        <f>Amnt_Deposited!D52</f>
        <v>0</v>
      </c>
      <c r="Q57" s="284">
        <f>MCF!R56</f>
        <v>1</v>
      </c>
      <c r="R57" s="67">
        <f t="shared" si="13"/>
        <v>0</v>
      </c>
      <c r="S57" s="67">
        <f t="shared" si="7"/>
        <v>0</v>
      </c>
      <c r="T57" s="67">
        <f t="shared" si="8"/>
        <v>0</v>
      </c>
      <c r="U57" s="67">
        <f t="shared" si="9"/>
        <v>2.5550149328039158</v>
      </c>
      <c r="V57" s="67">
        <f t="shared" si="10"/>
        <v>0.18525948585497595</v>
      </c>
      <c r="W57" s="100">
        <f t="shared" si="11"/>
        <v>0.1235063239033173</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1.1530235844270711</v>
      </c>
      <c r="J58" s="67">
        <f t="shared" si="4"/>
        <v>8.3603643050024393E-2</v>
      </c>
      <c r="K58" s="100">
        <f t="shared" si="6"/>
        <v>5.5735762033349595E-2</v>
      </c>
      <c r="O58" s="96">
        <f>Amnt_Deposited!B53</f>
        <v>2039</v>
      </c>
      <c r="P58" s="99">
        <f>Amnt_Deposited!D53</f>
        <v>0</v>
      </c>
      <c r="Q58" s="284">
        <f>MCF!R57</f>
        <v>1</v>
      </c>
      <c r="R58" s="67">
        <f t="shared" si="13"/>
        <v>0</v>
      </c>
      <c r="S58" s="67">
        <f t="shared" si="7"/>
        <v>0</v>
      </c>
      <c r="T58" s="67">
        <f t="shared" si="8"/>
        <v>0</v>
      </c>
      <c r="U58" s="67">
        <f t="shared" si="9"/>
        <v>2.3822801331137828</v>
      </c>
      <c r="V58" s="67">
        <f t="shared" si="10"/>
        <v>0.172734799690133</v>
      </c>
      <c r="W58" s="100">
        <f t="shared" si="11"/>
        <v>0.11515653312675533</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1.0750720643256055</v>
      </c>
      <c r="J59" s="67">
        <f t="shared" si="4"/>
        <v>7.7951520101465624E-2</v>
      </c>
      <c r="K59" s="100">
        <f t="shared" si="6"/>
        <v>5.1967680067643747E-2</v>
      </c>
      <c r="O59" s="96">
        <f>Amnt_Deposited!B54</f>
        <v>2040</v>
      </c>
      <c r="P59" s="99">
        <f>Amnt_Deposited!D54</f>
        <v>0</v>
      </c>
      <c r="Q59" s="284">
        <f>MCF!R58</f>
        <v>1</v>
      </c>
      <c r="R59" s="67">
        <f t="shared" si="13"/>
        <v>0</v>
      </c>
      <c r="S59" s="67">
        <f t="shared" si="7"/>
        <v>0</v>
      </c>
      <c r="T59" s="67">
        <f t="shared" si="8"/>
        <v>0</v>
      </c>
      <c r="U59" s="67">
        <f t="shared" si="9"/>
        <v>2.2212232734000108</v>
      </c>
      <c r="V59" s="67">
        <f t="shared" si="10"/>
        <v>0.16105685971377193</v>
      </c>
      <c r="W59" s="100">
        <f t="shared" si="11"/>
        <v>0.10737123980918128</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1.0023905487307248</v>
      </c>
      <c r="J60" s="67">
        <f t="shared" si="4"/>
        <v>7.2681515594880855E-2</v>
      </c>
      <c r="K60" s="100">
        <f t="shared" si="6"/>
        <v>4.8454343729920565E-2</v>
      </c>
      <c r="O60" s="96">
        <f>Amnt_Deposited!B55</f>
        <v>2041</v>
      </c>
      <c r="P60" s="99">
        <f>Amnt_Deposited!D55</f>
        <v>0</v>
      </c>
      <c r="Q60" s="284">
        <f>MCF!R59</f>
        <v>1</v>
      </c>
      <c r="R60" s="67">
        <f t="shared" si="13"/>
        <v>0</v>
      </c>
      <c r="S60" s="67">
        <f t="shared" si="7"/>
        <v>0</v>
      </c>
      <c r="T60" s="67">
        <f t="shared" si="8"/>
        <v>0</v>
      </c>
      <c r="U60" s="67">
        <f t="shared" si="9"/>
        <v>2.0710548527494304</v>
      </c>
      <c r="V60" s="67">
        <f t="shared" si="10"/>
        <v>0.15016842065058023</v>
      </c>
      <c r="W60" s="100">
        <f t="shared" si="11"/>
        <v>0.10011228043372014</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0.93462275276866003</v>
      </c>
      <c r="J61" s="67">
        <f t="shared" si="4"/>
        <v>6.7767795962064711E-2</v>
      </c>
      <c r="K61" s="100">
        <f t="shared" si="6"/>
        <v>4.5178530641376474E-2</v>
      </c>
      <c r="O61" s="96">
        <f>Amnt_Deposited!B56</f>
        <v>2042</v>
      </c>
      <c r="P61" s="99">
        <f>Amnt_Deposited!D56</f>
        <v>0</v>
      </c>
      <c r="Q61" s="284">
        <f>MCF!R60</f>
        <v>1</v>
      </c>
      <c r="R61" s="67">
        <f t="shared" si="13"/>
        <v>0</v>
      </c>
      <c r="S61" s="67">
        <f t="shared" si="7"/>
        <v>0</v>
      </c>
      <c r="T61" s="67">
        <f t="shared" si="8"/>
        <v>0</v>
      </c>
      <c r="U61" s="67">
        <f t="shared" si="9"/>
        <v>1.9310387453897926</v>
      </c>
      <c r="V61" s="67">
        <f t="shared" si="10"/>
        <v>0.14001610735963776</v>
      </c>
      <c r="W61" s="100">
        <f t="shared" si="11"/>
        <v>9.3344071573091839E-2</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0.87143647862498363</v>
      </c>
      <c r="J62" s="67">
        <f t="shared" si="4"/>
        <v>6.3186274143676405E-2</v>
      </c>
      <c r="K62" s="100">
        <f t="shared" si="6"/>
        <v>4.2124182762450932E-2</v>
      </c>
      <c r="O62" s="96">
        <f>Amnt_Deposited!B57</f>
        <v>2043</v>
      </c>
      <c r="P62" s="99">
        <f>Amnt_Deposited!D57</f>
        <v>0</v>
      </c>
      <c r="Q62" s="284">
        <f>MCF!R61</f>
        <v>1</v>
      </c>
      <c r="R62" s="67">
        <f t="shared" si="13"/>
        <v>0</v>
      </c>
      <c r="S62" s="67">
        <f t="shared" si="7"/>
        <v>0</v>
      </c>
      <c r="T62" s="67">
        <f t="shared" si="8"/>
        <v>0</v>
      </c>
      <c r="U62" s="67">
        <f t="shared" si="9"/>
        <v>1.8004885922003786</v>
      </c>
      <c r="V62" s="67">
        <f t="shared" si="10"/>
        <v>0.13055015318941401</v>
      </c>
      <c r="W62" s="100">
        <f t="shared" si="11"/>
        <v>8.7033435459609343E-2</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0.81252198711053669</v>
      </c>
      <c r="J63" s="67">
        <f t="shared" si="4"/>
        <v>5.8914491514446901E-2</v>
      </c>
      <c r="K63" s="100">
        <f t="shared" si="6"/>
        <v>3.9276327676297934E-2</v>
      </c>
      <c r="O63" s="96">
        <f>Amnt_Deposited!B58</f>
        <v>2044</v>
      </c>
      <c r="P63" s="99">
        <f>Amnt_Deposited!D58</f>
        <v>0</v>
      </c>
      <c r="Q63" s="284">
        <f>MCF!R62</f>
        <v>1</v>
      </c>
      <c r="R63" s="67">
        <f t="shared" si="13"/>
        <v>0</v>
      </c>
      <c r="S63" s="67">
        <f t="shared" si="7"/>
        <v>0</v>
      </c>
      <c r="T63" s="67">
        <f t="shared" si="8"/>
        <v>0</v>
      </c>
      <c r="U63" s="67">
        <f t="shared" si="9"/>
        <v>1.6787644361787941</v>
      </c>
      <c r="V63" s="67">
        <f t="shared" si="10"/>
        <v>0.12172415602158446</v>
      </c>
      <c r="W63" s="100">
        <f t="shared" si="11"/>
        <v>8.1149437347722966E-2</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0.75759047931956502</v>
      </c>
      <c r="J64" s="67">
        <f t="shared" si="4"/>
        <v>5.4931507790971716E-2</v>
      </c>
      <c r="K64" s="100">
        <f t="shared" si="6"/>
        <v>3.6621005193981142E-2</v>
      </c>
      <c r="O64" s="96">
        <f>Amnt_Deposited!B59</f>
        <v>2045</v>
      </c>
      <c r="P64" s="99">
        <f>Amnt_Deposited!D59</f>
        <v>0</v>
      </c>
      <c r="Q64" s="284">
        <f>MCF!R63</f>
        <v>1</v>
      </c>
      <c r="R64" s="67">
        <f t="shared" si="13"/>
        <v>0</v>
      </c>
      <c r="S64" s="67">
        <f t="shared" si="7"/>
        <v>0</v>
      </c>
      <c r="T64" s="67">
        <f t="shared" si="8"/>
        <v>0</v>
      </c>
      <c r="U64" s="67">
        <f t="shared" si="9"/>
        <v>1.5652695853710012</v>
      </c>
      <c r="V64" s="67">
        <f t="shared" si="10"/>
        <v>0.11349485080779276</v>
      </c>
      <c r="W64" s="100">
        <f t="shared" si="11"/>
        <v>7.5663233871861829E-2</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0.70637268093714756</v>
      </c>
      <c r="J65" s="67">
        <f t="shared" si="4"/>
        <v>5.1217798382417482E-2</v>
      </c>
      <c r="K65" s="100">
        <f t="shared" si="6"/>
        <v>3.414519892161165E-2</v>
      </c>
      <c r="O65" s="96">
        <f>Amnt_Deposited!B60</f>
        <v>2046</v>
      </c>
      <c r="P65" s="99">
        <f>Amnt_Deposited!D60</f>
        <v>0</v>
      </c>
      <c r="Q65" s="284">
        <f>MCF!R64</f>
        <v>1</v>
      </c>
      <c r="R65" s="67">
        <f t="shared" si="13"/>
        <v>0</v>
      </c>
      <c r="S65" s="67">
        <f t="shared" si="7"/>
        <v>0</v>
      </c>
      <c r="T65" s="67">
        <f t="shared" si="8"/>
        <v>0</v>
      </c>
      <c r="U65" s="67">
        <f t="shared" si="9"/>
        <v>1.4594476878866676</v>
      </c>
      <c r="V65" s="67">
        <f t="shared" si="10"/>
        <v>0.10582189748433359</v>
      </c>
      <c r="W65" s="100">
        <f t="shared" si="11"/>
        <v>7.054793165622239E-2</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0.65861752225619263</v>
      </c>
      <c r="J66" s="67">
        <f t="shared" si="4"/>
        <v>4.7755158680954937E-2</v>
      </c>
      <c r="K66" s="100">
        <f t="shared" si="6"/>
        <v>3.1836772453969958E-2</v>
      </c>
      <c r="O66" s="96">
        <f>Amnt_Deposited!B61</f>
        <v>2047</v>
      </c>
      <c r="P66" s="99">
        <f>Amnt_Deposited!D61</f>
        <v>0</v>
      </c>
      <c r="Q66" s="284">
        <f>MCF!R65</f>
        <v>1</v>
      </c>
      <c r="R66" s="67">
        <f t="shared" si="13"/>
        <v>0</v>
      </c>
      <c r="S66" s="67">
        <f t="shared" si="7"/>
        <v>0</v>
      </c>
      <c r="T66" s="67">
        <f t="shared" si="8"/>
        <v>0</v>
      </c>
      <c r="U66" s="67">
        <f t="shared" si="9"/>
        <v>1.3607800046615541</v>
      </c>
      <c r="V66" s="67">
        <f t="shared" si="10"/>
        <v>9.8667683225113448E-2</v>
      </c>
      <c r="W66" s="100">
        <f t="shared" si="11"/>
        <v>6.5778455483408965E-2</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0.6140909074334423</v>
      </c>
      <c r="J67" s="67">
        <f t="shared" si="4"/>
        <v>4.4526614822750284E-2</v>
      </c>
      <c r="K67" s="100">
        <f t="shared" si="6"/>
        <v>2.9684409881833521E-2</v>
      </c>
      <c r="O67" s="96">
        <f>Amnt_Deposited!B62</f>
        <v>2048</v>
      </c>
      <c r="P67" s="99">
        <f>Amnt_Deposited!D62</f>
        <v>0</v>
      </c>
      <c r="Q67" s="284">
        <f>MCF!R66</f>
        <v>1</v>
      </c>
      <c r="R67" s="67">
        <f t="shared" si="13"/>
        <v>0</v>
      </c>
      <c r="S67" s="67">
        <f t="shared" si="7"/>
        <v>0</v>
      </c>
      <c r="T67" s="67">
        <f t="shared" si="8"/>
        <v>0</v>
      </c>
      <c r="U67" s="67">
        <f t="shared" si="9"/>
        <v>1.2687828665980205</v>
      </c>
      <c r="V67" s="67">
        <f t="shared" si="10"/>
        <v>9.1997138063533573E-2</v>
      </c>
      <c r="W67" s="100">
        <f t="shared" si="11"/>
        <v>6.1331425375689044E-2</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0.57257456695137732</v>
      </c>
      <c r="J68" s="67">
        <f t="shared" si="4"/>
        <v>4.1516340482064949E-2</v>
      </c>
      <c r="K68" s="100">
        <f t="shared" si="6"/>
        <v>2.7677560321376631E-2</v>
      </c>
      <c r="O68" s="96">
        <f>Amnt_Deposited!B63</f>
        <v>2049</v>
      </c>
      <c r="P68" s="99">
        <f>Amnt_Deposited!D63</f>
        <v>0</v>
      </c>
      <c r="Q68" s="284">
        <f>MCF!R67</f>
        <v>1</v>
      </c>
      <c r="R68" s="67">
        <f t="shared" si="13"/>
        <v>0</v>
      </c>
      <c r="S68" s="67">
        <f t="shared" si="7"/>
        <v>0</v>
      </c>
      <c r="T68" s="67">
        <f t="shared" si="8"/>
        <v>0</v>
      </c>
      <c r="U68" s="67">
        <f t="shared" si="9"/>
        <v>1.1830053036185475</v>
      </c>
      <c r="V68" s="67">
        <f t="shared" si="10"/>
        <v>8.5777562979472977E-2</v>
      </c>
      <c r="W68" s="100">
        <f t="shared" si="11"/>
        <v>5.7185041986315313E-2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0.53386498766078883</v>
      </c>
      <c r="J69" s="67">
        <f t="shared" si="4"/>
        <v>3.8709579290588492E-2</v>
      </c>
      <c r="K69" s="100">
        <f t="shared" si="6"/>
        <v>2.5806386193725661E-2</v>
      </c>
      <c r="O69" s="96">
        <f>Amnt_Deposited!B64</f>
        <v>2050</v>
      </c>
      <c r="P69" s="99">
        <f>Amnt_Deposited!D64</f>
        <v>0</v>
      </c>
      <c r="Q69" s="284">
        <f>MCF!R68</f>
        <v>1</v>
      </c>
      <c r="R69" s="67">
        <f t="shared" si="13"/>
        <v>0</v>
      </c>
      <c r="S69" s="67">
        <f t="shared" si="7"/>
        <v>0</v>
      </c>
      <c r="T69" s="67">
        <f t="shared" si="8"/>
        <v>0</v>
      </c>
      <c r="U69" s="67">
        <f t="shared" si="9"/>
        <v>1.1030268340098937</v>
      </c>
      <c r="V69" s="67">
        <f t="shared" si="10"/>
        <v>7.997846960865386E-2</v>
      </c>
      <c r="W69" s="100">
        <f t="shared" si="11"/>
        <v>5.3318979739102573E-2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0.49777241515908482</v>
      </c>
      <c r="J70" s="67">
        <f t="shared" si="4"/>
        <v>3.6092572501703994E-2</v>
      </c>
      <c r="K70" s="100">
        <f t="shared" si="6"/>
        <v>2.4061715001135995E-2</v>
      </c>
      <c r="O70" s="96">
        <f>Amnt_Deposited!B65</f>
        <v>2051</v>
      </c>
      <c r="P70" s="99">
        <f>Amnt_Deposited!D65</f>
        <v>0</v>
      </c>
      <c r="Q70" s="284">
        <f>MCF!R69</f>
        <v>1</v>
      </c>
      <c r="R70" s="67">
        <f t="shared" si="13"/>
        <v>0</v>
      </c>
      <c r="S70" s="67">
        <f t="shared" si="7"/>
        <v>0</v>
      </c>
      <c r="T70" s="67">
        <f t="shared" si="8"/>
        <v>0</v>
      </c>
      <c r="U70" s="67">
        <f t="shared" si="9"/>
        <v>1.0284554032212492</v>
      </c>
      <c r="V70" s="67">
        <f t="shared" si="10"/>
        <v>7.4571430788644574E-2</v>
      </c>
      <c r="W70" s="100">
        <f t="shared" si="11"/>
        <v>4.9714287192429714E-2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0.46411992361398863</v>
      </c>
      <c r="J71" s="67">
        <f t="shared" si="4"/>
        <v>3.3652491545096169E-2</v>
      </c>
      <c r="K71" s="100">
        <f t="shared" si="6"/>
        <v>2.2434994363397444E-2</v>
      </c>
      <c r="O71" s="96">
        <f>Amnt_Deposited!B66</f>
        <v>2052</v>
      </c>
      <c r="P71" s="99">
        <f>Amnt_Deposited!D66</f>
        <v>0</v>
      </c>
      <c r="Q71" s="284">
        <f>MCF!R70</f>
        <v>1</v>
      </c>
      <c r="R71" s="67">
        <f t="shared" si="13"/>
        <v>0</v>
      </c>
      <c r="S71" s="67">
        <f t="shared" si="7"/>
        <v>0</v>
      </c>
      <c r="T71" s="67">
        <f t="shared" si="8"/>
        <v>0</v>
      </c>
      <c r="U71" s="67">
        <f t="shared" si="9"/>
        <v>0.95892546201237283</v>
      </c>
      <c r="V71" s="67">
        <f t="shared" si="10"/>
        <v>6.9529941208876359E-2</v>
      </c>
      <c r="W71" s="100">
        <f t="shared" si="11"/>
        <v>4.6353294139250906E-2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0.43274254847290378</v>
      </c>
      <c r="J72" s="67">
        <f t="shared" si="4"/>
        <v>3.1377375141084844E-2</v>
      </c>
      <c r="K72" s="100">
        <f t="shared" si="6"/>
        <v>2.091825009405656E-2</v>
      </c>
      <c r="O72" s="96">
        <f>Amnt_Deposited!B67</f>
        <v>2053</v>
      </c>
      <c r="P72" s="99">
        <f>Amnt_Deposited!D67</f>
        <v>0</v>
      </c>
      <c r="Q72" s="284">
        <f>MCF!R71</f>
        <v>1</v>
      </c>
      <c r="R72" s="67">
        <f t="shared" si="13"/>
        <v>0</v>
      </c>
      <c r="S72" s="67">
        <f t="shared" si="7"/>
        <v>0</v>
      </c>
      <c r="T72" s="67">
        <f t="shared" si="8"/>
        <v>0</v>
      </c>
      <c r="U72" s="67">
        <f t="shared" si="9"/>
        <v>0.8940961745307926</v>
      </c>
      <c r="V72" s="67">
        <f t="shared" si="10"/>
        <v>6.4829287481580233E-2</v>
      </c>
      <c r="W72" s="100">
        <f t="shared" si="11"/>
        <v>4.3219524987720151E-2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0.40348647780648572</v>
      </c>
      <c r="J73" s="67">
        <f t="shared" si="4"/>
        <v>2.9256070666418041E-2</v>
      </c>
      <c r="K73" s="100">
        <f t="shared" si="6"/>
        <v>1.9504047110945361E-2</v>
      </c>
      <c r="O73" s="96">
        <f>Amnt_Deposited!B68</f>
        <v>2054</v>
      </c>
      <c r="P73" s="99">
        <f>Amnt_Deposited!D68</f>
        <v>0</v>
      </c>
      <c r="Q73" s="284">
        <f>MCF!R72</f>
        <v>1</v>
      </c>
      <c r="R73" s="67">
        <f t="shared" si="13"/>
        <v>0</v>
      </c>
      <c r="S73" s="67">
        <f t="shared" si="7"/>
        <v>0</v>
      </c>
      <c r="T73" s="67">
        <f t="shared" si="8"/>
        <v>0</v>
      </c>
      <c r="U73" s="67">
        <f t="shared" si="9"/>
        <v>0.83364974753406118</v>
      </c>
      <c r="V73" s="67">
        <f t="shared" si="10"/>
        <v>6.0446426996731466E-2</v>
      </c>
      <c r="W73" s="100">
        <f t="shared" si="11"/>
        <v>4.0297617997820973E-2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0.37620829832238584</v>
      </c>
      <c r="J74" s="67">
        <f t="shared" si="4"/>
        <v>2.7278179484099878E-2</v>
      </c>
      <c r="K74" s="100">
        <f t="shared" si="6"/>
        <v>1.8185452989399917E-2</v>
      </c>
      <c r="O74" s="96">
        <f>Amnt_Deposited!B69</f>
        <v>2055</v>
      </c>
      <c r="P74" s="99">
        <f>Amnt_Deposited!D69</f>
        <v>0</v>
      </c>
      <c r="Q74" s="284">
        <f>MCF!R73</f>
        <v>1</v>
      </c>
      <c r="R74" s="67">
        <f t="shared" si="13"/>
        <v>0</v>
      </c>
      <c r="S74" s="67">
        <f t="shared" si="7"/>
        <v>0</v>
      </c>
      <c r="T74" s="67">
        <f t="shared" si="8"/>
        <v>0</v>
      </c>
      <c r="U74" s="67">
        <f t="shared" si="9"/>
        <v>0.77728987256691273</v>
      </c>
      <c r="V74" s="67">
        <f t="shared" si="10"/>
        <v>5.6359874967148497E-2</v>
      </c>
      <c r="W74" s="100">
        <f t="shared" si="11"/>
        <v>3.7573249978098994E-2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0.3507742923531259</v>
      </c>
      <c r="J75" s="67">
        <f t="shared" si="4"/>
        <v>2.5434005969259956E-2</v>
      </c>
      <c r="K75" s="100">
        <f t="shared" si="6"/>
        <v>1.6956003979506636E-2</v>
      </c>
      <c r="O75" s="96">
        <f>Amnt_Deposited!B70</f>
        <v>2056</v>
      </c>
      <c r="P75" s="99">
        <f>Amnt_Deposited!D70</f>
        <v>0</v>
      </c>
      <c r="Q75" s="284">
        <f>MCF!R74</f>
        <v>1</v>
      </c>
      <c r="R75" s="67">
        <f t="shared" si="13"/>
        <v>0</v>
      </c>
      <c r="S75" s="67">
        <f t="shared" si="7"/>
        <v>0</v>
      </c>
      <c r="T75" s="67">
        <f t="shared" si="8"/>
        <v>0</v>
      </c>
      <c r="U75" s="67">
        <f t="shared" si="9"/>
        <v>0.72474027345687153</v>
      </c>
      <c r="V75" s="67">
        <f t="shared" si="10"/>
        <v>5.2549599110041222E-2</v>
      </c>
      <c r="W75" s="100">
        <f t="shared" si="11"/>
        <v>3.5033066073360812E-2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0.32705978237193695</v>
      </c>
      <c r="J76" s="67">
        <f t="shared" si="4"/>
        <v>2.3714509981188982E-2</v>
      </c>
      <c r="K76" s="100">
        <f t="shared" si="6"/>
        <v>1.5809673320792653E-2</v>
      </c>
      <c r="O76" s="96">
        <f>Amnt_Deposited!B71</f>
        <v>2057</v>
      </c>
      <c r="P76" s="99">
        <f>Amnt_Deposited!D71</f>
        <v>0</v>
      </c>
      <c r="Q76" s="284">
        <f>MCF!R75</f>
        <v>1</v>
      </c>
      <c r="R76" s="67">
        <f t="shared" si="13"/>
        <v>0</v>
      </c>
      <c r="S76" s="67">
        <f t="shared" si="7"/>
        <v>0</v>
      </c>
      <c r="T76" s="67">
        <f t="shared" si="8"/>
        <v>0</v>
      </c>
      <c r="U76" s="67">
        <f t="shared" si="9"/>
        <v>0.67574335200813396</v>
      </c>
      <c r="V76" s="67">
        <f t="shared" si="10"/>
        <v>4.8996921448737553E-2</v>
      </c>
      <c r="W76" s="100">
        <f t="shared" si="11"/>
        <v>3.2664614299158366E-2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0.30494851982337839</v>
      </c>
      <c r="J77" s="67">
        <f t="shared" si="4"/>
        <v>2.2111262548558535E-2</v>
      </c>
      <c r="K77" s="100">
        <f t="shared" si="6"/>
        <v>1.4740841699039022E-2</v>
      </c>
      <c r="O77" s="96">
        <f>Amnt_Deposited!B72</f>
        <v>2058</v>
      </c>
      <c r="P77" s="99">
        <f>Amnt_Deposited!D72</f>
        <v>0</v>
      </c>
      <c r="Q77" s="284">
        <f>MCF!R76</f>
        <v>1</v>
      </c>
      <c r="R77" s="67">
        <f t="shared" si="13"/>
        <v>0</v>
      </c>
      <c r="S77" s="67">
        <f t="shared" si="7"/>
        <v>0</v>
      </c>
      <c r="T77" s="67">
        <f t="shared" si="8"/>
        <v>0</v>
      </c>
      <c r="U77" s="67">
        <f t="shared" si="9"/>
        <v>0.63005892525491392</v>
      </c>
      <c r="V77" s="67">
        <f t="shared" si="10"/>
        <v>4.5684426753220098E-2</v>
      </c>
      <c r="W77" s="100">
        <f t="shared" si="11"/>
        <v>3.0456284502146731E-2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0.28433211527278457</v>
      </c>
      <c r="J78" s="67">
        <f t="shared" si="4"/>
        <v>2.0616404550593822E-2</v>
      </c>
      <c r="K78" s="100">
        <f t="shared" si="6"/>
        <v>1.374426970039588E-2</v>
      </c>
      <c r="O78" s="96">
        <f>Amnt_Deposited!B73</f>
        <v>2059</v>
      </c>
      <c r="P78" s="99">
        <f>Amnt_Deposited!D73</f>
        <v>0</v>
      </c>
      <c r="Q78" s="284">
        <f>MCF!R77</f>
        <v>1</v>
      </c>
      <c r="R78" s="67">
        <f t="shared" si="13"/>
        <v>0</v>
      </c>
      <c r="S78" s="67">
        <f t="shared" si="7"/>
        <v>0</v>
      </c>
      <c r="T78" s="67">
        <f t="shared" si="8"/>
        <v>0</v>
      </c>
      <c r="U78" s="67">
        <f t="shared" si="9"/>
        <v>0.58746304808426553</v>
      </c>
      <c r="V78" s="67">
        <f t="shared" si="10"/>
        <v>4.2595877170648389E-2</v>
      </c>
      <c r="W78" s="100">
        <f t="shared" si="11"/>
        <v>2.8397251447098926E-2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0.26510950708113001</v>
      </c>
      <c r="J79" s="67">
        <f t="shared" si="4"/>
        <v>1.9222608191654549E-2</v>
      </c>
      <c r="K79" s="100">
        <f t="shared" si="6"/>
        <v>1.2815072127769698E-2</v>
      </c>
      <c r="O79" s="96">
        <f>Amnt_Deposited!B74</f>
        <v>2060</v>
      </c>
      <c r="P79" s="99">
        <f>Amnt_Deposited!D74</f>
        <v>0</v>
      </c>
      <c r="Q79" s="284">
        <f>MCF!R78</f>
        <v>1</v>
      </c>
      <c r="R79" s="67">
        <f t="shared" si="13"/>
        <v>0</v>
      </c>
      <c r="S79" s="67">
        <f t="shared" si="7"/>
        <v>0</v>
      </c>
      <c r="T79" s="67">
        <f t="shared" si="8"/>
        <v>0</v>
      </c>
      <c r="U79" s="67">
        <f t="shared" si="9"/>
        <v>0.54774691545688015</v>
      </c>
      <c r="V79" s="67">
        <f t="shared" si="10"/>
        <v>3.9716132627385423E-2</v>
      </c>
      <c r="W79" s="100">
        <f t="shared" si="11"/>
        <v>2.6477421751590281E-2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0.24718646600075786</v>
      </c>
      <c r="J80" s="67">
        <f t="shared" si="4"/>
        <v>1.7923041080372158E-2</v>
      </c>
      <c r="K80" s="100">
        <f t="shared" si="6"/>
        <v>1.1948694053581437E-2</v>
      </c>
      <c r="O80" s="96">
        <f>Amnt_Deposited!B75</f>
        <v>2061</v>
      </c>
      <c r="P80" s="99">
        <f>Amnt_Deposited!D75</f>
        <v>0</v>
      </c>
      <c r="Q80" s="284">
        <f>MCF!R79</f>
        <v>1</v>
      </c>
      <c r="R80" s="67">
        <f t="shared" si="13"/>
        <v>0</v>
      </c>
      <c r="S80" s="67">
        <f t="shared" si="7"/>
        <v>0</v>
      </c>
      <c r="T80" s="67">
        <f t="shared" si="8"/>
        <v>0</v>
      </c>
      <c r="U80" s="67">
        <f t="shared" si="9"/>
        <v>0.51071583884454097</v>
      </c>
      <c r="V80" s="67">
        <f t="shared" si="10"/>
        <v>3.7031076612339162E-2</v>
      </c>
      <c r="W80" s="100">
        <f t="shared" si="11"/>
        <v>2.4687384408226105E-2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0.23047513326349842</v>
      </c>
      <c r="J81" s="67">
        <f t="shared" si="4"/>
        <v>1.6711332737259429E-2</v>
      </c>
      <c r="K81" s="100">
        <f t="shared" si="6"/>
        <v>1.1140888491506285E-2</v>
      </c>
      <c r="O81" s="96">
        <f>Amnt_Deposited!B76</f>
        <v>2062</v>
      </c>
      <c r="P81" s="99">
        <f>Amnt_Deposited!D76</f>
        <v>0</v>
      </c>
      <c r="Q81" s="284">
        <f>MCF!R80</f>
        <v>1</v>
      </c>
      <c r="R81" s="67">
        <f t="shared" si="13"/>
        <v>0</v>
      </c>
      <c r="S81" s="67">
        <f t="shared" si="7"/>
        <v>0</v>
      </c>
      <c r="T81" s="67">
        <f t="shared" si="8"/>
        <v>0</v>
      </c>
      <c r="U81" s="67">
        <f t="shared" si="9"/>
        <v>0.47618829186673223</v>
      </c>
      <c r="V81" s="67">
        <f t="shared" si="10"/>
        <v>3.4527546977808736E-2</v>
      </c>
      <c r="W81" s="100">
        <f t="shared" si="11"/>
        <v>2.301836465187249E-2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0.21489358989688578</v>
      </c>
      <c r="J82" s="67">
        <f t="shared" si="4"/>
        <v>1.5581543366612646E-2</v>
      </c>
      <c r="K82" s="100">
        <f t="shared" si="6"/>
        <v>1.0387695577741763E-2</v>
      </c>
      <c r="O82" s="96">
        <f>Amnt_Deposited!B77</f>
        <v>2063</v>
      </c>
      <c r="P82" s="99">
        <f>Amnt_Deposited!D77</f>
        <v>0</v>
      </c>
      <c r="Q82" s="284">
        <f>MCF!R81</f>
        <v>1</v>
      </c>
      <c r="R82" s="67">
        <f t="shared" si="13"/>
        <v>0</v>
      </c>
      <c r="S82" s="67">
        <f t="shared" si="7"/>
        <v>0</v>
      </c>
      <c r="T82" s="67">
        <f t="shared" si="8"/>
        <v>0</v>
      </c>
      <c r="U82" s="67">
        <f t="shared" si="9"/>
        <v>0.44399502044811107</v>
      </c>
      <c r="V82" s="67">
        <f t="shared" si="10"/>
        <v>3.2193271418621168E-2</v>
      </c>
      <c r="W82" s="100">
        <f t="shared" si="11"/>
        <v>2.1462180945747443E-2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0.20036545515725962</v>
      </c>
      <c r="J83" s="67">
        <f t="shared" ref="J83:J99" si="18">I82*(1-$K$10)+H83</f>
        <v>1.4528134739626155E-2</v>
      </c>
      <c r="K83" s="100">
        <f t="shared" si="6"/>
        <v>9.6854231597507702E-3</v>
      </c>
      <c r="O83" s="96">
        <f>Amnt_Deposited!B78</f>
        <v>2064</v>
      </c>
      <c r="P83" s="99">
        <f>Amnt_Deposited!D78</f>
        <v>0</v>
      </c>
      <c r="Q83" s="284">
        <f>MCF!R82</f>
        <v>1</v>
      </c>
      <c r="R83" s="67">
        <f t="shared" ref="R83:R99" si="19">P83*$W$6*DOCF*Q83</f>
        <v>0</v>
      </c>
      <c r="S83" s="67">
        <f t="shared" si="7"/>
        <v>0</v>
      </c>
      <c r="T83" s="67">
        <f t="shared" si="8"/>
        <v>0</v>
      </c>
      <c r="U83" s="67">
        <f t="shared" si="9"/>
        <v>0.41397821313483391</v>
      </c>
      <c r="V83" s="67">
        <f t="shared" si="10"/>
        <v>3.0016807313277175E-2</v>
      </c>
      <c r="W83" s="100">
        <f t="shared" si="11"/>
        <v>2.0011204875518114E-2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0.18681951211127129</v>
      </c>
      <c r="J84" s="67">
        <f t="shared" si="18"/>
        <v>1.3545943045988339E-2</v>
      </c>
      <c r="K84" s="100">
        <f t="shared" si="6"/>
        <v>9.030628697325559E-3</v>
      </c>
      <c r="O84" s="96">
        <f>Amnt_Deposited!B79</f>
        <v>2065</v>
      </c>
      <c r="P84" s="99">
        <f>Amnt_Deposited!D79</f>
        <v>0</v>
      </c>
      <c r="Q84" s="284">
        <f>MCF!R83</f>
        <v>1</v>
      </c>
      <c r="R84" s="67">
        <f t="shared" si="19"/>
        <v>0</v>
      </c>
      <c r="S84" s="67">
        <f t="shared" si="7"/>
        <v>0</v>
      </c>
      <c r="T84" s="67">
        <f t="shared" si="8"/>
        <v>0</v>
      </c>
      <c r="U84" s="67">
        <f t="shared" si="9"/>
        <v>0.38599072750262658</v>
      </c>
      <c r="V84" s="67">
        <f t="shared" si="10"/>
        <v>2.798748563220731E-2</v>
      </c>
      <c r="W84" s="100">
        <f t="shared" si="11"/>
        <v>1.8658323754804872E-2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0.1741893585303938</v>
      </c>
      <c r="J85" s="67">
        <f t="shared" si="18"/>
        <v>1.2630153580877485E-2</v>
      </c>
      <c r="K85" s="100">
        <f t="shared" ref="K85:K99" si="20">J85*CH4_fraction*conv</f>
        <v>8.4201023872516566E-3</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0.35989536886444995</v>
      </c>
      <c r="V85" s="67">
        <f t="shared" ref="V85:V98" si="24">U84*(1-$W$10)+T85</f>
        <v>2.6095358638176618E-2</v>
      </c>
      <c r="W85" s="100">
        <f t="shared" ref="W85:W99" si="25">V85*CH4_fraction*conv</f>
        <v>1.7396905758784411E-2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0.16241308138712066</v>
      </c>
      <c r="J86" s="67">
        <f t="shared" si="18"/>
        <v>1.1776277143273148E-2</v>
      </c>
      <c r="K86" s="100">
        <f t="shared" si="20"/>
        <v>7.8508514288487645E-3</v>
      </c>
      <c r="O86" s="96">
        <f>Amnt_Deposited!B81</f>
        <v>2067</v>
      </c>
      <c r="P86" s="99">
        <f>Amnt_Deposited!D81</f>
        <v>0</v>
      </c>
      <c r="Q86" s="284">
        <f>MCF!R85</f>
        <v>1</v>
      </c>
      <c r="R86" s="67">
        <f t="shared" si="19"/>
        <v>0</v>
      </c>
      <c r="S86" s="67">
        <f t="shared" si="21"/>
        <v>0</v>
      </c>
      <c r="T86" s="67">
        <f t="shared" si="22"/>
        <v>0</v>
      </c>
      <c r="U86" s="67">
        <f t="shared" si="23"/>
        <v>0.33556421774198475</v>
      </c>
      <c r="V86" s="67">
        <f t="shared" si="24"/>
        <v>2.4331151122465179E-2</v>
      </c>
      <c r="W86" s="100">
        <f t="shared" si="25"/>
        <v>1.6220767414976786E-2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0.15143295335723309</v>
      </c>
      <c r="J87" s="67">
        <f t="shared" si="18"/>
        <v>1.098012802988756E-2</v>
      </c>
      <c r="K87" s="100">
        <f t="shared" si="20"/>
        <v>7.3200853532583727E-3</v>
      </c>
      <c r="O87" s="96">
        <f>Amnt_Deposited!B82</f>
        <v>2068</v>
      </c>
      <c r="P87" s="99">
        <f>Amnt_Deposited!D82</f>
        <v>0</v>
      </c>
      <c r="Q87" s="284">
        <f>MCF!R86</f>
        <v>1</v>
      </c>
      <c r="R87" s="67">
        <f t="shared" si="19"/>
        <v>0</v>
      </c>
      <c r="S87" s="67">
        <f t="shared" si="21"/>
        <v>0</v>
      </c>
      <c r="T87" s="67">
        <f t="shared" si="22"/>
        <v>0</v>
      </c>
      <c r="U87" s="67">
        <f t="shared" si="23"/>
        <v>0.31287800280420053</v>
      </c>
      <c r="V87" s="67">
        <f t="shared" si="24"/>
        <v>2.2686214937784208E-2</v>
      </c>
      <c r="W87" s="100">
        <f t="shared" si="25"/>
        <v>1.5124143291856138E-2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0.14119514984038986</v>
      </c>
      <c r="J88" s="67">
        <f t="shared" si="18"/>
        <v>1.0237803516843235E-2</v>
      </c>
      <c r="K88" s="100">
        <f t="shared" si="20"/>
        <v>6.8252023445621564E-3</v>
      </c>
      <c r="O88" s="96">
        <f>Amnt_Deposited!B83</f>
        <v>2069</v>
      </c>
      <c r="P88" s="99">
        <f>Amnt_Deposited!D83</f>
        <v>0</v>
      </c>
      <c r="Q88" s="284">
        <f>MCF!R87</f>
        <v>1</v>
      </c>
      <c r="R88" s="67">
        <f t="shared" si="19"/>
        <v>0</v>
      </c>
      <c r="S88" s="67">
        <f t="shared" si="21"/>
        <v>0</v>
      </c>
      <c r="T88" s="67">
        <f t="shared" si="22"/>
        <v>0</v>
      </c>
      <c r="U88" s="67">
        <f t="shared" si="23"/>
        <v>0.29172551619915255</v>
      </c>
      <c r="V88" s="67">
        <f t="shared" si="24"/>
        <v>2.1152486605048003E-2</v>
      </c>
      <c r="W88" s="100">
        <f t="shared" si="25"/>
        <v>1.4101657736698667E-2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0.13164948511187385</v>
      </c>
      <c r="J89" s="67">
        <f t="shared" si="18"/>
        <v>9.5456647285160155E-3</v>
      </c>
      <c r="K89" s="100">
        <f t="shared" si="20"/>
        <v>6.3637764856773436E-3</v>
      </c>
      <c r="O89" s="96">
        <f>Amnt_Deposited!B84</f>
        <v>2070</v>
      </c>
      <c r="P89" s="99">
        <f>Amnt_Deposited!D84</f>
        <v>0</v>
      </c>
      <c r="Q89" s="284">
        <f>MCF!R88</f>
        <v>1</v>
      </c>
      <c r="R89" s="67">
        <f t="shared" si="19"/>
        <v>0</v>
      </c>
      <c r="S89" s="67">
        <f t="shared" si="21"/>
        <v>0</v>
      </c>
      <c r="T89" s="67">
        <f t="shared" si="22"/>
        <v>0</v>
      </c>
      <c r="U89" s="67">
        <f t="shared" si="23"/>
        <v>0.27200306841296246</v>
      </c>
      <c r="V89" s="67">
        <f t="shared" si="24"/>
        <v>1.972244778619011E-2</v>
      </c>
      <c r="W89" s="100">
        <f t="shared" si="25"/>
        <v>1.314829852412674E-2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0.12274916631211133</v>
      </c>
      <c r="J90" s="67">
        <f t="shared" si="18"/>
        <v>8.9003187997625261E-3</v>
      </c>
      <c r="K90" s="100">
        <f t="shared" si="20"/>
        <v>5.9335458665083505E-3</v>
      </c>
      <c r="O90" s="96">
        <f>Amnt_Deposited!B85</f>
        <v>2071</v>
      </c>
      <c r="P90" s="99">
        <f>Amnt_Deposited!D85</f>
        <v>0</v>
      </c>
      <c r="Q90" s="284">
        <f>MCF!R89</f>
        <v>1</v>
      </c>
      <c r="R90" s="67">
        <f t="shared" si="19"/>
        <v>0</v>
      </c>
      <c r="S90" s="67">
        <f t="shared" si="21"/>
        <v>0</v>
      </c>
      <c r="T90" s="67">
        <f t="shared" si="22"/>
        <v>0</v>
      </c>
      <c r="U90" s="67">
        <f t="shared" si="23"/>
        <v>0.25361397998370105</v>
      </c>
      <c r="V90" s="67">
        <f t="shared" si="24"/>
        <v>1.8389088429261412E-2</v>
      </c>
      <c r="W90" s="100">
        <f t="shared" si="25"/>
        <v>1.2259392286174274E-2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0.11445056406802002</v>
      </c>
      <c r="J91" s="67">
        <f t="shared" si="18"/>
        <v>8.2986022440913066E-3</v>
      </c>
      <c r="K91" s="100">
        <f t="shared" si="20"/>
        <v>5.5324014960608705E-3</v>
      </c>
      <c r="O91" s="96">
        <f>Amnt_Deposited!B86</f>
        <v>2072</v>
      </c>
      <c r="P91" s="99">
        <f>Amnt_Deposited!D86</f>
        <v>0</v>
      </c>
      <c r="Q91" s="284">
        <f>MCF!R90</f>
        <v>1</v>
      </c>
      <c r="R91" s="67">
        <f t="shared" si="19"/>
        <v>0</v>
      </c>
      <c r="S91" s="67">
        <f t="shared" si="21"/>
        <v>0</v>
      </c>
      <c r="T91" s="67">
        <f t="shared" si="22"/>
        <v>0</v>
      </c>
      <c r="U91" s="67">
        <f t="shared" si="23"/>
        <v>0.23646810757855374</v>
      </c>
      <c r="V91" s="67">
        <f t="shared" si="24"/>
        <v>1.7145872405147325E-2</v>
      </c>
      <c r="W91" s="100">
        <f t="shared" si="25"/>
        <v>1.143058160343155E-2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0.10671299862177165</v>
      </c>
      <c r="J92" s="67">
        <f t="shared" si="18"/>
        <v>7.7375654462483673E-3</v>
      </c>
      <c r="K92" s="100">
        <f t="shared" si="20"/>
        <v>5.1583769641655782E-3</v>
      </c>
      <c r="O92" s="96">
        <f>Amnt_Deposited!B87</f>
        <v>2073</v>
      </c>
      <c r="P92" s="99">
        <f>Amnt_Deposited!D87</f>
        <v>0</v>
      </c>
      <c r="Q92" s="284">
        <f>MCF!R91</f>
        <v>1</v>
      </c>
      <c r="R92" s="67">
        <f t="shared" si="19"/>
        <v>0</v>
      </c>
      <c r="S92" s="67">
        <f t="shared" si="21"/>
        <v>0</v>
      </c>
      <c r="T92" s="67">
        <f t="shared" si="22"/>
        <v>0</v>
      </c>
      <c r="U92" s="67">
        <f t="shared" si="23"/>
        <v>0.22048140211109843</v>
      </c>
      <c r="V92" s="67">
        <f t="shared" si="24"/>
        <v>1.5986705467455304E-2</v>
      </c>
      <c r="W92" s="100">
        <f t="shared" si="25"/>
        <v>1.0657803644970203E-2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9.9498540418571868E-2</v>
      </c>
      <c r="J93" s="67">
        <f t="shared" si="18"/>
        <v>7.2144582031997877E-3</v>
      </c>
      <c r="K93" s="100">
        <f t="shared" si="20"/>
        <v>4.8096388021331912E-3</v>
      </c>
      <c r="O93" s="96">
        <f>Amnt_Deposited!B88</f>
        <v>2074</v>
      </c>
      <c r="P93" s="99">
        <f>Amnt_Deposited!D88</f>
        <v>0</v>
      </c>
      <c r="Q93" s="284">
        <f>MCF!R92</f>
        <v>1</v>
      </c>
      <c r="R93" s="67">
        <f t="shared" si="19"/>
        <v>0</v>
      </c>
      <c r="S93" s="67">
        <f t="shared" si="21"/>
        <v>0</v>
      </c>
      <c r="T93" s="67">
        <f t="shared" si="22"/>
        <v>0</v>
      </c>
      <c r="U93" s="67">
        <f t="shared" si="23"/>
        <v>0.20557549673258646</v>
      </c>
      <c r="V93" s="67">
        <f t="shared" si="24"/>
        <v>1.4905905378511957E-2</v>
      </c>
      <c r="W93" s="100">
        <f t="shared" si="25"/>
        <v>9.9372702523413039E-3</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9.2771824175938614E-2</v>
      </c>
      <c r="J94" s="67">
        <f t="shared" si="18"/>
        <v>6.7267162426332544E-3</v>
      </c>
      <c r="K94" s="100">
        <f t="shared" si="20"/>
        <v>4.484477495088836E-3</v>
      </c>
      <c r="O94" s="96">
        <f>Amnt_Deposited!B89</f>
        <v>2075</v>
      </c>
      <c r="P94" s="99">
        <f>Amnt_Deposited!D89</f>
        <v>0</v>
      </c>
      <c r="Q94" s="284">
        <f>MCF!R93</f>
        <v>1</v>
      </c>
      <c r="R94" s="67">
        <f t="shared" si="19"/>
        <v>0</v>
      </c>
      <c r="S94" s="67">
        <f t="shared" si="21"/>
        <v>0</v>
      </c>
      <c r="T94" s="67">
        <f t="shared" si="22"/>
        <v>0</v>
      </c>
      <c r="U94" s="67">
        <f t="shared" si="23"/>
        <v>0.19167732267755908</v>
      </c>
      <c r="V94" s="67">
        <f t="shared" si="24"/>
        <v>1.3898174055027383E-2</v>
      </c>
      <c r="W94" s="100">
        <f t="shared" si="25"/>
        <v>9.2654493700182541E-3</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8.6499875523046402E-2</v>
      </c>
      <c r="J95" s="67">
        <f t="shared" si="18"/>
        <v>6.2719486528922076E-3</v>
      </c>
      <c r="K95" s="100">
        <f t="shared" si="20"/>
        <v>4.1812991019281381E-3</v>
      </c>
      <c r="O95" s="96">
        <f>Amnt_Deposited!B90</f>
        <v>2076</v>
      </c>
      <c r="P95" s="99">
        <f>Amnt_Deposited!D90</f>
        <v>0</v>
      </c>
      <c r="Q95" s="284">
        <f>MCF!R94</f>
        <v>1</v>
      </c>
      <c r="R95" s="67">
        <f t="shared" si="19"/>
        <v>0</v>
      </c>
      <c r="S95" s="67">
        <f t="shared" si="21"/>
        <v>0</v>
      </c>
      <c r="T95" s="67">
        <f t="shared" si="22"/>
        <v>0</v>
      </c>
      <c r="U95" s="67">
        <f t="shared" si="23"/>
        <v>0.17871875108067437</v>
      </c>
      <c r="V95" s="67">
        <f t="shared" si="24"/>
        <v>1.2958571596884724E-2</v>
      </c>
      <c r="W95" s="100">
        <f t="shared" si="25"/>
        <v>8.6390477312564828E-3</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8.0651949360322273E-2</v>
      </c>
      <c r="J96" s="67">
        <f t="shared" si="18"/>
        <v>5.8479261627241317E-3</v>
      </c>
      <c r="K96" s="100">
        <f t="shared" si="20"/>
        <v>3.8986174418160877E-3</v>
      </c>
      <c r="O96" s="96">
        <f>Amnt_Deposited!B91</f>
        <v>2077</v>
      </c>
      <c r="P96" s="99">
        <f>Amnt_Deposited!D91</f>
        <v>0</v>
      </c>
      <c r="Q96" s="284">
        <f>MCF!R95</f>
        <v>1</v>
      </c>
      <c r="R96" s="67">
        <f t="shared" si="19"/>
        <v>0</v>
      </c>
      <c r="S96" s="67">
        <f t="shared" si="21"/>
        <v>0</v>
      </c>
      <c r="T96" s="67">
        <f t="shared" si="22"/>
        <v>0</v>
      </c>
      <c r="U96" s="67">
        <f t="shared" si="23"/>
        <v>0.16663625900893028</v>
      </c>
      <c r="V96" s="67">
        <f t="shared" si="24"/>
        <v>1.2082492071744073E-2</v>
      </c>
      <c r="W96" s="100">
        <f t="shared" si="25"/>
        <v>8.0549947144960485E-3</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7.5199379146931991E-2</v>
      </c>
      <c r="J97" s="67">
        <f t="shared" si="18"/>
        <v>5.4525702133902875E-3</v>
      </c>
      <c r="K97" s="100">
        <f t="shared" si="20"/>
        <v>3.6350468089268581E-3</v>
      </c>
      <c r="O97" s="96">
        <f>Amnt_Deposited!B92</f>
        <v>2078</v>
      </c>
      <c r="P97" s="99">
        <f>Amnt_Deposited!D92</f>
        <v>0</v>
      </c>
      <c r="Q97" s="284">
        <f>MCF!R96</f>
        <v>1</v>
      </c>
      <c r="R97" s="67">
        <f t="shared" si="19"/>
        <v>0</v>
      </c>
      <c r="S97" s="67">
        <f t="shared" si="21"/>
        <v>0</v>
      </c>
      <c r="T97" s="67">
        <f t="shared" si="22"/>
        <v>0</v>
      </c>
      <c r="U97" s="67">
        <f t="shared" si="23"/>
        <v>0.15537061807217351</v>
      </c>
      <c r="V97" s="67">
        <f t="shared" si="24"/>
        <v>1.1265640936756791E-2</v>
      </c>
      <c r="W97" s="100">
        <f t="shared" si="25"/>
        <v>7.5104272911711931E-3</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7.011543637736363E-2</v>
      </c>
      <c r="J98" s="67">
        <f t="shared" si="18"/>
        <v>5.0839427695683623E-3</v>
      </c>
      <c r="K98" s="100">
        <f t="shared" si="20"/>
        <v>3.3892951797122413E-3</v>
      </c>
      <c r="O98" s="96">
        <f>Amnt_Deposited!B93</f>
        <v>2079</v>
      </c>
      <c r="P98" s="99">
        <f>Amnt_Deposited!D93</f>
        <v>0</v>
      </c>
      <c r="Q98" s="284">
        <f>MCF!R97</f>
        <v>1</v>
      </c>
      <c r="R98" s="67">
        <f t="shared" si="19"/>
        <v>0</v>
      </c>
      <c r="S98" s="67">
        <f t="shared" si="21"/>
        <v>0</v>
      </c>
      <c r="T98" s="67">
        <f t="shared" si="22"/>
        <v>0</v>
      </c>
      <c r="U98" s="67">
        <f t="shared" si="23"/>
        <v>0.14486660408546201</v>
      </c>
      <c r="V98" s="67">
        <f t="shared" si="24"/>
        <v>1.050401398671149E-2</v>
      </c>
      <c r="W98" s="100">
        <f t="shared" si="25"/>
        <v>7.0026759911409929E-3</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6.5375199558262556E-2</v>
      </c>
      <c r="J99" s="68">
        <f t="shared" si="18"/>
        <v>4.7402368191010709E-3</v>
      </c>
      <c r="K99" s="102">
        <f t="shared" si="20"/>
        <v>3.160157879400714E-3</v>
      </c>
      <c r="O99" s="97">
        <f>Amnt_Deposited!B94</f>
        <v>2080</v>
      </c>
      <c r="P99" s="101">
        <f>Amnt_Deposited!D94</f>
        <v>0</v>
      </c>
      <c r="Q99" s="285">
        <f>MCF!R98</f>
        <v>1</v>
      </c>
      <c r="R99" s="68">
        <f t="shared" si="19"/>
        <v>0</v>
      </c>
      <c r="S99" s="68">
        <f>R99*$W$12</f>
        <v>0</v>
      </c>
      <c r="T99" s="68">
        <f>R99*(1-$W$12)</f>
        <v>0</v>
      </c>
      <c r="U99" s="68">
        <f>S99+U98*$W$10</f>
        <v>0.13507272636004658</v>
      </c>
      <c r="V99" s="68">
        <f>U98*(1-$W$10)+T99</f>
        <v>9.7938777254154338E-3</v>
      </c>
      <c r="W99" s="102">
        <f t="shared" si="25"/>
        <v>6.5292518169436219E-3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0.89421213532200006</v>
      </c>
      <c r="D19" s="416">
        <f>Dry_Matter_Content!E6</f>
        <v>0.44</v>
      </c>
      <c r="E19" s="283">
        <f>MCF!R18</f>
        <v>1</v>
      </c>
      <c r="F19" s="130">
        <f t="shared" ref="F19:F82" si="0">C19*D19*$K$6*DOCF*E19</f>
        <v>0.11803600186250401</v>
      </c>
      <c r="G19" s="65">
        <f t="shared" ref="G19:G82" si="1">F19*$K$12</f>
        <v>0.11803600186250401</v>
      </c>
      <c r="H19" s="65">
        <f t="shared" ref="H19:H82" si="2">F19*(1-$K$12)</f>
        <v>0</v>
      </c>
      <c r="I19" s="65">
        <f t="shared" ref="I19:I82" si="3">G19+I18*$K$10</f>
        <v>0.11803600186250401</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0.95821066433400004</v>
      </c>
      <c r="D20" s="418">
        <f>Dry_Matter_Content!E7</f>
        <v>0.44</v>
      </c>
      <c r="E20" s="284">
        <f>MCF!R19</f>
        <v>1</v>
      </c>
      <c r="F20" s="67">
        <f t="shared" si="0"/>
        <v>0.126483807692088</v>
      </c>
      <c r="G20" s="67">
        <f t="shared" si="1"/>
        <v>0.126483807692088</v>
      </c>
      <c r="H20" s="67">
        <f t="shared" si="2"/>
        <v>0</v>
      </c>
      <c r="I20" s="67">
        <f t="shared" si="3"/>
        <v>0.22606662955518786</v>
      </c>
      <c r="J20" s="67">
        <f t="shared" si="4"/>
        <v>1.845317999940416E-2</v>
      </c>
      <c r="K20" s="100">
        <f>J20*CH4_fraction*conv</f>
        <v>1.2302119999602772E-2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0.94819014892799991</v>
      </c>
      <c r="D21" s="418">
        <f>Dry_Matter_Content!E8</f>
        <v>0.44</v>
      </c>
      <c r="E21" s="284">
        <f>MCF!R20</f>
        <v>1</v>
      </c>
      <c r="F21" s="67">
        <f t="shared" si="0"/>
        <v>0.12516109965849598</v>
      </c>
      <c r="G21" s="67">
        <f t="shared" si="1"/>
        <v>0.12516109965849598</v>
      </c>
      <c r="H21" s="67">
        <f t="shared" si="2"/>
        <v>0</v>
      </c>
      <c r="I21" s="67">
        <f t="shared" si="3"/>
        <v>0.31588556122073619</v>
      </c>
      <c r="J21" s="67">
        <f t="shared" si="4"/>
        <v>3.5342167992947676E-2</v>
      </c>
      <c r="K21" s="100">
        <f t="shared" ref="K21:K84" si="6">J21*CH4_fraction*conv</f>
        <v>2.3561445328631782E-2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1.0161358818600001</v>
      </c>
      <c r="D22" s="418">
        <f>Dry_Matter_Content!E9</f>
        <v>0.44</v>
      </c>
      <c r="E22" s="284">
        <f>MCF!R21</f>
        <v>1</v>
      </c>
      <c r="F22" s="67">
        <f t="shared" si="0"/>
        <v>0.13412993640552001</v>
      </c>
      <c r="G22" s="67">
        <f t="shared" si="1"/>
        <v>0.13412993640552001</v>
      </c>
      <c r="H22" s="67">
        <f t="shared" si="2"/>
        <v>0</v>
      </c>
      <c r="I22" s="67">
        <f t="shared" si="3"/>
        <v>0.40063147047825814</v>
      </c>
      <c r="J22" s="67">
        <f t="shared" si="4"/>
        <v>4.9384027147998055E-2</v>
      </c>
      <c r="K22" s="100">
        <f t="shared" si="6"/>
        <v>3.2922684765332035E-2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1.0433357052359999</v>
      </c>
      <c r="D23" s="418">
        <f>Dry_Matter_Content!E10</f>
        <v>0.44</v>
      </c>
      <c r="E23" s="284">
        <f>MCF!R22</f>
        <v>1</v>
      </c>
      <c r="F23" s="67">
        <f t="shared" si="0"/>
        <v>0.13772031309115199</v>
      </c>
      <c r="G23" s="67">
        <f t="shared" si="1"/>
        <v>0.13772031309115199</v>
      </c>
      <c r="H23" s="67">
        <f t="shared" si="2"/>
        <v>0</v>
      </c>
      <c r="I23" s="67">
        <f t="shared" si="3"/>
        <v>0.47571898915493116</v>
      </c>
      <c r="J23" s="67">
        <f t="shared" si="4"/>
        <v>6.2632794414478971E-2</v>
      </c>
      <c r="K23" s="100">
        <f t="shared" si="6"/>
        <v>4.1755196276319309E-2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1.0972060678260001</v>
      </c>
      <c r="D24" s="418">
        <f>Dry_Matter_Content!E11</f>
        <v>0.44</v>
      </c>
      <c r="E24" s="284">
        <f>MCF!R23</f>
        <v>1</v>
      </c>
      <c r="F24" s="67">
        <f t="shared" si="0"/>
        <v>0.14483120095303201</v>
      </c>
      <c r="G24" s="67">
        <f t="shared" si="1"/>
        <v>0.14483120095303201</v>
      </c>
      <c r="H24" s="67">
        <f t="shared" si="2"/>
        <v>0</v>
      </c>
      <c r="I24" s="67">
        <f t="shared" si="3"/>
        <v>0.5461785746898441</v>
      </c>
      <c r="J24" s="67">
        <f t="shared" si="4"/>
        <v>7.4371615418119111E-2</v>
      </c>
      <c r="K24" s="100">
        <f t="shared" si="6"/>
        <v>4.9581076945412736E-2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1.1316992475359999</v>
      </c>
      <c r="D25" s="418">
        <f>Dry_Matter_Content!E12</f>
        <v>0.44</v>
      </c>
      <c r="E25" s="284">
        <f>MCF!R24</f>
        <v>1</v>
      </c>
      <c r="F25" s="67">
        <f t="shared" si="0"/>
        <v>0.14938430067475197</v>
      </c>
      <c r="G25" s="67">
        <f t="shared" si="1"/>
        <v>0.14938430067475197</v>
      </c>
      <c r="H25" s="67">
        <f t="shared" si="2"/>
        <v>0</v>
      </c>
      <c r="I25" s="67">
        <f t="shared" si="3"/>
        <v>0.61017594771933359</v>
      </c>
      <c r="J25" s="67">
        <f t="shared" si="4"/>
        <v>8.5386927645262525E-2</v>
      </c>
      <c r="K25" s="100">
        <f t="shared" si="6"/>
        <v>5.6924618430175017E-2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1.166793478752</v>
      </c>
      <c r="D26" s="418">
        <f>Dry_Matter_Content!E13</f>
        <v>0.44</v>
      </c>
      <c r="E26" s="284">
        <f>MCF!R25</f>
        <v>1</v>
      </c>
      <c r="F26" s="67">
        <f t="shared" si="0"/>
        <v>0.15401673919526399</v>
      </c>
      <c r="G26" s="67">
        <f t="shared" si="1"/>
        <v>0.15401673919526399</v>
      </c>
      <c r="H26" s="67">
        <f t="shared" si="2"/>
        <v>0</v>
      </c>
      <c r="I26" s="67">
        <f t="shared" si="3"/>
        <v>0.66880071821942022</v>
      </c>
      <c r="J26" s="67">
        <f t="shared" si="4"/>
        <v>9.5391968695177409E-2</v>
      </c>
      <c r="K26" s="100">
        <f t="shared" si="6"/>
        <v>6.3594645796784935E-2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1.202345226786</v>
      </c>
      <c r="D27" s="418">
        <f>Dry_Matter_Content!E14</f>
        <v>0.44</v>
      </c>
      <c r="E27" s="284">
        <f>MCF!R26</f>
        <v>1</v>
      </c>
      <c r="F27" s="67">
        <f t="shared" si="0"/>
        <v>0.158709569935752</v>
      </c>
      <c r="G27" s="67">
        <f t="shared" si="1"/>
        <v>0.158709569935752</v>
      </c>
      <c r="H27" s="67">
        <f t="shared" si="2"/>
        <v>0</v>
      </c>
      <c r="I27" s="67">
        <f t="shared" si="3"/>
        <v>0.7229532052118689</v>
      </c>
      <c r="J27" s="67">
        <f t="shared" si="4"/>
        <v>0.10455708294330336</v>
      </c>
      <c r="K27" s="100">
        <f t="shared" si="6"/>
        <v>6.9704721962202232E-2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1.2381750732779999</v>
      </c>
      <c r="D28" s="418">
        <f>Dry_Matter_Content!E15</f>
        <v>0.44</v>
      </c>
      <c r="E28" s="284">
        <f>MCF!R27</f>
        <v>1</v>
      </c>
      <c r="F28" s="67">
        <f t="shared" si="0"/>
        <v>0.16343910967269601</v>
      </c>
      <c r="G28" s="67">
        <f t="shared" si="1"/>
        <v>0.16343910967269601</v>
      </c>
      <c r="H28" s="67">
        <f t="shared" si="2"/>
        <v>0</v>
      </c>
      <c r="I28" s="67">
        <f t="shared" si="3"/>
        <v>0.77336929295553514</v>
      </c>
      <c r="J28" s="67">
        <f t="shared" si="4"/>
        <v>0.11302302192902977</v>
      </c>
      <c r="K28" s="100">
        <f t="shared" si="6"/>
        <v>7.5348681286019847E-2</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1.2889684109939998</v>
      </c>
      <c r="D29" s="418">
        <f>Dry_Matter_Content!E16</f>
        <v>0.44</v>
      </c>
      <c r="E29" s="284">
        <f>MCF!R28</f>
        <v>1</v>
      </c>
      <c r="F29" s="67">
        <f t="shared" si="0"/>
        <v>0.17014383025120797</v>
      </c>
      <c r="G29" s="67">
        <f t="shared" si="1"/>
        <v>0.17014383025120797</v>
      </c>
      <c r="H29" s="67">
        <f t="shared" si="2"/>
        <v>0</v>
      </c>
      <c r="I29" s="67">
        <f t="shared" si="3"/>
        <v>0.82260829295381444</v>
      </c>
      <c r="J29" s="67">
        <f t="shared" si="4"/>
        <v>0.12090483025292864</v>
      </c>
      <c r="K29" s="100">
        <f t="shared" si="6"/>
        <v>8.0603220168619094E-2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1.2103481011800001</v>
      </c>
      <c r="D30" s="418">
        <f>Dry_Matter_Content!E17</f>
        <v>0.44</v>
      </c>
      <c r="E30" s="284">
        <f>MCF!R29</f>
        <v>1</v>
      </c>
      <c r="F30" s="67">
        <f t="shared" si="0"/>
        <v>0.15976594935576002</v>
      </c>
      <c r="G30" s="67">
        <f t="shared" si="1"/>
        <v>0.15976594935576002</v>
      </c>
      <c r="H30" s="67">
        <f t="shared" si="2"/>
        <v>0</v>
      </c>
      <c r="I30" s="67">
        <f t="shared" si="3"/>
        <v>0.85377162396130424</v>
      </c>
      <c r="J30" s="67">
        <f t="shared" si="4"/>
        <v>0.1286026183482703</v>
      </c>
      <c r="K30" s="100">
        <f t="shared" si="6"/>
        <v>8.5735078898846864E-2</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1.2403435888200001</v>
      </c>
      <c r="D31" s="418">
        <f>Dry_Matter_Content!E18</f>
        <v>0.44</v>
      </c>
      <c r="E31" s="284">
        <f>MCF!R30</f>
        <v>1</v>
      </c>
      <c r="F31" s="67">
        <f t="shared" si="0"/>
        <v>0.16372535372424002</v>
      </c>
      <c r="G31" s="67">
        <f t="shared" si="1"/>
        <v>0.16372535372424002</v>
      </c>
      <c r="H31" s="67">
        <f t="shared" si="2"/>
        <v>0</v>
      </c>
      <c r="I31" s="67">
        <f t="shared" si="3"/>
        <v>0.88402243426875038</v>
      </c>
      <c r="J31" s="67">
        <f t="shared" si="4"/>
        <v>0.13347454341679382</v>
      </c>
      <c r="K31" s="100">
        <f t="shared" si="6"/>
        <v>8.8983028944529211E-2</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1.2712606343999999</v>
      </c>
      <c r="D32" s="418">
        <f>Dry_Matter_Content!E19</f>
        <v>0.44</v>
      </c>
      <c r="E32" s="284">
        <f>MCF!R31</f>
        <v>1</v>
      </c>
      <c r="F32" s="67">
        <f t="shared" si="0"/>
        <v>0.1678064037408</v>
      </c>
      <c r="G32" s="67">
        <f t="shared" si="1"/>
        <v>0.1678064037408</v>
      </c>
      <c r="H32" s="67">
        <f t="shared" si="2"/>
        <v>0</v>
      </c>
      <c r="I32" s="67">
        <f t="shared" si="3"/>
        <v>0.91362502861523398</v>
      </c>
      <c r="J32" s="67">
        <f t="shared" si="4"/>
        <v>0.13820380939431642</v>
      </c>
      <c r="K32" s="100">
        <f t="shared" si="6"/>
        <v>9.2135872929544282E-2</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1.3017128233199999</v>
      </c>
      <c r="D33" s="418">
        <f>Dry_Matter_Content!E20</f>
        <v>0.44</v>
      </c>
      <c r="E33" s="284">
        <f>MCF!R32</f>
        <v>1</v>
      </c>
      <c r="F33" s="67">
        <f t="shared" si="0"/>
        <v>0.17182609267823998</v>
      </c>
      <c r="G33" s="67">
        <f t="shared" si="1"/>
        <v>0.17182609267823998</v>
      </c>
      <c r="H33" s="67">
        <f t="shared" si="2"/>
        <v>0</v>
      </c>
      <c r="I33" s="67">
        <f t="shared" si="3"/>
        <v>0.94261938488277719</v>
      </c>
      <c r="J33" s="67">
        <f t="shared" si="4"/>
        <v>0.1428317364106968</v>
      </c>
      <c r="K33" s="100">
        <f t="shared" si="6"/>
        <v>9.5221157607131193E-2</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1.33198559388</v>
      </c>
      <c r="D34" s="418">
        <f>Dry_Matter_Content!E21</f>
        <v>0.44</v>
      </c>
      <c r="E34" s="284">
        <f>MCF!R33</f>
        <v>1</v>
      </c>
      <c r="F34" s="67">
        <f t="shared" si="0"/>
        <v>0.17582209839216001</v>
      </c>
      <c r="G34" s="67">
        <f t="shared" si="1"/>
        <v>0.17582209839216001</v>
      </c>
      <c r="H34" s="67">
        <f t="shared" si="2"/>
        <v>0</v>
      </c>
      <c r="I34" s="67">
        <f t="shared" si="3"/>
        <v>0.97107690885948428</v>
      </c>
      <c r="J34" s="67">
        <f t="shared" si="4"/>
        <v>0.14736457441545295</v>
      </c>
      <c r="K34" s="100">
        <f t="shared" si="6"/>
        <v>9.8243049610301961E-2</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1.3608719498399999</v>
      </c>
      <c r="D35" s="418">
        <f>Dry_Matter_Content!E22</f>
        <v>0.44</v>
      </c>
      <c r="E35" s="284">
        <f>MCF!R34</f>
        <v>1</v>
      </c>
      <c r="F35" s="67">
        <f t="shared" si="0"/>
        <v>0.17963509737887998</v>
      </c>
      <c r="G35" s="67">
        <f t="shared" si="1"/>
        <v>0.17963509737887998</v>
      </c>
      <c r="H35" s="67">
        <f t="shared" si="2"/>
        <v>0</v>
      </c>
      <c r="I35" s="67">
        <f t="shared" si="3"/>
        <v>0.99889851959279996</v>
      </c>
      <c r="J35" s="67">
        <f t="shared" si="4"/>
        <v>0.15181348664556427</v>
      </c>
      <c r="K35" s="100">
        <f t="shared" si="6"/>
        <v>0.10120899109704284</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1.3569247442522883</v>
      </c>
      <c r="D36" s="418">
        <f>Dry_Matter_Content!E23</f>
        <v>0.44</v>
      </c>
      <c r="E36" s="284">
        <f>MCF!R35</f>
        <v>1</v>
      </c>
      <c r="F36" s="67">
        <f t="shared" si="0"/>
        <v>0.17911406624130205</v>
      </c>
      <c r="G36" s="67">
        <f t="shared" si="1"/>
        <v>0.17911406624130205</v>
      </c>
      <c r="H36" s="67">
        <f t="shared" si="2"/>
        <v>0</v>
      </c>
      <c r="I36" s="67">
        <f t="shared" si="3"/>
        <v>1.0218496025719608</v>
      </c>
      <c r="J36" s="67">
        <f t="shared" si="4"/>
        <v>0.15616298326214118</v>
      </c>
      <c r="K36" s="100">
        <f t="shared" si="6"/>
        <v>0.10410865550809412</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1.4216656667816754</v>
      </c>
      <c r="D37" s="418">
        <f>Dry_Matter_Content!E24</f>
        <v>0.44</v>
      </c>
      <c r="E37" s="284">
        <f>MCF!R36</f>
        <v>1</v>
      </c>
      <c r="F37" s="67">
        <f t="shared" si="0"/>
        <v>0.18765986801518114</v>
      </c>
      <c r="G37" s="67">
        <f t="shared" si="1"/>
        <v>0.18765986801518114</v>
      </c>
      <c r="H37" s="67">
        <f t="shared" si="2"/>
        <v>0</v>
      </c>
      <c r="I37" s="67">
        <f t="shared" si="3"/>
        <v>1.049758425558142</v>
      </c>
      <c r="J37" s="67">
        <f t="shared" si="4"/>
        <v>0.15975104502899992</v>
      </c>
      <c r="K37" s="100">
        <f t="shared" si="6"/>
        <v>0.10650069668599994</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1.488399344705138</v>
      </c>
      <c r="D38" s="418">
        <f>Dry_Matter_Content!E25</f>
        <v>0.44</v>
      </c>
      <c r="E38" s="284">
        <f>MCF!R37</f>
        <v>1</v>
      </c>
      <c r="F38" s="67">
        <f t="shared" si="0"/>
        <v>0.19646871350107822</v>
      </c>
      <c r="G38" s="67">
        <f t="shared" si="1"/>
        <v>0.19646871350107822</v>
      </c>
      <c r="H38" s="67">
        <f t="shared" si="2"/>
        <v>0</v>
      </c>
      <c r="I38" s="67">
        <f t="shared" si="3"/>
        <v>1.0821129630700967</v>
      </c>
      <c r="J38" s="67">
        <f t="shared" si="4"/>
        <v>0.16411417598912362</v>
      </c>
      <c r="K38" s="100">
        <f t="shared" si="6"/>
        <v>0.10940945065941574</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1.5571488095404755</v>
      </c>
      <c r="D39" s="418">
        <f>Dry_Matter_Content!E26</f>
        <v>0.44</v>
      </c>
      <c r="E39" s="284">
        <f>MCF!R38</f>
        <v>1</v>
      </c>
      <c r="F39" s="67">
        <f t="shared" si="0"/>
        <v>0.20554364285934276</v>
      </c>
      <c r="G39" s="67">
        <f t="shared" si="1"/>
        <v>0.20554364285934276</v>
      </c>
      <c r="H39" s="67">
        <f t="shared" si="2"/>
        <v>0</v>
      </c>
      <c r="I39" s="67">
        <f t="shared" si="3"/>
        <v>1.1184842773844452</v>
      </c>
      <c r="J39" s="67">
        <f t="shared" si="4"/>
        <v>0.16917232854499425</v>
      </c>
      <c r="K39" s="100">
        <f t="shared" si="6"/>
        <v>0.1127815523633295</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1.6279339162833777</v>
      </c>
      <c r="D40" s="418">
        <f>Dry_Matter_Content!E27</f>
        <v>0.44</v>
      </c>
      <c r="E40" s="284">
        <f>MCF!R39</f>
        <v>1</v>
      </c>
      <c r="F40" s="67">
        <f t="shared" si="0"/>
        <v>0.21488727694940588</v>
      </c>
      <c r="G40" s="67">
        <f t="shared" si="1"/>
        <v>0.21488727694940588</v>
      </c>
      <c r="H40" s="67">
        <f t="shared" si="2"/>
        <v>0</v>
      </c>
      <c r="I40" s="67">
        <f t="shared" si="3"/>
        <v>1.1585131096948926</v>
      </c>
      <c r="J40" s="67">
        <f t="shared" si="4"/>
        <v>0.1748584446389585</v>
      </c>
      <c r="K40" s="100">
        <f t="shared" si="6"/>
        <v>0.11657229642597233</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1.7007709148638799</v>
      </c>
      <c r="D41" s="418">
        <f>Dry_Matter_Content!E28</f>
        <v>0.44</v>
      </c>
      <c r="E41" s="284">
        <f>MCF!R40</f>
        <v>1</v>
      </c>
      <c r="F41" s="67">
        <f t="shared" si="0"/>
        <v>0.22450176076203213</v>
      </c>
      <c r="G41" s="67">
        <f t="shared" si="1"/>
        <v>0.22450176076203213</v>
      </c>
      <c r="H41" s="67">
        <f t="shared" si="2"/>
        <v>0</v>
      </c>
      <c r="I41" s="67">
        <f t="shared" si="3"/>
        <v>1.20189851097728</v>
      </c>
      <c r="J41" s="67">
        <f t="shared" si="4"/>
        <v>0.18111635947964488</v>
      </c>
      <c r="K41" s="100">
        <f t="shared" si="6"/>
        <v>0.12074423965309658</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1.7756719813660951</v>
      </c>
      <c r="D42" s="418">
        <f>Dry_Matter_Content!E29</f>
        <v>0.44</v>
      </c>
      <c r="E42" s="284">
        <f>MCF!R41</f>
        <v>1</v>
      </c>
      <c r="F42" s="67">
        <f t="shared" si="0"/>
        <v>0.23438870154032454</v>
      </c>
      <c r="G42" s="67">
        <f t="shared" si="1"/>
        <v>0.23438870154032454</v>
      </c>
      <c r="H42" s="67">
        <f t="shared" si="2"/>
        <v>0</v>
      </c>
      <c r="I42" s="67">
        <f t="shared" si="3"/>
        <v>1.2483881883714381</v>
      </c>
      <c r="J42" s="67">
        <f t="shared" si="4"/>
        <v>0.18789902414616638</v>
      </c>
      <c r="K42" s="100">
        <f t="shared" si="6"/>
        <v>0.12526601609744425</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1.8526447055932123</v>
      </c>
      <c r="D43" s="418">
        <f>Dry_Matter_Content!E30</f>
        <v>0.44</v>
      </c>
      <c r="E43" s="284">
        <f>MCF!R42</f>
        <v>1</v>
      </c>
      <c r="F43" s="67">
        <f t="shared" si="0"/>
        <v>0.244549101138304</v>
      </c>
      <c r="G43" s="67">
        <f t="shared" si="1"/>
        <v>0.244549101138304</v>
      </c>
      <c r="H43" s="67">
        <f t="shared" si="2"/>
        <v>0</v>
      </c>
      <c r="I43" s="67">
        <f t="shared" si="3"/>
        <v>1.2977702931217852</v>
      </c>
      <c r="J43" s="67">
        <f t="shared" si="4"/>
        <v>0.19516699638795706</v>
      </c>
      <c r="K43" s="100">
        <f t="shared" si="6"/>
        <v>0.13011133092530469</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1.9316915312804224</v>
      </c>
      <c r="D44" s="418">
        <f>Dry_Matter_Content!E31</f>
        <v>0.44</v>
      </c>
      <c r="E44" s="284">
        <f>MCF!R43</f>
        <v>1</v>
      </c>
      <c r="F44" s="67">
        <f t="shared" si="0"/>
        <v>0.25498328212901578</v>
      </c>
      <c r="G44" s="67">
        <f t="shared" si="1"/>
        <v>0.25498328212901578</v>
      </c>
      <c r="H44" s="67">
        <f t="shared" si="2"/>
        <v>0</v>
      </c>
      <c r="I44" s="67">
        <f t="shared" si="3"/>
        <v>1.3498664184598419</v>
      </c>
      <c r="J44" s="67">
        <f t="shared" si="4"/>
        <v>0.20288715679095917</v>
      </c>
      <c r="K44" s="100">
        <f t="shared" si="6"/>
        <v>0.13525810452730611</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2.0128091449567469</v>
      </c>
      <c r="D45" s="418">
        <f>Dry_Matter_Content!E32</f>
        <v>0.44</v>
      </c>
      <c r="E45" s="284">
        <f>MCF!R44</f>
        <v>1</v>
      </c>
      <c r="F45" s="67">
        <f t="shared" si="0"/>
        <v>0.26569080713429055</v>
      </c>
      <c r="G45" s="67">
        <f t="shared" si="1"/>
        <v>0.26569080713429055</v>
      </c>
      <c r="H45" s="67">
        <f t="shared" si="2"/>
        <v>0</v>
      </c>
      <c r="I45" s="67">
        <f t="shared" si="3"/>
        <v>1.4045256114938303</v>
      </c>
      <c r="J45" s="67">
        <f t="shared" si="4"/>
        <v>0.21103161410030205</v>
      </c>
      <c r="K45" s="100">
        <f t="shared" si="6"/>
        <v>0.14068774273353468</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2.0959878091308162</v>
      </c>
      <c r="D46" s="418">
        <f>Dry_Matter_Content!E33</f>
        <v>0.44</v>
      </c>
      <c r="E46" s="284">
        <f>MCF!R45</f>
        <v>1</v>
      </c>
      <c r="F46" s="67">
        <f t="shared" si="0"/>
        <v>0.27667039080526773</v>
      </c>
      <c r="G46" s="67">
        <f t="shared" si="1"/>
        <v>0.27667039080526773</v>
      </c>
      <c r="H46" s="67">
        <f t="shared" si="2"/>
        <v>0</v>
      </c>
      <c r="I46" s="67">
        <f t="shared" si="3"/>
        <v>1.4616192332311337</v>
      </c>
      <c r="J46" s="67">
        <f t="shared" si="4"/>
        <v>0.21957676906796428</v>
      </c>
      <c r="K46" s="100">
        <f t="shared" si="6"/>
        <v>0.14638451271197617</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2.1812106351236658</v>
      </c>
      <c r="D47" s="418">
        <f>Dry_Matter_Content!E34</f>
        <v>0.44</v>
      </c>
      <c r="E47" s="284">
        <f>MCF!R46</f>
        <v>1</v>
      </c>
      <c r="F47" s="67">
        <f t="shared" si="0"/>
        <v>0.28791980383632387</v>
      </c>
      <c r="G47" s="67">
        <f t="shared" si="1"/>
        <v>0.28791980383632387</v>
      </c>
      <c r="H47" s="67">
        <f t="shared" si="2"/>
        <v>0</v>
      </c>
      <c r="I47" s="67">
        <f t="shared" si="3"/>
        <v>1.5210365261740151</v>
      </c>
      <c r="J47" s="67">
        <f t="shared" si="4"/>
        <v>0.22850251089344231</v>
      </c>
      <c r="K47" s="100">
        <f t="shared" si="6"/>
        <v>0.15233500726229487</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2.2684527904914336</v>
      </c>
      <c r="D48" s="418">
        <f>Dry_Matter_Content!E35</f>
        <v>0.44</v>
      </c>
      <c r="E48" s="284">
        <f>MCF!R47</f>
        <v>1</v>
      </c>
      <c r="F48" s="67">
        <f t="shared" si="0"/>
        <v>0.29943576834486924</v>
      </c>
      <c r="G48" s="67">
        <f t="shared" si="1"/>
        <v>0.29943576834486924</v>
      </c>
      <c r="H48" s="67">
        <f t="shared" si="2"/>
        <v>0</v>
      </c>
      <c r="I48" s="67">
        <f t="shared" si="3"/>
        <v>1.5826807702358703</v>
      </c>
      <c r="J48" s="67">
        <f t="shared" si="4"/>
        <v>0.23779152428301406</v>
      </c>
      <c r="K48" s="100">
        <f t="shared" si="6"/>
        <v>0.15852768285534269</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2.3593470480000001</v>
      </c>
      <c r="D49" s="418">
        <f>Dry_Matter_Content!E36</f>
        <v>0.44</v>
      </c>
      <c r="E49" s="284">
        <f>MCF!R48</f>
        <v>1</v>
      </c>
      <c r="F49" s="67">
        <f t="shared" si="0"/>
        <v>0.31143381033599998</v>
      </c>
      <c r="G49" s="67">
        <f t="shared" si="1"/>
        <v>0.31143381033599998</v>
      </c>
      <c r="H49" s="67">
        <f t="shared" si="2"/>
        <v>0</v>
      </c>
      <c r="I49" s="67">
        <f t="shared" si="3"/>
        <v>1.6466858920876688</v>
      </c>
      <c r="J49" s="67">
        <f t="shared" si="4"/>
        <v>0.24742868848420149</v>
      </c>
      <c r="K49" s="100">
        <f t="shared" si="6"/>
        <v>0.16495245898946764</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1.3892509511399955</v>
      </c>
      <c r="J50" s="67">
        <f t="shared" si="4"/>
        <v>0.25743494094767322</v>
      </c>
      <c r="K50" s="100">
        <f t="shared" si="6"/>
        <v>0.17162329396511547</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1.1720621488998759</v>
      </c>
      <c r="J51" s="67">
        <f t="shared" si="4"/>
        <v>0.21718880224011958</v>
      </c>
      <c r="K51" s="100">
        <f t="shared" si="6"/>
        <v>0.14479253482674637</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0.98882759789117713</v>
      </c>
      <c r="J52" s="67">
        <f t="shared" si="4"/>
        <v>0.18323455100869873</v>
      </c>
      <c r="K52" s="100">
        <f t="shared" si="6"/>
        <v>0.12215636733913249</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0.83423905402030263</v>
      </c>
      <c r="J53" s="67">
        <f t="shared" si="4"/>
        <v>0.15458854387087453</v>
      </c>
      <c r="K53" s="100">
        <f t="shared" si="6"/>
        <v>0.10305902924724969</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0.70381813850757924</v>
      </c>
      <c r="J54" s="67">
        <f t="shared" si="4"/>
        <v>0.13042091551272336</v>
      </c>
      <c r="K54" s="100">
        <f t="shared" si="6"/>
        <v>8.6947277008482232E-2</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0.59378660074120504</v>
      </c>
      <c r="J55" s="67">
        <f t="shared" si="4"/>
        <v>0.11003153776637421</v>
      </c>
      <c r="K55" s="100">
        <f t="shared" si="6"/>
        <v>7.3354358510916137E-2</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0.50095686361171887</v>
      </c>
      <c r="J56" s="67">
        <f t="shared" si="4"/>
        <v>9.2829737129486167E-2</v>
      </c>
      <c r="K56" s="100">
        <f t="shared" si="6"/>
        <v>6.1886491419657443E-2</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0.42263968046168043</v>
      </c>
      <c r="J57" s="67">
        <f t="shared" si="4"/>
        <v>7.8317183150038466E-2</v>
      </c>
      <c r="K57" s="100">
        <f t="shared" si="6"/>
        <v>5.2211455433358978E-2</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0.35656622850305786</v>
      </c>
      <c r="J58" s="67">
        <f t="shared" si="4"/>
        <v>6.6073451958622603E-2</v>
      </c>
      <c r="K58" s="100">
        <f t="shared" si="6"/>
        <v>4.4048967972415067E-2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0.30082238177449655</v>
      </c>
      <c r="J59" s="67">
        <f t="shared" si="4"/>
        <v>5.5743846728561308E-2</v>
      </c>
      <c r="K59" s="100">
        <f t="shared" si="6"/>
        <v>3.7162564485707539E-2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0.25379325954786797</v>
      </c>
      <c r="J60" s="67">
        <f t="shared" si="4"/>
        <v>4.7029122226628597E-2</v>
      </c>
      <c r="K60" s="100">
        <f t="shared" si="6"/>
        <v>3.1352748151085727E-2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0.21411644376985042</v>
      </c>
      <c r="J61" s="67">
        <f t="shared" si="4"/>
        <v>3.967681577801753E-2</v>
      </c>
      <c r="K61" s="100">
        <f t="shared" si="6"/>
        <v>2.6451210518678353E-2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0.18064251026336076</v>
      </c>
      <c r="J62" s="67">
        <f t="shared" si="4"/>
        <v>3.347393350648966E-2</v>
      </c>
      <c r="K62" s="100">
        <f t="shared" si="6"/>
        <v>2.2315955670993107E-2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0.15240173029084861</v>
      </c>
      <c r="J63" s="67">
        <f t="shared" si="4"/>
        <v>2.8240779972512144E-2</v>
      </c>
      <c r="K63" s="100">
        <f t="shared" si="6"/>
        <v>1.8827186648341428E-2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0.12857597783480032</v>
      </c>
      <c r="J64" s="67">
        <f t="shared" si="4"/>
        <v>2.3825752456048281E-2</v>
      </c>
      <c r="K64" s="100">
        <f t="shared" si="6"/>
        <v>1.5883834970698854E-2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0.10847502875869751</v>
      </c>
      <c r="J65" s="67">
        <f t="shared" si="4"/>
        <v>2.0100949076102811E-2</v>
      </c>
      <c r="K65" s="100">
        <f t="shared" si="6"/>
        <v>1.3400632717401873E-2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9.151656524299398E-2</v>
      </c>
      <c r="J66" s="67">
        <f t="shared" si="4"/>
        <v>1.6958463515703529E-2</v>
      </c>
      <c r="K66" s="100">
        <f t="shared" si="6"/>
        <v>1.1305642343802352E-2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7.7209306231261501E-2</v>
      </c>
      <c r="J67" s="67">
        <f t="shared" si="4"/>
        <v>1.4307259011732481E-2</v>
      </c>
      <c r="K67" s="100">
        <f t="shared" si="6"/>
        <v>9.5381726744883204E-3</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6.5138775181131259E-2</v>
      </c>
      <c r="J68" s="67">
        <f t="shared" si="4"/>
        <v>1.2070531050130241E-2</v>
      </c>
      <c r="K68" s="100">
        <f t="shared" si="6"/>
        <v>8.0470207000868273E-3</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5.4955292816502174E-2</v>
      </c>
      <c r="J69" s="67">
        <f t="shared" si="4"/>
        <v>1.0183482364629085E-2</v>
      </c>
      <c r="K69" s="100">
        <f t="shared" si="6"/>
        <v>6.7889882430860558E-3</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4.6363847035034871E-2</v>
      </c>
      <c r="J70" s="67">
        <f t="shared" si="4"/>
        <v>8.5914457814673037E-3</v>
      </c>
      <c r="K70" s="100">
        <f t="shared" si="6"/>
        <v>5.7276305209782025E-3</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3.9115546505515485E-2</v>
      </c>
      <c r="J71" s="67">
        <f t="shared" si="4"/>
        <v>7.2483005295193885E-3</v>
      </c>
      <c r="K71" s="100">
        <f t="shared" si="6"/>
        <v>4.8322003530129254E-3</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3.3000410368643041E-2</v>
      </c>
      <c r="J72" s="67">
        <f t="shared" si="4"/>
        <v>6.1151361368724459E-3</v>
      </c>
      <c r="K72" s="100">
        <f t="shared" si="6"/>
        <v>4.0767574245816306E-3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2.7841285161266629E-2</v>
      </c>
      <c r="J73" s="67">
        <f t="shared" si="4"/>
        <v>5.1591252073764108E-3</v>
      </c>
      <c r="K73" s="100">
        <f t="shared" si="6"/>
        <v>3.4394168049176072E-3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2.3488712739387629E-2</v>
      </c>
      <c r="J74" s="67">
        <f t="shared" si="4"/>
        <v>4.3525724218789995E-3</v>
      </c>
      <c r="K74" s="100">
        <f t="shared" si="6"/>
        <v>2.901714947919333E-3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1.9816600525360606E-2</v>
      </c>
      <c r="J75" s="67">
        <f t="shared" si="4"/>
        <v>3.6721122140270235E-3</v>
      </c>
      <c r="K75" s="100">
        <f t="shared" si="6"/>
        <v>2.4480748093513487E-3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1.6718568647792156E-2</v>
      </c>
      <c r="J76" s="67">
        <f t="shared" si="4"/>
        <v>3.0980318775684496E-3</v>
      </c>
      <c r="K76" s="100">
        <f t="shared" si="6"/>
        <v>2.0653545850456327E-3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1.410486815199362E-2</v>
      </c>
      <c r="J77" s="67">
        <f t="shared" si="4"/>
        <v>2.613700495798536E-3</v>
      </c>
      <c r="K77" s="100">
        <f t="shared" si="6"/>
        <v>1.7424669971990239E-3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1.1899781002567871E-2</v>
      </c>
      <c r="J78" s="67">
        <f t="shared" si="4"/>
        <v>2.2050871494257492E-3</v>
      </c>
      <c r="K78" s="100">
        <f t="shared" si="6"/>
        <v>1.4700580996171661E-3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1.0039426557068553E-2</v>
      </c>
      <c r="J79" s="67">
        <f t="shared" si="4"/>
        <v>1.8603544454993172E-3</v>
      </c>
      <c r="K79" s="100">
        <f t="shared" si="6"/>
        <v>1.2402362969995448E-3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8.4699109650021049E-3</v>
      </c>
      <c r="J80" s="67">
        <f t="shared" si="4"/>
        <v>1.5695155920664484E-3</v>
      </c>
      <c r="K80" s="100">
        <f t="shared" si="6"/>
        <v>1.0463437280442988E-3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7.1457658808762002E-3</v>
      </c>
      <c r="J81" s="67">
        <f t="shared" si="4"/>
        <v>1.3241450841259047E-3</v>
      </c>
      <c r="K81" s="100">
        <f t="shared" si="6"/>
        <v>8.8276338941726976E-4</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6.028631261330116E-3</v>
      </c>
      <c r="J82" s="67">
        <f t="shared" si="4"/>
        <v>1.1171346195460845E-3</v>
      </c>
      <c r="K82" s="100">
        <f t="shared" si="6"/>
        <v>7.4475641303072297E-4</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5.0861440874172973E-3</v>
      </c>
      <c r="J83" s="67">
        <f t="shared" ref="J83:J99" si="16">I82*(1-$K$10)+H83</f>
        <v>9.4248717391281827E-4</v>
      </c>
      <c r="K83" s="100">
        <f t="shared" si="6"/>
        <v>6.2832478260854544E-4</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4.2910008186936958E-3</v>
      </c>
      <c r="J84" s="67">
        <f t="shared" si="16"/>
        <v>7.9514326872360186E-4</v>
      </c>
      <c r="K84" s="100">
        <f t="shared" si="6"/>
        <v>5.300955124824012E-4</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3.6201664187181493E-3</v>
      </c>
      <c r="J85" s="67">
        <f t="shared" si="16"/>
        <v>6.7083439997554664E-4</v>
      </c>
      <c r="K85" s="100">
        <f t="shared" ref="K85:K99" si="18">J85*CH4_fraction*conv</f>
        <v>4.4722293331703108E-4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3.0542070376962348E-3</v>
      </c>
      <c r="J86" s="67">
        <f t="shared" si="16"/>
        <v>5.6595938102191464E-4</v>
      </c>
      <c r="K86" s="100">
        <f t="shared" si="18"/>
        <v>3.7730625401460974E-4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2.5767270203053785E-3</v>
      </c>
      <c r="J87" s="67">
        <f t="shared" si="16"/>
        <v>4.7748001739085651E-4</v>
      </c>
      <c r="K87" s="100">
        <f t="shared" si="18"/>
        <v>3.1832001159390431E-4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2.1738939290048835E-3</v>
      </c>
      <c r="J88" s="67">
        <f t="shared" si="16"/>
        <v>4.0283309130049506E-4</v>
      </c>
      <c r="K88" s="100">
        <f t="shared" si="18"/>
        <v>2.6855539420033E-4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1.8340378229138971E-3</v>
      </c>
      <c r="J89" s="67">
        <f t="shared" si="16"/>
        <v>3.3985610609098651E-4</v>
      </c>
      <c r="K89" s="100">
        <f t="shared" si="18"/>
        <v>2.26570737393991E-4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1.5473131834994839E-3</v>
      </c>
      <c r="J90" s="67">
        <f t="shared" si="16"/>
        <v>2.8672463941441326E-4</v>
      </c>
      <c r="K90" s="100">
        <f t="shared" si="18"/>
        <v>1.9114975960960882E-4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1.3054136931742587E-3</v>
      </c>
      <c r="J91" s="67">
        <f t="shared" si="16"/>
        <v>2.418994903252252E-4</v>
      </c>
      <c r="K91" s="100">
        <f t="shared" si="18"/>
        <v>1.6126632688348347E-4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1.1013316040342689E-3</v>
      </c>
      <c r="J92" s="67">
        <f t="shared" si="16"/>
        <v>2.0408208913998984E-4</v>
      </c>
      <c r="K92" s="100">
        <f t="shared" si="18"/>
        <v>1.3605472609332656E-4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9.291547257293725E-4</v>
      </c>
      <c r="J93" s="67">
        <f t="shared" si="16"/>
        <v>1.7217687830489635E-4</v>
      </c>
      <c r="K93" s="100">
        <f t="shared" si="18"/>
        <v>1.1478458553659757E-4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7.8389515127213431E-4</v>
      </c>
      <c r="J94" s="67">
        <f t="shared" si="16"/>
        <v>1.4525957445723825E-4</v>
      </c>
      <c r="K94" s="100">
        <f t="shared" si="18"/>
        <v>9.6839716304825498E-5</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6.6134475902879968E-4</v>
      </c>
      <c r="J95" s="67">
        <f t="shared" si="16"/>
        <v>1.2255039224333465E-4</v>
      </c>
      <c r="K95" s="100">
        <f t="shared" si="18"/>
        <v>8.170026149555643E-5</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5.5795330483301184E-4</v>
      </c>
      <c r="J96" s="67">
        <f t="shared" si="16"/>
        <v>1.0339145419578782E-4</v>
      </c>
      <c r="K96" s="100">
        <f t="shared" si="18"/>
        <v>6.8927636130525208E-5</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4.7072557259128912E-4</v>
      </c>
      <c r="J97" s="67">
        <f t="shared" si="16"/>
        <v>8.7227732241722738E-5</v>
      </c>
      <c r="K97" s="100">
        <f t="shared" si="18"/>
        <v>5.8151821494481821E-5</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3.9713460386745766E-4</v>
      </c>
      <c r="J98" s="67">
        <f t="shared" si="16"/>
        <v>7.3590968723831476E-5</v>
      </c>
      <c r="K98" s="100">
        <f t="shared" si="18"/>
        <v>4.9060645815887646E-5</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3.3504849273591615E-4</v>
      </c>
      <c r="J99" s="68">
        <f t="shared" si="16"/>
        <v>6.2086111131541498E-5</v>
      </c>
      <c r="K99" s="102">
        <f t="shared" si="18"/>
        <v>4.1390740754360996E-5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0.68625582478200009</v>
      </c>
      <c r="Q19" s="283">
        <f>MCF!R18</f>
        <v>1</v>
      </c>
      <c r="R19" s="130">
        <f t="shared" ref="R19:R82" si="5">P19*$W$6*DOCF*Q19</f>
        <v>0.14754500232813</v>
      </c>
      <c r="S19" s="65">
        <f>R19*$W$12</f>
        <v>0.14754500232813</v>
      </c>
      <c r="T19" s="65">
        <f>R19*(1-$W$12)</f>
        <v>0</v>
      </c>
      <c r="U19" s="65">
        <f>S19+U18*$W$10</f>
        <v>0.14754500232813</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0.73537097495400006</v>
      </c>
      <c r="Q20" s="284">
        <f>MCF!R19</f>
        <v>1</v>
      </c>
      <c r="R20" s="67">
        <f t="shared" si="5"/>
        <v>0.15810475961511</v>
      </c>
      <c r="S20" s="67">
        <f>R20*$W$12</f>
        <v>0.15810475961511</v>
      </c>
      <c r="T20" s="67">
        <f>R20*(1-$W$12)</f>
        <v>0</v>
      </c>
      <c r="U20" s="67">
        <f>S20+U19*$W$10</f>
        <v>0.30057501300488759</v>
      </c>
      <c r="V20" s="67">
        <f>U19*(1-$W$10)+T20</f>
        <v>5.0747489383524188E-3</v>
      </c>
      <c r="W20" s="100">
        <f>V20*CH4_fraction*conv</f>
        <v>3.3831659589016122E-3</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0.72768081196799994</v>
      </c>
      <c r="Q21" s="284">
        <f>MCF!R20</f>
        <v>1</v>
      </c>
      <c r="R21" s="67">
        <f t="shared" si="5"/>
        <v>0.15645137457311997</v>
      </c>
      <c r="S21" s="67">
        <f t="shared" ref="S21:S84" si="7">R21*$W$12</f>
        <v>0.15645137457311997</v>
      </c>
      <c r="T21" s="67">
        <f t="shared" ref="T21:T84" si="8">R21*(1-$W$12)</f>
        <v>0</v>
      </c>
      <c r="U21" s="67">
        <f t="shared" ref="U21:U84" si="9">S21+U20*$W$10</f>
        <v>0.44668823512232791</v>
      </c>
      <c r="V21" s="67">
        <f t="shared" ref="V21:V84" si="10">U20*(1-$W$10)+T21</f>
        <v>1.0338152455679655E-2</v>
      </c>
      <c r="W21" s="100">
        <f t="shared" ref="W21:W84" si="11">V21*CH4_fraction*conv</f>
        <v>6.8921016371197696E-3</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0.77982521166000007</v>
      </c>
      <c r="Q22" s="284">
        <f>MCF!R21</f>
        <v>1</v>
      </c>
      <c r="R22" s="67">
        <f t="shared" si="5"/>
        <v>0.1676624205069</v>
      </c>
      <c r="S22" s="67">
        <f t="shared" si="7"/>
        <v>0.1676624205069</v>
      </c>
      <c r="T22" s="67">
        <f t="shared" si="8"/>
        <v>0</v>
      </c>
      <c r="U22" s="67">
        <f t="shared" si="9"/>
        <v>0.59898699971955316</v>
      </c>
      <c r="V22" s="67">
        <f t="shared" si="10"/>
        <v>1.5363655909674749E-2</v>
      </c>
      <c r="W22" s="100">
        <f t="shared" si="11"/>
        <v>1.0242437273116498E-2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0.80069949471599999</v>
      </c>
      <c r="Q23" s="284">
        <f>MCF!R22</f>
        <v>1</v>
      </c>
      <c r="R23" s="67">
        <f t="shared" si="5"/>
        <v>0.17215039136394</v>
      </c>
      <c r="S23" s="67">
        <f t="shared" si="7"/>
        <v>0.17215039136394</v>
      </c>
      <c r="T23" s="67">
        <f t="shared" si="8"/>
        <v>0</v>
      </c>
      <c r="U23" s="67">
        <f t="shared" si="9"/>
        <v>0.75053548256100999</v>
      </c>
      <c r="V23" s="67">
        <f t="shared" si="10"/>
        <v>2.0601908522483184E-2</v>
      </c>
      <c r="W23" s="100">
        <f t="shared" si="11"/>
        <v>1.3734605681655455E-2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0.84204186600600017</v>
      </c>
      <c r="Q24" s="284">
        <f>MCF!R23</f>
        <v>1</v>
      </c>
      <c r="R24" s="67">
        <f t="shared" si="5"/>
        <v>0.18103900119129004</v>
      </c>
      <c r="S24" s="67">
        <f t="shared" si="7"/>
        <v>0.18103900119129004</v>
      </c>
      <c r="T24" s="67">
        <f t="shared" si="8"/>
        <v>0</v>
      </c>
      <c r="U24" s="67">
        <f t="shared" si="9"/>
        <v>0.90576012824568763</v>
      </c>
      <c r="V24" s="67">
        <f t="shared" si="10"/>
        <v>2.5814355506612423E-2</v>
      </c>
      <c r="W24" s="100">
        <f t="shared" si="11"/>
        <v>1.7209570337741613E-2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0.86851337601599998</v>
      </c>
      <c r="Q25" s="284">
        <f>MCF!R24</f>
        <v>1</v>
      </c>
      <c r="R25" s="67">
        <f t="shared" si="5"/>
        <v>0.18673037584343999</v>
      </c>
      <c r="S25" s="67">
        <f t="shared" si="7"/>
        <v>0.18673037584343999</v>
      </c>
      <c r="T25" s="67">
        <f t="shared" si="8"/>
        <v>0</v>
      </c>
      <c r="U25" s="67">
        <f t="shared" si="9"/>
        <v>1.061337261507624</v>
      </c>
      <c r="V25" s="67">
        <f t="shared" si="10"/>
        <v>3.1153242581503645E-2</v>
      </c>
      <c r="W25" s="100">
        <f t="shared" si="11"/>
        <v>2.0768828387669094E-2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0.89544615811200001</v>
      </c>
      <c r="Q26" s="284">
        <f>MCF!R25</f>
        <v>1</v>
      </c>
      <c r="R26" s="67">
        <f t="shared" si="5"/>
        <v>0.19252092399408</v>
      </c>
      <c r="S26" s="67">
        <f t="shared" si="7"/>
        <v>0.19252092399408</v>
      </c>
      <c r="T26" s="67">
        <f t="shared" si="8"/>
        <v>0</v>
      </c>
      <c r="U26" s="67">
        <f t="shared" si="9"/>
        <v>1.2173539321818148</v>
      </c>
      <c r="V26" s="67">
        <f t="shared" si="10"/>
        <v>3.6504253319889053E-2</v>
      </c>
      <c r="W26" s="100">
        <f t="shared" si="11"/>
        <v>2.4336168879926033E-2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0.92273005776600003</v>
      </c>
      <c r="Q27" s="284">
        <f>MCF!R26</f>
        <v>1</v>
      </c>
      <c r="R27" s="67">
        <f t="shared" si="5"/>
        <v>0.19838696241969</v>
      </c>
      <c r="S27" s="67">
        <f t="shared" si="7"/>
        <v>0.19838696241969</v>
      </c>
      <c r="T27" s="67">
        <f t="shared" si="8"/>
        <v>0</v>
      </c>
      <c r="U27" s="67">
        <f t="shared" si="9"/>
        <v>1.3738705128368967</v>
      </c>
      <c r="V27" s="67">
        <f t="shared" si="10"/>
        <v>4.1870381764608187E-2</v>
      </c>
      <c r="W27" s="100">
        <f t="shared" si="11"/>
        <v>2.7913587843072123E-2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0.95022738181799993</v>
      </c>
      <c r="Q28" s="284">
        <f>MCF!R27</f>
        <v>1</v>
      </c>
      <c r="R28" s="67">
        <f t="shared" si="5"/>
        <v>0.20429888709086999</v>
      </c>
      <c r="S28" s="67">
        <f t="shared" si="7"/>
        <v>0.20429888709086999</v>
      </c>
      <c r="T28" s="67">
        <f t="shared" si="8"/>
        <v>0</v>
      </c>
      <c r="U28" s="67">
        <f t="shared" si="9"/>
        <v>1.5309156955227379</v>
      </c>
      <c r="V28" s="67">
        <f t="shared" si="10"/>
        <v>4.7253704405028754E-2</v>
      </c>
      <c r="W28" s="100">
        <f t="shared" si="11"/>
        <v>3.1502469603352498E-2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0.98920831541399989</v>
      </c>
      <c r="Q29" s="284">
        <f>MCF!R28</f>
        <v>1</v>
      </c>
      <c r="R29" s="67">
        <f t="shared" si="5"/>
        <v>0.21267978781400998</v>
      </c>
      <c r="S29" s="67">
        <f t="shared" si="7"/>
        <v>0.21267978781400998</v>
      </c>
      <c r="T29" s="67">
        <f t="shared" si="8"/>
        <v>0</v>
      </c>
      <c r="U29" s="67">
        <f t="shared" si="9"/>
        <v>1.6909402752444853</v>
      </c>
      <c r="V29" s="67">
        <f t="shared" si="10"/>
        <v>5.2655208092262692E-2</v>
      </c>
      <c r="W29" s="100">
        <f t="shared" si="11"/>
        <v>3.5103472061508462E-2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0.92887179858000013</v>
      </c>
      <c r="Q30" s="284">
        <f>MCF!R29</f>
        <v>1</v>
      </c>
      <c r="R30" s="67">
        <f t="shared" si="5"/>
        <v>0.19970743669470004</v>
      </c>
      <c r="S30" s="67">
        <f t="shared" si="7"/>
        <v>0.19970743669470004</v>
      </c>
      <c r="T30" s="67">
        <f t="shared" si="8"/>
        <v>0</v>
      </c>
      <c r="U30" s="67">
        <f t="shared" si="9"/>
        <v>1.8324885250388352</v>
      </c>
      <c r="V30" s="67">
        <f t="shared" si="10"/>
        <v>5.8159186900350067E-2</v>
      </c>
      <c r="W30" s="100">
        <f t="shared" si="11"/>
        <v>3.8772791266900045E-2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0.95189159142000013</v>
      </c>
      <c r="Q31" s="284">
        <f>MCF!R30</f>
        <v>1</v>
      </c>
      <c r="R31" s="67">
        <f t="shared" si="5"/>
        <v>0.20465669215530002</v>
      </c>
      <c r="S31" s="67">
        <f t="shared" si="7"/>
        <v>0.20465669215530002</v>
      </c>
      <c r="T31" s="67">
        <f t="shared" si="8"/>
        <v>0</v>
      </c>
      <c r="U31" s="67">
        <f t="shared" si="9"/>
        <v>1.9741175371626385</v>
      </c>
      <c r="V31" s="67">
        <f t="shared" si="10"/>
        <v>6.3027680031496738E-2</v>
      </c>
      <c r="W31" s="100">
        <f t="shared" si="11"/>
        <v>4.2018453354331159E-2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0.97561862639999997</v>
      </c>
      <c r="Q32" s="284">
        <f>MCF!R31</f>
        <v>1</v>
      </c>
      <c r="R32" s="67">
        <f t="shared" si="5"/>
        <v>0.20975800467599998</v>
      </c>
      <c r="S32" s="67">
        <f t="shared" si="7"/>
        <v>0.20975800467599998</v>
      </c>
      <c r="T32" s="67">
        <f t="shared" si="8"/>
        <v>0</v>
      </c>
      <c r="U32" s="67">
        <f t="shared" si="9"/>
        <v>2.1159765908892916</v>
      </c>
      <c r="V32" s="67">
        <f t="shared" si="10"/>
        <v>6.7898950949347017E-2</v>
      </c>
      <c r="W32" s="100">
        <f t="shared" si="11"/>
        <v>4.5265967299564676E-2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0.99898891091999997</v>
      </c>
      <c r="Q33" s="284">
        <f>MCF!R32</f>
        <v>1</v>
      </c>
      <c r="R33" s="67">
        <f t="shared" si="5"/>
        <v>0.21478261584779998</v>
      </c>
      <c r="S33" s="67">
        <f t="shared" si="7"/>
        <v>0.21478261584779998</v>
      </c>
      <c r="T33" s="67">
        <f t="shared" si="8"/>
        <v>0</v>
      </c>
      <c r="U33" s="67">
        <f t="shared" si="9"/>
        <v>2.2579810726847205</v>
      </c>
      <c r="V33" s="67">
        <f t="shared" si="10"/>
        <v>7.2778134052370769E-2</v>
      </c>
      <c r="W33" s="100">
        <f t="shared" si="11"/>
        <v>4.8518756034913846E-2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1.0222215022799999</v>
      </c>
      <c r="Q34" s="284">
        <f>MCF!R33</f>
        <v>1</v>
      </c>
      <c r="R34" s="67">
        <f t="shared" si="5"/>
        <v>0.21977762299019996</v>
      </c>
      <c r="S34" s="67">
        <f t="shared" si="7"/>
        <v>0.21977762299019996</v>
      </c>
      <c r="T34" s="67">
        <f t="shared" si="8"/>
        <v>0</v>
      </c>
      <c r="U34" s="67">
        <f t="shared" si="9"/>
        <v>2.4000963765816361</v>
      </c>
      <c r="V34" s="67">
        <f t="shared" si="10"/>
        <v>7.7662319093284526E-2</v>
      </c>
      <c r="W34" s="100">
        <f t="shared" si="11"/>
        <v>5.1774879395523013E-2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1.0443901010399999</v>
      </c>
      <c r="Q35" s="284">
        <f>MCF!R34</f>
        <v>1</v>
      </c>
      <c r="R35" s="67">
        <f t="shared" si="5"/>
        <v>0.22454387172359996</v>
      </c>
      <c r="S35" s="67">
        <f t="shared" si="7"/>
        <v>0.22454387172359996</v>
      </c>
      <c r="T35" s="67">
        <f t="shared" si="8"/>
        <v>0</v>
      </c>
      <c r="U35" s="67">
        <f t="shared" si="9"/>
        <v>2.5420899324909878</v>
      </c>
      <c r="V35" s="67">
        <f t="shared" si="10"/>
        <v>8.2550315814248376E-2</v>
      </c>
      <c r="W35" s="100">
        <f t="shared" si="11"/>
        <v>5.5033543876165582E-2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1.0413608502401284</v>
      </c>
      <c r="Q36" s="284">
        <f>MCF!R35</f>
        <v>1</v>
      </c>
      <c r="R36" s="67">
        <f t="shared" si="5"/>
        <v>0.2238925828016276</v>
      </c>
      <c r="S36" s="67">
        <f t="shared" si="7"/>
        <v>0.2238925828016276</v>
      </c>
      <c r="T36" s="67">
        <f t="shared" si="8"/>
        <v>0</v>
      </c>
      <c r="U36" s="67">
        <f t="shared" si="9"/>
        <v>2.678548390228757</v>
      </c>
      <c r="V36" s="67">
        <f t="shared" si="10"/>
        <v>8.7434125063858503E-2</v>
      </c>
      <c r="W36" s="100">
        <f t="shared" si="11"/>
        <v>5.8289416709238998E-2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1.0910457442743091</v>
      </c>
      <c r="Q37" s="284">
        <f>MCF!R36</f>
        <v>1</v>
      </c>
      <c r="R37" s="67">
        <f t="shared" si="5"/>
        <v>0.23457483501897647</v>
      </c>
      <c r="S37" s="67">
        <f t="shared" si="7"/>
        <v>0.23457483501897647</v>
      </c>
      <c r="T37" s="67">
        <f t="shared" si="8"/>
        <v>0</v>
      </c>
      <c r="U37" s="67">
        <f t="shared" si="9"/>
        <v>2.8209956683318498</v>
      </c>
      <c r="V37" s="67">
        <f t="shared" si="10"/>
        <v>9.2127556915883535E-2</v>
      </c>
      <c r="W37" s="100">
        <f t="shared" si="11"/>
        <v>6.141837127725569E-2</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1.1422599622155711</v>
      </c>
      <c r="Q38" s="284">
        <f>MCF!R37</f>
        <v>1</v>
      </c>
      <c r="R38" s="67">
        <f t="shared" si="5"/>
        <v>0.2455858918763478</v>
      </c>
      <c r="S38" s="67">
        <f t="shared" si="7"/>
        <v>0.2455858918763478</v>
      </c>
      <c r="T38" s="67">
        <f t="shared" si="8"/>
        <v>0</v>
      </c>
      <c r="U38" s="67">
        <f t="shared" si="9"/>
        <v>2.9695545884567154</v>
      </c>
      <c r="V38" s="67">
        <f t="shared" si="10"/>
        <v>9.7026971751482075E-2</v>
      </c>
      <c r="W38" s="100">
        <f t="shared" si="11"/>
        <v>6.4684647834321374E-2</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1.1950211794147836</v>
      </c>
      <c r="Q39" s="284">
        <f>MCF!R38</f>
        <v>1</v>
      </c>
      <c r="R39" s="67">
        <f t="shared" si="5"/>
        <v>0.25692955357417846</v>
      </c>
      <c r="S39" s="67">
        <f t="shared" si="7"/>
        <v>0.25692955357417846</v>
      </c>
      <c r="T39" s="67">
        <f t="shared" si="8"/>
        <v>0</v>
      </c>
      <c r="U39" s="67">
        <f t="shared" si="9"/>
        <v>3.1243475480604914</v>
      </c>
      <c r="V39" s="67">
        <f t="shared" si="10"/>
        <v>0.10213659397040226</v>
      </c>
      <c r="W39" s="100">
        <f t="shared" si="11"/>
        <v>6.8091062646934833E-2</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1.2493446334267784</v>
      </c>
      <c r="Q40" s="284">
        <f>MCF!R39</f>
        <v>1</v>
      </c>
      <c r="R40" s="67">
        <f t="shared" si="5"/>
        <v>0.26860909618675732</v>
      </c>
      <c r="S40" s="67">
        <f t="shared" si="7"/>
        <v>0.26860909618675732</v>
      </c>
      <c r="T40" s="67">
        <f t="shared" si="8"/>
        <v>0</v>
      </c>
      <c r="U40" s="67">
        <f t="shared" si="9"/>
        <v>3.2854960108650153</v>
      </c>
      <c r="V40" s="67">
        <f t="shared" si="10"/>
        <v>0.10746063338223347</v>
      </c>
      <c r="W40" s="100">
        <f t="shared" si="11"/>
        <v>7.1640422254822311E-2</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1.3052427951280938</v>
      </c>
      <c r="Q41" s="284">
        <f>MCF!R40</f>
        <v>1</v>
      </c>
      <c r="R41" s="67">
        <f t="shared" si="5"/>
        <v>0.28062720095254018</v>
      </c>
      <c r="S41" s="67">
        <f t="shared" si="7"/>
        <v>0.28062720095254018</v>
      </c>
      <c r="T41" s="67">
        <f t="shared" si="8"/>
        <v>0</v>
      </c>
      <c r="U41" s="67">
        <f t="shared" si="9"/>
        <v>3.4531199441364278</v>
      </c>
      <c r="V41" s="67">
        <f t="shared" si="10"/>
        <v>0.1130032676811281</v>
      </c>
      <c r="W41" s="100">
        <f t="shared" si="11"/>
        <v>7.5335511787418735E-2</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1.3627250089553753</v>
      </c>
      <c r="Q42" s="284">
        <f>MCF!R41</f>
        <v>1</v>
      </c>
      <c r="R42" s="67">
        <f t="shared" si="5"/>
        <v>0.29298587692540567</v>
      </c>
      <c r="S42" s="67">
        <f t="shared" si="7"/>
        <v>0.29298587692540567</v>
      </c>
      <c r="T42" s="67">
        <f t="shared" si="8"/>
        <v>0</v>
      </c>
      <c r="U42" s="67">
        <f t="shared" si="9"/>
        <v>3.627337197970566</v>
      </c>
      <c r="V42" s="67">
        <f t="shared" si="10"/>
        <v>0.11876862309126779</v>
      </c>
      <c r="W42" s="100">
        <f t="shared" si="11"/>
        <v>7.9179082060845188E-2</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1.4217970996413025</v>
      </c>
      <c r="Q43" s="284">
        <f>MCF!R42</f>
        <v>1</v>
      </c>
      <c r="R43" s="67">
        <f t="shared" si="5"/>
        <v>0.30568637642288005</v>
      </c>
      <c r="S43" s="67">
        <f t="shared" si="7"/>
        <v>0.30568637642288005</v>
      </c>
      <c r="T43" s="67">
        <f t="shared" si="8"/>
        <v>0</v>
      </c>
      <c r="U43" s="67">
        <f t="shared" si="9"/>
        <v>3.8082628213758034</v>
      </c>
      <c r="V43" s="67">
        <f t="shared" si="10"/>
        <v>0.12476075301764285</v>
      </c>
      <c r="W43" s="100">
        <f t="shared" si="11"/>
        <v>8.3173835345095232E-2</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1.4824609426105568</v>
      </c>
      <c r="Q44" s="284">
        <f>MCF!R43</f>
        <v>1</v>
      </c>
      <c r="R44" s="67">
        <f t="shared" si="5"/>
        <v>0.31872910266126969</v>
      </c>
      <c r="S44" s="67">
        <f t="shared" si="7"/>
        <v>0.31872910266126969</v>
      </c>
      <c r="T44" s="67">
        <f t="shared" si="8"/>
        <v>0</v>
      </c>
      <c r="U44" s="67">
        <f t="shared" si="9"/>
        <v>3.9960083095140666</v>
      </c>
      <c r="V44" s="67">
        <f t="shared" si="10"/>
        <v>0.13098361452300628</v>
      </c>
      <c r="W44" s="100">
        <f t="shared" si="11"/>
        <v>8.7322409682004179E-2</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1.5447139949668058</v>
      </c>
      <c r="Q45" s="284">
        <f>MCF!R44</f>
        <v>1</v>
      </c>
      <c r="R45" s="67">
        <f t="shared" si="5"/>
        <v>0.33211350891786323</v>
      </c>
      <c r="S45" s="67">
        <f t="shared" si="7"/>
        <v>0.33211350891786323</v>
      </c>
      <c r="T45" s="67">
        <f t="shared" si="8"/>
        <v>0</v>
      </c>
      <c r="U45" s="67">
        <f t="shared" si="9"/>
        <v>4.1906807759948883</v>
      </c>
      <c r="V45" s="67">
        <f t="shared" si="10"/>
        <v>0.13744104243704183</v>
      </c>
      <c r="W45" s="100">
        <f t="shared" si="11"/>
        <v>9.162736162469455E-2</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1.6085487837515566</v>
      </c>
      <c r="Q46" s="284">
        <f>MCF!R45</f>
        <v>1</v>
      </c>
      <c r="R46" s="67">
        <f t="shared" si="5"/>
        <v>0.34583798850658465</v>
      </c>
      <c r="S46" s="67">
        <f t="shared" si="7"/>
        <v>0.34583798850658465</v>
      </c>
      <c r="T46" s="67">
        <f t="shared" si="8"/>
        <v>0</v>
      </c>
      <c r="U46" s="67">
        <f t="shared" si="9"/>
        <v>4.3923820436137104</v>
      </c>
      <c r="V46" s="67">
        <f t="shared" si="10"/>
        <v>0.14413672088776255</v>
      </c>
      <c r="W46" s="100">
        <f t="shared" si="11"/>
        <v>9.6091147258508369E-2</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1.673952347885604</v>
      </c>
      <c r="Q47" s="284">
        <f>MCF!R46</f>
        <v>1</v>
      </c>
      <c r="R47" s="67">
        <f t="shared" si="5"/>
        <v>0.35989975479540487</v>
      </c>
      <c r="S47" s="67">
        <f t="shared" si="7"/>
        <v>0.35989975479540487</v>
      </c>
      <c r="T47" s="67">
        <f t="shared" si="8"/>
        <v>0</v>
      </c>
      <c r="U47" s="67">
        <f t="shared" si="9"/>
        <v>4.6012076463812823</v>
      </c>
      <c r="V47" s="67">
        <f t="shared" si="10"/>
        <v>0.15107415202783311</v>
      </c>
      <c r="W47" s="100">
        <f t="shared" si="11"/>
        <v>0.10071610135188874</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1.7409056299120305</v>
      </c>
      <c r="Q48" s="284">
        <f>MCF!R47</f>
        <v>1</v>
      </c>
      <c r="R48" s="67">
        <f t="shared" si="5"/>
        <v>0.37429471043108653</v>
      </c>
      <c r="S48" s="67">
        <f t="shared" si="7"/>
        <v>0.37429471043108653</v>
      </c>
      <c r="T48" s="67">
        <f t="shared" si="8"/>
        <v>0</v>
      </c>
      <c r="U48" s="67">
        <f t="shared" si="9"/>
        <v>4.8172457351025821</v>
      </c>
      <c r="V48" s="67">
        <f t="shared" si="10"/>
        <v>0.15825662170978652</v>
      </c>
      <c r="W48" s="100">
        <f t="shared" si="11"/>
        <v>0.105504414473191</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1.8106616879999999</v>
      </c>
      <c r="Q49" s="284">
        <f>MCF!R48</f>
        <v>1</v>
      </c>
      <c r="R49" s="67">
        <f t="shared" si="5"/>
        <v>0.38929226291999997</v>
      </c>
      <c r="S49" s="67">
        <f t="shared" si="7"/>
        <v>0.38929226291999997</v>
      </c>
      <c r="T49" s="67">
        <f t="shared" si="8"/>
        <v>0</v>
      </c>
      <c r="U49" s="67">
        <f t="shared" si="9"/>
        <v>5.0408508361787154</v>
      </c>
      <c r="V49" s="67">
        <f t="shared" si="10"/>
        <v>0.16568716184386656</v>
      </c>
      <c r="W49" s="100">
        <f t="shared" si="11"/>
        <v>0.11045810789591104</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4.8674728699606504</v>
      </c>
      <c r="V50" s="67">
        <f t="shared" si="10"/>
        <v>0.17337796621806495</v>
      </c>
      <c r="W50" s="100">
        <f t="shared" si="11"/>
        <v>0.11558531081204329</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4.7000581667207655</v>
      </c>
      <c r="V51" s="67">
        <f t="shared" si="10"/>
        <v>0.16741470323988489</v>
      </c>
      <c r="W51" s="100">
        <f t="shared" si="11"/>
        <v>0.11160980215992325</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4.5384016225111798</v>
      </c>
      <c r="V52" s="67">
        <f t="shared" si="10"/>
        <v>0.16165654420958603</v>
      </c>
      <c r="W52" s="100">
        <f t="shared" si="11"/>
        <v>0.10777102947305735</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4.3823051878489228</v>
      </c>
      <c r="V53" s="67">
        <f t="shared" si="10"/>
        <v>0.15609643466225701</v>
      </c>
      <c r="W53" s="100">
        <f t="shared" si="11"/>
        <v>0.104064289774838</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4.2315776250805524</v>
      </c>
      <c r="V54" s="67">
        <f t="shared" si="10"/>
        <v>0.15072756276837071</v>
      </c>
      <c r="W54" s="100">
        <f t="shared" si="11"/>
        <v>0.10048504184558046</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4.0860342740921114</v>
      </c>
      <c r="V55" s="67">
        <f t="shared" si="10"/>
        <v>0.14554335098844109</v>
      </c>
      <c r="W55" s="100">
        <f t="shared" si="11"/>
        <v>9.7028900658960721E-2</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3.9454968260773966</v>
      </c>
      <c r="V56" s="67">
        <f t="shared" si="10"/>
        <v>0.14053744801471477</v>
      </c>
      <c r="W56" s="100">
        <f t="shared" si="11"/>
        <v>9.3691632009809844E-2</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3.8097931050873717</v>
      </c>
      <c r="V57" s="67">
        <f t="shared" si="10"/>
        <v>0.13570372099002476</v>
      </c>
      <c r="W57" s="100">
        <f t="shared" si="11"/>
        <v>9.0469147326683166E-2</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3.6787568570930982</v>
      </c>
      <c r="V58" s="67">
        <f t="shared" si="10"/>
        <v>0.13103624799427349</v>
      </c>
      <c r="W58" s="100">
        <f t="shared" si="11"/>
        <v>8.735749866284899E-2</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3.552227546303758</v>
      </c>
      <c r="V59" s="67">
        <f t="shared" si="10"/>
        <v>0.12652931078934018</v>
      </c>
      <c r="W59" s="100">
        <f t="shared" si="11"/>
        <v>8.4352873859560112E-2</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3.4300501584902343</v>
      </c>
      <c r="V60" s="67">
        <f t="shared" si="10"/>
        <v>0.12217738781352382</v>
      </c>
      <c r="W60" s="100">
        <f t="shared" si="11"/>
        <v>8.1451591875682544E-2</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3.3120750110732944</v>
      </c>
      <c r="V61" s="67">
        <f t="shared" si="10"/>
        <v>0.11797514741693979</v>
      </c>
      <c r="W61" s="100">
        <f t="shared" si="11"/>
        <v>7.8650098277959851E-2</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3.1981575697437123</v>
      </c>
      <c r="V62" s="67">
        <f t="shared" si="10"/>
        <v>0.11391744132958191</v>
      </c>
      <c r="W62" s="100">
        <f t="shared" si="11"/>
        <v>7.5944960886387941E-2</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3.0881582713896645</v>
      </c>
      <c r="V63" s="67">
        <f t="shared" si="10"/>
        <v>0.10999929835404784</v>
      </c>
      <c r="W63" s="100">
        <f t="shared" si="11"/>
        <v>7.3332865569365219E-2</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2.981942353114464</v>
      </c>
      <c r="V64" s="67">
        <f t="shared" si="10"/>
        <v>0.1062159182752006</v>
      </c>
      <c r="W64" s="100">
        <f t="shared" si="11"/>
        <v>7.081061218346707E-2</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2.8793796871351591</v>
      </c>
      <c r="V65" s="67">
        <f t="shared" si="10"/>
        <v>0.10256266597930475</v>
      </c>
      <c r="W65" s="100">
        <f t="shared" si="11"/>
        <v>6.837511065286983E-2</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2.7803446213597267</v>
      </c>
      <c r="V66" s="67">
        <f t="shared" si="10"/>
        <v>9.9035065775432307E-2</v>
      </c>
      <c r="W66" s="100">
        <f t="shared" si="11"/>
        <v>6.6023377183621529E-2</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2.6847158254475447</v>
      </c>
      <c r="V67" s="67">
        <f t="shared" si="10"/>
        <v>9.5628795912181791E-2</v>
      </c>
      <c r="W67" s="100">
        <f t="shared" si="11"/>
        <v>6.3752530608121194E-2</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2.5923761421645524</v>
      </c>
      <c r="V68" s="67">
        <f t="shared" si="10"/>
        <v>9.2339683282992163E-2</v>
      </c>
      <c r="W68" s="100">
        <f t="shared" si="11"/>
        <v>6.1559788855328104E-2</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2.5032124438509871</v>
      </c>
      <c r="V69" s="67">
        <f t="shared" si="10"/>
        <v>8.9163698313565493E-2</v>
      </c>
      <c r="W69" s="100">
        <f t="shared" si="11"/>
        <v>5.944246554237699E-2</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2.4171154938258526</v>
      </c>
      <c r="V70" s="67">
        <f t="shared" si="10"/>
        <v>8.6096950025134483E-2</v>
      </c>
      <c r="W70" s="100">
        <f t="shared" si="11"/>
        <v>5.7397966683422987E-2</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2.3339798125583258</v>
      </c>
      <c r="V71" s="67">
        <f t="shared" si="10"/>
        <v>8.3135681267526879E-2</v>
      </c>
      <c r="W71" s="100">
        <f t="shared" si="11"/>
        <v>5.5423787511684586E-2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2.253703548442139</v>
      </c>
      <c r="V72" s="67">
        <f t="shared" si="10"/>
        <v>8.0276264116186671E-2</v>
      </c>
      <c r="W72" s="100">
        <f t="shared" si="11"/>
        <v>5.3517509410791114E-2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2.1761883530146262</v>
      </c>
      <c r="V73" s="67">
        <f t="shared" si="10"/>
        <v>7.751519542751277E-2</v>
      </c>
      <c r="W73" s="100">
        <f t="shared" si="11"/>
        <v>5.167679695167518E-2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2.1013392604675563</v>
      </c>
      <c r="V74" s="67">
        <f t="shared" si="10"/>
        <v>7.4849092547070076E-2</v>
      </c>
      <c r="W74" s="100">
        <f t="shared" si="11"/>
        <v>4.9899395031380051E-2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2.0290645713021416</v>
      </c>
      <c r="V75" s="67">
        <f t="shared" si="10"/>
        <v>7.2274689165414727E-2</v>
      </c>
      <c r="W75" s="100">
        <f t="shared" si="11"/>
        <v>4.8183126110276482E-2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1.959275739985685</v>
      </c>
      <c r="V76" s="67">
        <f t="shared" si="10"/>
        <v>6.9788831316456509E-2</v>
      </c>
      <c r="W76" s="100">
        <f t="shared" si="11"/>
        <v>4.652588754430434E-2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1.891887266472229</v>
      </c>
      <c r="V77" s="67">
        <f t="shared" si="10"/>
        <v>6.7388473513456087E-2</v>
      </c>
      <c r="W77" s="100">
        <f t="shared" si="11"/>
        <v>4.4925649008970725E-2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1.8268165914543062</v>
      </c>
      <c r="V78" s="67">
        <f t="shared" si="10"/>
        <v>6.5070675017922755E-2</v>
      </c>
      <c r="W78" s="100">
        <f t="shared" si="11"/>
        <v>4.3380450011948499E-2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1.7639839952174641</v>
      </c>
      <c r="V79" s="67">
        <f t="shared" si="10"/>
        <v>6.2832596236842134E-2</v>
      </c>
      <c r="W79" s="100">
        <f t="shared" si="11"/>
        <v>4.1888397491228087E-2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1.7033124999736444</v>
      </c>
      <c r="V80" s="67">
        <f t="shared" si="10"/>
        <v>6.0671495243819547E-2</v>
      </c>
      <c r="W80" s="100">
        <f t="shared" si="11"/>
        <v>4.0447663495879693E-2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1.644727775553767</v>
      </c>
      <c r="V81" s="67">
        <f t="shared" si="10"/>
        <v>5.8584724419877339E-2</v>
      </c>
      <c r="W81" s="100">
        <f t="shared" si="11"/>
        <v>3.905648294658489E-2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1.5881580483439766</v>
      </c>
      <c r="V82" s="67">
        <f t="shared" si="10"/>
        <v>5.656972720979047E-2</v>
      </c>
      <c r="W82" s="100">
        <f t="shared" si="11"/>
        <v>3.7713151473193644E-2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1.5335340133539899</v>
      </c>
      <c r="V83" s="67">
        <f t="shared" si="10"/>
        <v>5.4624034989986713E-2</v>
      </c>
      <c r="W83" s="100">
        <f t="shared" si="11"/>
        <v>3.6416023326657804E-2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1.480788749309816</v>
      </c>
      <c r="V84" s="67">
        <f t="shared" si="10"/>
        <v>5.2745264044173998E-2</v>
      </c>
      <c r="W84" s="100">
        <f t="shared" si="11"/>
        <v>3.5163509362782661E-2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1.4298576366668261</v>
      </c>
      <c r="V85" s="67">
        <f t="shared" ref="V85:V98" si="22">U84*(1-$W$10)+T85</f>
        <v>5.0931112642989891E-2</v>
      </c>
      <c r="W85" s="100">
        <f t="shared" ref="W85:W99" si="23">V85*CH4_fraction*conv</f>
        <v>3.3954075095326594E-2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1.3806782784427307</v>
      </c>
      <c r="V86" s="67">
        <f t="shared" si="22"/>
        <v>4.9179358224095256E-2</v>
      </c>
      <c r="W86" s="100">
        <f t="shared" si="23"/>
        <v>3.2786238816063504E-2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1.3331904237734733</v>
      </c>
      <c r="V87" s="67">
        <f t="shared" si="22"/>
        <v>4.7487854669257472E-2</v>
      </c>
      <c r="W87" s="100">
        <f t="shared" si="23"/>
        <v>3.1658569779504979E-2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1.2873358940983861</v>
      </c>
      <c r="V88" s="67">
        <f t="shared" si="22"/>
        <v>4.5854529675087186E-2</v>
      </c>
      <c r="W88" s="100">
        <f t="shared" si="23"/>
        <v>3.0569686450058121E-2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1.2430585118841786</v>
      </c>
      <c r="V89" s="67">
        <f t="shared" si="22"/>
        <v>4.4277382214207496E-2</v>
      </c>
      <c r="W89" s="100">
        <f t="shared" si="23"/>
        <v>2.9518254809471664E-2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1.2003040318004334</v>
      </c>
      <c r="V90" s="67">
        <f t="shared" si="22"/>
        <v>4.2754480083745196E-2</v>
      </c>
      <c r="W90" s="100">
        <f t="shared" si="23"/>
        <v>2.8502986722496796E-2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1.1590200742622929</v>
      </c>
      <c r="V91" s="67">
        <f t="shared" si="22"/>
        <v>4.1283957538140618E-2</v>
      </c>
      <c r="W91" s="100">
        <f t="shared" si="23"/>
        <v>2.7522638358760412E-2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1.1191560612589169</v>
      </c>
      <c r="V92" s="67">
        <f t="shared" si="22"/>
        <v>3.986401300337597E-2</v>
      </c>
      <c r="W92" s="100">
        <f t="shared" si="23"/>
        <v>2.6576008668917312E-2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1.080663154389095</v>
      </c>
      <c r="V93" s="67">
        <f t="shared" si="22"/>
        <v>3.8492906869821895E-2</v>
      </c>
      <c r="W93" s="100">
        <f t="shared" si="23"/>
        <v>2.5661937913214597E-2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1.0434941950280969</v>
      </c>
      <c r="V94" s="67">
        <f t="shared" si="22"/>
        <v>3.7168959360998108E-2</v>
      </c>
      <c r="W94" s="100">
        <f t="shared" si="23"/>
        <v>2.4779306240665405E-2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1.0076036465524598</v>
      </c>
      <c r="V95" s="67">
        <f t="shared" si="22"/>
        <v>3.5890548475637156E-2</v>
      </c>
      <c r="W95" s="100">
        <f t="shared" si="23"/>
        <v>2.3927032317091437E-2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0.97294753855192984</v>
      </c>
      <c r="V96" s="67">
        <f t="shared" si="22"/>
        <v>3.4656108000529984E-2</v>
      </c>
      <c r="W96" s="100">
        <f t="shared" si="23"/>
        <v>2.3104072000353321E-2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0.93948341296021087</v>
      </c>
      <c r="V97" s="67">
        <f t="shared" si="22"/>
        <v>3.3464125591718935E-2</v>
      </c>
      <c r="W97" s="100">
        <f t="shared" si="23"/>
        <v>2.2309417061145954E-2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0.90717027203852363</v>
      </c>
      <c r="V98" s="67">
        <f t="shared" si="22"/>
        <v>3.2313140921687245E-2</v>
      </c>
      <c r="W98" s="100">
        <f t="shared" si="23"/>
        <v>2.1542093947791496E-2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0.87596852814824844</v>
      </c>
      <c r="V99" s="68">
        <f>U98*(1-$W$10)+T99</f>
        <v>3.1201743890275215E-2</v>
      </c>
      <c r="W99" s="102">
        <f t="shared" si="23"/>
        <v>2.080116259351681E-2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0.18716067948600001</v>
      </c>
      <c r="D19" s="416">
        <f>Dry_Matter_Content!H6</f>
        <v>0.73</v>
      </c>
      <c r="E19" s="283">
        <f>MCF!R18</f>
        <v>1</v>
      </c>
      <c r="F19" s="130">
        <f t="shared" ref="F19:F50" si="0">C19*D19*$K$6*DOCF*E19</f>
        <v>2.0494094403717002E-2</v>
      </c>
      <c r="G19" s="65">
        <f t="shared" ref="G19:G82" si="1">F19*$K$12</f>
        <v>2.0494094403717002E-2</v>
      </c>
      <c r="H19" s="65">
        <f t="shared" ref="H19:H82" si="2">F19*(1-$K$12)</f>
        <v>0</v>
      </c>
      <c r="I19" s="65">
        <f t="shared" ref="I19:I82" si="3">G19+I18*$K$10</f>
        <v>2.0494094403717002E-2</v>
      </c>
      <c r="J19" s="65">
        <f t="shared" ref="J19:J82" si="4">I18*(1-$K$10)+H19</f>
        <v>0</v>
      </c>
      <c r="K19" s="66">
        <f>J19*CH4_fraction*conv</f>
        <v>0</v>
      </c>
      <c r="O19" s="95">
        <f>Amnt_Deposited!B14</f>
        <v>2000</v>
      </c>
      <c r="P19" s="98">
        <f>Amnt_Deposited!H14</f>
        <v>0.18716067948600001</v>
      </c>
      <c r="Q19" s="283">
        <f>MCF!R18</f>
        <v>1</v>
      </c>
      <c r="R19" s="130">
        <f t="shared" ref="R19:R50" si="5">P19*$W$6*DOCF*Q19</f>
        <v>2.2459281538320001E-2</v>
      </c>
      <c r="S19" s="65">
        <f>R19*$W$12</f>
        <v>2.2459281538320001E-2</v>
      </c>
      <c r="T19" s="65">
        <f>R19*(1-$W$12)</f>
        <v>0</v>
      </c>
      <c r="U19" s="65">
        <f>S19+U18*$W$10</f>
        <v>2.2459281538320001E-2</v>
      </c>
      <c r="V19" s="65">
        <f>U18*(1-$W$10)+T19</f>
        <v>0</v>
      </c>
      <c r="W19" s="66">
        <f>V19*CH4_fraction*conv</f>
        <v>0</v>
      </c>
    </row>
    <row r="20" spans="2:23">
      <c r="B20" s="96">
        <f>Amnt_Deposited!B15</f>
        <v>2001</v>
      </c>
      <c r="C20" s="99">
        <f>Amnt_Deposited!H15</f>
        <v>0.20055572044200001</v>
      </c>
      <c r="D20" s="418">
        <f>Dry_Matter_Content!H7</f>
        <v>0.73</v>
      </c>
      <c r="E20" s="284">
        <f>MCF!R19</f>
        <v>1</v>
      </c>
      <c r="F20" s="67">
        <f t="shared" si="0"/>
        <v>2.1960851388399E-2</v>
      </c>
      <c r="G20" s="67">
        <f t="shared" si="1"/>
        <v>2.1960851388399E-2</v>
      </c>
      <c r="H20" s="67">
        <f t="shared" si="2"/>
        <v>0</v>
      </c>
      <c r="I20" s="67">
        <f t="shared" si="3"/>
        <v>4.1069418354993809E-2</v>
      </c>
      <c r="J20" s="67">
        <f t="shared" si="4"/>
        <v>1.3855274371221893E-3</v>
      </c>
      <c r="K20" s="100">
        <f>J20*CH4_fraction*conv</f>
        <v>9.2368495808145947E-4</v>
      </c>
      <c r="M20" s="393"/>
      <c r="O20" s="96">
        <f>Amnt_Deposited!B15</f>
        <v>2001</v>
      </c>
      <c r="P20" s="99">
        <f>Amnt_Deposited!H15</f>
        <v>0.20055572044200001</v>
      </c>
      <c r="Q20" s="284">
        <f>MCF!R19</f>
        <v>1</v>
      </c>
      <c r="R20" s="67">
        <f t="shared" si="5"/>
        <v>2.4066686453040002E-2</v>
      </c>
      <c r="S20" s="67">
        <f>R20*$W$12</f>
        <v>2.4066686453040002E-2</v>
      </c>
      <c r="T20" s="67">
        <f>R20*(1-$W$12)</f>
        <v>0</v>
      </c>
      <c r="U20" s="67">
        <f>S20+U19*$W$10</f>
        <v>4.5007581758897325E-2</v>
      </c>
      <c r="V20" s="67">
        <f>U19*(1-$W$10)+T20</f>
        <v>1.5183862324626731E-3</v>
      </c>
      <c r="W20" s="100">
        <f>V20*CH4_fraction*conv</f>
        <v>1.0122574883084487E-3</v>
      </c>
    </row>
    <row r="21" spans="2:23">
      <c r="B21" s="96">
        <f>Amnt_Deposited!B16</f>
        <v>2002</v>
      </c>
      <c r="C21" s="99">
        <f>Amnt_Deposited!H16</f>
        <v>0.19845840326399997</v>
      </c>
      <c r="D21" s="418">
        <f>Dry_Matter_Content!H8</f>
        <v>0.73</v>
      </c>
      <c r="E21" s="284">
        <f>MCF!R20</f>
        <v>1</v>
      </c>
      <c r="F21" s="67">
        <f t="shared" si="0"/>
        <v>2.1731195157407995E-2</v>
      </c>
      <c r="G21" s="67">
        <f t="shared" si="1"/>
        <v>2.1731195157407995E-2</v>
      </c>
      <c r="H21" s="67">
        <f t="shared" si="2"/>
        <v>0</v>
      </c>
      <c r="I21" s="67">
        <f t="shared" si="3"/>
        <v>6.0024067018736138E-2</v>
      </c>
      <c r="J21" s="67">
        <f t="shared" si="4"/>
        <v>2.7765464936656652E-3</v>
      </c>
      <c r="K21" s="100">
        <f t="shared" ref="K21:K84" si="6">J21*CH4_fraction*conv</f>
        <v>1.8510309957771101E-3</v>
      </c>
      <c r="O21" s="96">
        <f>Amnt_Deposited!B16</f>
        <v>2002</v>
      </c>
      <c r="P21" s="99">
        <f>Amnt_Deposited!H16</f>
        <v>0.19845840326399997</v>
      </c>
      <c r="Q21" s="284">
        <f>MCF!R20</f>
        <v>1</v>
      </c>
      <c r="R21" s="67">
        <f t="shared" si="5"/>
        <v>2.3815008391679996E-2</v>
      </c>
      <c r="S21" s="67">
        <f t="shared" ref="S21:S84" si="7">R21*$W$12</f>
        <v>2.3815008391679996E-2</v>
      </c>
      <c r="T21" s="67">
        <f t="shared" ref="T21:T84" si="8">R21*(1-$W$12)</f>
        <v>0</v>
      </c>
      <c r="U21" s="67">
        <f t="shared" ref="U21:U84" si="9">S21+U20*$W$10</f>
        <v>6.5779799472587552E-2</v>
      </c>
      <c r="V21" s="67">
        <f t="shared" ref="V21:V84" si="10">U20*(1-$W$10)+T21</f>
        <v>3.0427906779897699E-3</v>
      </c>
      <c r="W21" s="100">
        <f t="shared" ref="W21:W84" si="11">V21*CH4_fraction*conv</f>
        <v>2.0285271186598463E-3</v>
      </c>
    </row>
    <row r="22" spans="2:23">
      <c r="B22" s="96">
        <f>Amnt_Deposited!B17</f>
        <v>2003</v>
      </c>
      <c r="C22" s="99">
        <f>Amnt_Deposited!H17</f>
        <v>0.21267960318000001</v>
      </c>
      <c r="D22" s="418">
        <f>Dry_Matter_Content!H9</f>
        <v>0.73</v>
      </c>
      <c r="E22" s="284">
        <f>MCF!R21</f>
        <v>1</v>
      </c>
      <c r="F22" s="67">
        <f t="shared" si="0"/>
        <v>2.3288416548209998E-2</v>
      </c>
      <c r="G22" s="67">
        <f t="shared" si="1"/>
        <v>2.3288416548209998E-2</v>
      </c>
      <c r="H22" s="67">
        <f t="shared" si="2"/>
        <v>0</v>
      </c>
      <c r="I22" s="67">
        <f t="shared" si="3"/>
        <v>7.9254485682100029E-2</v>
      </c>
      <c r="J22" s="67">
        <f t="shared" si="4"/>
        <v>4.0579978848461059E-3</v>
      </c>
      <c r="K22" s="100">
        <f t="shared" si="6"/>
        <v>2.7053319232307371E-3</v>
      </c>
      <c r="N22" s="258"/>
      <c r="O22" s="96">
        <f>Amnt_Deposited!B17</f>
        <v>2003</v>
      </c>
      <c r="P22" s="99">
        <f>Amnt_Deposited!H17</f>
        <v>0.21267960318000001</v>
      </c>
      <c r="Q22" s="284">
        <f>MCF!R21</f>
        <v>1</v>
      </c>
      <c r="R22" s="67">
        <f t="shared" si="5"/>
        <v>2.5521552381600001E-2</v>
      </c>
      <c r="S22" s="67">
        <f t="shared" si="7"/>
        <v>2.5521552381600001E-2</v>
      </c>
      <c r="T22" s="67">
        <f t="shared" si="8"/>
        <v>0</v>
      </c>
      <c r="U22" s="67">
        <f t="shared" si="9"/>
        <v>8.6854230884493192E-2</v>
      </c>
      <c r="V22" s="67">
        <f t="shared" si="10"/>
        <v>4.4471209696943627E-3</v>
      </c>
      <c r="W22" s="100">
        <f t="shared" si="11"/>
        <v>2.964747313129575E-3</v>
      </c>
    </row>
    <row r="23" spans="2:23">
      <c r="B23" s="96">
        <f>Amnt_Deposited!B18</f>
        <v>2004</v>
      </c>
      <c r="C23" s="99">
        <f>Amnt_Deposited!H18</f>
        <v>0.21837258946800001</v>
      </c>
      <c r="D23" s="418">
        <f>Dry_Matter_Content!H10</f>
        <v>0.73</v>
      </c>
      <c r="E23" s="284">
        <f>MCF!R22</f>
        <v>1</v>
      </c>
      <c r="F23" s="67">
        <f t="shared" si="0"/>
        <v>2.3911798546745997E-2</v>
      </c>
      <c r="G23" s="67">
        <f t="shared" si="1"/>
        <v>2.3911798546745997E-2</v>
      </c>
      <c r="H23" s="67">
        <f t="shared" si="2"/>
        <v>0</v>
      </c>
      <c r="I23" s="67">
        <f t="shared" si="3"/>
        <v>9.7808191196560521E-2</v>
      </c>
      <c r="J23" s="67">
        <f t="shared" si="4"/>
        <v>5.3580930322854985E-3</v>
      </c>
      <c r="K23" s="100">
        <f t="shared" si="6"/>
        <v>3.5720620215236656E-3</v>
      </c>
      <c r="N23" s="258"/>
      <c r="O23" s="96">
        <f>Amnt_Deposited!B18</f>
        <v>2004</v>
      </c>
      <c r="P23" s="99">
        <f>Amnt_Deposited!H18</f>
        <v>0.21837258946800001</v>
      </c>
      <c r="Q23" s="284">
        <f>MCF!R22</f>
        <v>1</v>
      </c>
      <c r="R23" s="67">
        <f t="shared" si="5"/>
        <v>2.620471073616E-2</v>
      </c>
      <c r="S23" s="67">
        <f t="shared" si="7"/>
        <v>2.620471073616E-2</v>
      </c>
      <c r="T23" s="67">
        <f t="shared" si="8"/>
        <v>0</v>
      </c>
      <c r="U23" s="67">
        <f t="shared" si="9"/>
        <v>0.1071870588455458</v>
      </c>
      <c r="V23" s="67">
        <f t="shared" si="10"/>
        <v>5.8718827751073959E-3</v>
      </c>
      <c r="W23" s="100">
        <f t="shared" si="11"/>
        <v>3.9145885167382634E-3</v>
      </c>
    </row>
    <row r="24" spans="2:23">
      <c r="B24" s="96">
        <f>Amnt_Deposited!B19</f>
        <v>2005</v>
      </c>
      <c r="C24" s="99">
        <f>Amnt_Deposited!H19</f>
        <v>0.22964778163800001</v>
      </c>
      <c r="D24" s="418">
        <f>Dry_Matter_Content!H11</f>
        <v>0.73</v>
      </c>
      <c r="E24" s="284">
        <f>MCF!R23</f>
        <v>1</v>
      </c>
      <c r="F24" s="67">
        <f t="shared" si="0"/>
        <v>2.5146432089361001E-2</v>
      </c>
      <c r="G24" s="67">
        <f t="shared" si="1"/>
        <v>2.5146432089361001E-2</v>
      </c>
      <c r="H24" s="67">
        <f t="shared" si="2"/>
        <v>0</v>
      </c>
      <c r="I24" s="67">
        <f t="shared" si="3"/>
        <v>0.1163421850972134</v>
      </c>
      <c r="J24" s="67">
        <f t="shared" si="4"/>
        <v>6.6124381887081151E-3</v>
      </c>
      <c r="K24" s="100">
        <f t="shared" si="6"/>
        <v>4.4082921258054098E-3</v>
      </c>
      <c r="N24" s="258"/>
      <c r="O24" s="96">
        <f>Amnt_Deposited!B19</f>
        <v>2005</v>
      </c>
      <c r="P24" s="99">
        <f>Amnt_Deposited!H19</f>
        <v>0.22964778163800001</v>
      </c>
      <c r="Q24" s="284">
        <f>MCF!R23</f>
        <v>1</v>
      </c>
      <c r="R24" s="67">
        <f t="shared" si="5"/>
        <v>2.7557733796559999E-2</v>
      </c>
      <c r="S24" s="67">
        <f t="shared" si="7"/>
        <v>2.7557733796559999E-2</v>
      </c>
      <c r="T24" s="67">
        <f t="shared" si="8"/>
        <v>0</v>
      </c>
      <c r="U24" s="67">
        <f t="shared" si="9"/>
        <v>0.12749828503804211</v>
      </c>
      <c r="V24" s="67">
        <f t="shared" si="10"/>
        <v>7.2465076040636898E-3</v>
      </c>
      <c r="W24" s="100">
        <f t="shared" si="11"/>
        <v>4.8310050693757926E-3</v>
      </c>
    </row>
    <row r="25" spans="2:23">
      <c r="B25" s="96">
        <f>Amnt_Deposited!B20</f>
        <v>2006</v>
      </c>
      <c r="C25" s="99">
        <f>Amnt_Deposited!H20</f>
        <v>0.236867284368</v>
      </c>
      <c r="D25" s="418">
        <f>Dry_Matter_Content!H12</f>
        <v>0.73</v>
      </c>
      <c r="E25" s="284">
        <f>MCF!R24</f>
        <v>1</v>
      </c>
      <c r="F25" s="67">
        <f t="shared" si="0"/>
        <v>2.5936967638296001E-2</v>
      </c>
      <c r="G25" s="67">
        <f t="shared" si="1"/>
        <v>2.5936967638296001E-2</v>
      </c>
      <c r="H25" s="67">
        <f t="shared" si="2"/>
        <v>0</v>
      </c>
      <c r="I25" s="67">
        <f t="shared" si="3"/>
        <v>0.13441370201729169</v>
      </c>
      <c r="J25" s="67">
        <f t="shared" si="4"/>
        <v>7.8654507182177105E-3</v>
      </c>
      <c r="K25" s="100">
        <f t="shared" si="6"/>
        <v>5.2436338121451403E-3</v>
      </c>
      <c r="N25" s="258"/>
      <c r="O25" s="96">
        <f>Amnt_Deposited!B20</f>
        <v>2006</v>
      </c>
      <c r="P25" s="99">
        <f>Amnt_Deposited!H20</f>
        <v>0.236867284368</v>
      </c>
      <c r="Q25" s="284">
        <f>MCF!R24</f>
        <v>1</v>
      </c>
      <c r="R25" s="67">
        <f t="shared" si="5"/>
        <v>2.8424074124159999E-2</v>
      </c>
      <c r="S25" s="67">
        <f t="shared" si="7"/>
        <v>2.8424074124159999E-2</v>
      </c>
      <c r="T25" s="67">
        <f t="shared" si="8"/>
        <v>0</v>
      </c>
      <c r="U25" s="67">
        <f t="shared" si="9"/>
        <v>0.14730268714223749</v>
      </c>
      <c r="V25" s="67">
        <f t="shared" si="10"/>
        <v>8.6196720199646151E-3</v>
      </c>
      <c r="W25" s="100">
        <f t="shared" si="11"/>
        <v>5.7464480133097434E-3</v>
      </c>
    </row>
    <row r="26" spans="2:23">
      <c r="B26" s="96">
        <f>Amnt_Deposited!B21</f>
        <v>2007</v>
      </c>
      <c r="C26" s="99">
        <f>Amnt_Deposited!H21</f>
        <v>0.24421258857600001</v>
      </c>
      <c r="D26" s="418">
        <f>Dry_Matter_Content!H13</f>
        <v>0.73</v>
      </c>
      <c r="E26" s="284">
        <f>MCF!R25</f>
        <v>1</v>
      </c>
      <c r="F26" s="67">
        <f t="shared" si="0"/>
        <v>2.6741278449071999E-2</v>
      </c>
      <c r="G26" s="67">
        <f t="shared" si="1"/>
        <v>2.6741278449071999E-2</v>
      </c>
      <c r="H26" s="67">
        <f t="shared" si="2"/>
        <v>0</v>
      </c>
      <c r="I26" s="67">
        <f t="shared" si="3"/>
        <v>0.15206778352067449</v>
      </c>
      <c r="J26" s="67">
        <f t="shared" si="4"/>
        <v>9.0871969456892254E-3</v>
      </c>
      <c r="K26" s="100">
        <f t="shared" si="6"/>
        <v>6.0581312971261497E-3</v>
      </c>
      <c r="N26" s="258"/>
      <c r="O26" s="96">
        <f>Amnt_Deposited!B21</f>
        <v>2007</v>
      </c>
      <c r="P26" s="99">
        <f>Amnt_Deposited!H21</f>
        <v>0.24421258857600001</v>
      </c>
      <c r="Q26" s="284">
        <f>MCF!R25</f>
        <v>1</v>
      </c>
      <c r="R26" s="67">
        <f t="shared" si="5"/>
        <v>2.9305510629119999E-2</v>
      </c>
      <c r="S26" s="67">
        <f t="shared" si="7"/>
        <v>2.9305510629119999E-2</v>
      </c>
      <c r="T26" s="67">
        <f t="shared" si="8"/>
        <v>0</v>
      </c>
      <c r="U26" s="67">
        <f t="shared" si="9"/>
        <v>0.16664962577608161</v>
      </c>
      <c r="V26" s="67">
        <f t="shared" si="10"/>
        <v>9.9585719952758646E-3</v>
      </c>
      <c r="W26" s="100">
        <f t="shared" si="11"/>
        <v>6.6390479968505764E-3</v>
      </c>
    </row>
    <row r="27" spans="2:23">
      <c r="B27" s="96">
        <f>Amnt_Deposited!B22</f>
        <v>2008</v>
      </c>
      <c r="C27" s="99">
        <f>Amnt_Deposited!H22</f>
        <v>0.251653652118</v>
      </c>
      <c r="D27" s="418">
        <f>Dry_Matter_Content!H14</f>
        <v>0.73</v>
      </c>
      <c r="E27" s="284">
        <f>MCF!R26</f>
        <v>1</v>
      </c>
      <c r="F27" s="67">
        <f t="shared" si="0"/>
        <v>2.7556074906920996E-2</v>
      </c>
      <c r="G27" s="67">
        <f t="shared" si="1"/>
        <v>2.7556074906920996E-2</v>
      </c>
      <c r="H27" s="67">
        <f t="shared" si="2"/>
        <v>0</v>
      </c>
      <c r="I27" s="67">
        <f t="shared" si="3"/>
        <v>0.1693431364683935</v>
      </c>
      <c r="J27" s="67">
        <f t="shared" si="4"/>
        <v>1.028072195920199E-2</v>
      </c>
      <c r="K27" s="100">
        <f t="shared" si="6"/>
        <v>6.8538146394679931E-3</v>
      </c>
      <c r="N27" s="258"/>
      <c r="O27" s="96">
        <f>Amnt_Deposited!B22</f>
        <v>2008</v>
      </c>
      <c r="P27" s="99">
        <f>Amnt_Deposited!H22</f>
        <v>0.251653652118</v>
      </c>
      <c r="Q27" s="284">
        <f>MCF!R26</f>
        <v>1</v>
      </c>
      <c r="R27" s="67">
        <f t="shared" si="5"/>
        <v>3.019843825416E-2</v>
      </c>
      <c r="S27" s="67">
        <f t="shared" si="7"/>
        <v>3.019843825416E-2</v>
      </c>
      <c r="T27" s="67">
        <f t="shared" si="8"/>
        <v>0</v>
      </c>
      <c r="U27" s="67">
        <f t="shared" si="9"/>
        <v>0.18558151941741752</v>
      </c>
      <c r="V27" s="67">
        <f t="shared" si="10"/>
        <v>1.1266544612824099E-2</v>
      </c>
      <c r="W27" s="100">
        <f t="shared" si="11"/>
        <v>7.5110297418827321E-3</v>
      </c>
    </row>
    <row r="28" spans="2:23">
      <c r="B28" s="96">
        <f>Amnt_Deposited!B23</f>
        <v>2009</v>
      </c>
      <c r="C28" s="99">
        <f>Amnt_Deposited!H23</f>
        <v>0.25915292231399994</v>
      </c>
      <c r="D28" s="418">
        <f>Dry_Matter_Content!H15</f>
        <v>0.73</v>
      </c>
      <c r="E28" s="284">
        <f>MCF!R27</f>
        <v>1</v>
      </c>
      <c r="F28" s="67">
        <f t="shared" si="0"/>
        <v>2.837724499338299E-2</v>
      </c>
      <c r="G28" s="67">
        <f t="shared" si="1"/>
        <v>2.837724499338299E-2</v>
      </c>
      <c r="H28" s="67">
        <f t="shared" si="2"/>
        <v>0</v>
      </c>
      <c r="I28" s="67">
        <f t="shared" si="3"/>
        <v>0.1862717388800027</v>
      </c>
      <c r="J28" s="67">
        <f t="shared" si="4"/>
        <v>1.1448642581773789E-2</v>
      </c>
      <c r="K28" s="100">
        <f t="shared" si="6"/>
        <v>7.6324283878491921E-3</v>
      </c>
      <c r="N28" s="258"/>
      <c r="O28" s="96">
        <f>Amnt_Deposited!B23</f>
        <v>2009</v>
      </c>
      <c r="P28" s="99">
        <f>Amnt_Deposited!H23</f>
        <v>0.25915292231399994</v>
      </c>
      <c r="Q28" s="284">
        <f>MCF!R27</f>
        <v>1</v>
      </c>
      <c r="R28" s="67">
        <f t="shared" si="5"/>
        <v>3.1098350677679992E-2</v>
      </c>
      <c r="S28" s="67">
        <f t="shared" si="7"/>
        <v>3.1098350677679992E-2</v>
      </c>
      <c r="T28" s="67">
        <f t="shared" si="8"/>
        <v>0</v>
      </c>
      <c r="U28" s="67">
        <f t="shared" si="9"/>
        <v>0.20413341247123581</v>
      </c>
      <c r="V28" s="67">
        <f t="shared" si="10"/>
        <v>1.2546457623861687E-2</v>
      </c>
      <c r="W28" s="100">
        <f t="shared" si="11"/>
        <v>8.3643050825744567E-3</v>
      </c>
    </row>
    <row r="29" spans="2:23">
      <c r="B29" s="96">
        <f>Amnt_Deposited!B24</f>
        <v>2010</v>
      </c>
      <c r="C29" s="99">
        <f>Amnt_Deposited!H24</f>
        <v>0.26978408602199994</v>
      </c>
      <c r="D29" s="418">
        <f>Dry_Matter_Content!H16</f>
        <v>0.73</v>
      </c>
      <c r="E29" s="284">
        <f>MCF!R28</f>
        <v>1</v>
      </c>
      <c r="F29" s="67">
        <f t="shared" si="0"/>
        <v>2.9541357419408991E-2</v>
      </c>
      <c r="G29" s="67">
        <f t="shared" si="1"/>
        <v>2.9541357419408991E-2</v>
      </c>
      <c r="H29" s="67">
        <f t="shared" si="2"/>
        <v>0</v>
      </c>
      <c r="I29" s="67">
        <f t="shared" si="3"/>
        <v>0.20321997557425805</v>
      </c>
      <c r="J29" s="67">
        <f t="shared" si="4"/>
        <v>1.259312072515364E-2</v>
      </c>
      <c r="K29" s="100">
        <f t="shared" si="6"/>
        <v>8.3954138167690925E-3</v>
      </c>
      <c r="O29" s="96">
        <f>Amnt_Deposited!B24</f>
        <v>2010</v>
      </c>
      <c r="P29" s="99">
        <f>Amnt_Deposited!H24</f>
        <v>0.26978408602199994</v>
      </c>
      <c r="Q29" s="284">
        <f>MCF!R28</f>
        <v>1</v>
      </c>
      <c r="R29" s="67">
        <f t="shared" si="5"/>
        <v>3.2374090322639992E-2</v>
      </c>
      <c r="S29" s="67">
        <f t="shared" si="7"/>
        <v>3.2374090322639992E-2</v>
      </c>
      <c r="T29" s="67">
        <f t="shared" si="8"/>
        <v>0</v>
      </c>
      <c r="U29" s="67">
        <f t="shared" si="9"/>
        <v>0.22270682254713209</v>
      </c>
      <c r="V29" s="67">
        <f t="shared" si="10"/>
        <v>1.3800680246743713E-2</v>
      </c>
      <c r="W29" s="100">
        <f t="shared" si="11"/>
        <v>9.2004534978291416E-3</v>
      </c>
    </row>
    <row r="30" spans="2:23">
      <c r="B30" s="96">
        <f>Amnt_Deposited!B25</f>
        <v>2011</v>
      </c>
      <c r="C30" s="99">
        <f>Amnt_Deposited!H25</f>
        <v>0.25332867234000001</v>
      </c>
      <c r="D30" s="418">
        <f>Dry_Matter_Content!H17</f>
        <v>0.73</v>
      </c>
      <c r="E30" s="284">
        <f>MCF!R29</f>
        <v>1</v>
      </c>
      <c r="F30" s="67">
        <f t="shared" si="0"/>
        <v>2.7739489621230001E-2</v>
      </c>
      <c r="G30" s="67">
        <f t="shared" si="1"/>
        <v>2.7739489621230001E-2</v>
      </c>
      <c r="H30" s="67">
        <f t="shared" si="2"/>
        <v>0</v>
      </c>
      <c r="I30" s="67">
        <f t="shared" si="3"/>
        <v>0.21722053892810597</v>
      </c>
      <c r="J30" s="67">
        <f t="shared" si="4"/>
        <v>1.3738926267382084E-2</v>
      </c>
      <c r="K30" s="100">
        <f t="shared" si="6"/>
        <v>9.1592841782547219E-3</v>
      </c>
      <c r="O30" s="96">
        <f>Amnt_Deposited!B25</f>
        <v>2011</v>
      </c>
      <c r="P30" s="99">
        <f>Amnt_Deposited!H25</f>
        <v>0.25332867234000001</v>
      </c>
      <c r="Q30" s="284">
        <f>MCF!R29</f>
        <v>1</v>
      </c>
      <c r="R30" s="67">
        <f t="shared" si="5"/>
        <v>3.03994406808E-2</v>
      </c>
      <c r="S30" s="67">
        <f t="shared" si="7"/>
        <v>3.03994406808E-2</v>
      </c>
      <c r="T30" s="67">
        <f t="shared" si="8"/>
        <v>0</v>
      </c>
      <c r="U30" s="67">
        <f t="shared" si="9"/>
        <v>0.23804990567463666</v>
      </c>
      <c r="V30" s="67">
        <f t="shared" si="10"/>
        <v>1.5056357553295431E-2</v>
      </c>
      <c r="W30" s="100">
        <f t="shared" si="11"/>
        <v>1.0037571702196954E-2</v>
      </c>
    </row>
    <row r="31" spans="2:23">
      <c r="B31" s="96">
        <f>Amnt_Deposited!B26</f>
        <v>2012</v>
      </c>
      <c r="C31" s="99">
        <f>Amnt_Deposited!H26</f>
        <v>0.25960679766</v>
      </c>
      <c r="D31" s="418">
        <f>Dry_Matter_Content!H18</f>
        <v>0.73</v>
      </c>
      <c r="E31" s="284">
        <f>MCF!R30</f>
        <v>1</v>
      </c>
      <c r="F31" s="67">
        <f t="shared" si="0"/>
        <v>2.8426944343770001E-2</v>
      </c>
      <c r="G31" s="67">
        <f t="shared" si="1"/>
        <v>2.8426944343770001E-2</v>
      </c>
      <c r="H31" s="67">
        <f t="shared" si="2"/>
        <v>0</v>
      </c>
      <c r="I31" s="67">
        <f t="shared" si="3"/>
        <v>0.23096203239697546</v>
      </c>
      <c r="J31" s="67">
        <f t="shared" si="4"/>
        <v>1.4685450874900505E-2</v>
      </c>
      <c r="K31" s="100">
        <f t="shared" si="6"/>
        <v>9.7903005832670024E-3</v>
      </c>
      <c r="O31" s="96">
        <f>Amnt_Deposited!B26</f>
        <v>2012</v>
      </c>
      <c r="P31" s="99">
        <f>Amnt_Deposited!H26</f>
        <v>0.25960679766</v>
      </c>
      <c r="Q31" s="284">
        <f>MCF!R30</f>
        <v>1</v>
      </c>
      <c r="R31" s="67">
        <f t="shared" si="5"/>
        <v>3.1152815719199999E-2</v>
      </c>
      <c r="S31" s="67">
        <f t="shared" si="7"/>
        <v>3.1152815719199999E-2</v>
      </c>
      <c r="T31" s="67">
        <f t="shared" si="8"/>
        <v>0</v>
      </c>
      <c r="U31" s="67">
        <f t="shared" si="9"/>
        <v>0.25310907659942516</v>
      </c>
      <c r="V31" s="67">
        <f t="shared" si="10"/>
        <v>1.6093644794411513E-2</v>
      </c>
      <c r="W31" s="100">
        <f t="shared" si="11"/>
        <v>1.0729096529607674E-2</v>
      </c>
    </row>
    <row r="32" spans="2:23">
      <c r="B32" s="96">
        <f>Amnt_Deposited!B27</f>
        <v>2013</v>
      </c>
      <c r="C32" s="99">
        <f>Amnt_Deposited!H27</f>
        <v>0.26607780719999996</v>
      </c>
      <c r="D32" s="418">
        <f>Dry_Matter_Content!H19</f>
        <v>0.73</v>
      </c>
      <c r="E32" s="284">
        <f>MCF!R31</f>
        <v>1</v>
      </c>
      <c r="F32" s="67">
        <f t="shared" si="0"/>
        <v>2.9135519888399991E-2</v>
      </c>
      <c r="G32" s="67">
        <f t="shared" si="1"/>
        <v>2.9135519888399991E-2</v>
      </c>
      <c r="H32" s="67">
        <f t="shared" si="2"/>
        <v>0</v>
      </c>
      <c r="I32" s="67">
        <f t="shared" si="3"/>
        <v>0.24448309152825731</v>
      </c>
      <c r="J32" s="67">
        <f t="shared" si="4"/>
        <v>1.5614460757118132E-2</v>
      </c>
      <c r="K32" s="100">
        <f t="shared" si="6"/>
        <v>1.040964050474542E-2</v>
      </c>
      <c r="O32" s="96">
        <f>Amnt_Deposited!B27</f>
        <v>2013</v>
      </c>
      <c r="P32" s="99">
        <f>Amnt_Deposited!H27</f>
        <v>0.26607780719999996</v>
      </c>
      <c r="Q32" s="284">
        <f>MCF!R31</f>
        <v>1</v>
      </c>
      <c r="R32" s="67">
        <f t="shared" si="5"/>
        <v>3.1929336863999992E-2</v>
      </c>
      <c r="S32" s="67">
        <f t="shared" si="7"/>
        <v>3.1929336863999992E-2</v>
      </c>
      <c r="T32" s="67">
        <f t="shared" si="8"/>
        <v>0</v>
      </c>
      <c r="U32" s="67">
        <f t="shared" si="9"/>
        <v>0.2679266756474053</v>
      </c>
      <c r="V32" s="67">
        <f t="shared" si="10"/>
        <v>1.7111737816019872E-2</v>
      </c>
      <c r="W32" s="100">
        <f t="shared" si="11"/>
        <v>1.1407825210679914E-2</v>
      </c>
    </row>
    <row r="33" spans="2:23">
      <c r="B33" s="96">
        <f>Amnt_Deposited!B28</f>
        <v>2014</v>
      </c>
      <c r="C33" s="99">
        <f>Amnt_Deposited!H28</f>
        <v>0.27245152115999999</v>
      </c>
      <c r="D33" s="418">
        <f>Dry_Matter_Content!H20</f>
        <v>0.73</v>
      </c>
      <c r="E33" s="284">
        <f>MCF!R32</f>
        <v>1</v>
      </c>
      <c r="F33" s="67">
        <f t="shared" si="0"/>
        <v>2.9833441567019996E-2</v>
      </c>
      <c r="G33" s="67">
        <f t="shared" si="1"/>
        <v>2.9833441567019996E-2</v>
      </c>
      <c r="H33" s="67">
        <f t="shared" si="2"/>
        <v>0</v>
      </c>
      <c r="I33" s="67">
        <f t="shared" si="3"/>
        <v>0.25778796517946739</v>
      </c>
      <c r="J33" s="67">
        <f t="shared" si="4"/>
        <v>1.6528567915809894E-2</v>
      </c>
      <c r="K33" s="100">
        <f t="shared" si="6"/>
        <v>1.1019045277206596E-2</v>
      </c>
      <c r="O33" s="96">
        <f>Amnt_Deposited!B28</f>
        <v>2014</v>
      </c>
      <c r="P33" s="99">
        <f>Amnt_Deposited!H28</f>
        <v>0.27245152115999999</v>
      </c>
      <c r="Q33" s="284">
        <f>MCF!R32</f>
        <v>1</v>
      </c>
      <c r="R33" s="67">
        <f t="shared" si="5"/>
        <v>3.2694182539199999E-2</v>
      </c>
      <c r="S33" s="67">
        <f t="shared" si="7"/>
        <v>3.2694182539199999E-2</v>
      </c>
      <c r="T33" s="67">
        <f t="shared" si="8"/>
        <v>0</v>
      </c>
      <c r="U33" s="67">
        <f t="shared" si="9"/>
        <v>0.28250735910078623</v>
      </c>
      <c r="V33" s="67">
        <f t="shared" si="10"/>
        <v>1.8113499085819065E-2</v>
      </c>
      <c r="W33" s="100">
        <f t="shared" si="11"/>
        <v>1.2075666057212709E-2</v>
      </c>
    </row>
    <row r="34" spans="2:23">
      <c r="B34" s="96">
        <f>Amnt_Deposited!B29</f>
        <v>2015</v>
      </c>
      <c r="C34" s="99">
        <f>Amnt_Deposited!H29</f>
        <v>0.27878768243999996</v>
      </c>
      <c r="D34" s="418">
        <f>Dry_Matter_Content!H21</f>
        <v>0.73</v>
      </c>
      <c r="E34" s="284">
        <f>MCF!R33</f>
        <v>1</v>
      </c>
      <c r="F34" s="67">
        <f t="shared" si="0"/>
        <v>3.0527251227179995E-2</v>
      </c>
      <c r="G34" s="67">
        <f t="shared" si="1"/>
        <v>3.0527251227179995E-2</v>
      </c>
      <c r="H34" s="67">
        <f t="shared" si="2"/>
        <v>0</v>
      </c>
      <c r="I34" s="67">
        <f t="shared" si="3"/>
        <v>0.27088715680664516</v>
      </c>
      <c r="J34" s="67">
        <f t="shared" si="4"/>
        <v>1.7428059600002207E-2</v>
      </c>
      <c r="K34" s="100">
        <f t="shared" si="6"/>
        <v>1.1618706400001471E-2</v>
      </c>
      <c r="O34" s="96">
        <f>Amnt_Deposited!B29</f>
        <v>2015</v>
      </c>
      <c r="P34" s="99">
        <f>Amnt_Deposited!H29</f>
        <v>0.27878768243999996</v>
      </c>
      <c r="Q34" s="284">
        <f>MCF!R33</f>
        <v>1</v>
      </c>
      <c r="R34" s="67">
        <f t="shared" si="5"/>
        <v>3.3454521892799995E-2</v>
      </c>
      <c r="S34" s="67">
        <f t="shared" si="7"/>
        <v>3.3454521892799995E-2</v>
      </c>
      <c r="T34" s="67">
        <f t="shared" si="8"/>
        <v>0</v>
      </c>
      <c r="U34" s="67">
        <f t="shared" si="9"/>
        <v>0.29686263759632353</v>
      </c>
      <c r="V34" s="67">
        <f t="shared" si="10"/>
        <v>1.9099243397262697E-2</v>
      </c>
      <c r="W34" s="100">
        <f t="shared" si="11"/>
        <v>1.2732828931508464E-2</v>
      </c>
    </row>
    <row r="35" spans="2:23">
      <c r="B35" s="96">
        <f>Amnt_Deposited!B30</f>
        <v>2016</v>
      </c>
      <c r="C35" s="99">
        <f>Amnt_Deposited!H30</f>
        <v>0.28483366391999998</v>
      </c>
      <c r="D35" s="418">
        <f>Dry_Matter_Content!H22</f>
        <v>0.73</v>
      </c>
      <c r="E35" s="284">
        <f>MCF!R34</f>
        <v>1</v>
      </c>
      <c r="F35" s="67">
        <f t="shared" si="0"/>
        <v>3.1189286199239996E-2</v>
      </c>
      <c r="G35" s="67">
        <f t="shared" si="1"/>
        <v>3.1189286199239996E-2</v>
      </c>
      <c r="H35" s="67">
        <f t="shared" si="2"/>
        <v>0</v>
      </c>
      <c r="I35" s="67">
        <f t="shared" si="3"/>
        <v>0.28376279709764946</v>
      </c>
      <c r="J35" s="67">
        <f t="shared" si="4"/>
        <v>1.8313645908235681E-2</v>
      </c>
      <c r="K35" s="100">
        <f t="shared" si="6"/>
        <v>1.220909727215712E-2</v>
      </c>
      <c r="O35" s="96">
        <f>Amnt_Deposited!B30</f>
        <v>2016</v>
      </c>
      <c r="P35" s="99">
        <f>Amnt_Deposited!H30</f>
        <v>0.28483366391999998</v>
      </c>
      <c r="Q35" s="284">
        <f>MCF!R34</f>
        <v>1</v>
      </c>
      <c r="R35" s="67">
        <f t="shared" si="5"/>
        <v>3.4180039670399995E-2</v>
      </c>
      <c r="S35" s="67">
        <f t="shared" si="7"/>
        <v>3.4180039670399995E-2</v>
      </c>
      <c r="T35" s="67">
        <f t="shared" si="8"/>
        <v>0</v>
      </c>
      <c r="U35" s="67">
        <f t="shared" si="9"/>
        <v>0.31097292832619128</v>
      </c>
      <c r="V35" s="67">
        <f t="shared" si="10"/>
        <v>2.0069748940532258E-2</v>
      </c>
      <c r="W35" s="100">
        <f t="shared" si="11"/>
        <v>1.3379832627021505E-2</v>
      </c>
    </row>
    <row r="36" spans="2:23">
      <c r="B36" s="96">
        <f>Amnt_Deposited!B31</f>
        <v>2017</v>
      </c>
      <c r="C36" s="99">
        <f>Amnt_Deposited!H31</f>
        <v>0.28400750461094404</v>
      </c>
      <c r="D36" s="418">
        <f>Dry_Matter_Content!H23</f>
        <v>0.73</v>
      </c>
      <c r="E36" s="284">
        <f>MCF!R35</f>
        <v>1</v>
      </c>
      <c r="F36" s="67">
        <f t="shared" si="0"/>
        <v>3.1098821754898368E-2</v>
      </c>
      <c r="G36" s="67">
        <f t="shared" si="1"/>
        <v>3.1098821754898368E-2</v>
      </c>
      <c r="H36" s="67">
        <f t="shared" si="2"/>
        <v>0</v>
      </c>
      <c r="I36" s="67">
        <f t="shared" si="3"/>
        <v>0.29567750008797228</v>
      </c>
      <c r="J36" s="67">
        <f t="shared" si="4"/>
        <v>1.9184118764575549E-2</v>
      </c>
      <c r="K36" s="100">
        <f t="shared" si="6"/>
        <v>1.2789412509717032E-2</v>
      </c>
      <c r="O36" s="96">
        <f>Amnt_Deposited!B31</f>
        <v>2017</v>
      </c>
      <c r="P36" s="99">
        <f>Amnt_Deposited!H31</f>
        <v>0.28400750461094404</v>
      </c>
      <c r="Q36" s="284">
        <f>MCF!R35</f>
        <v>1</v>
      </c>
      <c r="R36" s="67">
        <f t="shared" si="5"/>
        <v>3.4080900553313281E-2</v>
      </c>
      <c r="S36" s="67">
        <f t="shared" si="7"/>
        <v>3.4080900553313281E-2</v>
      </c>
      <c r="T36" s="67">
        <f t="shared" si="8"/>
        <v>0</v>
      </c>
      <c r="U36" s="67">
        <f t="shared" si="9"/>
        <v>0.32403013708270945</v>
      </c>
      <c r="V36" s="67">
        <f t="shared" si="10"/>
        <v>2.1023691796795127E-2</v>
      </c>
      <c r="W36" s="100">
        <f t="shared" si="11"/>
        <v>1.4015794531196751E-2</v>
      </c>
    </row>
    <row r="37" spans="2:23">
      <c r="B37" s="96">
        <f>Amnt_Deposited!B32</f>
        <v>2018</v>
      </c>
      <c r="C37" s="99">
        <f>Amnt_Deposited!H32</f>
        <v>0.29755793025662974</v>
      </c>
      <c r="D37" s="418">
        <f>Dry_Matter_Content!H24</f>
        <v>0.73</v>
      </c>
      <c r="E37" s="284">
        <f>MCF!R36</f>
        <v>1</v>
      </c>
      <c r="F37" s="67">
        <f t="shared" si="0"/>
        <v>3.2582593363100952E-2</v>
      </c>
      <c r="G37" s="67">
        <f t="shared" si="1"/>
        <v>3.2582593363100952E-2</v>
      </c>
      <c r="H37" s="67">
        <f t="shared" si="2"/>
        <v>0</v>
      </c>
      <c r="I37" s="67">
        <f t="shared" si="3"/>
        <v>0.30827046713036677</v>
      </c>
      <c r="J37" s="67">
        <f t="shared" si="4"/>
        <v>1.9989626320706447E-2</v>
      </c>
      <c r="K37" s="100">
        <f t="shared" si="6"/>
        <v>1.332641754713763E-2</v>
      </c>
      <c r="O37" s="96">
        <f>Amnt_Deposited!B32</f>
        <v>2018</v>
      </c>
      <c r="P37" s="99">
        <f>Amnt_Deposited!H32</f>
        <v>0.29755793025662974</v>
      </c>
      <c r="Q37" s="284">
        <f>MCF!R36</f>
        <v>1</v>
      </c>
      <c r="R37" s="67">
        <f t="shared" si="5"/>
        <v>3.5706951630795569E-2</v>
      </c>
      <c r="S37" s="67">
        <f t="shared" si="7"/>
        <v>3.5706951630795569E-2</v>
      </c>
      <c r="T37" s="67">
        <f t="shared" si="8"/>
        <v>0</v>
      </c>
      <c r="U37" s="67">
        <f t="shared" si="9"/>
        <v>0.33783064890999109</v>
      </c>
      <c r="V37" s="67">
        <f t="shared" si="10"/>
        <v>2.1906439803513922E-2</v>
      </c>
      <c r="W37" s="100">
        <f t="shared" si="11"/>
        <v>1.4604293202342614E-2</v>
      </c>
    </row>
    <row r="38" spans="2:23">
      <c r="B38" s="96">
        <f>Amnt_Deposited!B33</f>
        <v>2019</v>
      </c>
      <c r="C38" s="99">
        <f>Amnt_Deposited!H33</f>
        <v>0.31152544424061029</v>
      </c>
      <c r="D38" s="418">
        <f>Dry_Matter_Content!H25</f>
        <v>0.73</v>
      </c>
      <c r="E38" s="284">
        <f>MCF!R37</f>
        <v>1</v>
      </c>
      <c r="F38" s="67">
        <f t="shared" si="0"/>
        <v>3.4112036144346825E-2</v>
      </c>
      <c r="G38" s="67">
        <f t="shared" si="1"/>
        <v>3.4112036144346825E-2</v>
      </c>
      <c r="H38" s="67">
        <f t="shared" si="2"/>
        <v>0</v>
      </c>
      <c r="I38" s="67">
        <f t="shared" si="3"/>
        <v>0.32154151455622054</v>
      </c>
      <c r="J38" s="67">
        <f t="shared" si="4"/>
        <v>2.084098871849303E-2</v>
      </c>
      <c r="K38" s="100">
        <f t="shared" si="6"/>
        <v>1.3893992478995353E-2</v>
      </c>
      <c r="O38" s="96">
        <f>Amnt_Deposited!B33</f>
        <v>2019</v>
      </c>
      <c r="P38" s="99">
        <f>Amnt_Deposited!H33</f>
        <v>0.31152544424061029</v>
      </c>
      <c r="Q38" s="284">
        <f>MCF!R37</f>
        <v>1</v>
      </c>
      <c r="R38" s="67">
        <f t="shared" si="5"/>
        <v>3.7383053308873232E-2</v>
      </c>
      <c r="S38" s="67">
        <f t="shared" si="7"/>
        <v>3.7383053308873232E-2</v>
      </c>
      <c r="T38" s="67">
        <f t="shared" si="8"/>
        <v>0</v>
      </c>
      <c r="U38" s="67">
        <f t="shared" si="9"/>
        <v>0.35237426252736515</v>
      </c>
      <c r="V38" s="67">
        <f t="shared" si="10"/>
        <v>2.2839439691499219E-2</v>
      </c>
      <c r="W38" s="100">
        <f t="shared" si="11"/>
        <v>1.5226293127666145E-2</v>
      </c>
    </row>
    <row r="39" spans="2:23">
      <c r="B39" s="96">
        <f>Amnt_Deposited!B34</f>
        <v>2020</v>
      </c>
      <c r="C39" s="99">
        <f>Amnt_Deposited!H34</f>
        <v>0.32591486711312279</v>
      </c>
      <c r="D39" s="418">
        <f>Dry_Matter_Content!H26</f>
        <v>0.73</v>
      </c>
      <c r="E39" s="284">
        <f>MCF!R38</f>
        <v>1</v>
      </c>
      <c r="F39" s="67">
        <f t="shared" si="0"/>
        <v>3.5687677948886942E-2</v>
      </c>
      <c r="G39" s="67">
        <f t="shared" si="1"/>
        <v>3.5687677948886942E-2</v>
      </c>
      <c r="H39" s="67">
        <f t="shared" si="2"/>
        <v>0</v>
      </c>
      <c r="I39" s="67">
        <f t="shared" si="3"/>
        <v>0.33549099896430551</v>
      </c>
      <c r="J39" s="67">
        <f t="shared" si="4"/>
        <v>2.1738193540802E-2</v>
      </c>
      <c r="K39" s="100">
        <f t="shared" si="6"/>
        <v>1.4492129027201333E-2</v>
      </c>
      <c r="O39" s="96">
        <f>Amnt_Deposited!B34</f>
        <v>2020</v>
      </c>
      <c r="P39" s="99">
        <f>Amnt_Deposited!H34</f>
        <v>0.32591486711312279</v>
      </c>
      <c r="Q39" s="284">
        <f>MCF!R38</f>
        <v>1</v>
      </c>
      <c r="R39" s="67">
        <f t="shared" si="5"/>
        <v>3.910978405357473E-2</v>
      </c>
      <c r="S39" s="67">
        <f t="shared" si="7"/>
        <v>3.910978405357473E-2</v>
      </c>
      <c r="T39" s="67">
        <f t="shared" si="8"/>
        <v>0</v>
      </c>
      <c r="U39" s="67">
        <f t="shared" si="9"/>
        <v>0.36766136872800614</v>
      </c>
      <c r="V39" s="67">
        <f t="shared" si="10"/>
        <v>2.382267785293371E-2</v>
      </c>
      <c r="W39" s="100">
        <f t="shared" si="11"/>
        <v>1.5881785235289138E-2</v>
      </c>
    </row>
    <row r="40" spans="2:23">
      <c r="B40" s="96">
        <f>Amnt_Deposited!B35</f>
        <v>2021</v>
      </c>
      <c r="C40" s="99">
        <f>Amnt_Deposited!H35</f>
        <v>0.34073035457093953</v>
      </c>
      <c r="D40" s="418">
        <f>Dry_Matter_Content!H27</f>
        <v>0.73</v>
      </c>
      <c r="E40" s="284">
        <f>MCF!R39</f>
        <v>1</v>
      </c>
      <c r="F40" s="67">
        <f t="shared" si="0"/>
        <v>3.7309973825517873E-2</v>
      </c>
      <c r="G40" s="67">
        <f t="shared" si="1"/>
        <v>3.7309973825517873E-2</v>
      </c>
      <c r="H40" s="67">
        <f t="shared" si="2"/>
        <v>0</v>
      </c>
      <c r="I40" s="67">
        <f t="shared" si="3"/>
        <v>0.35011970789390923</v>
      </c>
      <c r="J40" s="67">
        <f t="shared" si="4"/>
        <v>2.2681264895914158E-2</v>
      </c>
      <c r="K40" s="100">
        <f t="shared" si="6"/>
        <v>1.5120843263942772E-2</v>
      </c>
      <c r="O40" s="96">
        <f>Amnt_Deposited!B35</f>
        <v>2021</v>
      </c>
      <c r="P40" s="99">
        <f>Amnt_Deposited!H35</f>
        <v>0.34073035457093953</v>
      </c>
      <c r="Q40" s="284">
        <f>MCF!R39</f>
        <v>1</v>
      </c>
      <c r="R40" s="67">
        <f t="shared" si="5"/>
        <v>4.0887642548512744E-2</v>
      </c>
      <c r="S40" s="67">
        <f t="shared" si="7"/>
        <v>4.0887642548512744E-2</v>
      </c>
      <c r="T40" s="67">
        <f t="shared" si="8"/>
        <v>0</v>
      </c>
      <c r="U40" s="67">
        <f t="shared" si="9"/>
        <v>0.38369283056866776</v>
      </c>
      <c r="V40" s="67">
        <f t="shared" si="10"/>
        <v>2.4856180707851141E-2</v>
      </c>
      <c r="W40" s="100">
        <f t="shared" si="11"/>
        <v>1.6570787138567425E-2</v>
      </c>
    </row>
    <row r="41" spans="2:23">
      <c r="B41" s="96">
        <f>Amnt_Deposited!B36</f>
        <v>2022</v>
      </c>
      <c r="C41" s="99">
        <f>Amnt_Deposited!H36</f>
        <v>0.35597530776220743</v>
      </c>
      <c r="D41" s="418">
        <f>Dry_Matter_Content!H28</f>
        <v>0.73</v>
      </c>
      <c r="E41" s="284">
        <f>MCF!R40</f>
        <v>1</v>
      </c>
      <c r="F41" s="67">
        <f t="shared" si="0"/>
        <v>3.897929619996171E-2</v>
      </c>
      <c r="G41" s="67">
        <f t="shared" si="1"/>
        <v>3.897929619996171E-2</v>
      </c>
      <c r="H41" s="67">
        <f t="shared" si="2"/>
        <v>0</v>
      </c>
      <c r="I41" s="67">
        <f t="shared" si="3"/>
        <v>0.36542874806751852</v>
      </c>
      <c r="J41" s="67">
        <f t="shared" si="4"/>
        <v>2.367025602635241E-2</v>
      </c>
      <c r="K41" s="100">
        <f t="shared" si="6"/>
        <v>1.5780170684234939E-2</v>
      </c>
      <c r="O41" s="96">
        <f>Amnt_Deposited!B36</f>
        <v>2022</v>
      </c>
      <c r="P41" s="99">
        <f>Amnt_Deposited!H36</f>
        <v>0.35597530776220743</v>
      </c>
      <c r="Q41" s="284">
        <f>MCF!R40</f>
        <v>1</v>
      </c>
      <c r="R41" s="67">
        <f t="shared" si="5"/>
        <v>4.2717036931464891E-2</v>
      </c>
      <c r="S41" s="67">
        <f t="shared" si="7"/>
        <v>4.2717036931464891E-2</v>
      </c>
      <c r="T41" s="67">
        <f t="shared" si="8"/>
        <v>0</v>
      </c>
      <c r="U41" s="67">
        <f t="shared" si="9"/>
        <v>0.4004698608959108</v>
      </c>
      <c r="V41" s="67">
        <f t="shared" si="10"/>
        <v>2.5940006604221827E-2</v>
      </c>
      <c r="W41" s="100">
        <f t="shared" si="11"/>
        <v>1.7293337736147885E-2</v>
      </c>
    </row>
    <row r="42" spans="2:23">
      <c r="B42" s="96">
        <f>Amnt_Deposited!B37</f>
        <v>2023</v>
      </c>
      <c r="C42" s="99">
        <f>Amnt_Deposited!H37</f>
        <v>0.37165227516964777</v>
      </c>
      <c r="D42" s="418">
        <f>Dry_Matter_Content!H29</f>
        <v>0.73</v>
      </c>
      <c r="E42" s="284">
        <f>MCF!R41</f>
        <v>1</v>
      </c>
      <c r="F42" s="67">
        <f t="shared" si="0"/>
        <v>4.0695924131076429E-2</v>
      </c>
      <c r="G42" s="67">
        <f t="shared" si="1"/>
        <v>4.0695924131076429E-2</v>
      </c>
      <c r="H42" s="67">
        <f t="shared" si="2"/>
        <v>0</v>
      </c>
      <c r="I42" s="67">
        <f t="shared" si="3"/>
        <v>0.38141943044519844</v>
      </c>
      <c r="J42" s="67">
        <f t="shared" si="4"/>
        <v>2.4705241753396515E-2</v>
      </c>
      <c r="K42" s="100">
        <f t="shared" si="6"/>
        <v>1.6470161168931009E-2</v>
      </c>
      <c r="O42" s="96">
        <f>Amnt_Deposited!B37</f>
        <v>2023</v>
      </c>
      <c r="P42" s="99">
        <f>Amnt_Deposited!H37</f>
        <v>0.37165227516964777</v>
      </c>
      <c r="Q42" s="284">
        <f>MCF!R41</f>
        <v>1</v>
      </c>
      <c r="R42" s="67">
        <f t="shared" si="5"/>
        <v>4.459827302035773E-2</v>
      </c>
      <c r="S42" s="67">
        <f t="shared" si="7"/>
        <v>4.459827302035773E-2</v>
      </c>
      <c r="T42" s="67">
        <f t="shared" si="8"/>
        <v>0</v>
      </c>
      <c r="U42" s="67">
        <f t="shared" si="9"/>
        <v>0.41799389637829976</v>
      </c>
      <c r="V42" s="67">
        <f t="shared" si="10"/>
        <v>2.7074237537968789E-2</v>
      </c>
      <c r="W42" s="100">
        <f t="shared" si="11"/>
        <v>1.804949169197919E-2</v>
      </c>
    </row>
    <row r="43" spans="2:23">
      <c r="B43" s="96">
        <f>Amnt_Deposited!B38</f>
        <v>2024</v>
      </c>
      <c r="C43" s="99">
        <f>Amnt_Deposited!H38</f>
        <v>0.38776284535671884</v>
      </c>
      <c r="D43" s="418">
        <f>Dry_Matter_Content!H30</f>
        <v>0.73</v>
      </c>
      <c r="E43" s="284">
        <f>MCF!R42</f>
        <v>1</v>
      </c>
      <c r="F43" s="67">
        <f t="shared" si="0"/>
        <v>4.246003156656071E-2</v>
      </c>
      <c r="G43" s="67">
        <f t="shared" si="1"/>
        <v>4.246003156656071E-2</v>
      </c>
      <c r="H43" s="67">
        <f t="shared" si="2"/>
        <v>0</v>
      </c>
      <c r="I43" s="67">
        <f t="shared" si="3"/>
        <v>0.39809315130571044</v>
      </c>
      <c r="J43" s="67">
        <f t="shared" si="4"/>
        <v>2.5786310706048723E-2</v>
      </c>
      <c r="K43" s="100">
        <f t="shared" si="6"/>
        <v>1.7190873804032482E-2</v>
      </c>
      <c r="O43" s="96">
        <f>Amnt_Deposited!B38</f>
        <v>2024</v>
      </c>
      <c r="P43" s="99">
        <f>Amnt_Deposited!H38</f>
        <v>0.38776284535671884</v>
      </c>
      <c r="Q43" s="284">
        <f>MCF!R42</f>
        <v>1</v>
      </c>
      <c r="R43" s="67">
        <f t="shared" si="5"/>
        <v>4.653154144280626E-2</v>
      </c>
      <c r="S43" s="67">
        <f t="shared" si="7"/>
        <v>4.653154144280626E-2</v>
      </c>
      <c r="T43" s="67">
        <f t="shared" si="8"/>
        <v>0</v>
      </c>
      <c r="U43" s="67">
        <f t="shared" si="9"/>
        <v>0.43626646718434026</v>
      </c>
      <c r="V43" s="67">
        <f t="shared" si="10"/>
        <v>2.8258970636765728E-2</v>
      </c>
      <c r="W43" s="100">
        <f t="shared" si="11"/>
        <v>1.8839313757843819E-2</v>
      </c>
    </row>
    <row r="44" spans="2:23">
      <c r="B44" s="96">
        <f>Amnt_Deposited!B39</f>
        <v>2025</v>
      </c>
      <c r="C44" s="99">
        <f>Amnt_Deposited!H39</f>
        <v>0.4043075298028791</v>
      </c>
      <c r="D44" s="418">
        <f>Dry_Matter_Content!H31</f>
        <v>0.73</v>
      </c>
      <c r="E44" s="284">
        <f>MCF!R43</f>
        <v>1</v>
      </c>
      <c r="F44" s="67">
        <f t="shared" si="0"/>
        <v>4.4271674513415259E-2</v>
      </c>
      <c r="G44" s="67">
        <f t="shared" si="1"/>
        <v>4.4271674513415259E-2</v>
      </c>
      <c r="H44" s="67">
        <f t="shared" si="2"/>
        <v>0</v>
      </c>
      <c r="I44" s="67">
        <f t="shared" si="3"/>
        <v>0.41545126853774322</v>
      </c>
      <c r="J44" s="67">
        <f t="shared" si="4"/>
        <v>2.6913557281382443E-2</v>
      </c>
      <c r="K44" s="100">
        <f t="shared" si="6"/>
        <v>1.7942371520921627E-2</v>
      </c>
      <c r="O44" s="96">
        <f>Amnt_Deposited!B39</f>
        <v>2025</v>
      </c>
      <c r="P44" s="99">
        <f>Amnt_Deposited!H39</f>
        <v>0.4043075298028791</v>
      </c>
      <c r="Q44" s="284">
        <f>MCF!R43</f>
        <v>1</v>
      </c>
      <c r="R44" s="67">
        <f t="shared" si="5"/>
        <v>4.8516903576345492E-2</v>
      </c>
      <c r="S44" s="67">
        <f t="shared" si="7"/>
        <v>4.8516903576345492E-2</v>
      </c>
      <c r="T44" s="67">
        <f t="shared" si="8"/>
        <v>0</v>
      </c>
      <c r="U44" s="67">
        <f t="shared" si="9"/>
        <v>0.45528906141122549</v>
      </c>
      <c r="V44" s="67">
        <f t="shared" si="10"/>
        <v>2.9494309349460214E-2</v>
      </c>
      <c r="W44" s="100">
        <f t="shared" si="11"/>
        <v>1.9662872899640142E-2</v>
      </c>
    </row>
    <row r="45" spans="2:23">
      <c r="B45" s="96">
        <f>Amnt_Deposited!B40</f>
        <v>2026</v>
      </c>
      <c r="C45" s="99">
        <f>Amnt_Deposited!H40</f>
        <v>0.42128563499094701</v>
      </c>
      <c r="D45" s="418">
        <f>Dry_Matter_Content!H32</f>
        <v>0.73</v>
      </c>
      <c r="E45" s="284">
        <f>MCF!R44</f>
        <v>1</v>
      </c>
      <c r="F45" s="67">
        <f t="shared" si="0"/>
        <v>4.6130777031508689E-2</v>
      </c>
      <c r="G45" s="67">
        <f t="shared" si="1"/>
        <v>4.6130777031508689E-2</v>
      </c>
      <c r="H45" s="67">
        <f t="shared" si="2"/>
        <v>0</v>
      </c>
      <c r="I45" s="67">
        <f t="shared" si="3"/>
        <v>0.43349497228818701</v>
      </c>
      <c r="J45" s="67">
        <f t="shared" si="4"/>
        <v>2.8087073281064915E-2</v>
      </c>
      <c r="K45" s="100">
        <f t="shared" si="6"/>
        <v>1.8724715520709943E-2</v>
      </c>
      <c r="O45" s="96">
        <f>Amnt_Deposited!B40</f>
        <v>2026</v>
      </c>
      <c r="P45" s="99">
        <f>Amnt_Deposited!H40</f>
        <v>0.42128563499094701</v>
      </c>
      <c r="Q45" s="284">
        <f>MCF!R44</f>
        <v>1</v>
      </c>
      <c r="R45" s="67">
        <f t="shared" si="5"/>
        <v>5.0554276198913638E-2</v>
      </c>
      <c r="S45" s="67">
        <f t="shared" si="7"/>
        <v>5.0554276198913638E-2</v>
      </c>
      <c r="T45" s="67">
        <f t="shared" si="8"/>
        <v>0</v>
      </c>
      <c r="U45" s="67">
        <f t="shared" si="9"/>
        <v>0.47506298332952002</v>
      </c>
      <c r="V45" s="67">
        <f t="shared" si="10"/>
        <v>3.0780354280619086E-2</v>
      </c>
      <c r="W45" s="100">
        <f t="shared" si="11"/>
        <v>2.0520236187079391E-2</v>
      </c>
    </row>
    <row r="46" spans="2:23">
      <c r="B46" s="96">
        <f>Amnt_Deposited!B41</f>
        <v>2027</v>
      </c>
      <c r="C46" s="99">
        <f>Amnt_Deposited!H41</f>
        <v>0.43869512284133361</v>
      </c>
      <c r="D46" s="418">
        <f>Dry_Matter_Content!H33</f>
        <v>0.73</v>
      </c>
      <c r="E46" s="284">
        <f>MCF!R45</f>
        <v>1</v>
      </c>
      <c r="F46" s="67">
        <f t="shared" si="0"/>
        <v>4.8037115951126023E-2</v>
      </c>
      <c r="G46" s="67">
        <f t="shared" si="1"/>
        <v>4.8037115951126023E-2</v>
      </c>
      <c r="H46" s="67">
        <f t="shared" si="2"/>
        <v>0</v>
      </c>
      <c r="I46" s="67">
        <f t="shared" si="3"/>
        <v>0.45222514907293193</v>
      </c>
      <c r="J46" s="67">
        <f t="shared" si="4"/>
        <v>2.9306939166381132E-2</v>
      </c>
      <c r="K46" s="100">
        <f t="shared" si="6"/>
        <v>1.9537959444254085E-2</v>
      </c>
      <c r="O46" s="96">
        <f>Amnt_Deposited!B41</f>
        <v>2027</v>
      </c>
      <c r="P46" s="99">
        <f>Amnt_Deposited!H41</f>
        <v>0.43869512284133361</v>
      </c>
      <c r="Q46" s="284">
        <f>MCF!R45</f>
        <v>1</v>
      </c>
      <c r="R46" s="67">
        <f t="shared" si="5"/>
        <v>5.2643414740960029E-2</v>
      </c>
      <c r="S46" s="67">
        <f t="shared" si="7"/>
        <v>5.2643414740960029E-2</v>
      </c>
      <c r="T46" s="67">
        <f t="shared" si="8"/>
        <v>0</v>
      </c>
      <c r="U46" s="67">
        <f t="shared" si="9"/>
        <v>0.49558920446348703</v>
      </c>
      <c r="V46" s="67">
        <f t="shared" si="10"/>
        <v>3.2117193606993021E-2</v>
      </c>
      <c r="W46" s="100">
        <f t="shared" si="11"/>
        <v>2.1411462404662011E-2</v>
      </c>
    </row>
    <row r="47" spans="2:23">
      <c r="B47" s="96">
        <f>Amnt_Deposited!B42</f>
        <v>2028</v>
      </c>
      <c r="C47" s="99">
        <f>Amnt_Deposited!H42</f>
        <v>0.45653245851425561</v>
      </c>
      <c r="D47" s="418">
        <f>Dry_Matter_Content!H34</f>
        <v>0.73</v>
      </c>
      <c r="E47" s="284">
        <f>MCF!R46</f>
        <v>1</v>
      </c>
      <c r="F47" s="67">
        <f t="shared" si="0"/>
        <v>4.9990304207310987E-2</v>
      </c>
      <c r="G47" s="67">
        <f t="shared" si="1"/>
        <v>4.9990304207310987E-2</v>
      </c>
      <c r="H47" s="67">
        <f t="shared" si="2"/>
        <v>0</v>
      </c>
      <c r="I47" s="67">
        <f t="shared" si="3"/>
        <v>0.47164223840895891</v>
      </c>
      <c r="J47" s="67">
        <f t="shared" si="4"/>
        <v>3.0573214871284025E-2</v>
      </c>
      <c r="K47" s="100">
        <f t="shared" si="6"/>
        <v>2.0382143247522681E-2</v>
      </c>
      <c r="O47" s="96">
        <f>Amnt_Deposited!B42</f>
        <v>2028</v>
      </c>
      <c r="P47" s="99">
        <f>Amnt_Deposited!H42</f>
        <v>0.45653245851425561</v>
      </c>
      <c r="Q47" s="284">
        <f>MCF!R46</f>
        <v>1</v>
      </c>
      <c r="R47" s="67">
        <f t="shared" si="5"/>
        <v>5.4783895021710674E-2</v>
      </c>
      <c r="S47" s="67">
        <f t="shared" si="7"/>
        <v>5.4783895021710674E-2</v>
      </c>
      <c r="T47" s="67">
        <f t="shared" si="8"/>
        <v>0</v>
      </c>
      <c r="U47" s="67">
        <f t="shared" si="9"/>
        <v>0.51686820647557141</v>
      </c>
      <c r="V47" s="67">
        <f t="shared" si="10"/>
        <v>3.3504893009626328E-2</v>
      </c>
      <c r="W47" s="100">
        <f t="shared" si="11"/>
        <v>2.2336595339750884E-2</v>
      </c>
    </row>
    <row r="48" spans="2:23">
      <c r="B48" s="96">
        <f>Amnt_Deposited!B43</f>
        <v>2029</v>
      </c>
      <c r="C48" s="99">
        <f>Amnt_Deposited!H43</f>
        <v>0.4747924445214628</v>
      </c>
      <c r="D48" s="418">
        <f>Dry_Matter_Content!H35</f>
        <v>0.73</v>
      </c>
      <c r="E48" s="284">
        <f>MCF!R47</f>
        <v>1</v>
      </c>
      <c r="F48" s="67">
        <f t="shared" si="0"/>
        <v>5.1989772675100174E-2</v>
      </c>
      <c r="G48" s="67">
        <f t="shared" si="1"/>
        <v>5.1989772675100174E-2</v>
      </c>
      <c r="H48" s="67">
        <f t="shared" si="2"/>
        <v>0</v>
      </c>
      <c r="I48" s="67">
        <f t="shared" si="3"/>
        <v>0.49174608097422134</v>
      </c>
      <c r="J48" s="67">
        <f t="shared" si="4"/>
        <v>3.1885930109837757E-2</v>
      </c>
      <c r="K48" s="100">
        <f t="shared" si="6"/>
        <v>2.1257286739891836E-2</v>
      </c>
      <c r="O48" s="96">
        <f>Amnt_Deposited!B43</f>
        <v>2029</v>
      </c>
      <c r="P48" s="99">
        <f>Amnt_Deposited!H43</f>
        <v>0.4747924445214628</v>
      </c>
      <c r="Q48" s="284">
        <f>MCF!R47</f>
        <v>1</v>
      </c>
      <c r="R48" s="67">
        <f t="shared" si="5"/>
        <v>5.6975093342575535E-2</v>
      </c>
      <c r="S48" s="67">
        <f t="shared" si="7"/>
        <v>5.6975093342575535E-2</v>
      </c>
      <c r="T48" s="67">
        <f t="shared" si="8"/>
        <v>0</v>
      </c>
      <c r="U48" s="67">
        <f t="shared" si="9"/>
        <v>0.53889981476626991</v>
      </c>
      <c r="V48" s="67">
        <f t="shared" si="10"/>
        <v>3.4943485051876992E-2</v>
      </c>
      <c r="W48" s="100">
        <f t="shared" si="11"/>
        <v>2.3295656701251326E-2</v>
      </c>
    </row>
    <row r="49" spans="2:23">
      <c r="B49" s="96">
        <f>Amnt_Deposited!B44</f>
        <v>2030</v>
      </c>
      <c r="C49" s="99">
        <f>Amnt_Deposited!H44</f>
        <v>0.49381682399999993</v>
      </c>
      <c r="D49" s="418">
        <f>Dry_Matter_Content!H36</f>
        <v>0.73</v>
      </c>
      <c r="E49" s="284">
        <f>MCF!R48</f>
        <v>1</v>
      </c>
      <c r="F49" s="67">
        <f t="shared" si="0"/>
        <v>5.4072942227999993E-2</v>
      </c>
      <c r="G49" s="67">
        <f t="shared" si="1"/>
        <v>5.4072942227999993E-2</v>
      </c>
      <c r="H49" s="67">
        <f t="shared" si="2"/>
        <v>0</v>
      </c>
      <c r="I49" s="67">
        <f t="shared" si="3"/>
        <v>0.51257394909133402</v>
      </c>
      <c r="J49" s="67">
        <f t="shared" si="4"/>
        <v>3.3245074110887354E-2</v>
      </c>
      <c r="K49" s="100">
        <f t="shared" si="6"/>
        <v>2.216338274059157E-2</v>
      </c>
      <c r="O49" s="96">
        <f>Amnt_Deposited!B44</f>
        <v>2030</v>
      </c>
      <c r="P49" s="99">
        <f>Amnt_Deposited!H44</f>
        <v>0.49381682399999993</v>
      </c>
      <c r="Q49" s="284">
        <f>MCF!R48</f>
        <v>1</v>
      </c>
      <c r="R49" s="67">
        <f t="shared" si="5"/>
        <v>5.9258018879999992E-2</v>
      </c>
      <c r="S49" s="67">
        <f t="shared" si="7"/>
        <v>5.9258018879999992E-2</v>
      </c>
      <c r="T49" s="67">
        <f t="shared" si="8"/>
        <v>0</v>
      </c>
      <c r="U49" s="67">
        <f t="shared" si="9"/>
        <v>0.5617248757165304</v>
      </c>
      <c r="V49" s="67">
        <f t="shared" si="10"/>
        <v>3.6432957929739558E-2</v>
      </c>
      <c r="W49" s="100">
        <f t="shared" si="11"/>
        <v>2.4288638619826372E-2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0.47792078237754598</v>
      </c>
      <c r="J50" s="67">
        <f t="shared" si="4"/>
        <v>3.4653166713788028E-2</v>
      </c>
      <c r="K50" s="100">
        <f t="shared" si="6"/>
        <v>2.3102111142525351E-2</v>
      </c>
      <c r="O50" s="96">
        <f>Amnt_Deposited!B45</f>
        <v>2031</v>
      </c>
      <c r="P50" s="99">
        <f>Amnt_Deposited!H45</f>
        <v>0</v>
      </c>
      <c r="Q50" s="284">
        <f>MCF!R49</f>
        <v>1</v>
      </c>
      <c r="R50" s="67">
        <f t="shared" si="5"/>
        <v>0</v>
      </c>
      <c r="S50" s="67">
        <f t="shared" si="7"/>
        <v>0</v>
      </c>
      <c r="T50" s="67">
        <f t="shared" si="8"/>
        <v>0</v>
      </c>
      <c r="U50" s="67">
        <f t="shared" si="9"/>
        <v>0.52374880260552981</v>
      </c>
      <c r="V50" s="67">
        <f t="shared" si="10"/>
        <v>3.7976073111000576E-2</v>
      </c>
      <c r="W50" s="100">
        <f t="shared" si="11"/>
        <v>2.5317382074000382E-2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0.44561038389343949</v>
      </c>
      <c r="J51" s="67">
        <f t="shared" si="4"/>
        <v>3.2310398484106474E-2</v>
      </c>
      <c r="K51" s="100">
        <f t="shared" si="6"/>
        <v>2.1540265656070982E-2</v>
      </c>
      <c r="O51" s="96">
        <f>Amnt_Deposited!B46</f>
        <v>2032</v>
      </c>
      <c r="P51" s="99">
        <f>Amnt_Deposited!H46</f>
        <v>0</v>
      </c>
      <c r="Q51" s="284">
        <f>MCF!R50</f>
        <v>1</v>
      </c>
      <c r="R51" s="67">
        <f t="shared" ref="R51:R82" si="13">P51*$W$6*DOCF*Q51</f>
        <v>0</v>
      </c>
      <c r="S51" s="67">
        <f t="shared" si="7"/>
        <v>0</v>
      </c>
      <c r="T51" s="67">
        <f t="shared" si="8"/>
        <v>0</v>
      </c>
      <c r="U51" s="67">
        <f t="shared" si="9"/>
        <v>0.4883401467325364</v>
      </c>
      <c r="V51" s="67">
        <f t="shared" si="10"/>
        <v>3.5408655872993397E-2</v>
      </c>
      <c r="W51" s="100">
        <f t="shared" si="11"/>
        <v>2.3605770581995596E-2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0.41548436802816008</v>
      </c>
      <c r="J52" s="67">
        <f t="shared" si="4"/>
        <v>3.0126015865279396E-2</v>
      </c>
      <c r="K52" s="100">
        <f t="shared" si="6"/>
        <v>2.0084010576852929E-2</v>
      </c>
      <c r="O52" s="96">
        <f>Amnt_Deposited!B47</f>
        <v>2033</v>
      </c>
      <c r="P52" s="99">
        <f>Amnt_Deposited!H47</f>
        <v>0</v>
      </c>
      <c r="Q52" s="284">
        <f>MCF!R51</f>
        <v>1</v>
      </c>
      <c r="R52" s="67">
        <f t="shared" si="13"/>
        <v>0</v>
      </c>
      <c r="S52" s="67">
        <f t="shared" si="7"/>
        <v>0</v>
      </c>
      <c r="T52" s="67">
        <f t="shared" si="8"/>
        <v>0</v>
      </c>
      <c r="U52" s="67">
        <f t="shared" si="9"/>
        <v>0.4553253348253809</v>
      </c>
      <c r="V52" s="67">
        <f t="shared" si="10"/>
        <v>3.3014811907155502E-2</v>
      </c>
      <c r="W52" s="100">
        <f t="shared" si="11"/>
        <v>2.2009874604770333E-2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0.38739505701698501</v>
      </c>
      <c r="J53" s="67">
        <f t="shared" si="4"/>
        <v>2.8089311011175056E-2</v>
      </c>
      <c r="K53" s="100">
        <f t="shared" si="6"/>
        <v>1.8726207340783368E-2</v>
      </c>
      <c r="O53" s="96">
        <f>Amnt_Deposited!B48</f>
        <v>2034</v>
      </c>
      <c r="P53" s="99">
        <f>Amnt_Deposited!H48</f>
        <v>0</v>
      </c>
      <c r="Q53" s="284">
        <f>MCF!R52</f>
        <v>1</v>
      </c>
      <c r="R53" s="67">
        <f t="shared" si="13"/>
        <v>0</v>
      </c>
      <c r="S53" s="67">
        <f t="shared" si="7"/>
        <v>0</v>
      </c>
      <c r="T53" s="67">
        <f t="shared" si="8"/>
        <v>0</v>
      </c>
      <c r="U53" s="67">
        <f t="shared" si="9"/>
        <v>0.42454252823779182</v>
      </c>
      <c r="V53" s="67">
        <f t="shared" si="10"/>
        <v>3.0782806587589105E-2</v>
      </c>
      <c r="W53" s="100">
        <f t="shared" si="11"/>
        <v>2.0521871058392736E-2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0.3612047570247493</v>
      </c>
      <c r="J54" s="67">
        <f t="shared" si="4"/>
        <v>2.6190299992235724E-2</v>
      </c>
      <c r="K54" s="100">
        <f t="shared" si="6"/>
        <v>1.7460199994823816E-2</v>
      </c>
      <c r="O54" s="96">
        <f>Amnt_Deposited!B49</f>
        <v>2035</v>
      </c>
      <c r="P54" s="99">
        <f>Amnt_Deposited!H49</f>
        <v>0</v>
      </c>
      <c r="Q54" s="284">
        <f>MCF!R53</f>
        <v>1</v>
      </c>
      <c r="R54" s="67">
        <f t="shared" si="13"/>
        <v>0</v>
      </c>
      <c r="S54" s="67">
        <f t="shared" si="7"/>
        <v>0</v>
      </c>
      <c r="T54" s="67">
        <f t="shared" si="8"/>
        <v>0</v>
      </c>
      <c r="U54" s="67">
        <f t="shared" si="9"/>
        <v>0.39584082961616363</v>
      </c>
      <c r="V54" s="67">
        <f t="shared" si="10"/>
        <v>2.8701698621628195E-2</v>
      </c>
      <c r="W54" s="100">
        <f t="shared" si="11"/>
        <v>1.9134465747752127E-2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0.33678508317050593</v>
      </c>
      <c r="J55" s="67">
        <f t="shared" si="4"/>
        <v>2.4419673854243398E-2</v>
      </c>
      <c r="K55" s="100">
        <f t="shared" si="6"/>
        <v>1.6279782569495596E-2</v>
      </c>
      <c r="O55" s="96">
        <f>Amnt_Deposited!B50</f>
        <v>2036</v>
      </c>
      <c r="P55" s="99">
        <f>Amnt_Deposited!H50</f>
        <v>0</v>
      </c>
      <c r="Q55" s="284">
        <f>MCF!R54</f>
        <v>1</v>
      </c>
      <c r="R55" s="67">
        <f t="shared" si="13"/>
        <v>0</v>
      </c>
      <c r="S55" s="67">
        <f t="shared" si="7"/>
        <v>0</v>
      </c>
      <c r="T55" s="67">
        <f t="shared" si="8"/>
        <v>0</v>
      </c>
      <c r="U55" s="67">
        <f t="shared" si="9"/>
        <v>0.36907954320055442</v>
      </c>
      <c r="V55" s="67">
        <f t="shared" si="10"/>
        <v>2.6761286415609202E-2</v>
      </c>
      <c r="W55" s="100">
        <f t="shared" si="11"/>
        <v>1.7840857610406134E-2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0.3140163301846905</v>
      </c>
      <c r="J56" s="67">
        <f t="shared" si="4"/>
        <v>2.2768752985815412E-2</v>
      </c>
      <c r="K56" s="100">
        <f t="shared" si="6"/>
        <v>1.5179168657210274E-2</v>
      </c>
      <c r="O56" s="96">
        <f>Amnt_Deposited!B51</f>
        <v>2037</v>
      </c>
      <c r="P56" s="99">
        <f>Amnt_Deposited!H51</f>
        <v>0</v>
      </c>
      <c r="Q56" s="284">
        <f>MCF!R55</f>
        <v>1</v>
      </c>
      <c r="R56" s="67">
        <f t="shared" si="13"/>
        <v>0</v>
      </c>
      <c r="S56" s="67">
        <f t="shared" si="7"/>
        <v>0</v>
      </c>
      <c r="T56" s="67">
        <f t="shared" si="8"/>
        <v>0</v>
      </c>
      <c r="U56" s="67">
        <f t="shared" si="9"/>
        <v>0.3441274851339074</v>
      </c>
      <c r="V56" s="67">
        <f t="shared" si="10"/>
        <v>2.4952058066647027E-2</v>
      </c>
      <c r="W56" s="100">
        <f t="shared" si="11"/>
        <v>1.6634705377764684E-2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0.2927868856137511</v>
      </c>
      <c r="J57" s="67">
        <f t="shared" si="4"/>
        <v>2.1229444570939397E-2</v>
      </c>
      <c r="K57" s="100">
        <f t="shared" si="6"/>
        <v>1.4152963047292931E-2</v>
      </c>
      <c r="O57" s="96">
        <f>Amnt_Deposited!B52</f>
        <v>2038</v>
      </c>
      <c r="P57" s="99">
        <f>Amnt_Deposited!H52</f>
        <v>0</v>
      </c>
      <c r="Q57" s="284">
        <f>MCF!R56</f>
        <v>1</v>
      </c>
      <c r="R57" s="67">
        <f t="shared" si="13"/>
        <v>0</v>
      </c>
      <c r="S57" s="67">
        <f t="shared" si="7"/>
        <v>0</v>
      </c>
      <c r="T57" s="67">
        <f t="shared" si="8"/>
        <v>0</v>
      </c>
      <c r="U57" s="67">
        <f t="shared" si="9"/>
        <v>0.32086234039863132</v>
      </c>
      <c r="V57" s="67">
        <f t="shared" si="10"/>
        <v>2.3265144735276053E-2</v>
      </c>
      <c r="W57" s="100">
        <f t="shared" si="11"/>
        <v>1.5510096490184035E-2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0.27299268269577132</v>
      </c>
      <c r="J58" s="67">
        <f t="shared" si="4"/>
        <v>1.9794202917979779E-2</v>
      </c>
      <c r="K58" s="100">
        <f t="shared" si="6"/>
        <v>1.3196135278653185E-2</v>
      </c>
      <c r="O58" s="96">
        <f>Amnt_Deposited!B53</f>
        <v>2039</v>
      </c>
      <c r="P58" s="99">
        <f>Amnt_Deposited!H53</f>
        <v>0</v>
      </c>
      <c r="Q58" s="284">
        <f>MCF!R57</f>
        <v>1</v>
      </c>
      <c r="R58" s="67">
        <f t="shared" si="13"/>
        <v>0</v>
      </c>
      <c r="S58" s="67">
        <f t="shared" si="7"/>
        <v>0</v>
      </c>
      <c r="T58" s="67">
        <f t="shared" si="8"/>
        <v>0</v>
      </c>
      <c r="U58" s="67">
        <f t="shared" si="9"/>
        <v>0.29917006322824252</v>
      </c>
      <c r="V58" s="67">
        <f t="shared" si="10"/>
        <v>2.1692277170388796E-2</v>
      </c>
      <c r="W58" s="100">
        <f t="shared" si="11"/>
        <v>1.4461518113592531E-2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0.25453669022508268</v>
      </c>
      <c r="J59" s="67">
        <f t="shared" si="4"/>
        <v>1.8455992470688635E-2</v>
      </c>
      <c r="K59" s="100">
        <f t="shared" si="6"/>
        <v>1.2303994980459089E-2</v>
      </c>
      <c r="O59" s="96">
        <f>Amnt_Deposited!B54</f>
        <v>2040</v>
      </c>
      <c r="P59" s="99">
        <f>Amnt_Deposited!H54</f>
        <v>0</v>
      </c>
      <c r="Q59" s="284">
        <f>MCF!R58</f>
        <v>1</v>
      </c>
      <c r="R59" s="67">
        <f t="shared" si="13"/>
        <v>0</v>
      </c>
      <c r="S59" s="67">
        <f t="shared" si="7"/>
        <v>0</v>
      </c>
      <c r="T59" s="67">
        <f t="shared" si="8"/>
        <v>0</v>
      </c>
      <c r="U59" s="67">
        <f t="shared" si="9"/>
        <v>0.27894431805488512</v>
      </c>
      <c r="V59" s="67">
        <f t="shared" si="10"/>
        <v>2.0225745173357405E-2</v>
      </c>
      <c r="W59" s="100">
        <f t="shared" si="11"/>
        <v>1.3483830115571603E-2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0.23732843690518188</v>
      </c>
      <c r="J60" s="67">
        <f t="shared" si="4"/>
        <v>1.7208253319900797E-2</v>
      </c>
      <c r="K60" s="100">
        <f t="shared" si="6"/>
        <v>1.1472168879933863E-2</v>
      </c>
      <c r="O60" s="96">
        <f>Amnt_Deposited!B55</f>
        <v>2041</v>
      </c>
      <c r="P60" s="99">
        <f>Amnt_Deposited!H55</f>
        <v>0</v>
      </c>
      <c r="Q60" s="284">
        <f>MCF!R59</f>
        <v>1</v>
      </c>
      <c r="R60" s="67">
        <f t="shared" si="13"/>
        <v>0</v>
      </c>
      <c r="S60" s="67">
        <f t="shared" si="7"/>
        <v>0</v>
      </c>
      <c r="T60" s="67">
        <f t="shared" si="8"/>
        <v>0</v>
      </c>
      <c r="U60" s="67">
        <f t="shared" si="9"/>
        <v>0.26008595825225411</v>
      </c>
      <c r="V60" s="67">
        <f t="shared" si="10"/>
        <v>1.8858359802631008E-2</v>
      </c>
      <c r="W60" s="100">
        <f t="shared" si="11"/>
        <v>1.2572239868420671E-2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0.22128356785833037</v>
      </c>
      <c r="J61" s="67">
        <f t="shared" si="4"/>
        <v>1.6044869046851519E-2</v>
      </c>
      <c r="K61" s="100">
        <f t="shared" si="6"/>
        <v>1.0696579364567679E-2</v>
      </c>
      <c r="O61" s="96">
        <f>Amnt_Deposited!B56</f>
        <v>2042</v>
      </c>
      <c r="P61" s="99">
        <f>Amnt_Deposited!H56</f>
        <v>0</v>
      </c>
      <c r="Q61" s="284">
        <f>MCF!R60</f>
        <v>1</v>
      </c>
      <c r="R61" s="67">
        <f t="shared" si="13"/>
        <v>0</v>
      </c>
      <c r="S61" s="67">
        <f t="shared" si="7"/>
        <v>0</v>
      </c>
      <c r="T61" s="67">
        <f t="shared" si="8"/>
        <v>0</v>
      </c>
      <c r="U61" s="67">
        <f t="shared" si="9"/>
        <v>0.24250254011871819</v>
      </c>
      <c r="V61" s="67">
        <f t="shared" si="10"/>
        <v>1.7583418133535911E-2</v>
      </c>
      <c r="W61" s="100">
        <f t="shared" si="11"/>
        <v>1.1722278755690606E-2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0.20632343111784576</v>
      </c>
      <c r="J62" s="67">
        <f t="shared" si="4"/>
        <v>1.49601367404846E-2</v>
      </c>
      <c r="K62" s="100">
        <f t="shared" si="6"/>
        <v>9.9734244936563986E-3</v>
      </c>
      <c r="O62" s="96">
        <f>Amnt_Deposited!B57</f>
        <v>2043</v>
      </c>
      <c r="P62" s="99">
        <f>Amnt_Deposited!H57</f>
        <v>0</v>
      </c>
      <c r="Q62" s="284">
        <f>MCF!R61</f>
        <v>1</v>
      </c>
      <c r="R62" s="67">
        <f t="shared" si="13"/>
        <v>0</v>
      </c>
      <c r="S62" s="67">
        <f t="shared" si="7"/>
        <v>0</v>
      </c>
      <c r="T62" s="67">
        <f t="shared" si="8"/>
        <v>0</v>
      </c>
      <c r="U62" s="67">
        <f t="shared" si="9"/>
        <v>0.22610786971818714</v>
      </c>
      <c r="V62" s="67">
        <f t="shared" si="10"/>
        <v>1.6394670400531067E-2</v>
      </c>
      <c r="W62" s="100">
        <f t="shared" si="11"/>
        <v>1.0929780267020711E-2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0.19237469207607</v>
      </c>
      <c r="J63" s="67">
        <f t="shared" si="4"/>
        <v>1.3948739041775756E-2</v>
      </c>
      <c r="K63" s="100">
        <f t="shared" si="6"/>
        <v>9.2991593611838376E-3</v>
      </c>
      <c r="O63" s="96">
        <f>Amnt_Deposited!B58</f>
        <v>2044</v>
      </c>
      <c r="P63" s="99">
        <f>Amnt_Deposited!H58</f>
        <v>0</v>
      </c>
      <c r="Q63" s="284">
        <f>MCF!R62</f>
        <v>1</v>
      </c>
      <c r="R63" s="67">
        <f t="shared" si="13"/>
        <v>0</v>
      </c>
      <c r="S63" s="67">
        <f t="shared" si="7"/>
        <v>0</v>
      </c>
      <c r="T63" s="67">
        <f t="shared" si="8"/>
        <v>0</v>
      </c>
      <c r="U63" s="67">
        <f t="shared" si="9"/>
        <v>0.210821580357337</v>
      </c>
      <c r="V63" s="67">
        <f t="shared" si="10"/>
        <v>1.5286289360850145E-2</v>
      </c>
      <c r="W63" s="100">
        <f t="shared" si="11"/>
        <v>1.0190859573900096E-2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0.17936897399803747</v>
      </c>
      <c r="J64" s="67">
        <f t="shared" si="4"/>
        <v>1.3005718078032535E-2</v>
      </c>
      <c r="K64" s="100">
        <f t="shared" si="6"/>
        <v>8.6704787186883559E-3</v>
      </c>
      <c r="O64" s="96">
        <f>Amnt_Deposited!B59</f>
        <v>2045</v>
      </c>
      <c r="P64" s="99">
        <f>Amnt_Deposited!H59</f>
        <v>0</v>
      </c>
      <c r="Q64" s="284">
        <f>MCF!R63</f>
        <v>1</v>
      </c>
      <c r="R64" s="67">
        <f t="shared" si="13"/>
        <v>0</v>
      </c>
      <c r="S64" s="67">
        <f t="shared" si="7"/>
        <v>0</v>
      </c>
      <c r="T64" s="67">
        <f t="shared" si="8"/>
        <v>0</v>
      </c>
      <c r="U64" s="67">
        <f t="shared" si="9"/>
        <v>0.19656873862798627</v>
      </c>
      <c r="V64" s="67">
        <f t="shared" si="10"/>
        <v>1.4252841729350723E-2</v>
      </c>
      <c r="W64" s="100">
        <f t="shared" si="11"/>
        <v>9.5018944862338139E-3</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0.16724252283864088</v>
      </c>
      <c r="J65" s="67">
        <f t="shared" si="4"/>
        <v>1.2126451159396603E-2</v>
      </c>
      <c r="K65" s="100">
        <f t="shared" si="6"/>
        <v>8.084300772931069E-3</v>
      </c>
      <c r="O65" s="96">
        <f>Amnt_Deposited!B60</f>
        <v>2046</v>
      </c>
      <c r="P65" s="99">
        <f>Amnt_Deposited!H60</f>
        <v>0</v>
      </c>
      <c r="Q65" s="284">
        <f>MCF!R64</f>
        <v>1</v>
      </c>
      <c r="R65" s="67">
        <f t="shared" si="13"/>
        <v>0</v>
      </c>
      <c r="S65" s="67">
        <f t="shared" si="7"/>
        <v>0</v>
      </c>
      <c r="T65" s="67">
        <f t="shared" si="8"/>
        <v>0</v>
      </c>
      <c r="U65" s="67">
        <f t="shared" si="9"/>
        <v>0.18327947708344206</v>
      </c>
      <c r="V65" s="67">
        <f t="shared" si="10"/>
        <v>1.3289261544544222E-2</v>
      </c>
      <c r="W65" s="100">
        <f t="shared" si="11"/>
        <v>8.8595076963628137E-3</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0.15593589472022817</v>
      </c>
      <c r="J66" s="67">
        <f t="shared" si="4"/>
        <v>1.1306628118412715E-2</v>
      </c>
      <c r="K66" s="100">
        <f t="shared" si="6"/>
        <v>7.5377520789418097E-3</v>
      </c>
      <c r="O66" s="96">
        <f>Amnt_Deposited!B61</f>
        <v>2047</v>
      </c>
      <c r="P66" s="99">
        <f>Amnt_Deposited!H61</f>
        <v>0</v>
      </c>
      <c r="Q66" s="284">
        <f>MCF!R65</f>
        <v>1</v>
      </c>
      <c r="R66" s="67">
        <f t="shared" si="13"/>
        <v>0</v>
      </c>
      <c r="S66" s="67">
        <f t="shared" si="7"/>
        <v>0</v>
      </c>
      <c r="T66" s="67">
        <f t="shared" si="8"/>
        <v>0</v>
      </c>
      <c r="U66" s="67">
        <f t="shared" si="9"/>
        <v>0.17088865174819526</v>
      </c>
      <c r="V66" s="67">
        <f t="shared" si="10"/>
        <v>1.2390825335246811E-2</v>
      </c>
      <c r="W66" s="100">
        <f t="shared" si="11"/>
        <v>8.2605502234978732E-3</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0.14539366453864533</v>
      </c>
      <c r="J67" s="67">
        <f t="shared" si="4"/>
        <v>1.0542230181582835E-2</v>
      </c>
      <c r="K67" s="100">
        <f t="shared" si="6"/>
        <v>7.0281534543885568E-3</v>
      </c>
      <c r="O67" s="96">
        <f>Amnt_Deposited!B62</f>
        <v>2048</v>
      </c>
      <c r="P67" s="99">
        <f>Amnt_Deposited!H62</f>
        <v>0</v>
      </c>
      <c r="Q67" s="284">
        <f>MCF!R66</f>
        <v>1</v>
      </c>
      <c r="R67" s="67">
        <f t="shared" si="13"/>
        <v>0</v>
      </c>
      <c r="S67" s="67">
        <f t="shared" si="7"/>
        <v>0</v>
      </c>
      <c r="T67" s="67">
        <f t="shared" si="8"/>
        <v>0</v>
      </c>
      <c r="U67" s="67">
        <f t="shared" si="9"/>
        <v>0.15933552278207708</v>
      </c>
      <c r="V67" s="67">
        <f t="shared" si="10"/>
        <v>1.1553128966118176E-2</v>
      </c>
      <c r="W67" s="100">
        <f t="shared" si="11"/>
        <v>7.7020859774121174E-3</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0.13556415426931154</v>
      </c>
      <c r="J68" s="67">
        <f t="shared" si="4"/>
        <v>9.829510269333798E-3</v>
      </c>
      <c r="K68" s="100">
        <f t="shared" si="6"/>
        <v>6.5530068462225314E-3</v>
      </c>
      <c r="O68" s="96">
        <f>Amnt_Deposited!B63</f>
        <v>2049</v>
      </c>
      <c r="P68" s="99">
        <f>Amnt_Deposited!H63</f>
        <v>0</v>
      </c>
      <c r="Q68" s="284">
        <f>MCF!R67</f>
        <v>1</v>
      </c>
      <c r="R68" s="67">
        <f t="shared" si="13"/>
        <v>0</v>
      </c>
      <c r="S68" s="67">
        <f t="shared" si="7"/>
        <v>0</v>
      </c>
      <c r="T68" s="67">
        <f t="shared" si="8"/>
        <v>0</v>
      </c>
      <c r="U68" s="67">
        <f t="shared" si="9"/>
        <v>0.14856345673349208</v>
      </c>
      <c r="V68" s="67">
        <f t="shared" si="10"/>
        <v>1.0772066048584985E-2</v>
      </c>
      <c r="W68" s="100">
        <f t="shared" si="11"/>
        <v>7.1813773657233232E-3</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0.12639917964148265</v>
      </c>
      <c r="J69" s="67">
        <f t="shared" si="4"/>
        <v>9.1649746278288872E-3</v>
      </c>
      <c r="K69" s="100">
        <f t="shared" si="6"/>
        <v>6.1099830852192581E-3</v>
      </c>
      <c r="O69" s="96">
        <f>Amnt_Deposited!B64</f>
        <v>2050</v>
      </c>
      <c r="P69" s="99">
        <f>Amnt_Deposited!H64</f>
        <v>0</v>
      </c>
      <c r="Q69" s="284">
        <f>MCF!R68</f>
        <v>1</v>
      </c>
      <c r="R69" s="67">
        <f t="shared" si="13"/>
        <v>0</v>
      </c>
      <c r="S69" s="67">
        <f t="shared" si="7"/>
        <v>0</v>
      </c>
      <c r="T69" s="67">
        <f t="shared" si="8"/>
        <v>0</v>
      </c>
      <c r="U69" s="67">
        <f t="shared" si="9"/>
        <v>0.13851964892217275</v>
      </c>
      <c r="V69" s="67">
        <f t="shared" si="10"/>
        <v>1.0043807811319328E-2</v>
      </c>
      <c r="W69" s="100">
        <f t="shared" si="11"/>
        <v>6.6958718742128852E-3</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0.11785381393890017</v>
      </c>
      <c r="J70" s="67">
        <f t="shared" si="4"/>
        <v>8.5453657025824723E-3</v>
      </c>
      <c r="K70" s="100">
        <f t="shared" si="6"/>
        <v>5.6969104683883146E-3</v>
      </c>
      <c r="O70" s="96">
        <f>Amnt_Deposited!B65</f>
        <v>2051</v>
      </c>
      <c r="P70" s="99">
        <f>Amnt_Deposited!H65</f>
        <v>0</v>
      </c>
      <c r="Q70" s="284">
        <f>MCF!R69</f>
        <v>1</v>
      </c>
      <c r="R70" s="67">
        <f t="shared" si="13"/>
        <v>0</v>
      </c>
      <c r="S70" s="67">
        <f t="shared" si="7"/>
        <v>0</v>
      </c>
      <c r="T70" s="67">
        <f t="shared" si="8"/>
        <v>0</v>
      </c>
      <c r="U70" s="67">
        <f t="shared" si="9"/>
        <v>0.12915486459057551</v>
      </c>
      <c r="V70" s="67">
        <f t="shared" si="10"/>
        <v>9.3647843315972298E-3</v>
      </c>
      <c r="W70" s="100">
        <f t="shared" si="11"/>
        <v>6.2431895543981529E-3</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0.10988616776897601</v>
      </c>
      <c r="J71" s="67">
        <f t="shared" si="4"/>
        <v>7.9676461699241478E-3</v>
      </c>
      <c r="K71" s="100">
        <f t="shared" si="6"/>
        <v>5.3117641132827652E-3</v>
      </c>
      <c r="O71" s="96">
        <f>Amnt_Deposited!B66</f>
        <v>2052</v>
      </c>
      <c r="P71" s="99">
        <f>Amnt_Deposited!H66</f>
        <v>0</v>
      </c>
      <c r="Q71" s="284">
        <f>MCF!R70</f>
        <v>1</v>
      </c>
      <c r="R71" s="67">
        <f t="shared" si="13"/>
        <v>0</v>
      </c>
      <c r="S71" s="67">
        <f t="shared" si="7"/>
        <v>0</v>
      </c>
      <c r="T71" s="67">
        <f t="shared" si="8"/>
        <v>0</v>
      </c>
      <c r="U71" s="67">
        <f t="shared" si="9"/>
        <v>0.1204231975550422</v>
      </c>
      <c r="V71" s="67">
        <f t="shared" si="10"/>
        <v>8.7316670355333127E-3</v>
      </c>
      <c r="W71" s="100">
        <f t="shared" si="11"/>
        <v>5.8211113570222081E-3</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0.10245718372094144</v>
      </c>
      <c r="J72" s="67">
        <f t="shared" si="4"/>
        <v>7.428984048034575E-3</v>
      </c>
      <c r="K72" s="100">
        <f t="shared" si="6"/>
        <v>4.9526560320230497E-3</v>
      </c>
      <c r="O72" s="96">
        <f>Amnt_Deposited!B67</f>
        <v>2053</v>
      </c>
      <c r="P72" s="99">
        <f>Amnt_Deposited!H67</f>
        <v>0</v>
      </c>
      <c r="Q72" s="284">
        <f>MCF!R71</f>
        <v>1</v>
      </c>
      <c r="R72" s="67">
        <f t="shared" si="13"/>
        <v>0</v>
      </c>
      <c r="S72" s="67">
        <f t="shared" si="7"/>
        <v>0</v>
      </c>
      <c r="T72" s="67">
        <f t="shared" si="8"/>
        <v>0</v>
      </c>
      <c r="U72" s="67">
        <f t="shared" si="9"/>
        <v>0.11228184517363445</v>
      </c>
      <c r="V72" s="67">
        <f t="shared" si="10"/>
        <v>8.1413523814077519E-3</v>
      </c>
      <c r="W72" s="100">
        <f t="shared" si="11"/>
        <v>5.4275682542718343E-3</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9.5530444906374121E-2</v>
      </c>
      <c r="J73" s="67">
        <f t="shared" si="4"/>
        <v>6.926738814567312E-3</v>
      </c>
      <c r="K73" s="100">
        <f t="shared" si="6"/>
        <v>4.6178258763782077E-3</v>
      </c>
      <c r="O73" s="96">
        <f>Amnt_Deposited!B68</f>
        <v>2054</v>
      </c>
      <c r="P73" s="99">
        <f>Amnt_Deposited!H68</f>
        <v>0</v>
      </c>
      <c r="Q73" s="284">
        <f>MCF!R72</f>
        <v>1</v>
      </c>
      <c r="R73" s="67">
        <f t="shared" si="13"/>
        <v>0</v>
      </c>
      <c r="S73" s="67">
        <f t="shared" si="7"/>
        <v>0</v>
      </c>
      <c r="T73" s="67">
        <f t="shared" si="8"/>
        <v>0</v>
      </c>
      <c r="U73" s="67">
        <f t="shared" si="9"/>
        <v>0.10469089852753329</v>
      </c>
      <c r="V73" s="67">
        <f t="shared" si="10"/>
        <v>7.5909466461011633E-3</v>
      </c>
      <c r="W73" s="100">
        <f t="shared" si="11"/>
        <v>5.0606310974007753E-3</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8.9071996443568904E-2</v>
      </c>
      <c r="J74" s="67">
        <f t="shared" si="4"/>
        <v>6.4584484628052155E-3</v>
      </c>
      <c r="K74" s="100">
        <f t="shared" si="6"/>
        <v>4.30563230853681E-3</v>
      </c>
      <c r="O74" s="96">
        <f>Amnt_Deposited!B69</f>
        <v>2055</v>
      </c>
      <c r="P74" s="99">
        <f>Amnt_Deposited!H69</f>
        <v>0</v>
      </c>
      <c r="Q74" s="284">
        <f>MCF!R73</f>
        <v>1</v>
      </c>
      <c r="R74" s="67">
        <f t="shared" si="13"/>
        <v>0</v>
      </c>
      <c r="S74" s="67">
        <f t="shared" si="7"/>
        <v>0</v>
      </c>
      <c r="T74" s="67">
        <f t="shared" si="8"/>
        <v>0</v>
      </c>
      <c r="U74" s="67">
        <f t="shared" si="9"/>
        <v>9.7613146787472779E-2</v>
      </c>
      <c r="V74" s="67">
        <f t="shared" si="10"/>
        <v>7.0777517400605096E-3</v>
      </c>
      <c r="W74" s="100">
        <f t="shared" si="11"/>
        <v>4.7185011600403394E-3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8.3050179010668246E-2</v>
      </c>
      <c r="J75" s="67">
        <f t="shared" si="4"/>
        <v>6.0218174329006542E-3</v>
      </c>
      <c r="K75" s="100">
        <f t="shared" si="6"/>
        <v>4.0145449552671025E-3</v>
      </c>
      <c r="O75" s="96">
        <f>Amnt_Deposited!B70</f>
        <v>2056</v>
      </c>
      <c r="P75" s="99">
        <f>Amnt_Deposited!H70</f>
        <v>0</v>
      </c>
      <c r="Q75" s="284">
        <f>MCF!R74</f>
        <v>1</v>
      </c>
      <c r="R75" s="67">
        <f t="shared" si="13"/>
        <v>0</v>
      </c>
      <c r="S75" s="67">
        <f t="shared" si="7"/>
        <v>0</v>
      </c>
      <c r="T75" s="67">
        <f t="shared" si="8"/>
        <v>0</v>
      </c>
      <c r="U75" s="67">
        <f t="shared" si="9"/>
        <v>9.101389480621179E-2</v>
      </c>
      <c r="V75" s="67">
        <f t="shared" si="10"/>
        <v>6.5992519812609913E-3</v>
      </c>
      <c r="W75" s="100">
        <f t="shared" si="11"/>
        <v>4.3995013208406606E-3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7.7435473651629769E-2</v>
      </c>
      <c r="J76" s="67">
        <f t="shared" si="4"/>
        <v>5.6147053590384719E-3</v>
      </c>
      <c r="K76" s="100">
        <f t="shared" si="6"/>
        <v>3.7431369060256479E-3</v>
      </c>
      <c r="O76" s="96">
        <f>Amnt_Deposited!B71</f>
        <v>2057</v>
      </c>
      <c r="P76" s="99">
        <f>Amnt_Deposited!H71</f>
        <v>0</v>
      </c>
      <c r="Q76" s="284">
        <f>MCF!R75</f>
        <v>1</v>
      </c>
      <c r="R76" s="67">
        <f t="shared" si="13"/>
        <v>0</v>
      </c>
      <c r="S76" s="67">
        <f t="shared" si="7"/>
        <v>0</v>
      </c>
      <c r="T76" s="67">
        <f t="shared" si="8"/>
        <v>0</v>
      </c>
      <c r="U76" s="67">
        <f t="shared" si="9"/>
        <v>8.4860793042881952E-2</v>
      </c>
      <c r="V76" s="67">
        <f t="shared" si="10"/>
        <v>6.1531017633298336E-3</v>
      </c>
      <c r="W76" s="100">
        <f t="shared" si="11"/>
        <v>4.1020678422198885E-3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7.2200357074269486E-2</v>
      </c>
      <c r="J77" s="67">
        <f t="shared" si="4"/>
        <v>5.2351165773602791E-3</v>
      </c>
      <c r="K77" s="100">
        <f t="shared" si="6"/>
        <v>3.4900777182401859E-3</v>
      </c>
      <c r="O77" s="96">
        <f>Amnt_Deposited!B72</f>
        <v>2058</v>
      </c>
      <c r="P77" s="99">
        <f>Amnt_Deposited!H72</f>
        <v>0</v>
      </c>
      <c r="Q77" s="284">
        <f>MCF!R76</f>
        <v>1</v>
      </c>
      <c r="R77" s="67">
        <f t="shared" si="13"/>
        <v>0</v>
      </c>
      <c r="S77" s="67">
        <f t="shared" si="7"/>
        <v>0</v>
      </c>
      <c r="T77" s="67">
        <f t="shared" si="8"/>
        <v>0</v>
      </c>
      <c r="U77" s="67">
        <f t="shared" si="9"/>
        <v>7.9123678985500823E-2</v>
      </c>
      <c r="V77" s="67">
        <f t="shared" si="10"/>
        <v>5.7371140573811291E-3</v>
      </c>
      <c r="W77" s="100">
        <f t="shared" si="11"/>
        <v>3.8247427049207527E-3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6.731916673105158E-2</v>
      </c>
      <c r="J78" s="67">
        <f t="shared" si="4"/>
        <v>4.8811903432179043E-3</v>
      </c>
      <c r="K78" s="100">
        <f t="shared" si="6"/>
        <v>3.2541268954786027E-3</v>
      </c>
      <c r="O78" s="96">
        <f>Amnt_Deposited!B73</f>
        <v>2059</v>
      </c>
      <c r="P78" s="99">
        <f>Amnt_Deposited!H73</f>
        <v>0</v>
      </c>
      <c r="Q78" s="284">
        <f>MCF!R77</f>
        <v>1</v>
      </c>
      <c r="R78" s="67">
        <f t="shared" si="13"/>
        <v>0</v>
      </c>
      <c r="S78" s="67">
        <f t="shared" si="7"/>
        <v>0</v>
      </c>
      <c r="T78" s="67">
        <f t="shared" si="8"/>
        <v>0</v>
      </c>
      <c r="U78" s="67">
        <f t="shared" si="9"/>
        <v>7.3774429294303112E-2</v>
      </c>
      <c r="V78" s="67">
        <f t="shared" si="10"/>
        <v>5.3492496911977045E-3</v>
      </c>
      <c r="W78" s="100">
        <f t="shared" si="11"/>
        <v>3.5661664607984696E-3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6.2767975021250616E-2</v>
      </c>
      <c r="J79" s="67">
        <f t="shared" si="4"/>
        <v>4.5511917098009684E-3</v>
      </c>
      <c r="K79" s="100">
        <f t="shared" si="6"/>
        <v>3.0341278065339787E-3</v>
      </c>
      <c r="O79" s="96">
        <f>Amnt_Deposited!B74</f>
        <v>2060</v>
      </c>
      <c r="P79" s="99">
        <f>Amnt_Deposited!H74</f>
        <v>0</v>
      </c>
      <c r="Q79" s="284">
        <f>MCF!R78</f>
        <v>1</v>
      </c>
      <c r="R79" s="67">
        <f t="shared" si="13"/>
        <v>0</v>
      </c>
      <c r="S79" s="67">
        <f t="shared" si="7"/>
        <v>0</v>
      </c>
      <c r="T79" s="67">
        <f t="shared" si="8"/>
        <v>0</v>
      </c>
      <c r="U79" s="67">
        <f t="shared" si="9"/>
        <v>6.8786821941096574E-2</v>
      </c>
      <c r="V79" s="67">
        <f t="shared" si="10"/>
        <v>4.9876073532065419E-3</v>
      </c>
      <c r="W79" s="100">
        <f t="shared" si="11"/>
        <v>3.325071568804361E-3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5.8524471997825005E-2</v>
      </c>
      <c r="J80" s="67">
        <f t="shared" si="4"/>
        <v>4.2435030234256096E-3</v>
      </c>
      <c r="K80" s="100">
        <f t="shared" si="6"/>
        <v>2.8290020156170729E-3</v>
      </c>
      <c r="O80" s="96">
        <f>Amnt_Deposited!B75</f>
        <v>2061</v>
      </c>
      <c r="P80" s="99">
        <f>Amnt_Deposited!H75</f>
        <v>0</v>
      </c>
      <c r="Q80" s="284">
        <f>MCF!R79</f>
        <v>1</v>
      </c>
      <c r="R80" s="67">
        <f t="shared" si="13"/>
        <v>0</v>
      </c>
      <c r="S80" s="67">
        <f t="shared" si="7"/>
        <v>0</v>
      </c>
      <c r="T80" s="67">
        <f t="shared" si="8"/>
        <v>0</v>
      </c>
      <c r="U80" s="67">
        <f t="shared" si="9"/>
        <v>6.413640766884933E-2</v>
      </c>
      <c r="V80" s="67">
        <f t="shared" si="10"/>
        <v>4.6504142722472441E-3</v>
      </c>
      <c r="W80" s="100">
        <f t="shared" si="11"/>
        <v>3.1002761814981628E-3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5.456785600403076E-2</v>
      </c>
      <c r="J81" s="67">
        <f t="shared" si="4"/>
        <v>3.9566159937942449E-3</v>
      </c>
      <c r="K81" s="100">
        <f t="shared" si="6"/>
        <v>2.6377439958628298E-3</v>
      </c>
      <c r="O81" s="96">
        <f>Amnt_Deposited!B76</f>
        <v>2062</v>
      </c>
      <c r="P81" s="99">
        <f>Amnt_Deposited!H76</f>
        <v>0</v>
      </c>
      <c r="Q81" s="284">
        <f>MCF!R80</f>
        <v>1</v>
      </c>
      <c r="R81" s="67">
        <f t="shared" si="13"/>
        <v>0</v>
      </c>
      <c r="S81" s="67">
        <f t="shared" si="7"/>
        <v>0</v>
      </c>
      <c r="T81" s="67">
        <f t="shared" si="8"/>
        <v>0</v>
      </c>
      <c r="U81" s="67">
        <f t="shared" si="9"/>
        <v>5.9800390141403578E-2</v>
      </c>
      <c r="V81" s="67">
        <f t="shared" si="10"/>
        <v>4.3360175274457478E-3</v>
      </c>
      <c r="W81" s="100">
        <f t="shared" si="11"/>
        <v>2.8906783516304984E-3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5.0878731703675975E-2</v>
      </c>
      <c r="J82" s="67">
        <f t="shared" si="4"/>
        <v>3.6891243003547855E-3</v>
      </c>
      <c r="K82" s="100">
        <f t="shared" si="6"/>
        <v>2.4594162002365234E-3</v>
      </c>
      <c r="O82" s="96">
        <f>Amnt_Deposited!B77</f>
        <v>2063</v>
      </c>
      <c r="P82" s="99">
        <f>Amnt_Deposited!H77</f>
        <v>0</v>
      </c>
      <c r="Q82" s="284">
        <f>MCF!R81</f>
        <v>1</v>
      </c>
      <c r="R82" s="67">
        <f t="shared" si="13"/>
        <v>0</v>
      </c>
      <c r="S82" s="67">
        <f t="shared" si="7"/>
        <v>0</v>
      </c>
      <c r="T82" s="67">
        <f t="shared" si="8"/>
        <v>0</v>
      </c>
      <c r="U82" s="67">
        <f t="shared" si="9"/>
        <v>5.5757514195809293E-2</v>
      </c>
      <c r="V82" s="67">
        <f t="shared" si="10"/>
        <v>4.0428759455942856E-3</v>
      </c>
      <c r="W82" s="100">
        <f t="shared" si="11"/>
        <v>2.6952506303961903E-3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4.7439015005160318E-2</v>
      </c>
      <c r="J83" s="67">
        <f t="shared" ref="J83:J99" si="18">I82*(1-$K$10)+H83</f>
        <v>3.439716698515657E-3</v>
      </c>
      <c r="K83" s="100">
        <f t="shared" si="6"/>
        <v>2.2931444656771045E-3</v>
      </c>
      <c r="O83" s="96">
        <f>Amnt_Deposited!B78</f>
        <v>2064</v>
      </c>
      <c r="P83" s="99">
        <f>Amnt_Deposited!H78</f>
        <v>0</v>
      </c>
      <c r="Q83" s="284">
        <f>MCF!R82</f>
        <v>1</v>
      </c>
      <c r="R83" s="67">
        <f t="shared" ref="R83:R99" si="19">P83*$W$6*DOCF*Q83</f>
        <v>0</v>
      </c>
      <c r="S83" s="67">
        <f t="shared" si="7"/>
        <v>0</v>
      </c>
      <c r="T83" s="67">
        <f t="shared" si="8"/>
        <v>0</v>
      </c>
      <c r="U83" s="67">
        <f t="shared" si="9"/>
        <v>5.1987961649490766E-2</v>
      </c>
      <c r="V83" s="67">
        <f t="shared" si="10"/>
        <v>3.7695525463185288E-3</v>
      </c>
      <c r="W83" s="100">
        <f t="shared" si="11"/>
        <v>2.5130350308790192E-3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4.4231844413237027E-2</v>
      </c>
      <c r="J84" s="67">
        <f t="shared" si="18"/>
        <v>3.2071705919232908E-3</v>
      </c>
      <c r="K84" s="100">
        <f t="shared" si="6"/>
        <v>2.1381137279488606E-3</v>
      </c>
      <c r="O84" s="96">
        <f>Amnt_Deposited!B79</f>
        <v>2065</v>
      </c>
      <c r="P84" s="99">
        <f>Amnt_Deposited!H79</f>
        <v>0</v>
      </c>
      <c r="Q84" s="284">
        <f>MCF!R83</f>
        <v>1</v>
      </c>
      <c r="R84" s="67">
        <f t="shared" si="19"/>
        <v>0</v>
      </c>
      <c r="S84" s="67">
        <f t="shared" si="7"/>
        <v>0</v>
      </c>
      <c r="T84" s="67">
        <f t="shared" si="8"/>
        <v>0</v>
      </c>
      <c r="U84" s="67">
        <f t="shared" si="9"/>
        <v>4.8473254151492638E-2</v>
      </c>
      <c r="V84" s="67">
        <f t="shared" si="10"/>
        <v>3.5147074979981273E-3</v>
      </c>
      <c r="W84" s="100">
        <f t="shared" si="11"/>
        <v>2.3431383319987512E-3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4.1241498373943648E-2</v>
      </c>
      <c r="J85" s="67">
        <f t="shared" si="18"/>
        <v>2.9903460392933781E-3</v>
      </c>
      <c r="K85" s="100">
        <f t="shared" ref="K85:K99" si="20">J85*CH4_fraction*conv</f>
        <v>1.9935640261955854E-3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4.5196162601582088E-2</v>
      </c>
      <c r="V85" s="67">
        <f t="shared" ref="V85:V98" si="24">U84*(1-$W$10)+T85</f>
        <v>3.2770915499105518E-3</v>
      </c>
      <c r="W85" s="100">
        <f t="shared" ref="W85:W99" si="25">V85*CH4_fraction*conv</f>
        <v>2.1847276999403678E-3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3.8453318207526274E-2</v>
      </c>
      <c r="J86" s="67">
        <f t="shared" si="18"/>
        <v>2.7881801664173759E-3</v>
      </c>
      <c r="K86" s="100">
        <f t="shared" si="20"/>
        <v>1.8587867776115839E-3</v>
      </c>
      <c r="O86" s="96">
        <f>Amnt_Deposited!B81</f>
        <v>2067</v>
      </c>
      <c r="P86" s="99">
        <f>Amnt_Deposited!H81</f>
        <v>0</v>
      </c>
      <c r="Q86" s="284">
        <f>MCF!R85</f>
        <v>1</v>
      </c>
      <c r="R86" s="67">
        <f t="shared" si="19"/>
        <v>0</v>
      </c>
      <c r="S86" s="67">
        <f t="shared" si="21"/>
        <v>0</v>
      </c>
      <c r="T86" s="67">
        <f t="shared" si="22"/>
        <v>0</v>
      </c>
      <c r="U86" s="67">
        <f t="shared" si="23"/>
        <v>4.2140622693179482E-2</v>
      </c>
      <c r="V86" s="67">
        <f t="shared" si="24"/>
        <v>3.0555399084026039E-3</v>
      </c>
      <c r="W86" s="100">
        <f t="shared" si="25"/>
        <v>2.0370266056017358E-3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3.5853636251574374E-2</v>
      </c>
      <c r="J87" s="67">
        <f t="shared" si="18"/>
        <v>2.5996819559518996E-3</v>
      </c>
      <c r="K87" s="100">
        <f t="shared" si="20"/>
        <v>1.7331213039679331E-3</v>
      </c>
      <c r="O87" s="96">
        <f>Amnt_Deposited!B82</f>
        <v>2068</v>
      </c>
      <c r="P87" s="99">
        <f>Amnt_Deposited!H82</f>
        <v>0</v>
      </c>
      <c r="Q87" s="284">
        <f>MCF!R86</f>
        <v>1</v>
      </c>
      <c r="R87" s="67">
        <f t="shared" si="19"/>
        <v>0</v>
      </c>
      <c r="S87" s="67">
        <f t="shared" si="21"/>
        <v>0</v>
      </c>
      <c r="T87" s="67">
        <f t="shared" si="22"/>
        <v>0</v>
      </c>
      <c r="U87" s="67">
        <f t="shared" si="23"/>
        <v>3.9291656166108906E-2</v>
      </c>
      <c r="V87" s="67">
        <f t="shared" si="24"/>
        <v>2.8489665270705752E-3</v>
      </c>
      <c r="W87" s="100">
        <f t="shared" si="25"/>
        <v>1.8993110180470501E-3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3.3429708862123812E-2</v>
      </c>
      <c r="J88" s="67">
        <f t="shared" si="18"/>
        <v>2.4239273894505588E-3</v>
      </c>
      <c r="K88" s="100">
        <f t="shared" si="20"/>
        <v>1.6159515929670392E-3</v>
      </c>
      <c r="O88" s="96">
        <f>Amnt_Deposited!B83</f>
        <v>2069</v>
      </c>
      <c r="P88" s="99">
        <f>Amnt_Deposited!H83</f>
        <v>0</v>
      </c>
      <c r="Q88" s="284">
        <f>MCF!R87</f>
        <v>1</v>
      </c>
      <c r="R88" s="67">
        <f t="shared" si="19"/>
        <v>0</v>
      </c>
      <c r="S88" s="67">
        <f t="shared" si="21"/>
        <v>0</v>
      </c>
      <c r="T88" s="67">
        <f t="shared" si="22"/>
        <v>0</v>
      </c>
      <c r="U88" s="67">
        <f t="shared" si="23"/>
        <v>3.6635297383149391E-2</v>
      </c>
      <c r="V88" s="67">
        <f t="shared" si="24"/>
        <v>2.6563587829595168E-3</v>
      </c>
      <c r="W88" s="100">
        <f t="shared" si="25"/>
        <v>1.7709058553063445E-3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3.1169653944299353E-2</v>
      </c>
      <c r="J89" s="67">
        <f t="shared" si="18"/>
        <v>2.2600549178244593E-3</v>
      </c>
      <c r="K89" s="100">
        <f t="shared" si="20"/>
        <v>1.5067032785496394E-3</v>
      </c>
      <c r="O89" s="96">
        <f>Amnt_Deposited!B84</f>
        <v>2070</v>
      </c>
      <c r="P89" s="99">
        <f>Amnt_Deposited!H84</f>
        <v>0</v>
      </c>
      <c r="Q89" s="284">
        <f>MCF!R88</f>
        <v>1</v>
      </c>
      <c r="R89" s="67">
        <f t="shared" si="19"/>
        <v>0</v>
      </c>
      <c r="S89" s="67">
        <f t="shared" si="21"/>
        <v>0</v>
      </c>
      <c r="T89" s="67">
        <f t="shared" si="22"/>
        <v>0</v>
      </c>
      <c r="U89" s="67">
        <f t="shared" si="23"/>
        <v>3.415852487046505E-2</v>
      </c>
      <c r="V89" s="67">
        <f t="shared" si="24"/>
        <v>2.4767725126843398E-3</v>
      </c>
      <c r="W89" s="100">
        <f t="shared" si="25"/>
        <v>1.6511816751228932E-3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2.906239270627178E-2</v>
      </c>
      <c r="J90" s="67">
        <f t="shared" si="18"/>
        <v>2.1072612380275716E-3</v>
      </c>
      <c r="K90" s="100">
        <f t="shared" si="20"/>
        <v>1.4048408253517144E-3</v>
      </c>
      <c r="O90" s="96">
        <f>Amnt_Deposited!B85</f>
        <v>2071</v>
      </c>
      <c r="P90" s="99">
        <f>Amnt_Deposited!H85</f>
        <v>0</v>
      </c>
      <c r="Q90" s="284">
        <f>MCF!R89</f>
        <v>1</v>
      </c>
      <c r="R90" s="67">
        <f t="shared" si="19"/>
        <v>0</v>
      </c>
      <c r="S90" s="67">
        <f t="shared" si="21"/>
        <v>0</v>
      </c>
      <c r="T90" s="67">
        <f t="shared" si="22"/>
        <v>0</v>
      </c>
      <c r="U90" s="67">
        <f t="shared" si="23"/>
        <v>3.1849197486325247E-2</v>
      </c>
      <c r="V90" s="67">
        <f t="shared" si="24"/>
        <v>2.3093273841398049E-3</v>
      </c>
      <c r="W90" s="100">
        <f t="shared" si="25"/>
        <v>1.5395515894265366E-3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2.7097595351007513E-2</v>
      </c>
      <c r="J91" s="67">
        <f t="shared" si="18"/>
        <v>1.9647973552642654E-3</v>
      </c>
      <c r="K91" s="100">
        <f t="shared" si="20"/>
        <v>1.3098649035095103E-3</v>
      </c>
      <c r="O91" s="96">
        <f>Amnt_Deposited!B86</f>
        <v>2072</v>
      </c>
      <c r="P91" s="99">
        <f>Amnt_Deposited!H86</f>
        <v>0</v>
      </c>
      <c r="Q91" s="284">
        <f>MCF!R90</f>
        <v>1</v>
      </c>
      <c r="R91" s="67">
        <f t="shared" si="19"/>
        <v>0</v>
      </c>
      <c r="S91" s="67">
        <f t="shared" si="21"/>
        <v>0</v>
      </c>
      <c r="T91" s="67">
        <f t="shared" si="22"/>
        <v>0</v>
      </c>
      <c r="U91" s="67">
        <f t="shared" si="23"/>
        <v>2.9695994905213723E-2</v>
      </c>
      <c r="V91" s="67">
        <f t="shared" si="24"/>
        <v>2.1532025811115242E-3</v>
      </c>
      <c r="W91" s="100">
        <f t="shared" si="25"/>
        <v>1.4354683874076828E-3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2.5265630439591562E-2</v>
      </c>
      <c r="J92" s="67">
        <f t="shared" si="18"/>
        <v>1.8319649114159529E-3</v>
      </c>
      <c r="K92" s="100">
        <f t="shared" si="20"/>
        <v>1.2213099409439684E-3</v>
      </c>
      <c r="O92" s="96">
        <f>Amnt_Deposited!B87</f>
        <v>2073</v>
      </c>
      <c r="P92" s="99">
        <f>Amnt_Deposited!H87</f>
        <v>0</v>
      </c>
      <c r="Q92" s="284">
        <f>MCF!R91</f>
        <v>1</v>
      </c>
      <c r="R92" s="67">
        <f t="shared" si="19"/>
        <v>0</v>
      </c>
      <c r="S92" s="67">
        <f t="shared" si="21"/>
        <v>0</v>
      </c>
      <c r="T92" s="67">
        <f t="shared" si="22"/>
        <v>0</v>
      </c>
      <c r="U92" s="67">
        <f t="shared" si="23"/>
        <v>2.7688362125579801E-2</v>
      </c>
      <c r="V92" s="67">
        <f t="shared" si="24"/>
        <v>2.0076327796339213E-3</v>
      </c>
      <c r="W92" s="100">
        <f t="shared" si="25"/>
        <v>1.3384218530892809E-3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2.3557517677902779E-2</v>
      </c>
      <c r="J93" s="67">
        <f t="shared" si="18"/>
        <v>1.7081127616887825E-3</v>
      </c>
      <c r="K93" s="100">
        <f t="shared" si="20"/>
        <v>1.1387418411258549E-3</v>
      </c>
      <c r="O93" s="96">
        <f>Amnt_Deposited!B88</f>
        <v>2074</v>
      </c>
      <c r="P93" s="99">
        <f>Amnt_Deposited!H88</f>
        <v>0</v>
      </c>
      <c r="Q93" s="284">
        <f>MCF!R92</f>
        <v>1</v>
      </c>
      <c r="R93" s="67">
        <f t="shared" si="19"/>
        <v>0</v>
      </c>
      <c r="S93" s="67">
        <f t="shared" si="21"/>
        <v>0</v>
      </c>
      <c r="T93" s="67">
        <f t="shared" si="22"/>
        <v>0</v>
      </c>
      <c r="U93" s="67">
        <f t="shared" si="23"/>
        <v>2.5816457729208531E-2</v>
      </c>
      <c r="V93" s="67">
        <f t="shared" si="24"/>
        <v>1.8719043963712689E-3</v>
      </c>
      <c r="W93" s="100">
        <f t="shared" si="25"/>
        <v>1.2479362642475126E-3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2.1964883895201678E-2</v>
      </c>
      <c r="J94" s="67">
        <f t="shared" si="18"/>
        <v>1.5926337827011025E-3</v>
      </c>
      <c r="K94" s="100">
        <f t="shared" si="20"/>
        <v>1.0617558551340683E-3</v>
      </c>
      <c r="O94" s="96">
        <f>Amnt_Deposited!B89</f>
        <v>2075</v>
      </c>
      <c r="P94" s="99">
        <f>Amnt_Deposited!H89</f>
        <v>0</v>
      </c>
      <c r="Q94" s="284">
        <f>MCF!R93</f>
        <v>1</v>
      </c>
      <c r="R94" s="67">
        <f t="shared" si="19"/>
        <v>0</v>
      </c>
      <c r="S94" s="67">
        <f t="shared" si="21"/>
        <v>0</v>
      </c>
      <c r="T94" s="67">
        <f t="shared" si="22"/>
        <v>0</v>
      </c>
      <c r="U94" s="67">
        <f t="shared" si="23"/>
        <v>2.4071105638577187E-2</v>
      </c>
      <c r="V94" s="67">
        <f t="shared" si="24"/>
        <v>1.7453520906313457E-3</v>
      </c>
      <c r="W94" s="100">
        <f t="shared" si="25"/>
        <v>1.163568060420897E-3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2.0479921998837736E-2</v>
      </c>
      <c r="J95" s="67">
        <f t="shared" si="18"/>
        <v>1.4849618963639411E-3</v>
      </c>
      <c r="K95" s="100">
        <f t="shared" si="20"/>
        <v>9.8997459757596074E-4</v>
      </c>
      <c r="O95" s="96">
        <f>Amnt_Deposited!B90</f>
        <v>2076</v>
      </c>
      <c r="P95" s="99">
        <f>Amnt_Deposited!H90</f>
        <v>0</v>
      </c>
      <c r="Q95" s="284">
        <f>MCF!R94</f>
        <v>1</v>
      </c>
      <c r="R95" s="67">
        <f t="shared" si="19"/>
        <v>0</v>
      </c>
      <c r="S95" s="67">
        <f t="shared" si="21"/>
        <v>0</v>
      </c>
      <c r="T95" s="67">
        <f t="shared" si="22"/>
        <v>0</v>
      </c>
      <c r="U95" s="67">
        <f t="shared" si="23"/>
        <v>2.2443750135712592E-2</v>
      </c>
      <c r="V95" s="67">
        <f t="shared" si="24"/>
        <v>1.6273555028645933E-3</v>
      </c>
      <c r="W95" s="100">
        <f t="shared" si="25"/>
        <v>1.0849036685763955E-3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1.9095352703872182E-2</v>
      </c>
      <c r="J96" s="67">
        <f t="shared" si="18"/>
        <v>1.3845692949655559E-3</v>
      </c>
      <c r="K96" s="100">
        <f t="shared" si="20"/>
        <v>9.2304619664370388E-4</v>
      </c>
      <c r="O96" s="96">
        <f>Amnt_Deposited!B91</f>
        <v>2077</v>
      </c>
      <c r="P96" s="99">
        <f>Amnt_Deposited!H91</f>
        <v>0</v>
      </c>
      <c r="Q96" s="284">
        <f>MCF!R95</f>
        <v>1</v>
      </c>
      <c r="R96" s="67">
        <f t="shared" si="19"/>
        <v>0</v>
      </c>
      <c r="S96" s="67">
        <f t="shared" si="21"/>
        <v>0</v>
      </c>
      <c r="T96" s="67">
        <f t="shared" si="22"/>
        <v>0</v>
      </c>
      <c r="U96" s="67">
        <f t="shared" si="23"/>
        <v>2.0926413922051711E-2</v>
      </c>
      <c r="V96" s="67">
        <f t="shared" si="24"/>
        <v>1.5173362136608835E-3</v>
      </c>
      <c r="W96" s="100">
        <f t="shared" si="25"/>
        <v>1.0115574757739222E-3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1.7804388850014761E-2</v>
      </c>
      <c r="J97" s="67">
        <f t="shared" si="18"/>
        <v>1.2909638538574203E-3</v>
      </c>
      <c r="K97" s="100">
        <f t="shared" si="20"/>
        <v>8.6064256923828021E-4</v>
      </c>
      <c r="O97" s="96">
        <f>Amnt_Deposited!B92</f>
        <v>2078</v>
      </c>
      <c r="P97" s="99">
        <f>Amnt_Deposited!H92</f>
        <v>0</v>
      </c>
      <c r="Q97" s="284">
        <f>MCF!R96</f>
        <v>1</v>
      </c>
      <c r="R97" s="67">
        <f t="shared" si="19"/>
        <v>0</v>
      </c>
      <c r="S97" s="67">
        <f t="shared" si="21"/>
        <v>0</v>
      </c>
      <c r="T97" s="67">
        <f t="shared" si="22"/>
        <v>0</v>
      </c>
      <c r="U97" s="67">
        <f t="shared" si="23"/>
        <v>1.9511659013714811E-2</v>
      </c>
      <c r="V97" s="67">
        <f t="shared" si="24"/>
        <v>1.4147549083368992E-3</v>
      </c>
      <c r="W97" s="100">
        <f t="shared" si="25"/>
        <v>9.4316993889126616E-4</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1.6600702130956137E-2</v>
      </c>
      <c r="J98" s="67">
        <f t="shared" si="18"/>
        <v>1.2036867190586245E-3</v>
      </c>
      <c r="K98" s="100">
        <f t="shared" si="20"/>
        <v>8.0245781270574961E-4</v>
      </c>
      <c r="O98" s="96">
        <f>Amnt_Deposited!B93</f>
        <v>2079</v>
      </c>
      <c r="P98" s="99">
        <f>Amnt_Deposited!H93</f>
        <v>0</v>
      </c>
      <c r="Q98" s="284">
        <f>MCF!R97</f>
        <v>1</v>
      </c>
      <c r="R98" s="67">
        <f t="shared" si="19"/>
        <v>0</v>
      </c>
      <c r="S98" s="67">
        <f t="shared" si="21"/>
        <v>0</v>
      </c>
      <c r="T98" s="67">
        <f t="shared" si="22"/>
        <v>0</v>
      </c>
      <c r="U98" s="67">
        <f t="shared" si="23"/>
        <v>1.8192550280499879E-2</v>
      </c>
      <c r="V98" s="67">
        <f t="shared" si="24"/>
        <v>1.3191087332149313E-3</v>
      </c>
      <c r="W98" s="100">
        <f t="shared" si="25"/>
        <v>8.7940582214328746E-4</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1.5478392073003009E-2</v>
      </c>
      <c r="J99" s="68">
        <f t="shared" si="18"/>
        <v>1.1223100579531289E-3</v>
      </c>
      <c r="K99" s="102">
        <f t="shared" si="20"/>
        <v>7.482067053020859E-4</v>
      </c>
      <c r="O99" s="97">
        <f>Amnt_Deposited!B94</f>
        <v>2080</v>
      </c>
      <c r="P99" s="101">
        <f>Amnt_Deposited!H94</f>
        <v>0</v>
      </c>
      <c r="Q99" s="285">
        <f>MCF!R98</f>
        <v>1</v>
      </c>
      <c r="R99" s="68">
        <f t="shared" si="19"/>
        <v>0</v>
      </c>
      <c r="S99" s="68">
        <f>R99*$W$12</f>
        <v>0</v>
      </c>
      <c r="T99" s="68">
        <f>R99*(1-$W$12)</f>
        <v>0</v>
      </c>
      <c r="U99" s="68">
        <f>S99+U98*$W$10</f>
        <v>1.6962621449866312E-2</v>
      </c>
      <c r="V99" s="68">
        <f>U98*(1-$W$10)+T99</f>
        <v>1.229928830633566E-3</v>
      </c>
      <c r="W99" s="102">
        <f t="shared" si="25"/>
        <v>8.1995255375571065E-4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87" t="s">
        <v>338</v>
      </c>
      <c r="E2" s="788"/>
      <c r="F2" s="789"/>
    </row>
    <row r="3" spans="1:18" ht="16.5" thickBot="1">
      <c r="B3" s="12"/>
      <c r="C3" s="5" t="s">
        <v>276</v>
      </c>
      <c r="D3" s="787" t="s">
        <v>337</v>
      </c>
      <c r="E3" s="788"/>
      <c r="F3" s="789"/>
    </row>
    <row r="4" spans="1:18" ht="16.5" thickBot="1">
      <c r="B4" s="12"/>
      <c r="C4" s="5" t="s">
        <v>30</v>
      </c>
      <c r="D4" s="787" t="s">
        <v>266</v>
      </c>
      <c r="E4" s="788"/>
      <c r="F4" s="789"/>
    </row>
    <row r="5" spans="1:18" ht="16.5" thickBot="1">
      <c r="B5" s="12"/>
      <c r="C5" s="5" t="s">
        <v>117</v>
      </c>
      <c r="D5" s="790"/>
      <c r="E5" s="791"/>
      <c r="F5" s="792"/>
    </row>
    <row r="6" spans="1:18">
      <c r="B6" s="13" t="s">
        <v>201</v>
      </c>
    </row>
    <row r="7" spans="1:18">
      <c r="B7" s="20" t="s">
        <v>31</v>
      </c>
    </row>
    <row r="8" spans="1:18" ht="13.5" thickBot="1">
      <c r="B8" s="20"/>
    </row>
    <row r="9" spans="1:18" ht="12.75" customHeight="1">
      <c r="A9" s="1"/>
      <c r="C9" s="793" t="s">
        <v>18</v>
      </c>
      <c r="D9" s="794"/>
      <c r="E9" s="800" t="s">
        <v>100</v>
      </c>
      <c r="F9" s="801"/>
      <c r="H9" s="793" t="s">
        <v>18</v>
      </c>
      <c r="I9" s="794"/>
      <c r="J9" s="800" t="s">
        <v>100</v>
      </c>
      <c r="K9" s="801"/>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98" t="s">
        <v>250</v>
      </c>
      <c r="D12" s="799"/>
      <c r="E12" s="798" t="s">
        <v>250</v>
      </c>
      <c r="F12" s="799"/>
      <c r="H12" s="798" t="s">
        <v>251</v>
      </c>
      <c r="I12" s="799"/>
      <c r="J12" s="798" t="s">
        <v>251</v>
      </c>
      <c r="K12" s="799"/>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95" t="s">
        <v>250</v>
      </c>
      <c r="E61" s="796"/>
      <c r="F61" s="797"/>
      <c r="H61" s="38"/>
      <c r="I61" s="795" t="s">
        <v>251</v>
      </c>
      <c r="J61" s="796"/>
      <c r="K61" s="797"/>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82" t="s">
        <v>317</v>
      </c>
      <c r="C71" s="782"/>
      <c r="D71" s="783" t="s">
        <v>318</v>
      </c>
      <c r="E71" s="783"/>
      <c r="F71" s="783"/>
      <c r="G71" s="783"/>
      <c r="H71" s="783"/>
    </row>
    <row r="72" spans="2:8">
      <c r="B72" s="782" t="s">
        <v>319</v>
      </c>
      <c r="C72" s="782"/>
      <c r="D72" s="783" t="s">
        <v>320</v>
      </c>
      <c r="E72" s="783"/>
      <c r="F72" s="783"/>
      <c r="G72" s="783"/>
      <c r="H72" s="783"/>
    </row>
    <row r="73" spans="2:8">
      <c r="B73" s="782" t="s">
        <v>321</v>
      </c>
      <c r="C73" s="782"/>
      <c r="D73" s="783" t="s">
        <v>322</v>
      </c>
      <c r="E73" s="783"/>
      <c r="F73" s="783"/>
      <c r="G73" s="783"/>
      <c r="H73" s="783"/>
    </row>
    <row r="74" spans="2:8">
      <c r="B74" s="782" t="s">
        <v>323</v>
      </c>
      <c r="C74" s="782"/>
      <c r="D74" s="783" t="s">
        <v>324</v>
      </c>
      <c r="E74" s="783"/>
      <c r="F74" s="783"/>
      <c r="G74" s="783"/>
      <c r="H74" s="783"/>
    </row>
    <row r="75" spans="2:8">
      <c r="B75" s="560"/>
      <c r="C75" s="561"/>
      <c r="D75" s="561"/>
      <c r="E75" s="561"/>
      <c r="F75" s="561"/>
      <c r="G75" s="561"/>
      <c r="H75" s="561"/>
    </row>
    <row r="76" spans="2:8">
      <c r="B76" s="563"/>
      <c r="C76" s="564" t="s">
        <v>325</v>
      </c>
      <c r="D76" s="565" t="s">
        <v>87</v>
      </c>
      <c r="E76" s="565" t="s">
        <v>88</v>
      </c>
    </row>
    <row r="77" spans="2:8">
      <c r="B77" s="784" t="s">
        <v>133</v>
      </c>
      <c r="C77" s="566" t="s">
        <v>326</v>
      </c>
      <c r="D77" s="567" t="s">
        <v>327</v>
      </c>
      <c r="E77" s="567" t="s">
        <v>9</v>
      </c>
      <c r="F77" s="488"/>
      <c r="G77" s="547"/>
      <c r="H77" s="6"/>
    </row>
    <row r="78" spans="2:8">
      <c r="B78" s="785"/>
      <c r="C78" s="568"/>
      <c r="D78" s="569"/>
      <c r="E78" s="570"/>
      <c r="F78" s="6"/>
      <c r="G78" s="488"/>
      <c r="H78" s="6"/>
    </row>
    <row r="79" spans="2:8">
      <c r="B79" s="785"/>
      <c r="C79" s="568"/>
      <c r="D79" s="569"/>
      <c r="E79" s="570"/>
      <c r="F79" s="6"/>
      <c r="G79" s="488"/>
      <c r="H79" s="6"/>
    </row>
    <row r="80" spans="2:8">
      <c r="B80" s="785"/>
      <c r="C80" s="568"/>
      <c r="D80" s="569"/>
      <c r="E80" s="570"/>
      <c r="F80" s="6"/>
      <c r="G80" s="488"/>
      <c r="H80" s="6"/>
    </row>
    <row r="81" spans="2:8">
      <c r="B81" s="785"/>
      <c r="C81" s="568"/>
      <c r="D81" s="569"/>
      <c r="E81" s="570"/>
      <c r="F81" s="6"/>
      <c r="G81" s="488"/>
      <c r="H81" s="6"/>
    </row>
    <row r="82" spans="2:8">
      <c r="B82" s="785"/>
      <c r="C82" s="568"/>
      <c r="D82" s="569" t="s">
        <v>328</v>
      </c>
      <c r="E82" s="570"/>
      <c r="F82" s="6"/>
      <c r="G82" s="488"/>
      <c r="H82" s="6"/>
    </row>
    <row r="83" spans="2:8" ht="13.5" thickBot="1">
      <c r="B83" s="786"/>
      <c r="C83" s="571"/>
      <c r="D83" s="571"/>
      <c r="E83" s="572" t="s">
        <v>329</v>
      </c>
      <c r="F83" s="6"/>
      <c r="G83" s="6"/>
      <c r="H83" s="6"/>
    </row>
    <row r="84" spans="2:8" ht="13.5" thickTop="1">
      <c r="B84" s="563"/>
      <c r="C84" s="570"/>
      <c r="D84" s="563"/>
      <c r="E84" s="573"/>
      <c r="F84" s="6"/>
      <c r="G84" s="6"/>
      <c r="H84" s="6"/>
    </row>
    <row r="85" spans="2:8">
      <c r="B85" s="778" t="s">
        <v>330</v>
      </c>
      <c r="C85" s="779"/>
      <c r="D85" s="779"/>
      <c r="E85" s="780"/>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81" t="s">
        <v>333</v>
      </c>
      <c r="C95" s="781"/>
      <c r="D95" s="781"/>
      <c r="E95" s="577">
        <f>SUM(E86:E94)</f>
        <v>0.13702</v>
      </c>
    </row>
    <row r="96" spans="2:8">
      <c r="B96" s="778" t="s">
        <v>334</v>
      </c>
      <c r="C96" s="779"/>
      <c r="D96" s="779"/>
      <c r="E96" s="780"/>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81" t="s">
        <v>333</v>
      </c>
      <c r="C106" s="781"/>
      <c r="D106" s="781"/>
      <c r="E106" s="577">
        <f>SUM(E97:E105)</f>
        <v>0.15982100000000002</v>
      </c>
    </row>
    <row r="107" spans="2:5">
      <c r="B107" s="778" t="s">
        <v>335</v>
      </c>
      <c r="C107" s="779"/>
      <c r="D107" s="779"/>
      <c r="E107" s="780"/>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81" t="s">
        <v>333</v>
      </c>
      <c r="C117" s="781"/>
      <c r="D117" s="781"/>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6.9318770180000007</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6.9318770180000007</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7.4279896460000003</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7.4279896460000003</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7.3503112319999993</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7.3503112319999993</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7.8770223400000008</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7.8770223400000008</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8.0878736839999998</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8.0878736839999998</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8.5054733940000009</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8.5054733940000009</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8.7728623839999997</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8.7728623839999997</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9.0449106879999999</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9.0449106879999999</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9.3205056339999999</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9.3205056339999999</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9.5982563819999989</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9.5982563819999989</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9.992003185999998</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9.992003185999998</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9.3825434200000011</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9.3825434200000011</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9.6150665800000006</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9.6150665800000006</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9.8547335999999994</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9.8547335999999994</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10.09079708</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10.09079708</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10.325469719999999</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10.325469719999999</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10.549394959999999</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10.549394959999999</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10.518796467072002</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10.518796467072002</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11.020664083578879</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11.020664083578879</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11.537979416318899</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11.537979416318899</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12.070921004189733</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12.070921004189733</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12.619642761886649</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12.619642761886649</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13.184270657859534</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13.184270657859534</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13.764899080357326</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13.764899080357326</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14.361586865063661</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14.361586865063661</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14.974352955662189</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14.974352955662189</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15.603171666331372</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15.603171666331372</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16.247967512641985</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16.247967512641985</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16.90860957460206</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16.90860957460206</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17.584905352646771</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17.584905352646771</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18.289511999999998</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18.289511999999998</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6" sqref="H16:H17"/>
    </sheetView>
  </sheetViews>
  <sheetFormatPr defaultColWidth="11.42578125" defaultRowHeight="12.75"/>
  <cols>
    <col min="1" max="1" width="3.42578125" style="713" customWidth="1"/>
    <col min="2" max="2" width="15.28515625" style="713" customWidth="1"/>
    <col min="3" max="4" width="10.140625" style="713" bestFit="1" customWidth="1"/>
    <col min="5" max="5" width="9.42578125" style="713" customWidth="1"/>
    <col min="6" max="6" width="11.28515625" style="713" customWidth="1"/>
    <col min="7" max="7" width="9.42578125" style="713" customWidth="1"/>
    <col min="8" max="8" width="8.42578125" style="713" customWidth="1"/>
    <col min="9" max="10" width="10.85546875" style="713" customWidth="1"/>
    <col min="11" max="11" width="9.42578125" style="713" bestFit="1" customWidth="1"/>
    <col min="12" max="12" width="10.28515625" style="713" customWidth="1"/>
    <col min="13" max="13" width="10.140625" style="713" customWidth="1"/>
    <col min="14" max="14" width="8.42578125" style="713" customWidth="1"/>
    <col min="15" max="15" width="23.7109375" style="713" customWidth="1"/>
    <col min="16" max="16" width="9.28515625" style="713" customWidth="1"/>
    <col min="17" max="17" width="3.85546875" style="713" customWidth="1"/>
    <col min="18" max="19" width="13" style="713" customWidth="1"/>
    <col min="20" max="20" width="9.42578125" style="713" customWidth="1"/>
    <col min="21" max="16384" width="11.42578125" style="713"/>
  </cols>
  <sheetData>
    <row r="2" spans="2:20" ht="15.75">
      <c r="C2" s="714" t="s">
        <v>106</v>
      </c>
      <c r="Q2" s="805" t="s">
        <v>107</v>
      </c>
      <c r="R2" s="805"/>
      <c r="S2" s="805"/>
      <c r="T2" s="805"/>
    </row>
    <row r="4" spans="2:20">
      <c r="C4" s="713" t="s">
        <v>26</v>
      </c>
    </row>
    <row r="5" spans="2:20">
      <c r="C5" s="713" t="s">
        <v>281</v>
      </c>
    </row>
    <row r="6" spans="2:20">
      <c r="C6" s="713" t="s">
        <v>29</v>
      </c>
    </row>
    <row r="7" spans="2:20">
      <c r="C7" s="713" t="s">
        <v>109</v>
      </c>
    </row>
    <row r="8" spans="2:20" ht="13.5" thickBot="1"/>
    <row r="9" spans="2:20" ht="13.5" thickBot="1">
      <c r="C9" s="806" t="s">
        <v>95</v>
      </c>
      <c r="D9" s="807"/>
      <c r="E9" s="807"/>
      <c r="F9" s="807"/>
      <c r="G9" s="807"/>
      <c r="H9" s="808"/>
      <c r="I9" s="814" t="s">
        <v>308</v>
      </c>
      <c r="J9" s="815"/>
      <c r="K9" s="815"/>
      <c r="L9" s="815"/>
      <c r="M9" s="815"/>
      <c r="N9" s="816"/>
      <c r="R9" s="715" t="s">
        <v>95</v>
      </c>
      <c r="S9" s="712" t="s">
        <v>308</v>
      </c>
    </row>
    <row r="10" spans="2:20" s="722" customFormat="1" ht="38.25" customHeight="1">
      <c r="B10" s="716"/>
      <c r="C10" s="716" t="s">
        <v>104</v>
      </c>
      <c r="D10" s="717" t="s">
        <v>105</v>
      </c>
      <c r="E10" s="717" t="s">
        <v>0</v>
      </c>
      <c r="F10" s="717" t="s">
        <v>206</v>
      </c>
      <c r="G10" s="717" t="s">
        <v>103</v>
      </c>
      <c r="H10" s="718" t="s">
        <v>161</v>
      </c>
      <c r="I10" s="719" t="s">
        <v>104</v>
      </c>
      <c r="J10" s="720" t="s">
        <v>105</v>
      </c>
      <c r="K10" s="720" t="s">
        <v>0</v>
      </c>
      <c r="L10" s="720" t="s">
        <v>206</v>
      </c>
      <c r="M10" s="720" t="s">
        <v>103</v>
      </c>
      <c r="N10" s="721" t="s">
        <v>161</v>
      </c>
      <c r="O10" s="711" t="s">
        <v>28</v>
      </c>
      <c r="R10" s="809" t="s">
        <v>147</v>
      </c>
      <c r="S10" s="809" t="s">
        <v>315</v>
      </c>
    </row>
    <row r="11" spans="2:20" s="727" customFormat="1" ht="13.5" thickBot="1">
      <c r="B11" s="723"/>
      <c r="C11" s="723" t="s">
        <v>11</v>
      </c>
      <c r="D11" s="724" t="s">
        <v>11</v>
      </c>
      <c r="E11" s="724" t="s">
        <v>11</v>
      </c>
      <c r="F11" s="724" t="s">
        <v>11</v>
      </c>
      <c r="G11" s="724" t="s">
        <v>11</v>
      </c>
      <c r="H11" s="725"/>
      <c r="I11" s="723" t="s">
        <v>11</v>
      </c>
      <c r="J11" s="724" t="s">
        <v>11</v>
      </c>
      <c r="K11" s="724" t="s">
        <v>11</v>
      </c>
      <c r="L11" s="724" t="s">
        <v>11</v>
      </c>
      <c r="M11" s="724" t="s">
        <v>11</v>
      </c>
      <c r="N11" s="725"/>
      <c r="O11" s="726"/>
      <c r="R11" s="810"/>
      <c r="S11" s="810"/>
    </row>
    <row r="12" spans="2:20" s="727" customFormat="1" ht="13.5" thickBot="1">
      <c r="B12" s="728" t="s">
        <v>25</v>
      </c>
      <c r="C12" s="729">
        <v>0.4</v>
      </c>
      <c r="D12" s="730">
        <v>0.8</v>
      </c>
      <c r="E12" s="730">
        <v>1</v>
      </c>
      <c r="F12" s="730">
        <v>0.5</v>
      </c>
      <c r="G12" s="730">
        <v>0.6</v>
      </c>
      <c r="H12" s="731"/>
      <c r="I12" s="729">
        <v>0.4</v>
      </c>
      <c r="J12" s="730">
        <v>0.8</v>
      </c>
      <c r="K12" s="730">
        <v>1</v>
      </c>
      <c r="L12" s="730">
        <v>0.5</v>
      </c>
      <c r="M12" s="730">
        <v>0.6</v>
      </c>
      <c r="N12" s="731"/>
      <c r="O12" s="732"/>
      <c r="R12" s="810"/>
      <c r="S12" s="810"/>
    </row>
    <row r="13" spans="2:20" s="727" customFormat="1" ht="26.25" thickBot="1">
      <c r="B13" s="728" t="s">
        <v>159</v>
      </c>
      <c r="C13" s="733">
        <f>C12</f>
        <v>0.4</v>
      </c>
      <c r="D13" s="734">
        <f>D12</f>
        <v>0.8</v>
      </c>
      <c r="E13" s="734">
        <f>E12</f>
        <v>1</v>
      </c>
      <c r="F13" s="734">
        <f>F12</f>
        <v>0.5</v>
      </c>
      <c r="G13" s="734">
        <f>G12</f>
        <v>0.6</v>
      </c>
      <c r="H13" s="735"/>
      <c r="I13" s="733">
        <v>0.4</v>
      </c>
      <c r="J13" s="734">
        <v>0.8</v>
      </c>
      <c r="K13" s="734">
        <v>1</v>
      </c>
      <c r="L13" s="734">
        <v>0.5</v>
      </c>
      <c r="M13" s="734">
        <v>0.6</v>
      </c>
      <c r="N13" s="735"/>
      <c r="O13" s="736"/>
      <c r="R13" s="810"/>
      <c r="S13" s="810"/>
    </row>
    <row r="14" spans="2:20" s="727" customFormat="1" ht="13.5" thickBot="1">
      <c r="B14" s="737"/>
      <c r="C14" s="737"/>
      <c r="D14" s="738"/>
      <c r="E14" s="738"/>
      <c r="F14" s="738"/>
      <c r="G14" s="738"/>
      <c r="H14" s="739"/>
      <c r="I14" s="737"/>
      <c r="J14" s="738"/>
      <c r="K14" s="738"/>
      <c r="L14" s="738"/>
      <c r="M14" s="738"/>
      <c r="N14" s="739"/>
      <c r="O14" s="740"/>
      <c r="R14" s="810"/>
      <c r="S14" s="810"/>
    </row>
    <row r="15" spans="2:20" s="727" customFormat="1" ht="12.75" customHeight="1" thickBot="1">
      <c r="B15" s="741"/>
      <c r="C15" s="802" t="s">
        <v>158</v>
      </c>
      <c r="D15" s="803"/>
      <c r="E15" s="803"/>
      <c r="F15" s="803"/>
      <c r="G15" s="803"/>
      <c r="H15" s="804"/>
      <c r="I15" s="802" t="s">
        <v>158</v>
      </c>
      <c r="J15" s="803"/>
      <c r="K15" s="803"/>
      <c r="L15" s="803"/>
      <c r="M15" s="803"/>
      <c r="N15" s="804"/>
      <c r="O15" s="742"/>
      <c r="R15" s="810"/>
      <c r="S15" s="810"/>
    </row>
    <row r="16" spans="2:20" s="727" customFormat="1" ht="26.25" thickBot="1">
      <c r="B16" s="728" t="s">
        <v>160</v>
      </c>
      <c r="C16" s="774">
        <v>0</v>
      </c>
      <c r="D16" s="775">
        <v>0</v>
      </c>
      <c r="E16" s="775">
        <v>1</v>
      </c>
      <c r="F16" s="775">
        <v>0</v>
      </c>
      <c r="G16" s="775">
        <v>0</v>
      </c>
      <c r="H16" s="812" t="s">
        <v>36</v>
      </c>
      <c r="I16" s="743">
        <v>0.2</v>
      </c>
      <c r="J16" s="744">
        <v>0.3</v>
      </c>
      <c r="K16" s="744">
        <v>0.25</v>
      </c>
      <c r="L16" s="744">
        <v>0.05</v>
      </c>
      <c r="M16" s="744">
        <v>0.2</v>
      </c>
      <c r="N16" s="812" t="s">
        <v>36</v>
      </c>
      <c r="O16" s="745"/>
      <c r="R16" s="811"/>
      <c r="S16" s="811"/>
    </row>
    <row r="17" spans="2:19" s="727" customFormat="1" ht="13.5" thickBot="1">
      <c r="B17" s="746" t="s">
        <v>1</v>
      </c>
      <c r="C17" s="746" t="s">
        <v>24</v>
      </c>
      <c r="D17" s="747" t="s">
        <v>24</v>
      </c>
      <c r="E17" s="747" t="s">
        <v>24</v>
      </c>
      <c r="F17" s="747" t="s">
        <v>24</v>
      </c>
      <c r="G17" s="747" t="s">
        <v>24</v>
      </c>
      <c r="H17" s="813"/>
      <c r="I17" s="746" t="s">
        <v>24</v>
      </c>
      <c r="J17" s="747" t="s">
        <v>24</v>
      </c>
      <c r="K17" s="747" t="s">
        <v>24</v>
      </c>
      <c r="L17" s="747" t="s">
        <v>24</v>
      </c>
      <c r="M17" s="747" t="s">
        <v>24</v>
      </c>
      <c r="N17" s="813"/>
      <c r="O17" s="726"/>
      <c r="R17" s="728" t="s">
        <v>157</v>
      </c>
      <c r="S17" s="748" t="s">
        <v>157</v>
      </c>
    </row>
    <row r="18" spans="2:19">
      <c r="B18" s="749">
        <f>year</f>
        <v>2000</v>
      </c>
      <c r="C18" s="750">
        <f>C$16</f>
        <v>0</v>
      </c>
      <c r="D18" s="751">
        <f t="shared" ref="D18:G33" si="0">D$16</f>
        <v>0</v>
      </c>
      <c r="E18" s="751">
        <f t="shared" si="0"/>
        <v>1</v>
      </c>
      <c r="F18" s="751">
        <f t="shared" si="0"/>
        <v>0</v>
      </c>
      <c r="G18" s="751">
        <f t="shared" si="0"/>
        <v>0</v>
      </c>
      <c r="H18" s="752">
        <f>SUM(C18:G18)</f>
        <v>1</v>
      </c>
      <c r="I18" s="750">
        <f>I$16</f>
        <v>0.2</v>
      </c>
      <c r="J18" s="751">
        <f t="shared" ref="J18:M33" si="1">J$16</f>
        <v>0.3</v>
      </c>
      <c r="K18" s="751">
        <f t="shared" si="1"/>
        <v>0.25</v>
      </c>
      <c r="L18" s="751">
        <f t="shared" si="1"/>
        <v>0.05</v>
      </c>
      <c r="M18" s="751">
        <f t="shared" si="1"/>
        <v>0.2</v>
      </c>
      <c r="N18" s="752">
        <f>SUM(I18:M18)</f>
        <v>1</v>
      </c>
      <c r="O18" s="753"/>
      <c r="R18" s="754">
        <f>C18*C$13+D18*D$13+E18*E$13+F18*F$13+G18*G$13</f>
        <v>1</v>
      </c>
      <c r="S18" s="755">
        <f>I18*I$13+J18*J$13+K18*K$13+L18*L$13+M18*M$13</f>
        <v>0.71500000000000008</v>
      </c>
    </row>
    <row r="19" spans="2:19">
      <c r="B19" s="756">
        <f t="shared" ref="B19:B50" si="2">B18+1</f>
        <v>2001</v>
      </c>
      <c r="C19" s="757">
        <f t="shared" ref="C19:G50" si="3">C$16</f>
        <v>0</v>
      </c>
      <c r="D19" s="758">
        <f t="shared" si="0"/>
        <v>0</v>
      </c>
      <c r="E19" s="758">
        <f t="shared" si="0"/>
        <v>1</v>
      </c>
      <c r="F19" s="758">
        <f t="shared" si="0"/>
        <v>0</v>
      </c>
      <c r="G19" s="758">
        <f t="shared" si="0"/>
        <v>0</v>
      </c>
      <c r="H19" s="759">
        <f t="shared" ref="H19:H82" si="4">SUM(C19:G19)</f>
        <v>1</v>
      </c>
      <c r="I19" s="757">
        <f t="shared" ref="I19:M50" si="5">I$16</f>
        <v>0.2</v>
      </c>
      <c r="J19" s="758">
        <f t="shared" si="1"/>
        <v>0.3</v>
      </c>
      <c r="K19" s="758">
        <f t="shared" si="1"/>
        <v>0.25</v>
      </c>
      <c r="L19" s="758">
        <f t="shared" si="1"/>
        <v>0.05</v>
      </c>
      <c r="M19" s="758">
        <f t="shared" si="1"/>
        <v>0.2</v>
      </c>
      <c r="N19" s="759">
        <f t="shared" ref="N19:N82" si="6">SUM(I19:M19)</f>
        <v>1</v>
      </c>
      <c r="O19" s="760"/>
      <c r="R19" s="754">
        <f t="shared" ref="R19:R82" si="7">C19*C$13+D19*D$13+E19*E$13+F19*F$13+G19*G$13</f>
        <v>1</v>
      </c>
      <c r="S19" s="755">
        <f t="shared" ref="S19:S82" si="8">I19*I$13+J19*J$13+K19*K$13+L19*L$13+M19*M$13</f>
        <v>0.71500000000000008</v>
      </c>
    </row>
    <row r="20" spans="2:19">
      <c r="B20" s="756">
        <f t="shared" si="2"/>
        <v>2002</v>
      </c>
      <c r="C20" s="757">
        <f t="shared" si="3"/>
        <v>0</v>
      </c>
      <c r="D20" s="758">
        <f t="shared" si="0"/>
        <v>0</v>
      </c>
      <c r="E20" s="758">
        <f t="shared" si="0"/>
        <v>1</v>
      </c>
      <c r="F20" s="758">
        <f t="shared" si="0"/>
        <v>0</v>
      </c>
      <c r="G20" s="758">
        <f t="shared" si="0"/>
        <v>0</v>
      </c>
      <c r="H20" s="759">
        <f t="shared" si="4"/>
        <v>1</v>
      </c>
      <c r="I20" s="757">
        <f t="shared" si="5"/>
        <v>0.2</v>
      </c>
      <c r="J20" s="758">
        <f t="shared" si="1"/>
        <v>0.3</v>
      </c>
      <c r="K20" s="758">
        <f t="shared" si="1"/>
        <v>0.25</v>
      </c>
      <c r="L20" s="758">
        <f t="shared" si="1"/>
        <v>0.05</v>
      </c>
      <c r="M20" s="758">
        <f t="shared" si="1"/>
        <v>0.2</v>
      </c>
      <c r="N20" s="759">
        <f t="shared" si="6"/>
        <v>1</v>
      </c>
      <c r="O20" s="760"/>
      <c r="R20" s="754">
        <f t="shared" si="7"/>
        <v>1</v>
      </c>
      <c r="S20" s="755">
        <f t="shared" si="8"/>
        <v>0.71500000000000008</v>
      </c>
    </row>
    <row r="21" spans="2:19">
      <c r="B21" s="756">
        <f t="shared" si="2"/>
        <v>2003</v>
      </c>
      <c r="C21" s="757">
        <f t="shared" si="3"/>
        <v>0</v>
      </c>
      <c r="D21" s="758">
        <f t="shared" si="0"/>
        <v>0</v>
      </c>
      <c r="E21" s="758">
        <f t="shared" si="0"/>
        <v>1</v>
      </c>
      <c r="F21" s="758">
        <f t="shared" si="0"/>
        <v>0</v>
      </c>
      <c r="G21" s="758">
        <f t="shared" si="0"/>
        <v>0</v>
      </c>
      <c r="H21" s="759">
        <f t="shared" si="4"/>
        <v>1</v>
      </c>
      <c r="I21" s="757">
        <f t="shared" si="5"/>
        <v>0.2</v>
      </c>
      <c r="J21" s="758">
        <f t="shared" si="1"/>
        <v>0.3</v>
      </c>
      <c r="K21" s="758">
        <f t="shared" si="1"/>
        <v>0.25</v>
      </c>
      <c r="L21" s="758">
        <f t="shared" si="1"/>
        <v>0.05</v>
      </c>
      <c r="M21" s="758">
        <f t="shared" si="1"/>
        <v>0.2</v>
      </c>
      <c r="N21" s="759">
        <f t="shared" si="6"/>
        <v>1</v>
      </c>
      <c r="O21" s="760"/>
      <c r="R21" s="754">
        <f t="shared" si="7"/>
        <v>1</v>
      </c>
      <c r="S21" s="755">
        <f t="shared" si="8"/>
        <v>0.71500000000000008</v>
      </c>
    </row>
    <row r="22" spans="2:19">
      <c r="B22" s="756">
        <f t="shared" si="2"/>
        <v>2004</v>
      </c>
      <c r="C22" s="757">
        <f t="shared" si="3"/>
        <v>0</v>
      </c>
      <c r="D22" s="758">
        <f t="shared" si="0"/>
        <v>0</v>
      </c>
      <c r="E22" s="758">
        <f t="shared" si="0"/>
        <v>1</v>
      </c>
      <c r="F22" s="758">
        <f t="shared" si="0"/>
        <v>0</v>
      </c>
      <c r="G22" s="758">
        <f t="shared" si="0"/>
        <v>0</v>
      </c>
      <c r="H22" s="759">
        <f t="shared" si="4"/>
        <v>1</v>
      </c>
      <c r="I22" s="757">
        <f t="shared" si="5"/>
        <v>0.2</v>
      </c>
      <c r="J22" s="758">
        <f t="shared" si="1"/>
        <v>0.3</v>
      </c>
      <c r="K22" s="758">
        <f t="shared" si="1"/>
        <v>0.25</v>
      </c>
      <c r="L22" s="758">
        <f t="shared" si="1"/>
        <v>0.05</v>
      </c>
      <c r="M22" s="758">
        <f t="shared" si="1"/>
        <v>0.2</v>
      </c>
      <c r="N22" s="759">
        <f t="shared" si="6"/>
        <v>1</v>
      </c>
      <c r="O22" s="760"/>
      <c r="R22" s="754">
        <f t="shared" si="7"/>
        <v>1</v>
      </c>
      <c r="S22" s="755">
        <f t="shared" si="8"/>
        <v>0.71500000000000008</v>
      </c>
    </row>
    <row r="23" spans="2:19">
      <c r="B23" s="756">
        <f t="shared" si="2"/>
        <v>2005</v>
      </c>
      <c r="C23" s="757">
        <f t="shared" si="3"/>
        <v>0</v>
      </c>
      <c r="D23" s="758">
        <f t="shared" si="0"/>
        <v>0</v>
      </c>
      <c r="E23" s="758">
        <f t="shared" si="0"/>
        <v>1</v>
      </c>
      <c r="F23" s="758">
        <f t="shared" si="0"/>
        <v>0</v>
      </c>
      <c r="G23" s="758">
        <f t="shared" si="0"/>
        <v>0</v>
      </c>
      <c r="H23" s="759">
        <f t="shared" si="4"/>
        <v>1</v>
      </c>
      <c r="I23" s="757">
        <f t="shared" si="5"/>
        <v>0.2</v>
      </c>
      <c r="J23" s="758">
        <f t="shared" si="1"/>
        <v>0.3</v>
      </c>
      <c r="K23" s="758">
        <f t="shared" si="1"/>
        <v>0.25</v>
      </c>
      <c r="L23" s="758">
        <f t="shared" si="1"/>
        <v>0.05</v>
      </c>
      <c r="M23" s="758">
        <f t="shared" si="1"/>
        <v>0.2</v>
      </c>
      <c r="N23" s="759">
        <f t="shared" si="6"/>
        <v>1</v>
      </c>
      <c r="O23" s="760"/>
      <c r="R23" s="754">
        <f t="shared" si="7"/>
        <v>1</v>
      </c>
      <c r="S23" s="755">
        <f t="shared" si="8"/>
        <v>0.71500000000000008</v>
      </c>
    </row>
    <row r="24" spans="2:19">
      <c r="B24" s="756">
        <f t="shared" si="2"/>
        <v>2006</v>
      </c>
      <c r="C24" s="757">
        <f t="shared" si="3"/>
        <v>0</v>
      </c>
      <c r="D24" s="758">
        <f t="shared" si="0"/>
        <v>0</v>
      </c>
      <c r="E24" s="758">
        <f t="shared" si="0"/>
        <v>1</v>
      </c>
      <c r="F24" s="758">
        <f t="shared" si="0"/>
        <v>0</v>
      </c>
      <c r="G24" s="758">
        <f t="shared" si="0"/>
        <v>0</v>
      </c>
      <c r="H24" s="759">
        <f t="shared" si="4"/>
        <v>1</v>
      </c>
      <c r="I24" s="757">
        <f t="shared" si="5"/>
        <v>0.2</v>
      </c>
      <c r="J24" s="758">
        <f t="shared" si="1"/>
        <v>0.3</v>
      </c>
      <c r="K24" s="758">
        <f t="shared" si="1"/>
        <v>0.25</v>
      </c>
      <c r="L24" s="758">
        <f t="shared" si="1"/>
        <v>0.05</v>
      </c>
      <c r="M24" s="758">
        <f t="shared" si="1"/>
        <v>0.2</v>
      </c>
      <c r="N24" s="759">
        <f t="shared" si="6"/>
        <v>1</v>
      </c>
      <c r="O24" s="760"/>
      <c r="R24" s="754">
        <f t="shared" si="7"/>
        <v>1</v>
      </c>
      <c r="S24" s="755">
        <f t="shared" si="8"/>
        <v>0.71500000000000008</v>
      </c>
    </row>
    <row r="25" spans="2:19">
      <c r="B25" s="756">
        <f t="shared" si="2"/>
        <v>2007</v>
      </c>
      <c r="C25" s="757">
        <f t="shared" si="3"/>
        <v>0</v>
      </c>
      <c r="D25" s="758">
        <f t="shared" si="0"/>
        <v>0</v>
      </c>
      <c r="E25" s="758">
        <f t="shared" si="0"/>
        <v>1</v>
      </c>
      <c r="F25" s="758">
        <f t="shared" si="0"/>
        <v>0</v>
      </c>
      <c r="G25" s="758">
        <f t="shared" si="0"/>
        <v>0</v>
      </c>
      <c r="H25" s="759">
        <f t="shared" si="4"/>
        <v>1</v>
      </c>
      <c r="I25" s="757">
        <f t="shared" si="5"/>
        <v>0.2</v>
      </c>
      <c r="J25" s="758">
        <f t="shared" si="1"/>
        <v>0.3</v>
      </c>
      <c r="K25" s="758">
        <f t="shared" si="1"/>
        <v>0.25</v>
      </c>
      <c r="L25" s="758">
        <f t="shared" si="1"/>
        <v>0.05</v>
      </c>
      <c r="M25" s="758">
        <f t="shared" si="1"/>
        <v>0.2</v>
      </c>
      <c r="N25" s="759">
        <f t="shared" si="6"/>
        <v>1</v>
      </c>
      <c r="O25" s="760"/>
      <c r="R25" s="754">
        <f t="shared" si="7"/>
        <v>1</v>
      </c>
      <c r="S25" s="755">
        <f t="shared" si="8"/>
        <v>0.71500000000000008</v>
      </c>
    </row>
    <row r="26" spans="2:19">
      <c r="B26" s="756">
        <f t="shared" si="2"/>
        <v>2008</v>
      </c>
      <c r="C26" s="757">
        <f t="shared" si="3"/>
        <v>0</v>
      </c>
      <c r="D26" s="758">
        <f t="shared" si="0"/>
        <v>0</v>
      </c>
      <c r="E26" s="758">
        <f t="shared" si="0"/>
        <v>1</v>
      </c>
      <c r="F26" s="758">
        <f t="shared" si="0"/>
        <v>0</v>
      </c>
      <c r="G26" s="758">
        <f t="shared" si="0"/>
        <v>0</v>
      </c>
      <c r="H26" s="759">
        <f t="shared" si="4"/>
        <v>1</v>
      </c>
      <c r="I26" s="757">
        <f t="shared" si="5"/>
        <v>0.2</v>
      </c>
      <c r="J26" s="758">
        <f t="shared" si="1"/>
        <v>0.3</v>
      </c>
      <c r="K26" s="758">
        <f t="shared" si="1"/>
        <v>0.25</v>
      </c>
      <c r="L26" s="758">
        <f t="shared" si="1"/>
        <v>0.05</v>
      </c>
      <c r="M26" s="758">
        <f t="shared" si="1"/>
        <v>0.2</v>
      </c>
      <c r="N26" s="759">
        <f t="shared" si="6"/>
        <v>1</v>
      </c>
      <c r="O26" s="760"/>
      <c r="R26" s="754">
        <f t="shared" si="7"/>
        <v>1</v>
      </c>
      <c r="S26" s="755">
        <f t="shared" si="8"/>
        <v>0.71500000000000008</v>
      </c>
    </row>
    <row r="27" spans="2:19">
      <c r="B27" s="756">
        <f t="shared" si="2"/>
        <v>2009</v>
      </c>
      <c r="C27" s="757">
        <f t="shared" si="3"/>
        <v>0</v>
      </c>
      <c r="D27" s="758">
        <f t="shared" si="0"/>
        <v>0</v>
      </c>
      <c r="E27" s="758">
        <f t="shared" si="0"/>
        <v>1</v>
      </c>
      <c r="F27" s="758">
        <f t="shared" si="0"/>
        <v>0</v>
      </c>
      <c r="G27" s="758">
        <f t="shared" si="0"/>
        <v>0</v>
      </c>
      <c r="H27" s="759">
        <f t="shared" si="4"/>
        <v>1</v>
      </c>
      <c r="I27" s="757">
        <f t="shared" si="5"/>
        <v>0.2</v>
      </c>
      <c r="J27" s="758">
        <f t="shared" si="1"/>
        <v>0.3</v>
      </c>
      <c r="K27" s="758">
        <f t="shared" si="1"/>
        <v>0.25</v>
      </c>
      <c r="L27" s="758">
        <f t="shared" si="1"/>
        <v>0.05</v>
      </c>
      <c r="M27" s="758">
        <f t="shared" si="1"/>
        <v>0.2</v>
      </c>
      <c r="N27" s="759">
        <f t="shared" si="6"/>
        <v>1</v>
      </c>
      <c r="O27" s="760"/>
      <c r="R27" s="754">
        <f t="shared" si="7"/>
        <v>1</v>
      </c>
      <c r="S27" s="755">
        <f t="shared" si="8"/>
        <v>0.71500000000000008</v>
      </c>
    </row>
    <row r="28" spans="2:19">
      <c r="B28" s="756">
        <f t="shared" si="2"/>
        <v>2010</v>
      </c>
      <c r="C28" s="757">
        <f t="shared" si="3"/>
        <v>0</v>
      </c>
      <c r="D28" s="758">
        <f t="shared" si="0"/>
        <v>0</v>
      </c>
      <c r="E28" s="758">
        <f t="shared" si="0"/>
        <v>1</v>
      </c>
      <c r="F28" s="758">
        <f t="shared" si="0"/>
        <v>0</v>
      </c>
      <c r="G28" s="758">
        <f t="shared" si="0"/>
        <v>0</v>
      </c>
      <c r="H28" s="759">
        <f t="shared" si="4"/>
        <v>1</v>
      </c>
      <c r="I28" s="757">
        <f t="shared" si="5"/>
        <v>0.2</v>
      </c>
      <c r="J28" s="758">
        <f t="shared" si="1"/>
        <v>0.3</v>
      </c>
      <c r="K28" s="758">
        <f t="shared" si="1"/>
        <v>0.25</v>
      </c>
      <c r="L28" s="758">
        <f t="shared" si="1"/>
        <v>0.05</v>
      </c>
      <c r="M28" s="758">
        <f t="shared" si="1"/>
        <v>0.2</v>
      </c>
      <c r="N28" s="759">
        <f t="shared" si="6"/>
        <v>1</v>
      </c>
      <c r="O28" s="760"/>
      <c r="R28" s="754">
        <f t="shared" si="7"/>
        <v>1</v>
      </c>
      <c r="S28" s="755">
        <f t="shared" si="8"/>
        <v>0.71500000000000008</v>
      </c>
    </row>
    <row r="29" spans="2:19">
      <c r="B29" s="756">
        <f t="shared" si="2"/>
        <v>2011</v>
      </c>
      <c r="C29" s="757">
        <f t="shared" si="3"/>
        <v>0</v>
      </c>
      <c r="D29" s="758">
        <f t="shared" si="0"/>
        <v>0</v>
      </c>
      <c r="E29" s="758">
        <f t="shared" si="0"/>
        <v>1</v>
      </c>
      <c r="F29" s="758">
        <f t="shared" si="0"/>
        <v>0</v>
      </c>
      <c r="G29" s="758">
        <f t="shared" si="0"/>
        <v>0</v>
      </c>
      <c r="H29" s="759">
        <f t="shared" si="4"/>
        <v>1</v>
      </c>
      <c r="I29" s="757">
        <f t="shared" si="5"/>
        <v>0.2</v>
      </c>
      <c r="J29" s="758">
        <f t="shared" si="1"/>
        <v>0.3</v>
      </c>
      <c r="K29" s="758">
        <f t="shared" si="1"/>
        <v>0.25</v>
      </c>
      <c r="L29" s="758">
        <f t="shared" si="1"/>
        <v>0.05</v>
      </c>
      <c r="M29" s="758">
        <f t="shared" si="1"/>
        <v>0.2</v>
      </c>
      <c r="N29" s="759">
        <f t="shared" si="6"/>
        <v>1</v>
      </c>
      <c r="O29" s="760"/>
      <c r="R29" s="754">
        <f t="shared" si="7"/>
        <v>1</v>
      </c>
      <c r="S29" s="755">
        <f t="shared" si="8"/>
        <v>0.71500000000000008</v>
      </c>
    </row>
    <row r="30" spans="2:19">
      <c r="B30" s="756">
        <f t="shared" si="2"/>
        <v>2012</v>
      </c>
      <c r="C30" s="757">
        <f t="shared" si="3"/>
        <v>0</v>
      </c>
      <c r="D30" s="758">
        <f t="shared" si="0"/>
        <v>0</v>
      </c>
      <c r="E30" s="758">
        <f t="shared" si="0"/>
        <v>1</v>
      </c>
      <c r="F30" s="758">
        <f t="shared" si="0"/>
        <v>0</v>
      </c>
      <c r="G30" s="758">
        <f t="shared" si="0"/>
        <v>0</v>
      </c>
      <c r="H30" s="759">
        <f t="shared" si="4"/>
        <v>1</v>
      </c>
      <c r="I30" s="757">
        <f t="shared" si="5"/>
        <v>0.2</v>
      </c>
      <c r="J30" s="758">
        <f t="shared" si="1"/>
        <v>0.3</v>
      </c>
      <c r="K30" s="758">
        <f t="shared" si="1"/>
        <v>0.25</v>
      </c>
      <c r="L30" s="758">
        <f t="shared" si="1"/>
        <v>0.05</v>
      </c>
      <c r="M30" s="758">
        <f t="shared" si="1"/>
        <v>0.2</v>
      </c>
      <c r="N30" s="759">
        <f t="shared" si="6"/>
        <v>1</v>
      </c>
      <c r="O30" s="760"/>
      <c r="R30" s="754">
        <f t="shared" si="7"/>
        <v>1</v>
      </c>
      <c r="S30" s="755">
        <f t="shared" si="8"/>
        <v>0.71500000000000008</v>
      </c>
    </row>
    <row r="31" spans="2:19">
      <c r="B31" s="756">
        <f t="shared" si="2"/>
        <v>2013</v>
      </c>
      <c r="C31" s="757">
        <f t="shared" si="3"/>
        <v>0</v>
      </c>
      <c r="D31" s="758">
        <f t="shared" si="0"/>
        <v>0</v>
      </c>
      <c r="E31" s="758">
        <f t="shared" si="0"/>
        <v>1</v>
      </c>
      <c r="F31" s="758">
        <f t="shared" si="0"/>
        <v>0</v>
      </c>
      <c r="G31" s="758">
        <f t="shared" si="0"/>
        <v>0</v>
      </c>
      <c r="H31" s="759">
        <f t="shared" si="4"/>
        <v>1</v>
      </c>
      <c r="I31" s="757">
        <f t="shared" si="5"/>
        <v>0.2</v>
      </c>
      <c r="J31" s="758">
        <f t="shared" si="1"/>
        <v>0.3</v>
      </c>
      <c r="K31" s="758">
        <f t="shared" si="1"/>
        <v>0.25</v>
      </c>
      <c r="L31" s="758">
        <f t="shared" si="1"/>
        <v>0.05</v>
      </c>
      <c r="M31" s="758">
        <f t="shared" si="1"/>
        <v>0.2</v>
      </c>
      <c r="N31" s="759">
        <f t="shared" si="6"/>
        <v>1</v>
      </c>
      <c r="O31" s="760"/>
      <c r="R31" s="754">
        <f t="shared" si="7"/>
        <v>1</v>
      </c>
      <c r="S31" s="755">
        <f t="shared" si="8"/>
        <v>0.71500000000000008</v>
      </c>
    </row>
    <row r="32" spans="2:19">
      <c r="B32" s="756">
        <f t="shared" si="2"/>
        <v>2014</v>
      </c>
      <c r="C32" s="757">
        <f t="shared" si="3"/>
        <v>0</v>
      </c>
      <c r="D32" s="758">
        <f t="shared" si="0"/>
        <v>0</v>
      </c>
      <c r="E32" s="758">
        <f t="shared" si="0"/>
        <v>1</v>
      </c>
      <c r="F32" s="758">
        <f t="shared" si="0"/>
        <v>0</v>
      </c>
      <c r="G32" s="758">
        <f t="shared" si="0"/>
        <v>0</v>
      </c>
      <c r="H32" s="759">
        <f t="shared" si="4"/>
        <v>1</v>
      </c>
      <c r="I32" s="757">
        <f t="shared" si="5"/>
        <v>0.2</v>
      </c>
      <c r="J32" s="758">
        <f t="shared" si="1"/>
        <v>0.3</v>
      </c>
      <c r="K32" s="758">
        <f t="shared" si="1"/>
        <v>0.25</v>
      </c>
      <c r="L32" s="758">
        <f t="shared" si="1"/>
        <v>0.05</v>
      </c>
      <c r="M32" s="758">
        <f t="shared" si="1"/>
        <v>0.2</v>
      </c>
      <c r="N32" s="759">
        <f t="shared" si="6"/>
        <v>1</v>
      </c>
      <c r="O32" s="760"/>
      <c r="R32" s="754">
        <f t="shared" si="7"/>
        <v>1</v>
      </c>
      <c r="S32" s="755">
        <f t="shared" si="8"/>
        <v>0.71500000000000008</v>
      </c>
    </row>
    <row r="33" spans="2:19">
      <c r="B33" s="756">
        <f t="shared" si="2"/>
        <v>2015</v>
      </c>
      <c r="C33" s="757">
        <f t="shared" si="3"/>
        <v>0</v>
      </c>
      <c r="D33" s="758">
        <f t="shared" si="0"/>
        <v>0</v>
      </c>
      <c r="E33" s="758">
        <f t="shared" si="0"/>
        <v>1</v>
      </c>
      <c r="F33" s="758">
        <f t="shared" si="0"/>
        <v>0</v>
      </c>
      <c r="G33" s="758">
        <f t="shared" si="0"/>
        <v>0</v>
      </c>
      <c r="H33" s="759">
        <f t="shared" si="4"/>
        <v>1</v>
      </c>
      <c r="I33" s="757">
        <f t="shared" si="5"/>
        <v>0.2</v>
      </c>
      <c r="J33" s="758">
        <f t="shared" si="1"/>
        <v>0.3</v>
      </c>
      <c r="K33" s="758">
        <f t="shared" si="1"/>
        <v>0.25</v>
      </c>
      <c r="L33" s="758">
        <f t="shared" si="1"/>
        <v>0.05</v>
      </c>
      <c r="M33" s="758">
        <f t="shared" si="1"/>
        <v>0.2</v>
      </c>
      <c r="N33" s="759">
        <f t="shared" si="6"/>
        <v>1</v>
      </c>
      <c r="O33" s="760"/>
      <c r="R33" s="754">
        <f t="shared" si="7"/>
        <v>1</v>
      </c>
      <c r="S33" s="755">
        <f t="shared" si="8"/>
        <v>0.71500000000000008</v>
      </c>
    </row>
    <row r="34" spans="2:19">
      <c r="B34" s="756">
        <f t="shared" si="2"/>
        <v>2016</v>
      </c>
      <c r="C34" s="757">
        <f t="shared" si="3"/>
        <v>0</v>
      </c>
      <c r="D34" s="758">
        <f t="shared" si="3"/>
        <v>0</v>
      </c>
      <c r="E34" s="758">
        <f t="shared" si="3"/>
        <v>1</v>
      </c>
      <c r="F34" s="758">
        <f t="shared" si="3"/>
        <v>0</v>
      </c>
      <c r="G34" s="758">
        <f t="shared" si="3"/>
        <v>0</v>
      </c>
      <c r="H34" s="759">
        <f t="shared" si="4"/>
        <v>1</v>
      </c>
      <c r="I34" s="757">
        <f t="shared" si="5"/>
        <v>0.2</v>
      </c>
      <c r="J34" s="758">
        <f t="shared" si="5"/>
        <v>0.3</v>
      </c>
      <c r="K34" s="758">
        <f t="shared" si="5"/>
        <v>0.25</v>
      </c>
      <c r="L34" s="758">
        <f t="shared" si="5"/>
        <v>0.05</v>
      </c>
      <c r="M34" s="758">
        <f t="shared" si="5"/>
        <v>0.2</v>
      </c>
      <c r="N34" s="759">
        <f t="shared" si="6"/>
        <v>1</v>
      </c>
      <c r="O34" s="760"/>
      <c r="R34" s="754">
        <f t="shared" si="7"/>
        <v>1</v>
      </c>
      <c r="S34" s="755">
        <f t="shared" si="8"/>
        <v>0.71500000000000008</v>
      </c>
    </row>
    <row r="35" spans="2:19">
      <c r="B35" s="756">
        <f t="shared" si="2"/>
        <v>2017</v>
      </c>
      <c r="C35" s="757">
        <f t="shared" si="3"/>
        <v>0</v>
      </c>
      <c r="D35" s="758">
        <f t="shared" si="3"/>
        <v>0</v>
      </c>
      <c r="E35" s="758">
        <f t="shared" si="3"/>
        <v>1</v>
      </c>
      <c r="F35" s="758">
        <f t="shared" si="3"/>
        <v>0</v>
      </c>
      <c r="G35" s="758">
        <f t="shared" si="3"/>
        <v>0</v>
      </c>
      <c r="H35" s="759">
        <f t="shared" si="4"/>
        <v>1</v>
      </c>
      <c r="I35" s="757">
        <f t="shared" si="5"/>
        <v>0.2</v>
      </c>
      <c r="J35" s="758">
        <f t="shared" si="5"/>
        <v>0.3</v>
      </c>
      <c r="K35" s="758">
        <f t="shared" si="5"/>
        <v>0.25</v>
      </c>
      <c r="L35" s="758">
        <f t="shared" si="5"/>
        <v>0.05</v>
      </c>
      <c r="M35" s="758">
        <f t="shared" si="5"/>
        <v>0.2</v>
      </c>
      <c r="N35" s="759">
        <f t="shared" si="6"/>
        <v>1</v>
      </c>
      <c r="O35" s="760"/>
      <c r="R35" s="754">
        <f t="shared" si="7"/>
        <v>1</v>
      </c>
      <c r="S35" s="755">
        <f t="shared" si="8"/>
        <v>0.71500000000000008</v>
      </c>
    </row>
    <row r="36" spans="2:19">
      <c r="B36" s="756">
        <f t="shared" si="2"/>
        <v>2018</v>
      </c>
      <c r="C36" s="757">
        <f t="shared" si="3"/>
        <v>0</v>
      </c>
      <c r="D36" s="758">
        <f t="shared" si="3"/>
        <v>0</v>
      </c>
      <c r="E36" s="758">
        <f t="shared" si="3"/>
        <v>1</v>
      </c>
      <c r="F36" s="758">
        <f t="shared" si="3"/>
        <v>0</v>
      </c>
      <c r="G36" s="758">
        <f t="shared" si="3"/>
        <v>0</v>
      </c>
      <c r="H36" s="759">
        <f t="shared" si="4"/>
        <v>1</v>
      </c>
      <c r="I36" s="757">
        <f t="shared" si="5"/>
        <v>0.2</v>
      </c>
      <c r="J36" s="758">
        <f t="shared" si="5"/>
        <v>0.3</v>
      </c>
      <c r="K36" s="758">
        <f t="shared" si="5"/>
        <v>0.25</v>
      </c>
      <c r="L36" s="758">
        <f t="shared" si="5"/>
        <v>0.05</v>
      </c>
      <c r="M36" s="758">
        <f t="shared" si="5"/>
        <v>0.2</v>
      </c>
      <c r="N36" s="759">
        <f t="shared" si="6"/>
        <v>1</v>
      </c>
      <c r="O36" s="760"/>
      <c r="R36" s="754">
        <f t="shared" si="7"/>
        <v>1</v>
      </c>
      <c r="S36" s="755">
        <f t="shared" si="8"/>
        <v>0.71500000000000008</v>
      </c>
    </row>
    <row r="37" spans="2:19">
      <c r="B37" s="756">
        <f t="shared" si="2"/>
        <v>2019</v>
      </c>
      <c r="C37" s="757">
        <f t="shared" si="3"/>
        <v>0</v>
      </c>
      <c r="D37" s="758">
        <f t="shared" si="3"/>
        <v>0</v>
      </c>
      <c r="E37" s="758">
        <f t="shared" si="3"/>
        <v>1</v>
      </c>
      <c r="F37" s="758">
        <f t="shared" si="3"/>
        <v>0</v>
      </c>
      <c r="G37" s="758">
        <f t="shared" si="3"/>
        <v>0</v>
      </c>
      <c r="H37" s="759">
        <f t="shared" si="4"/>
        <v>1</v>
      </c>
      <c r="I37" s="757">
        <f t="shared" si="5"/>
        <v>0.2</v>
      </c>
      <c r="J37" s="758">
        <f t="shared" si="5"/>
        <v>0.3</v>
      </c>
      <c r="K37" s="758">
        <f t="shared" si="5"/>
        <v>0.25</v>
      </c>
      <c r="L37" s="758">
        <f t="shared" si="5"/>
        <v>0.05</v>
      </c>
      <c r="M37" s="758">
        <f t="shared" si="5"/>
        <v>0.2</v>
      </c>
      <c r="N37" s="759">
        <f t="shared" si="6"/>
        <v>1</v>
      </c>
      <c r="O37" s="760"/>
      <c r="R37" s="754">
        <f t="shared" si="7"/>
        <v>1</v>
      </c>
      <c r="S37" s="755">
        <f t="shared" si="8"/>
        <v>0.71500000000000008</v>
      </c>
    </row>
    <row r="38" spans="2:19">
      <c r="B38" s="756">
        <f t="shared" si="2"/>
        <v>2020</v>
      </c>
      <c r="C38" s="757">
        <f t="shared" si="3"/>
        <v>0</v>
      </c>
      <c r="D38" s="758">
        <f t="shared" si="3"/>
        <v>0</v>
      </c>
      <c r="E38" s="758">
        <f t="shared" si="3"/>
        <v>1</v>
      </c>
      <c r="F38" s="758">
        <f t="shared" si="3"/>
        <v>0</v>
      </c>
      <c r="G38" s="758">
        <f t="shared" si="3"/>
        <v>0</v>
      </c>
      <c r="H38" s="759">
        <f t="shared" si="4"/>
        <v>1</v>
      </c>
      <c r="I38" s="757">
        <f t="shared" si="5"/>
        <v>0.2</v>
      </c>
      <c r="J38" s="758">
        <f t="shared" si="5"/>
        <v>0.3</v>
      </c>
      <c r="K38" s="758">
        <f t="shared" si="5"/>
        <v>0.25</v>
      </c>
      <c r="L38" s="758">
        <f t="shared" si="5"/>
        <v>0.05</v>
      </c>
      <c r="M38" s="758">
        <f t="shared" si="5"/>
        <v>0.2</v>
      </c>
      <c r="N38" s="759">
        <f t="shared" si="6"/>
        <v>1</v>
      </c>
      <c r="O38" s="760"/>
      <c r="R38" s="754">
        <f t="shared" si="7"/>
        <v>1</v>
      </c>
      <c r="S38" s="755">
        <f t="shared" si="8"/>
        <v>0.71500000000000008</v>
      </c>
    </row>
    <row r="39" spans="2:19">
      <c r="B39" s="756">
        <f t="shared" si="2"/>
        <v>2021</v>
      </c>
      <c r="C39" s="757">
        <f t="shared" si="3"/>
        <v>0</v>
      </c>
      <c r="D39" s="758">
        <f t="shared" si="3"/>
        <v>0</v>
      </c>
      <c r="E39" s="758">
        <f t="shared" si="3"/>
        <v>1</v>
      </c>
      <c r="F39" s="758">
        <f t="shared" si="3"/>
        <v>0</v>
      </c>
      <c r="G39" s="758">
        <f t="shared" si="3"/>
        <v>0</v>
      </c>
      <c r="H39" s="759">
        <f t="shared" si="4"/>
        <v>1</v>
      </c>
      <c r="I39" s="757">
        <f t="shared" si="5"/>
        <v>0.2</v>
      </c>
      <c r="J39" s="758">
        <f t="shared" si="5"/>
        <v>0.3</v>
      </c>
      <c r="K39" s="758">
        <f t="shared" si="5"/>
        <v>0.25</v>
      </c>
      <c r="L39" s="758">
        <f t="shared" si="5"/>
        <v>0.05</v>
      </c>
      <c r="M39" s="758">
        <f t="shared" si="5"/>
        <v>0.2</v>
      </c>
      <c r="N39" s="759">
        <f t="shared" si="6"/>
        <v>1</v>
      </c>
      <c r="O39" s="760"/>
      <c r="R39" s="754">
        <f t="shared" si="7"/>
        <v>1</v>
      </c>
      <c r="S39" s="755">
        <f t="shared" si="8"/>
        <v>0.71500000000000008</v>
      </c>
    </row>
    <row r="40" spans="2:19">
      <c r="B40" s="756">
        <f t="shared" si="2"/>
        <v>2022</v>
      </c>
      <c r="C40" s="757">
        <f t="shared" si="3"/>
        <v>0</v>
      </c>
      <c r="D40" s="758">
        <f t="shared" si="3"/>
        <v>0</v>
      </c>
      <c r="E40" s="758">
        <f t="shared" si="3"/>
        <v>1</v>
      </c>
      <c r="F40" s="758">
        <f t="shared" si="3"/>
        <v>0</v>
      </c>
      <c r="G40" s="758">
        <f t="shared" si="3"/>
        <v>0</v>
      </c>
      <c r="H40" s="759">
        <f t="shared" si="4"/>
        <v>1</v>
      </c>
      <c r="I40" s="757">
        <f t="shared" si="5"/>
        <v>0.2</v>
      </c>
      <c r="J40" s="758">
        <f t="shared" si="5"/>
        <v>0.3</v>
      </c>
      <c r="K40" s="758">
        <f t="shared" si="5"/>
        <v>0.25</v>
      </c>
      <c r="L40" s="758">
        <f t="shared" si="5"/>
        <v>0.05</v>
      </c>
      <c r="M40" s="758">
        <f t="shared" si="5"/>
        <v>0.2</v>
      </c>
      <c r="N40" s="759">
        <f t="shared" si="6"/>
        <v>1</v>
      </c>
      <c r="O40" s="760"/>
      <c r="R40" s="754">
        <f t="shared" si="7"/>
        <v>1</v>
      </c>
      <c r="S40" s="755">
        <f t="shared" si="8"/>
        <v>0.71500000000000008</v>
      </c>
    </row>
    <row r="41" spans="2:19">
      <c r="B41" s="756">
        <f t="shared" si="2"/>
        <v>2023</v>
      </c>
      <c r="C41" s="757">
        <f t="shared" si="3"/>
        <v>0</v>
      </c>
      <c r="D41" s="758">
        <f t="shared" si="3"/>
        <v>0</v>
      </c>
      <c r="E41" s="758">
        <f t="shared" si="3"/>
        <v>1</v>
      </c>
      <c r="F41" s="758">
        <f t="shared" si="3"/>
        <v>0</v>
      </c>
      <c r="G41" s="758">
        <f t="shared" si="3"/>
        <v>0</v>
      </c>
      <c r="H41" s="759">
        <f t="shared" si="4"/>
        <v>1</v>
      </c>
      <c r="I41" s="757">
        <f t="shared" si="5"/>
        <v>0.2</v>
      </c>
      <c r="J41" s="758">
        <f t="shared" si="5"/>
        <v>0.3</v>
      </c>
      <c r="K41" s="758">
        <f t="shared" si="5"/>
        <v>0.25</v>
      </c>
      <c r="L41" s="758">
        <f t="shared" si="5"/>
        <v>0.05</v>
      </c>
      <c r="M41" s="758">
        <f t="shared" si="5"/>
        <v>0.2</v>
      </c>
      <c r="N41" s="759">
        <f t="shared" si="6"/>
        <v>1</v>
      </c>
      <c r="O41" s="760"/>
      <c r="R41" s="754">
        <f t="shared" si="7"/>
        <v>1</v>
      </c>
      <c r="S41" s="755">
        <f t="shared" si="8"/>
        <v>0.71500000000000008</v>
      </c>
    </row>
    <row r="42" spans="2:19">
      <c r="B42" s="756">
        <f t="shared" si="2"/>
        <v>2024</v>
      </c>
      <c r="C42" s="757">
        <f t="shared" si="3"/>
        <v>0</v>
      </c>
      <c r="D42" s="758">
        <f t="shared" si="3"/>
        <v>0</v>
      </c>
      <c r="E42" s="758">
        <f t="shared" si="3"/>
        <v>1</v>
      </c>
      <c r="F42" s="758">
        <f t="shared" si="3"/>
        <v>0</v>
      </c>
      <c r="G42" s="758">
        <f t="shared" si="3"/>
        <v>0</v>
      </c>
      <c r="H42" s="759">
        <f t="shared" si="4"/>
        <v>1</v>
      </c>
      <c r="I42" s="757">
        <f t="shared" si="5"/>
        <v>0.2</v>
      </c>
      <c r="J42" s="758">
        <f t="shared" si="5"/>
        <v>0.3</v>
      </c>
      <c r="K42" s="758">
        <f t="shared" si="5"/>
        <v>0.25</v>
      </c>
      <c r="L42" s="758">
        <f t="shared" si="5"/>
        <v>0.05</v>
      </c>
      <c r="M42" s="758">
        <f t="shared" si="5"/>
        <v>0.2</v>
      </c>
      <c r="N42" s="759">
        <f t="shared" si="6"/>
        <v>1</v>
      </c>
      <c r="O42" s="760"/>
      <c r="R42" s="754">
        <f t="shared" si="7"/>
        <v>1</v>
      </c>
      <c r="S42" s="755">
        <f t="shared" si="8"/>
        <v>0.71500000000000008</v>
      </c>
    </row>
    <row r="43" spans="2:19">
      <c r="B43" s="756">
        <f t="shared" si="2"/>
        <v>2025</v>
      </c>
      <c r="C43" s="757">
        <f t="shared" si="3"/>
        <v>0</v>
      </c>
      <c r="D43" s="758">
        <f t="shared" si="3"/>
        <v>0</v>
      </c>
      <c r="E43" s="758">
        <f t="shared" si="3"/>
        <v>1</v>
      </c>
      <c r="F43" s="758">
        <f t="shared" si="3"/>
        <v>0</v>
      </c>
      <c r="G43" s="758">
        <f t="shared" si="3"/>
        <v>0</v>
      </c>
      <c r="H43" s="759">
        <f t="shared" si="4"/>
        <v>1</v>
      </c>
      <c r="I43" s="757">
        <f t="shared" si="5"/>
        <v>0.2</v>
      </c>
      <c r="J43" s="758">
        <f t="shared" si="5"/>
        <v>0.3</v>
      </c>
      <c r="K43" s="758">
        <f t="shared" si="5"/>
        <v>0.25</v>
      </c>
      <c r="L43" s="758">
        <f t="shared" si="5"/>
        <v>0.05</v>
      </c>
      <c r="M43" s="758">
        <f t="shared" si="5"/>
        <v>0.2</v>
      </c>
      <c r="N43" s="759">
        <f t="shared" si="6"/>
        <v>1</v>
      </c>
      <c r="O43" s="760"/>
      <c r="R43" s="754">
        <f t="shared" si="7"/>
        <v>1</v>
      </c>
      <c r="S43" s="755">
        <f t="shared" si="8"/>
        <v>0.71500000000000008</v>
      </c>
    </row>
    <row r="44" spans="2:19">
      <c r="B44" s="756">
        <f t="shared" si="2"/>
        <v>2026</v>
      </c>
      <c r="C44" s="757">
        <f t="shared" si="3"/>
        <v>0</v>
      </c>
      <c r="D44" s="758">
        <f t="shared" si="3"/>
        <v>0</v>
      </c>
      <c r="E44" s="758">
        <f t="shared" si="3"/>
        <v>1</v>
      </c>
      <c r="F44" s="758">
        <f t="shared" si="3"/>
        <v>0</v>
      </c>
      <c r="G44" s="758">
        <f t="shared" si="3"/>
        <v>0</v>
      </c>
      <c r="H44" s="759">
        <f t="shared" si="4"/>
        <v>1</v>
      </c>
      <c r="I44" s="757">
        <f t="shared" si="5"/>
        <v>0.2</v>
      </c>
      <c r="J44" s="758">
        <f t="shared" si="5"/>
        <v>0.3</v>
      </c>
      <c r="K44" s="758">
        <f t="shared" si="5"/>
        <v>0.25</v>
      </c>
      <c r="L44" s="758">
        <f t="shared" si="5"/>
        <v>0.05</v>
      </c>
      <c r="M44" s="758">
        <f t="shared" si="5"/>
        <v>0.2</v>
      </c>
      <c r="N44" s="759">
        <f t="shared" si="6"/>
        <v>1</v>
      </c>
      <c r="O44" s="760"/>
      <c r="R44" s="754">
        <f t="shared" si="7"/>
        <v>1</v>
      </c>
      <c r="S44" s="755">
        <f t="shared" si="8"/>
        <v>0.71500000000000008</v>
      </c>
    </row>
    <row r="45" spans="2:19">
      <c r="B45" s="756">
        <f t="shared" si="2"/>
        <v>2027</v>
      </c>
      <c r="C45" s="757">
        <f t="shared" si="3"/>
        <v>0</v>
      </c>
      <c r="D45" s="758">
        <f t="shared" si="3"/>
        <v>0</v>
      </c>
      <c r="E45" s="758">
        <f t="shared" si="3"/>
        <v>1</v>
      </c>
      <c r="F45" s="758">
        <f t="shared" si="3"/>
        <v>0</v>
      </c>
      <c r="G45" s="758">
        <f t="shared" si="3"/>
        <v>0</v>
      </c>
      <c r="H45" s="759">
        <f t="shared" si="4"/>
        <v>1</v>
      </c>
      <c r="I45" s="757">
        <f t="shared" si="5"/>
        <v>0.2</v>
      </c>
      <c r="J45" s="758">
        <f t="shared" si="5"/>
        <v>0.3</v>
      </c>
      <c r="K45" s="758">
        <f t="shared" si="5"/>
        <v>0.25</v>
      </c>
      <c r="L45" s="758">
        <f t="shared" si="5"/>
        <v>0.05</v>
      </c>
      <c r="M45" s="758">
        <f t="shared" si="5"/>
        <v>0.2</v>
      </c>
      <c r="N45" s="759">
        <f t="shared" si="6"/>
        <v>1</v>
      </c>
      <c r="O45" s="760"/>
      <c r="R45" s="754">
        <f t="shared" si="7"/>
        <v>1</v>
      </c>
      <c r="S45" s="755">
        <f t="shared" si="8"/>
        <v>0.71500000000000008</v>
      </c>
    </row>
    <row r="46" spans="2:19">
      <c r="B46" s="756">
        <f t="shared" si="2"/>
        <v>2028</v>
      </c>
      <c r="C46" s="757">
        <f t="shared" si="3"/>
        <v>0</v>
      </c>
      <c r="D46" s="758">
        <f t="shared" si="3"/>
        <v>0</v>
      </c>
      <c r="E46" s="758">
        <f t="shared" si="3"/>
        <v>1</v>
      </c>
      <c r="F46" s="758">
        <f t="shared" si="3"/>
        <v>0</v>
      </c>
      <c r="G46" s="758">
        <f t="shared" si="3"/>
        <v>0</v>
      </c>
      <c r="H46" s="759">
        <f t="shared" si="4"/>
        <v>1</v>
      </c>
      <c r="I46" s="757">
        <f t="shared" si="5"/>
        <v>0.2</v>
      </c>
      <c r="J46" s="758">
        <f t="shared" si="5"/>
        <v>0.3</v>
      </c>
      <c r="K46" s="758">
        <f t="shared" si="5"/>
        <v>0.25</v>
      </c>
      <c r="L46" s="758">
        <f t="shared" si="5"/>
        <v>0.05</v>
      </c>
      <c r="M46" s="758">
        <f t="shared" si="5"/>
        <v>0.2</v>
      </c>
      <c r="N46" s="759">
        <f t="shared" si="6"/>
        <v>1</v>
      </c>
      <c r="O46" s="760"/>
      <c r="R46" s="754">
        <f t="shared" si="7"/>
        <v>1</v>
      </c>
      <c r="S46" s="755">
        <f t="shared" si="8"/>
        <v>0.71500000000000008</v>
      </c>
    </row>
    <row r="47" spans="2:19">
      <c r="B47" s="756">
        <f t="shared" si="2"/>
        <v>2029</v>
      </c>
      <c r="C47" s="757">
        <f t="shared" si="3"/>
        <v>0</v>
      </c>
      <c r="D47" s="758">
        <f t="shared" si="3"/>
        <v>0</v>
      </c>
      <c r="E47" s="758">
        <f t="shared" si="3"/>
        <v>1</v>
      </c>
      <c r="F47" s="758">
        <f t="shared" si="3"/>
        <v>0</v>
      </c>
      <c r="G47" s="758">
        <f t="shared" si="3"/>
        <v>0</v>
      </c>
      <c r="H47" s="759">
        <f t="shared" si="4"/>
        <v>1</v>
      </c>
      <c r="I47" s="757">
        <f t="shared" si="5"/>
        <v>0.2</v>
      </c>
      <c r="J47" s="758">
        <f t="shared" si="5"/>
        <v>0.3</v>
      </c>
      <c r="K47" s="758">
        <f t="shared" si="5"/>
        <v>0.25</v>
      </c>
      <c r="L47" s="758">
        <f t="shared" si="5"/>
        <v>0.05</v>
      </c>
      <c r="M47" s="758">
        <f t="shared" si="5"/>
        <v>0.2</v>
      </c>
      <c r="N47" s="759">
        <f t="shared" si="6"/>
        <v>1</v>
      </c>
      <c r="O47" s="760"/>
      <c r="R47" s="754">
        <f t="shared" si="7"/>
        <v>1</v>
      </c>
      <c r="S47" s="755">
        <f t="shared" si="8"/>
        <v>0.71500000000000008</v>
      </c>
    </row>
    <row r="48" spans="2:19">
      <c r="B48" s="756">
        <f t="shared" si="2"/>
        <v>2030</v>
      </c>
      <c r="C48" s="757">
        <f t="shared" si="3"/>
        <v>0</v>
      </c>
      <c r="D48" s="758">
        <f t="shared" si="3"/>
        <v>0</v>
      </c>
      <c r="E48" s="758">
        <f t="shared" si="3"/>
        <v>1</v>
      </c>
      <c r="F48" s="758">
        <f t="shared" si="3"/>
        <v>0</v>
      </c>
      <c r="G48" s="758">
        <f t="shared" si="3"/>
        <v>0</v>
      </c>
      <c r="H48" s="759">
        <f t="shared" si="4"/>
        <v>1</v>
      </c>
      <c r="I48" s="757">
        <f t="shared" si="5"/>
        <v>0.2</v>
      </c>
      <c r="J48" s="758">
        <f t="shared" si="5"/>
        <v>0.3</v>
      </c>
      <c r="K48" s="758">
        <f t="shared" si="5"/>
        <v>0.25</v>
      </c>
      <c r="L48" s="758">
        <f t="shared" si="5"/>
        <v>0.05</v>
      </c>
      <c r="M48" s="758">
        <f t="shared" si="5"/>
        <v>0.2</v>
      </c>
      <c r="N48" s="759">
        <f t="shared" si="6"/>
        <v>1</v>
      </c>
      <c r="O48" s="760"/>
      <c r="R48" s="754">
        <f t="shared" si="7"/>
        <v>1</v>
      </c>
      <c r="S48" s="755">
        <f t="shared" si="8"/>
        <v>0.71500000000000008</v>
      </c>
    </row>
    <row r="49" spans="2:19">
      <c r="B49" s="756">
        <f t="shared" si="2"/>
        <v>2031</v>
      </c>
      <c r="C49" s="757">
        <f t="shared" si="3"/>
        <v>0</v>
      </c>
      <c r="D49" s="758">
        <f t="shared" si="3"/>
        <v>0</v>
      </c>
      <c r="E49" s="758">
        <f t="shared" si="3"/>
        <v>1</v>
      </c>
      <c r="F49" s="758">
        <f t="shared" si="3"/>
        <v>0</v>
      </c>
      <c r="G49" s="758">
        <f t="shared" si="3"/>
        <v>0</v>
      </c>
      <c r="H49" s="759">
        <f t="shared" si="4"/>
        <v>1</v>
      </c>
      <c r="I49" s="757">
        <f t="shared" si="5"/>
        <v>0.2</v>
      </c>
      <c r="J49" s="758">
        <f t="shared" si="5"/>
        <v>0.3</v>
      </c>
      <c r="K49" s="758">
        <f t="shared" si="5"/>
        <v>0.25</v>
      </c>
      <c r="L49" s="758">
        <f t="shared" si="5"/>
        <v>0.05</v>
      </c>
      <c r="M49" s="758">
        <f t="shared" si="5"/>
        <v>0.2</v>
      </c>
      <c r="N49" s="759">
        <f t="shared" si="6"/>
        <v>1</v>
      </c>
      <c r="O49" s="760"/>
      <c r="R49" s="754">
        <f t="shared" si="7"/>
        <v>1</v>
      </c>
      <c r="S49" s="755">
        <f t="shared" si="8"/>
        <v>0.71500000000000008</v>
      </c>
    </row>
    <row r="50" spans="2:19">
      <c r="B50" s="756">
        <f t="shared" si="2"/>
        <v>2032</v>
      </c>
      <c r="C50" s="757">
        <f t="shared" si="3"/>
        <v>0</v>
      </c>
      <c r="D50" s="758">
        <f t="shared" si="3"/>
        <v>0</v>
      </c>
      <c r="E50" s="758">
        <f t="shared" si="3"/>
        <v>1</v>
      </c>
      <c r="F50" s="758">
        <f t="shared" si="3"/>
        <v>0</v>
      </c>
      <c r="G50" s="758">
        <f t="shared" si="3"/>
        <v>0</v>
      </c>
      <c r="H50" s="759">
        <f t="shared" si="4"/>
        <v>1</v>
      </c>
      <c r="I50" s="757">
        <f t="shared" si="5"/>
        <v>0.2</v>
      </c>
      <c r="J50" s="758">
        <f t="shared" si="5"/>
        <v>0.3</v>
      </c>
      <c r="K50" s="758">
        <f t="shared" si="5"/>
        <v>0.25</v>
      </c>
      <c r="L50" s="758">
        <f t="shared" si="5"/>
        <v>0.05</v>
      </c>
      <c r="M50" s="758">
        <f t="shared" si="5"/>
        <v>0.2</v>
      </c>
      <c r="N50" s="759">
        <f t="shared" si="6"/>
        <v>1</v>
      </c>
      <c r="O50" s="760"/>
      <c r="R50" s="754">
        <f t="shared" si="7"/>
        <v>1</v>
      </c>
      <c r="S50" s="755">
        <f t="shared" si="8"/>
        <v>0.71500000000000008</v>
      </c>
    </row>
    <row r="51" spans="2:19">
      <c r="B51" s="756">
        <f t="shared" ref="B51:B82" si="9">B50+1</f>
        <v>2033</v>
      </c>
      <c r="C51" s="757">
        <f t="shared" ref="C51:G98" si="10">C$16</f>
        <v>0</v>
      </c>
      <c r="D51" s="758">
        <f t="shared" si="10"/>
        <v>0</v>
      </c>
      <c r="E51" s="758">
        <f t="shared" si="10"/>
        <v>1</v>
      </c>
      <c r="F51" s="758">
        <f t="shared" si="10"/>
        <v>0</v>
      </c>
      <c r="G51" s="758">
        <f t="shared" si="10"/>
        <v>0</v>
      </c>
      <c r="H51" s="759">
        <f t="shared" si="4"/>
        <v>1</v>
      </c>
      <c r="I51" s="757">
        <f t="shared" ref="I51:M98" si="11">I$16</f>
        <v>0.2</v>
      </c>
      <c r="J51" s="758">
        <f t="shared" si="11"/>
        <v>0.3</v>
      </c>
      <c r="K51" s="758">
        <f t="shared" si="11"/>
        <v>0.25</v>
      </c>
      <c r="L51" s="758">
        <f t="shared" si="11"/>
        <v>0.05</v>
      </c>
      <c r="M51" s="758">
        <f t="shared" si="11"/>
        <v>0.2</v>
      </c>
      <c r="N51" s="759">
        <f t="shared" si="6"/>
        <v>1</v>
      </c>
      <c r="O51" s="760"/>
      <c r="R51" s="754">
        <f t="shared" si="7"/>
        <v>1</v>
      </c>
      <c r="S51" s="755">
        <f t="shared" si="8"/>
        <v>0.71500000000000008</v>
      </c>
    </row>
    <row r="52" spans="2:19">
      <c r="B52" s="756">
        <f t="shared" si="9"/>
        <v>2034</v>
      </c>
      <c r="C52" s="757">
        <f t="shared" si="10"/>
        <v>0</v>
      </c>
      <c r="D52" s="758">
        <f t="shared" si="10"/>
        <v>0</v>
      </c>
      <c r="E52" s="758">
        <f t="shared" si="10"/>
        <v>1</v>
      </c>
      <c r="F52" s="758">
        <f t="shared" si="10"/>
        <v>0</v>
      </c>
      <c r="G52" s="758">
        <f t="shared" si="10"/>
        <v>0</v>
      </c>
      <c r="H52" s="759">
        <f t="shared" si="4"/>
        <v>1</v>
      </c>
      <c r="I52" s="757">
        <f t="shared" si="11"/>
        <v>0.2</v>
      </c>
      <c r="J52" s="758">
        <f t="shared" si="11"/>
        <v>0.3</v>
      </c>
      <c r="K52" s="758">
        <f t="shared" si="11"/>
        <v>0.25</v>
      </c>
      <c r="L52" s="758">
        <f t="shared" si="11"/>
        <v>0.05</v>
      </c>
      <c r="M52" s="758">
        <f t="shared" si="11"/>
        <v>0.2</v>
      </c>
      <c r="N52" s="759">
        <f t="shared" si="6"/>
        <v>1</v>
      </c>
      <c r="O52" s="760"/>
      <c r="R52" s="754">
        <f t="shared" si="7"/>
        <v>1</v>
      </c>
      <c r="S52" s="755">
        <f t="shared" si="8"/>
        <v>0.71500000000000008</v>
      </c>
    </row>
    <row r="53" spans="2:19">
      <c r="B53" s="756">
        <f t="shared" si="9"/>
        <v>2035</v>
      </c>
      <c r="C53" s="757">
        <f t="shared" si="10"/>
        <v>0</v>
      </c>
      <c r="D53" s="758">
        <f t="shared" si="10"/>
        <v>0</v>
      </c>
      <c r="E53" s="758">
        <f t="shared" si="10"/>
        <v>1</v>
      </c>
      <c r="F53" s="758">
        <f t="shared" si="10"/>
        <v>0</v>
      </c>
      <c r="G53" s="758">
        <f t="shared" si="10"/>
        <v>0</v>
      </c>
      <c r="H53" s="759">
        <f t="shared" si="4"/>
        <v>1</v>
      </c>
      <c r="I53" s="757">
        <f t="shared" si="11"/>
        <v>0.2</v>
      </c>
      <c r="J53" s="758">
        <f t="shared" si="11"/>
        <v>0.3</v>
      </c>
      <c r="K53" s="758">
        <f t="shared" si="11"/>
        <v>0.25</v>
      </c>
      <c r="L53" s="758">
        <f t="shared" si="11"/>
        <v>0.05</v>
      </c>
      <c r="M53" s="758">
        <f t="shared" si="11"/>
        <v>0.2</v>
      </c>
      <c r="N53" s="759">
        <f t="shared" si="6"/>
        <v>1</v>
      </c>
      <c r="O53" s="760"/>
      <c r="R53" s="754">
        <f t="shared" si="7"/>
        <v>1</v>
      </c>
      <c r="S53" s="755">
        <f t="shared" si="8"/>
        <v>0.71500000000000008</v>
      </c>
    </row>
    <row r="54" spans="2:19">
      <c r="B54" s="756">
        <f t="shared" si="9"/>
        <v>2036</v>
      </c>
      <c r="C54" s="757">
        <f t="shared" si="10"/>
        <v>0</v>
      </c>
      <c r="D54" s="758">
        <f t="shared" si="10"/>
        <v>0</v>
      </c>
      <c r="E54" s="758">
        <f t="shared" si="10"/>
        <v>1</v>
      </c>
      <c r="F54" s="758">
        <f t="shared" si="10"/>
        <v>0</v>
      </c>
      <c r="G54" s="758">
        <f t="shared" si="10"/>
        <v>0</v>
      </c>
      <c r="H54" s="759">
        <f t="shared" si="4"/>
        <v>1</v>
      </c>
      <c r="I54" s="757">
        <f t="shared" si="11"/>
        <v>0.2</v>
      </c>
      <c r="J54" s="758">
        <f t="shared" si="11"/>
        <v>0.3</v>
      </c>
      <c r="K54" s="758">
        <f t="shared" si="11"/>
        <v>0.25</v>
      </c>
      <c r="L54" s="758">
        <f t="shared" si="11"/>
        <v>0.05</v>
      </c>
      <c r="M54" s="758">
        <f t="shared" si="11"/>
        <v>0.2</v>
      </c>
      <c r="N54" s="759">
        <f t="shared" si="6"/>
        <v>1</v>
      </c>
      <c r="O54" s="760"/>
      <c r="R54" s="754">
        <f t="shared" si="7"/>
        <v>1</v>
      </c>
      <c r="S54" s="755">
        <f t="shared" si="8"/>
        <v>0.71500000000000008</v>
      </c>
    </row>
    <row r="55" spans="2:19">
      <c r="B55" s="756">
        <f t="shared" si="9"/>
        <v>2037</v>
      </c>
      <c r="C55" s="757">
        <f t="shared" si="10"/>
        <v>0</v>
      </c>
      <c r="D55" s="758">
        <f t="shared" si="10"/>
        <v>0</v>
      </c>
      <c r="E55" s="758">
        <f t="shared" si="10"/>
        <v>1</v>
      </c>
      <c r="F55" s="758">
        <f t="shared" si="10"/>
        <v>0</v>
      </c>
      <c r="G55" s="758">
        <f t="shared" si="10"/>
        <v>0</v>
      </c>
      <c r="H55" s="759">
        <f t="shared" si="4"/>
        <v>1</v>
      </c>
      <c r="I55" s="757">
        <f t="shared" si="11"/>
        <v>0.2</v>
      </c>
      <c r="J55" s="758">
        <f t="shared" si="11"/>
        <v>0.3</v>
      </c>
      <c r="K55" s="758">
        <f t="shared" si="11"/>
        <v>0.25</v>
      </c>
      <c r="L55" s="758">
        <f t="shared" si="11"/>
        <v>0.05</v>
      </c>
      <c r="M55" s="758">
        <f t="shared" si="11"/>
        <v>0.2</v>
      </c>
      <c r="N55" s="759">
        <f t="shared" si="6"/>
        <v>1</v>
      </c>
      <c r="O55" s="760"/>
      <c r="R55" s="754">
        <f t="shared" si="7"/>
        <v>1</v>
      </c>
      <c r="S55" s="755">
        <f t="shared" si="8"/>
        <v>0.71500000000000008</v>
      </c>
    </row>
    <row r="56" spans="2:19">
      <c r="B56" s="756">
        <f t="shared" si="9"/>
        <v>2038</v>
      </c>
      <c r="C56" s="757">
        <f t="shared" si="10"/>
        <v>0</v>
      </c>
      <c r="D56" s="758">
        <f t="shared" si="10"/>
        <v>0</v>
      </c>
      <c r="E56" s="758">
        <f t="shared" si="10"/>
        <v>1</v>
      </c>
      <c r="F56" s="758">
        <f t="shared" si="10"/>
        <v>0</v>
      </c>
      <c r="G56" s="758">
        <f t="shared" si="10"/>
        <v>0</v>
      </c>
      <c r="H56" s="759">
        <f t="shared" si="4"/>
        <v>1</v>
      </c>
      <c r="I56" s="757">
        <f t="shared" si="11"/>
        <v>0.2</v>
      </c>
      <c r="J56" s="758">
        <f t="shared" si="11"/>
        <v>0.3</v>
      </c>
      <c r="K56" s="758">
        <f t="shared" si="11"/>
        <v>0.25</v>
      </c>
      <c r="L56" s="758">
        <f t="shared" si="11"/>
        <v>0.05</v>
      </c>
      <c r="M56" s="758">
        <f t="shared" si="11"/>
        <v>0.2</v>
      </c>
      <c r="N56" s="759">
        <f t="shared" si="6"/>
        <v>1</v>
      </c>
      <c r="O56" s="760"/>
      <c r="R56" s="754">
        <f t="shared" si="7"/>
        <v>1</v>
      </c>
      <c r="S56" s="755">
        <f t="shared" si="8"/>
        <v>0.71500000000000008</v>
      </c>
    </row>
    <row r="57" spans="2:19">
      <c r="B57" s="756">
        <f t="shared" si="9"/>
        <v>2039</v>
      </c>
      <c r="C57" s="757">
        <f t="shared" si="10"/>
        <v>0</v>
      </c>
      <c r="D57" s="758">
        <f t="shared" si="10"/>
        <v>0</v>
      </c>
      <c r="E57" s="758">
        <f t="shared" si="10"/>
        <v>1</v>
      </c>
      <c r="F57" s="758">
        <f t="shared" si="10"/>
        <v>0</v>
      </c>
      <c r="G57" s="758">
        <f t="shared" si="10"/>
        <v>0</v>
      </c>
      <c r="H57" s="759">
        <f t="shared" si="4"/>
        <v>1</v>
      </c>
      <c r="I57" s="757">
        <f t="shared" si="11"/>
        <v>0.2</v>
      </c>
      <c r="J57" s="758">
        <f t="shared" si="11"/>
        <v>0.3</v>
      </c>
      <c r="K57" s="758">
        <f t="shared" si="11"/>
        <v>0.25</v>
      </c>
      <c r="L57" s="758">
        <f t="shared" si="11"/>
        <v>0.05</v>
      </c>
      <c r="M57" s="758">
        <f t="shared" si="11"/>
        <v>0.2</v>
      </c>
      <c r="N57" s="759">
        <f t="shared" si="6"/>
        <v>1</v>
      </c>
      <c r="O57" s="760"/>
      <c r="R57" s="754">
        <f t="shared" si="7"/>
        <v>1</v>
      </c>
      <c r="S57" s="755">
        <f t="shared" si="8"/>
        <v>0.71500000000000008</v>
      </c>
    </row>
    <row r="58" spans="2:19">
      <c r="B58" s="756">
        <f t="shared" si="9"/>
        <v>2040</v>
      </c>
      <c r="C58" s="757">
        <f t="shared" si="10"/>
        <v>0</v>
      </c>
      <c r="D58" s="758">
        <f t="shared" si="10"/>
        <v>0</v>
      </c>
      <c r="E58" s="758">
        <f t="shared" si="10"/>
        <v>1</v>
      </c>
      <c r="F58" s="758">
        <f t="shared" si="10"/>
        <v>0</v>
      </c>
      <c r="G58" s="758">
        <f t="shared" si="10"/>
        <v>0</v>
      </c>
      <c r="H58" s="759">
        <f t="shared" si="4"/>
        <v>1</v>
      </c>
      <c r="I58" s="757">
        <f t="shared" si="11"/>
        <v>0.2</v>
      </c>
      <c r="J58" s="758">
        <f t="shared" si="11"/>
        <v>0.3</v>
      </c>
      <c r="K58" s="758">
        <f t="shared" si="11"/>
        <v>0.25</v>
      </c>
      <c r="L58" s="758">
        <f t="shared" si="11"/>
        <v>0.05</v>
      </c>
      <c r="M58" s="758">
        <f t="shared" si="11"/>
        <v>0.2</v>
      </c>
      <c r="N58" s="759">
        <f t="shared" si="6"/>
        <v>1</v>
      </c>
      <c r="O58" s="760"/>
      <c r="R58" s="754">
        <f t="shared" si="7"/>
        <v>1</v>
      </c>
      <c r="S58" s="755">
        <f t="shared" si="8"/>
        <v>0.71500000000000008</v>
      </c>
    </row>
    <row r="59" spans="2:19">
      <c r="B59" s="756">
        <f t="shared" si="9"/>
        <v>2041</v>
      </c>
      <c r="C59" s="757">
        <f t="shared" si="10"/>
        <v>0</v>
      </c>
      <c r="D59" s="758">
        <f t="shared" si="10"/>
        <v>0</v>
      </c>
      <c r="E59" s="758">
        <f t="shared" si="10"/>
        <v>1</v>
      </c>
      <c r="F59" s="758">
        <f t="shared" si="10"/>
        <v>0</v>
      </c>
      <c r="G59" s="758">
        <f t="shared" si="10"/>
        <v>0</v>
      </c>
      <c r="H59" s="759">
        <f t="shared" si="4"/>
        <v>1</v>
      </c>
      <c r="I59" s="757">
        <f t="shared" si="11"/>
        <v>0.2</v>
      </c>
      <c r="J59" s="758">
        <f t="shared" si="11"/>
        <v>0.3</v>
      </c>
      <c r="K59" s="758">
        <f t="shared" si="11"/>
        <v>0.25</v>
      </c>
      <c r="L59" s="758">
        <f t="shared" si="11"/>
        <v>0.05</v>
      </c>
      <c r="M59" s="758">
        <f t="shared" si="11"/>
        <v>0.2</v>
      </c>
      <c r="N59" s="759">
        <f t="shared" si="6"/>
        <v>1</v>
      </c>
      <c r="O59" s="760"/>
      <c r="R59" s="754">
        <f t="shared" si="7"/>
        <v>1</v>
      </c>
      <c r="S59" s="755">
        <f t="shared" si="8"/>
        <v>0.71500000000000008</v>
      </c>
    </row>
    <row r="60" spans="2:19">
      <c r="B60" s="756">
        <f t="shared" si="9"/>
        <v>2042</v>
      </c>
      <c r="C60" s="757">
        <f t="shared" si="10"/>
        <v>0</v>
      </c>
      <c r="D60" s="758">
        <f t="shared" si="10"/>
        <v>0</v>
      </c>
      <c r="E60" s="758">
        <f t="shared" si="10"/>
        <v>1</v>
      </c>
      <c r="F60" s="758">
        <f t="shared" si="10"/>
        <v>0</v>
      </c>
      <c r="G60" s="758">
        <f t="shared" si="10"/>
        <v>0</v>
      </c>
      <c r="H60" s="759">
        <f t="shared" si="4"/>
        <v>1</v>
      </c>
      <c r="I60" s="757">
        <f t="shared" si="11"/>
        <v>0.2</v>
      </c>
      <c r="J60" s="758">
        <f t="shared" si="11"/>
        <v>0.3</v>
      </c>
      <c r="K60" s="758">
        <f t="shared" si="11"/>
        <v>0.25</v>
      </c>
      <c r="L60" s="758">
        <f t="shared" si="11"/>
        <v>0.05</v>
      </c>
      <c r="M60" s="758">
        <f t="shared" si="11"/>
        <v>0.2</v>
      </c>
      <c r="N60" s="759">
        <f t="shared" si="6"/>
        <v>1</v>
      </c>
      <c r="O60" s="760"/>
      <c r="R60" s="754">
        <f t="shared" si="7"/>
        <v>1</v>
      </c>
      <c r="S60" s="755">
        <f t="shared" si="8"/>
        <v>0.71500000000000008</v>
      </c>
    </row>
    <row r="61" spans="2:19">
      <c r="B61" s="756">
        <f t="shared" si="9"/>
        <v>2043</v>
      </c>
      <c r="C61" s="757">
        <f t="shared" si="10"/>
        <v>0</v>
      </c>
      <c r="D61" s="758">
        <f t="shared" si="10"/>
        <v>0</v>
      </c>
      <c r="E61" s="758">
        <f t="shared" si="10"/>
        <v>1</v>
      </c>
      <c r="F61" s="758">
        <f t="shared" si="10"/>
        <v>0</v>
      </c>
      <c r="G61" s="758">
        <f t="shared" si="10"/>
        <v>0</v>
      </c>
      <c r="H61" s="759">
        <f t="shared" si="4"/>
        <v>1</v>
      </c>
      <c r="I61" s="757">
        <f t="shared" si="11"/>
        <v>0.2</v>
      </c>
      <c r="J61" s="758">
        <f t="shared" si="11"/>
        <v>0.3</v>
      </c>
      <c r="K61" s="758">
        <f t="shared" si="11"/>
        <v>0.25</v>
      </c>
      <c r="L61" s="758">
        <f t="shared" si="11"/>
        <v>0.05</v>
      </c>
      <c r="M61" s="758">
        <f t="shared" si="11"/>
        <v>0.2</v>
      </c>
      <c r="N61" s="759">
        <f t="shared" si="6"/>
        <v>1</v>
      </c>
      <c r="O61" s="760"/>
      <c r="R61" s="754">
        <f t="shared" si="7"/>
        <v>1</v>
      </c>
      <c r="S61" s="755">
        <f t="shared" si="8"/>
        <v>0.71500000000000008</v>
      </c>
    </row>
    <row r="62" spans="2:19">
      <c r="B62" s="756">
        <f t="shared" si="9"/>
        <v>2044</v>
      </c>
      <c r="C62" s="757">
        <f t="shared" si="10"/>
        <v>0</v>
      </c>
      <c r="D62" s="758">
        <f t="shared" si="10"/>
        <v>0</v>
      </c>
      <c r="E62" s="758">
        <f t="shared" si="10"/>
        <v>1</v>
      </c>
      <c r="F62" s="758">
        <f t="shared" si="10"/>
        <v>0</v>
      </c>
      <c r="G62" s="758">
        <f t="shared" si="10"/>
        <v>0</v>
      </c>
      <c r="H62" s="759">
        <f t="shared" si="4"/>
        <v>1</v>
      </c>
      <c r="I62" s="757">
        <f t="shared" si="11"/>
        <v>0.2</v>
      </c>
      <c r="J62" s="758">
        <f t="shared" si="11"/>
        <v>0.3</v>
      </c>
      <c r="K62" s="758">
        <f t="shared" si="11"/>
        <v>0.25</v>
      </c>
      <c r="L62" s="758">
        <f t="shared" si="11"/>
        <v>0.05</v>
      </c>
      <c r="M62" s="758">
        <f t="shared" si="11"/>
        <v>0.2</v>
      </c>
      <c r="N62" s="759">
        <f t="shared" si="6"/>
        <v>1</v>
      </c>
      <c r="O62" s="760"/>
      <c r="R62" s="754">
        <f t="shared" si="7"/>
        <v>1</v>
      </c>
      <c r="S62" s="755">
        <f t="shared" si="8"/>
        <v>0.71500000000000008</v>
      </c>
    </row>
    <row r="63" spans="2:19">
      <c r="B63" s="756">
        <f t="shared" si="9"/>
        <v>2045</v>
      </c>
      <c r="C63" s="757">
        <f t="shared" si="10"/>
        <v>0</v>
      </c>
      <c r="D63" s="758">
        <f t="shared" si="10"/>
        <v>0</v>
      </c>
      <c r="E63" s="758">
        <f t="shared" si="10"/>
        <v>1</v>
      </c>
      <c r="F63" s="758">
        <f t="shared" si="10"/>
        <v>0</v>
      </c>
      <c r="G63" s="758">
        <f t="shared" si="10"/>
        <v>0</v>
      </c>
      <c r="H63" s="759">
        <f t="shared" si="4"/>
        <v>1</v>
      </c>
      <c r="I63" s="757">
        <f t="shared" si="11"/>
        <v>0.2</v>
      </c>
      <c r="J63" s="758">
        <f t="shared" si="11"/>
        <v>0.3</v>
      </c>
      <c r="K63" s="758">
        <f t="shared" si="11"/>
        <v>0.25</v>
      </c>
      <c r="L63" s="758">
        <f t="shared" si="11"/>
        <v>0.05</v>
      </c>
      <c r="M63" s="758">
        <f t="shared" si="11"/>
        <v>0.2</v>
      </c>
      <c r="N63" s="759">
        <f t="shared" si="6"/>
        <v>1</v>
      </c>
      <c r="O63" s="760"/>
      <c r="R63" s="754">
        <f t="shared" si="7"/>
        <v>1</v>
      </c>
      <c r="S63" s="755">
        <f t="shared" si="8"/>
        <v>0.71500000000000008</v>
      </c>
    </row>
    <row r="64" spans="2:19">
      <c r="B64" s="756">
        <f t="shared" si="9"/>
        <v>2046</v>
      </c>
      <c r="C64" s="757">
        <f t="shared" si="10"/>
        <v>0</v>
      </c>
      <c r="D64" s="758">
        <f t="shared" si="10"/>
        <v>0</v>
      </c>
      <c r="E64" s="758">
        <f t="shared" si="10"/>
        <v>1</v>
      </c>
      <c r="F64" s="758">
        <f t="shared" si="10"/>
        <v>0</v>
      </c>
      <c r="G64" s="758">
        <f t="shared" si="10"/>
        <v>0</v>
      </c>
      <c r="H64" s="759">
        <f t="shared" si="4"/>
        <v>1</v>
      </c>
      <c r="I64" s="757">
        <f t="shared" si="11"/>
        <v>0.2</v>
      </c>
      <c r="J64" s="758">
        <f t="shared" si="11"/>
        <v>0.3</v>
      </c>
      <c r="K64" s="758">
        <f t="shared" si="11"/>
        <v>0.25</v>
      </c>
      <c r="L64" s="758">
        <f t="shared" si="11"/>
        <v>0.05</v>
      </c>
      <c r="M64" s="758">
        <f t="shared" si="11"/>
        <v>0.2</v>
      </c>
      <c r="N64" s="759">
        <f t="shared" si="6"/>
        <v>1</v>
      </c>
      <c r="O64" s="760"/>
      <c r="R64" s="754">
        <f t="shared" si="7"/>
        <v>1</v>
      </c>
      <c r="S64" s="755">
        <f t="shared" si="8"/>
        <v>0.71500000000000008</v>
      </c>
    </row>
    <row r="65" spans="2:19">
      <c r="B65" s="756">
        <f t="shared" si="9"/>
        <v>2047</v>
      </c>
      <c r="C65" s="757">
        <f t="shared" si="10"/>
        <v>0</v>
      </c>
      <c r="D65" s="758">
        <f t="shared" si="10"/>
        <v>0</v>
      </c>
      <c r="E65" s="758">
        <f t="shared" si="10"/>
        <v>1</v>
      </c>
      <c r="F65" s="758">
        <f t="shared" si="10"/>
        <v>0</v>
      </c>
      <c r="G65" s="758">
        <f t="shared" si="10"/>
        <v>0</v>
      </c>
      <c r="H65" s="759">
        <f t="shared" si="4"/>
        <v>1</v>
      </c>
      <c r="I65" s="757">
        <f t="shared" si="11"/>
        <v>0.2</v>
      </c>
      <c r="J65" s="758">
        <f t="shared" si="11"/>
        <v>0.3</v>
      </c>
      <c r="K65" s="758">
        <f t="shared" si="11"/>
        <v>0.25</v>
      </c>
      <c r="L65" s="758">
        <f t="shared" si="11"/>
        <v>0.05</v>
      </c>
      <c r="M65" s="758">
        <f t="shared" si="11"/>
        <v>0.2</v>
      </c>
      <c r="N65" s="759">
        <f t="shared" si="6"/>
        <v>1</v>
      </c>
      <c r="O65" s="760"/>
      <c r="R65" s="754">
        <f t="shared" si="7"/>
        <v>1</v>
      </c>
      <c r="S65" s="755">
        <f t="shared" si="8"/>
        <v>0.71500000000000008</v>
      </c>
    </row>
    <row r="66" spans="2:19">
      <c r="B66" s="756">
        <f t="shared" si="9"/>
        <v>2048</v>
      </c>
      <c r="C66" s="757">
        <f t="shared" si="10"/>
        <v>0</v>
      </c>
      <c r="D66" s="758">
        <f t="shared" si="10"/>
        <v>0</v>
      </c>
      <c r="E66" s="758">
        <f t="shared" si="10"/>
        <v>1</v>
      </c>
      <c r="F66" s="758">
        <f t="shared" si="10"/>
        <v>0</v>
      </c>
      <c r="G66" s="758">
        <f t="shared" si="10"/>
        <v>0</v>
      </c>
      <c r="H66" s="759">
        <f t="shared" si="4"/>
        <v>1</v>
      </c>
      <c r="I66" s="757">
        <f t="shared" si="11"/>
        <v>0.2</v>
      </c>
      <c r="J66" s="758">
        <f t="shared" si="11"/>
        <v>0.3</v>
      </c>
      <c r="K66" s="758">
        <f t="shared" si="11"/>
        <v>0.25</v>
      </c>
      <c r="L66" s="758">
        <f t="shared" si="11"/>
        <v>0.05</v>
      </c>
      <c r="M66" s="758">
        <f t="shared" si="11"/>
        <v>0.2</v>
      </c>
      <c r="N66" s="759">
        <f t="shared" si="6"/>
        <v>1</v>
      </c>
      <c r="O66" s="760"/>
      <c r="R66" s="754">
        <f t="shared" si="7"/>
        <v>1</v>
      </c>
      <c r="S66" s="755">
        <f t="shared" si="8"/>
        <v>0.71500000000000008</v>
      </c>
    </row>
    <row r="67" spans="2:19">
      <c r="B67" s="756">
        <f t="shared" si="9"/>
        <v>2049</v>
      </c>
      <c r="C67" s="757">
        <f t="shared" si="10"/>
        <v>0</v>
      </c>
      <c r="D67" s="758">
        <f t="shared" si="10"/>
        <v>0</v>
      </c>
      <c r="E67" s="758">
        <f t="shared" si="10"/>
        <v>1</v>
      </c>
      <c r="F67" s="758">
        <f t="shared" si="10"/>
        <v>0</v>
      </c>
      <c r="G67" s="758">
        <f t="shared" si="10"/>
        <v>0</v>
      </c>
      <c r="H67" s="759">
        <f t="shared" si="4"/>
        <v>1</v>
      </c>
      <c r="I67" s="757">
        <f t="shared" si="11"/>
        <v>0.2</v>
      </c>
      <c r="J67" s="758">
        <f t="shared" si="11"/>
        <v>0.3</v>
      </c>
      <c r="K67" s="758">
        <f t="shared" si="11"/>
        <v>0.25</v>
      </c>
      <c r="L67" s="758">
        <f t="shared" si="11"/>
        <v>0.05</v>
      </c>
      <c r="M67" s="758">
        <f t="shared" si="11"/>
        <v>0.2</v>
      </c>
      <c r="N67" s="759">
        <f t="shared" si="6"/>
        <v>1</v>
      </c>
      <c r="O67" s="760"/>
      <c r="R67" s="754">
        <f t="shared" si="7"/>
        <v>1</v>
      </c>
      <c r="S67" s="755">
        <f t="shared" si="8"/>
        <v>0.71500000000000008</v>
      </c>
    </row>
    <row r="68" spans="2:19">
      <c r="B68" s="756">
        <f t="shared" si="9"/>
        <v>2050</v>
      </c>
      <c r="C68" s="757">
        <f t="shared" si="10"/>
        <v>0</v>
      </c>
      <c r="D68" s="758">
        <f t="shared" si="10"/>
        <v>0</v>
      </c>
      <c r="E68" s="758">
        <f t="shared" si="10"/>
        <v>1</v>
      </c>
      <c r="F68" s="758">
        <f t="shared" si="10"/>
        <v>0</v>
      </c>
      <c r="G68" s="758">
        <f t="shared" si="10"/>
        <v>0</v>
      </c>
      <c r="H68" s="759">
        <f t="shared" si="4"/>
        <v>1</v>
      </c>
      <c r="I68" s="757">
        <f t="shared" si="11"/>
        <v>0.2</v>
      </c>
      <c r="J68" s="758">
        <f t="shared" si="11"/>
        <v>0.3</v>
      </c>
      <c r="K68" s="758">
        <f t="shared" si="11"/>
        <v>0.25</v>
      </c>
      <c r="L68" s="758">
        <f t="shared" si="11"/>
        <v>0.05</v>
      </c>
      <c r="M68" s="758">
        <f t="shared" si="11"/>
        <v>0.2</v>
      </c>
      <c r="N68" s="759">
        <f t="shared" si="6"/>
        <v>1</v>
      </c>
      <c r="O68" s="760"/>
      <c r="R68" s="754">
        <f t="shared" si="7"/>
        <v>1</v>
      </c>
      <c r="S68" s="755">
        <f t="shared" si="8"/>
        <v>0.71500000000000008</v>
      </c>
    </row>
    <row r="69" spans="2:19">
      <c r="B69" s="756">
        <f t="shared" si="9"/>
        <v>2051</v>
      </c>
      <c r="C69" s="757">
        <f t="shared" si="10"/>
        <v>0</v>
      </c>
      <c r="D69" s="758">
        <f t="shared" si="10"/>
        <v>0</v>
      </c>
      <c r="E69" s="758">
        <f t="shared" si="10"/>
        <v>1</v>
      </c>
      <c r="F69" s="758">
        <f t="shared" si="10"/>
        <v>0</v>
      </c>
      <c r="G69" s="758">
        <f t="shared" si="10"/>
        <v>0</v>
      </c>
      <c r="H69" s="759">
        <f t="shared" si="4"/>
        <v>1</v>
      </c>
      <c r="I69" s="757">
        <f t="shared" si="11"/>
        <v>0.2</v>
      </c>
      <c r="J69" s="758">
        <f t="shared" si="11"/>
        <v>0.3</v>
      </c>
      <c r="K69" s="758">
        <f t="shared" si="11"/>
        <v>0.25</v>
      </c>
      <c r="L69" s="758">
        <f t="shared" si="11"/>
        <v>0.05</v>
      </c>
      <c r="M69" s="758">
        <f t="shared" si="11"/>
        <v>0.2</v>
      </c>
      <c r="N69" s="759">
        <f t="shared" si="6"/>
        <v>1</v>
      </c>
      <c r="O69" s="760"/>
      <c r="R69" s="754">
        <f t="shared" si="7"/>
        <v>1</v>
      </c>
      <c r="S69" s="755">
        <f t="shared" si="8"/>
        <v>0.71500000000000008</v>
      </c>
    </row>
    <row r="70" spans="2:19">
      <c r="B70" s="756">
        <f t="shared" si="9"/>
        <v>2052</v>
      </c>
      <c r="C70" s="757">
        <f t="shared" si="10"/>
        <v>0</v>
      </c>
      <c r="D70" s="758">
        <f t="shared" si="10"/>
        <v>0</v>
      </c>
      <c r="E70" s="758">
        <f t="shared" si="10"/>
        <v>1</v>
      </c>
      <c r="F70" s="758">
        <f t="shared" si="10"/>
        <v>0</v>
      </c>
      <c r="G70" s="758">
        <f t="shared" si="10"/>
        <v>0</v>
      </c>
      <c r="H70" s="759">
        <f t="shared" si="4"/>
        <v>1</v>
      </c>
      <c r="I70" s="757">
        <f t="shared" si="11"/>
        <v>0.2</v>
      </c>
      <c r="J70" s="758">
        <f t="shared" si="11"/>
        <v>0.3</v>
      </c>
      <c r="K70" s="758">
        <f t="shared" si="11"/>
        <v>0.25</v>
      </c>
      <c r="L70" s="758">
        <f t="shared" si="11"/>
        <v>0.05</v>
      </c>
      <c r="M70" s="758">
        <f t="shared" si="11"/>
        <v>0.2</v>
      </c>
      <c r="N70" s="759">
        <f t="shared" si="6"/>
        <v>1</v>
      </c>
      <c r="O70" s="760"/>
      <c r="R70" s="754">
        <f t="shared" si="7"/>
        <v>1</v>
      </c>
      <c r="S70" s="755">
        <f t="shared" si="8"/>
        <v>0.71500000000000008</v>
      </c>
    </row>
    <row r="71" spans="2:19">
      <c r="B71" s="756">
        <f t="shared" si="9"/>
        <v>2053</v>
      </c>
      <c r="C71" s="757">
        <f t="shared" si="10"/>
        <v>0</v>
      </c>
      <c r="D71" s="758">
        <f t="shared" si="10"/>
        <v>0</v>
      </c>
      <c r="E71" s="758">
        <f t="shared" si="10"/>
        <v>1</v>
      </c>
      <c r="F71" s="758">
        <f t="shared" si="10"/>
        <v>0</v>
      </c>
      <c r="G71" s="758">
        <f t="shared" si="10"/>
        <v>0</v>
      </c>
      <c r="H71" s="759">
        <f t="shared" si="4"/>
        <v>1</v>
      </c>
      <c r="I71" s="757">
        <f t="shared" si="11"/>
        <v>0.2</v>
      </c>
      <c r="J71" s="758">
        <f t="shared" si="11"/>
        <v>0.3</v>
      </c>
      <c r="K71" s="758">
        <f t="shared" si="11"/>
        <v>0.25</v>
      </c>
      <c r="L71" s="758">
        <f t="shared" si="11"/>
        <v>0.05</v>
      </c>
      <c r="M71" s="758">
        <f t="shared" si="11"/>
        <v>0.2</v>
      </c>
      <c r="N71" s="759">
        <f t="shared" si="6"/>
        <v>1</v>
      </c>
      <c r="O71" s="760"/>
      <c r="R71" s="754">
        <f t="shared" si="7"/>
        <v>1</v>
      </c>
      <c r="S71" s="755">
        <f t="shared" si="8"/>
        <v>0.71500000000000008</v>
      </c>
    </row>
    <row r="72" spans="2:19">
      <c r="B72" s="756">
        <f t="shared" si="9"/>
        <v>2054</v>
      </c>
      <c r="C72" s="757">
        <f t="shared" si="10"/>
        <v>0</v>
      </c>
      <c r="D72" s="758">
        <f t="shared" si="10"/>
        <v>0</v>
      </c>
      <c r="E72" s="758">
        <f t="shared" si="10"/>
        <v>1</v>
      </c>
      <c r="F72" s="758">
        <f t="shared" si="10"/>
        <v>0</v>
      </c>
      <c r="G72" s="758">
        <f t="shared" si="10"/>
        <v>0</v>
      </c>
      <c r="H72" s="759">
        <f t="shared" si="4"/>
        <v>1</v>
      </c>
      <c r="I72" s="757">
        <f t="shared" si="11"/>
        <v>0.2</v>
      </c>
      <c r="J72" s="758">
        <f t="shared" si="11"/>
        <v>0.3</v>
      </c>
      <c r="K72" s="758">
        <f t="shared" si="11"/>
        <v>0.25</v>
      </c>
      <c r="L72" s="758">
        <f t="shared" si="11"/>
        <v>0.05</v>
      </c>
      <c r="M72" s="758">
        <f t="shared" si="11"/>
        <v>0.2</v>
      </c>
      <c r="N72" s="759">
        <f t="shared" si="6"/>
        <v>1</v>
      </c>
      <c r="O72" s="760"/>
      <c r="R72" s="754">
        <f t="shared" si="7"/>
        <v>1</v>
      </c>
      <c r="S72" s="755">
        <f t="shared" si="8"/>
        <v>0.71500000000000008</v>
      </c>
    </row>
    <row r="73" spans="2:19">
      <c r="B73" s="756">
        <f t="shared" si="9"/>
        <v>2055</v>
      </c>
      <c r="C73" s="757">
        <f t="shared" si="10"/>
        <v>0</v>
      </c>
      <c r="D73" s="758">
        <f t="shared" si="10"/>
        <v>0</v>
      </c>
      <c r="E73" s="758">
        <f t="shared" si="10"/>
        <v>1</v>
      </c>
      <c r="F73" s="758">
        <f t="shared" si="10"/>
        <v>0</v>
      </c>
      <c r="G73" s="758">
        <f t="shared" si="10"/>
        <v>0</v>
      </c>
      <c r="H73" s="759">
        <f t="shared" si="4"/>
        <v>1</v>
      </c>
      <c r="I73" s="757">
        <f t="shared" si="11"/>
        <v>0.2</v>
      </c>
      <c r="J73" s="758">
        <f t="shared" si="11"/>
        <v>0.3</v>
      </c>
      <c r="K73" s="758">
        <f t="shared" si="11"/>
        <v>0.25</v>
      </c>
      <c r="L73" s="758">
        <f t="shared" si="11"/>
        <v>0.05</v>
      </c>
      <c r="M73" s="758">
        <f t="shared" si="11"/>
        <v>0.2</v>
      </c>
      <c r="N73" s="759">
        <f t="shared" si="6"/>
        <v>1</v>
      </c>
      <c r="O73" s="760"/>
      <c r="R73" s="754">
        <f t="shared" si="7"/>
        <v>1</v>
      </c>
      <c r="S73" s="755">
        <f t="shared" si="8"/>
        <v>0.71500000000000008</v>
      </c>
    </row>
    <row r="74" spans="2:19">
      <c r="B74" s="756">
        <f t="shared" si="9"/>
        <v>2056</v>
      </c>
      <c r="C74" s="757">
        <f t="shared" si="10"/>
        <v>0</v>
      </c>
      <c r="D74" s="758">
        <f t="shared" si="10"/>
        <v>0</v>
      </c>
      <c r="E74" s="758">
        <f t="shared" si="10"/>
        <v>1</v>
      </c>
      <c r="F74" s="758">
        <f t="shared" si="10"/>
        <v>0</v>
      </c>
      <c r="G74" s="758">
        <f t="shared" si="10"/>
        <v>0</v>
      </c>
      <c r="H74" s="759">
        <f t="shared" si="4"/>
        <v>1</v>
      </c>
      <c r="I74" s="757">
        <f t="shared" si="11"/>
        <v>0.2</v>
      </c>
      <c r="J74" s="758">
        <f t="shared" si="11"/>
        <v>0.3</v>
      </c>
      <c r="K74" s="758">
        <f t="shared" si="11"/>
        <v>0.25</v>
      </c>
      <c r="L74" s="758">
        <f t="shared" si="11"/>
        <v>0.05</v>
      </c>
      <c r="M74" s="758">
        <f t="shared" si="11"/>
        <v>0.2</v>
      </c>
      <c r="N74" s="759">
        <f t="shared" si="6"/>
        <v>1</v>
      </c>
      <c r="O74" s="760"/>
      <c r="R74" s="754">
        <f t="shared" si="7"/>
        <v>1</v>
      </c>
      <c r="S74" s="755">
        <f t="shared" si="8"/>
        <v>0.71500000000000008</v>
      </c>
    </row>
    <row r="75" spans="2:19">
      <c r="B75" s="756">
        <f t="shared" si="9"/>
        <v>2057</v>
      </c>
      <c r="C75" s="757">
        <f t="shared" si="10"/>
        <v>0</v>
      </c>
      <c r="D75" s="758">
        <f t="shared" si="10"/>
        <v>0</v>
      </c>
      <c r="E75" s="758">
        <f t="shared" si="10"/>
        <v>1</v>
      </c>
      <c r="F75" s="758">
        <f t="shared" si="10"/>
        <v>0</v>
      </c>
      <c r="G75" s="758">
        <f t="shared" si="10"/>
        <v>0</v>
      </c>
      <c r="H75" s="759">
        <f t="shared" si="4"/>
        <v>1</v>
      </c>
      <c r="I75" s="757">
        <f t="shared" si="11"/>
        <v>0.2</v>
      </c>
      <c r="J75" s="758">
        <f t="shared" si="11"/>
        <v>0.3</v>
      </c>
      <c r="K75" s="758">
        <f t="shared" si="11"/>
        <v>0.25</v>
      </c>
      <c r="L75" s="758">
        <f t="shared" si="11"/>
        <v>0.05</v>
      </c>
      <c r="M75" s="758">
        <f t="shared" si="11"/>
        <v>0.2</v>
      </c>
      <c r="N75" s="759">
        <f t="shared" si="6"/>
        <v>1</v>
      </c>
      <c r="O75" s="760"/>
      <c r="R75" s="754">
        <f t="shared" si="7"/>
        <v>1</v>
      </c>
      <c r="S75" s="755">
        <f t="shared" si="8"/>
        <v>0.71500000000000008</v>
      </c>
    </row>
    <row r="76" spans="2:19">
      <c r="B76" s="756">
        <f t="shared" si="9"/>
        <v>2058</v>
      </c>
      <c r="C76" s="757">
        <f t="shared" si="10"/>
        <v>0</v>
      </c>
      <c r="D76" s="758">
        <f t="shared" si="10"/>
        <v>0</v>
      </c>
      <c r="E76" s="758">
        <f t="shared" si="10"/>
        <v>1</v>
      </c>
      <c r="F76" s="758">
        <f t="shared" si="10"/>
        <v>0</v>
      </c>
      <c r="G76" s="758">
        <f t="shared" si="10"/>
        <v>0</v>
      </c>
      <c r="H76" s="759">
        <f t="shared" si="4"/>
        <v>1</v>
      </c>
      <c r="I76" s="757">
        <f t="shared" si="11"/>
        <v>0.2</v>
      </c>
      <c r="J76" s="758">
        <f t="shared" si="11"/>
        <v>0.3</v>
      </c>
      <c r="K76" s="758">
        <f t="shared" si="11"/>
        <v>0.25</v>
      </c>
      <c r="L76" s="758">
        <f t="shared" si="11"/>
        <v>0.05</v>
      </c>
      <c r="M76" s="758">
        <f t="shared" si="11"/>
        <v>0.2</v>
      </c>
      <c r="N76" s="759">
        <f t="shared" si="6"/>
        <v>1</v>
      </c>
      <c r="O76" s="760"/>
      <c r="R76" s="754">
        <f t="shared" si="7"/>
        <v>1</v>
      </c>
      <c r="S76" s="755">
        <f t="shared" si="8"/>
        <v>0.71500000000000008</v>
      </c>
    </row>
    <row r="77" spans="2:19">
      <c r="B77" s="756">
        <f t="shared" si="9"/>
        <v>2059</v>
      </c>
      <c r="C77" s="757">
        <f t="shared" si="10"/>
        <v>0</v>
      </c>
      <c r="D77" s="758">
        <f t="shared" si="10"/>
        <v>0</v>
      </c>
      <c r="E77" s="758">
        <f t="shared" si="10"/>
        <v>1</v>
      </c>
      <c r="F77" s="758">
        <f t="shared" si="10"/>
        <v>0</v>
      </c>
      <c r="G77" s="758">
        <f t="shared" si="10"/>
        <v>0</v>
      </c>
      <c r="H77" s="759">
        <f t="shared" si="4"/>
        <v>1</v>
      </c>
      <c r="I77" s="757">
        <f t="shared" si="11"/>
        <v>0.2</v>
      </c>
      <c r="J77" s="758">
        <f t="shared" si="11"/>
        <v>0.3</v>
      </c>
      <c r="K77" s="758">
        <f t="shared" si="11"/>
        <v>0.25</v>
      </c>
      <c r="L77" s="758">
        <f t="shared" si="11"/>
        <v>0.05</v>
      </c>
      <c r="M77" s="758">
        <f t="shared" si="11"/>
        <v>0.2</v>
      </c>
      <c r="N77" s="759">
        <f t="shared" si="6"/>
        <v>1</v>
      </c>
      <c r="O77" s="760"/>
      <c r="R77" s="754">
        <f t="shared" si="7"/>
        <v>1</v>
      </c>
      <c r="S77" s="755">
        <f t="shared" si="8"/>
        <v>0.71500000000000008</v>
      </c>
    </row>
    <row r="78" spans="2:19">
      <c r="B78" s="756">
        <f t="shared" si="9"/>
        <v>2060</v>
      </c>
      <c r="C78" s="757">
        <f t="shared" si="10"/>
        <v>0</v>
      </c>
      <c r="D78" s="758">
        <f t="shared" si="10"/>
        <v>0</v>
      </c>
      <c r="E78" s="758">
        <f t="shared" si="10"/>
        <v>1</v>
      </c>
      <c r="F78" s="758">
        <f t="shared" si="10"/>
        <v>0</v>
      </c>
      <c r="G78" s="758">
        <f t="shared" si="10"/>
        <v>0</v>
      </c>
      <c r="H78" s="759">
        <f t="shared" si="4"/>
        <v>1</v>
      </c>
      <c r="I78" s="757">
        <f t="shared" si="11"/>
        <v>0.2</v>
      </c>
      <c r="J78" s="758">
        <f t="shared" si="11"/>
        <v>0.3</v>
      </c>
      <c r="K78" s="758">
        <f t="shared" si="11"/>
        <v>0.25</v>
      </c>
      <c r="L78" s="758">
        <f t="shared" si="11"/>
        <v>0.05</v>
      </c>
      <c r="M78" s="758">
        <f t="shared" si="11"/>
        <v>0.2</v>
      </c>
      <c r="N78" s="759">
        <f t="shared" si="6"/>
        <v>1</v>
      </c>
      <c r="O78" s="760"/>
      <c r="R78" s="754">
        <f t="shared" si="7"/>
        <v>1</v>
      </c>
      <c r="S78" s="755">
        <f t="shared" si="8"/>
        <v>0.71500000000000008</v>
      </c>
    </row>
    <row r="79" spans="2:19">
      <c r="B79" s="756">
        <f t="shared" si="9"/>
        <v>2061</v>
      </c>
      <c r="C79" s="757">
        <f t="shared" si="10"/>
        <v>0</v>
      </c>
      <c r="D79" s="758">
        <f t="shared" si="10"/>
        <v>0</v>
      </c>
      <c r="E79" s="758">
        <f t="shared" si="10"/>
        <v>1</v>
      </c>
      <c r="F79" s="758">
        <f t="shared" si="10"/>
        <v>0</v>
      </c>
      <c r="G79" s="758">
        <f t="shared" si="10"/>
        <v>0</v>
      </c>
      <c r="H79" s="759">
        <f t="shared" si="4"/>
        <v>1</v>
      </c>
      <c r="I79" s="757">
        <f t="shared" si="11"/>
        <v>0.2</v>
      </c>
      <c r="J79" s="758">
        <f t="shared" si="11"/>
        <v>0.3</v>
      </c>
      <c r="K79" s="758">
        <f t="shared" si="11"/>
        <v>0.25</v>
      </c>
      <c r="L79" s="758">
        <f t="shared" si="11"/>
        <v>0.05</v>
      </c>
      <c r="M79" s="758">
        <f t="shared" si="11"/>
        <v>0.2</v>
      </c>
      <c r="N79" s="759">
        <f t="shared" si="6"/>
        <v>1</v>
      </c>
      <c r="O79" s="760"/>
      <c r="R79" s="754">
        <f t="shared" si="7"/>
        <v>1</v>
      </c>
      <c r="S79" s="755">
        <f t="shared" si="8"/>
        <v>0.71500000000000008</v>
      </c>
    </row>
    <row r="80" spans="2:19">
      <c r="B80" s="756">
        <f t="shared" si="9"/>
        <v>2062</v>
      </c>
      <c r="C80" s="757">
        <f t="shared" si="10"/>
        <v>0</v>
      </c>
      <c r="D80" s="758">
        <f t="shared" si="10"/>
        <v>0</v>
      </c>
      <c r="E80" s="758">
        <f t="shared" si="10"/>
        <v>1</v>
      </c>
      <c r="F80" s="758">
        <f t="shared" si="10"/>
        <v>0</v>
      </c>
      <c r="G80" s="758">
        <f t="shared" si="10"/>
        <v>0</v>
      </c>
      <c r="H80" s="759">
        <f t="shared" si="4"/>
        <v>1</v>
      </c>
      <c r="I80" s="757">
        <f t="shared" si="11"/>
        <v>0.2</v>
      </c>
      <c r="J80" s="758">
        <f t="shared" si="11"/>
        <v>0.3</v>
      </c>
      <c r="K80" s="758">
        <f t="shared" si="11"/>
        <v>0.25</v>
      </c>
      <c r="L80" s="758">
        <f t="shared" si="11"/>
        <v>0.05</v>
      </c>
      <c r="M80" s="758">
        <f t="shared" si="11"/>
        <v>0.2</v>
      </c>
      <c r="N80" s="759">
        <f t="shared" si="6"/>
        <v>1</v>
      </c>
      <c r="O80" s="760"/>
      <c r="R80" s="754">
        <f t="shared" si="7"/>
        <v>1</v>
      </c>
      <c r="S80" s="755">
        <f t="shared" si="8"/>
        <v>0.71500000000000008</v>
      </c>
    </row>
    <row r="81" spans="2:19">
      <c r="B81" s="756">
        <f t="shared" si="9"/>
        <v>2063</v>
      </c>
      <c r="C81" s="757">
        <f t="shared" si="10"/>
        <v>0</v>
      </c>
      <c r="D81" s="758">
        <f t="shared" si="10"/>
        <v>0</v>
      </c>
      <c r="E81" s="758">
        <f t="shared" si="10"/>
        <v>1</v>
      </c>
      <c r="F81" s="758">
        <f t="shared" si="10"/>
        <v>0</v>
      </c>
      <c r="G81" s="758">
        <f t="shared" si="10"/>
        <v>0</v>
      </c>
      <c r="H81" s="759">
        <f t="shared" si="4"/>
        <v>1</v>
      </c>
      <c r="I81" s="757">
        <f t="shared" si="11"/>
        <v>0.2</v>
      </c>
      <c r="J81" s="758">
        <f t="shared" si="11"/>
        <v>0.3</v>
      </c>
      <c r="K81" s="758">
        <f t="shared" si="11"/>
        <v>0.25</v>
      </c>
      <c r="L81" s="758">
        <f t="shared" si="11"/>
        <v>0.05</v>
      </c>
      <c r="M81" s="758">
        <f t="shared" si="11"/>
        <v>0.2</v>
      </c>
      <c r="N81" s="759">
        <f t="shared" si="6"/>
        <v>1</v>
      </c>
      <c r="O81" s="760"/>
      <c r="R81" s="754">
        <f t="shared" si="7"/>
        <v>1</v>
      </c>
      <c r="S81" s="755">
        <f t="shared" si="8"/>
        <v>0.71500000000000008</v>
      </c>
    </row>
    <row r="82" spans="2:19">
      <c r="B82" s="756">
        <f t="shared" si="9"/>
        <v>2064</v>
      </c>
      <c r="C82" s="757">
        <f t="shared" si="10"/>
        <v>0</v>
      </c>
      <c r="D82" s="758">
        <f t="shared" si="10"/>
        <v>0</v>
      </c>
      <c r="E82" s="758">
        <f t="shared" si="10"/>
        <v>1</v>
      </c>
      <c r="F82" s="758">
        <f t="shared" si="10"/>
        <v>0</v>
      </c>
      <c r="G82" s="758">
        <f t="shared" si="10"/>
        <v>0</v>
      </c>
      <c r="H82" s="759">
        <f t="shared" si="4"/>
        <v>1</v>
      </c>
      <c r="I82" s="757">
        <f t="shared" si="11"/>
        <v>0.2</v>
      </c>
      <c r="J82" s="758">
        <f t="shared" si="11"/>
        <v>0.3</v>
      </c>
      <c r="K82" s="758">
        <f t="shared" si="11"/>
        <v>0.25</v>
      </c>
      <c r="L82" s="758">
        <f t="shared" si="11"/>
        <v>0.05</v>
      </c>
      <c r="M82" s="758">
        <f t="shared" si="11"/>
        <v>0.2</v>
      </c>
      <c r="N82" s="759">
        <f t="shared" si="6"/>
        <v>1</v>
      </c>
      <c r="O82" s="760"/>
      <c r="R82" s="754">
        <f t="shared" si="7"/>
        <v>1</v>
      </c>
      <c r="S82" s="755">
        <f t="shared" si="8"/>
        <v>0.71500000000000008</v>
      </c>
    </row>
    <row r="83" spans="2:19">
      <c r="B83" s="756">
        <f t="shared" ref="B83:B98" si="12">B82+1</f>
        <v>2065</v>
      </c>
      <c r="C83" s="757">
        <f t="shared" si="10"/>
        <v>0</v>
      </c>
      <c r="D83" s="758">
        <f t="shared" si="10"/>
        <v>0</v>
      </c>
      <c r="E83" s="758">
        <f t="shared" si="10"/>
        <v>1</v>
      </c>
      <c r="F83" s="758">
        <f t="shared" si="10"/>
        <v>0</v>
      </c>
      <c r="G83" s="758">
        <f t="shared" si="10"/>
        <v>0</v>
      </c>
      <c r="H83" s="759">
        <f t="shared" ref="H83:H98" si="13">SUM(C83:G83)</f>
        <v>1</v>
      </c>
      <c r="I83" s="757">
        <f t="shared" si="11"/>
        <v>0.2</v>
      </c>
      <c r="J83" s="758">
        <f t="shared" si="11"/>
        <v>0.3</v>
      </c>
      <c r="K83" s="758">
        <f t="shared" si="11"/>
        <v>0.25</v>
      </c>
      <c r="L83" s="758">
        <f t="shared" si="11"/>
        <v>0.05</v>
      </c>
      <c r="M83" s="758">
        <f t="shared" si="11"/>
        <v>0.2</v>
      </c>
      <c r="N83" s="759">
        <f t="shared" ref="N83:N98" si="14">SUM(I83:M83)</f>
        <v>1</v>
      </c>
      <c r="O83" s="760"/>
      <c r="R83" s="754">
        <f t="shared" ref="R83:R98" si="15">C83*C$13+D83*D$13+E83*E$13+F83*F$13+G83*G$13</f>
        <v>1</v>
      </c>
      <c r="S83" s="755">
        <f t="shared" ref="S83:S98" si="16">I83*I$13+J83*J$13+K83*K$13+L83*L$13+M83*M$13</f>
        <v>0.71500000000000008</v>
      </c>
    </row>
    <row r="84" spans="2:19">
      <c r="B84" s="756">
        <f t="shared" si="12"/>
        <v>2066</v>
      </c>
      <c r="C84" s="757">
        <f t="shared" si="10"/>
        <v>0</v>
      </c>
      <c r="D84" s="758">
        <f t="shared" si="10"/>
        <v>0</v>
      </c>
      <c r="E84" s="758">
        <f t="shared" si="10"/>
        <v>1</v>
      </c>
      <c r="F84" s="758">
        <f t="shared" si="10"/>
        <v>0</v>
      </c>
      <c r="G84" s="758">
        <f t="shared" si="10"/>
        <v>0</v>
      </c>
      <c r="H84" s="759">
        <f t="shared" si="13"/>
        <v>1</v>
      </c>
      <c r="I84" s="757">
        <f t="shared" si="11"/>
        <v>0.2</v>
      </c>
      <c r="J84" s="758">
        <f t="shared" si="11"/>
        <v>0.3</v>
      </c>
      <c r="K84" s="758">
        <f t="shared" si="11"/>
        <v>0.25</v>
      </c>
      <c r="L84" s="758">
        <f t="shared" si="11"/>
        <v>0.05</v>
      </c>
      <c r="M84" s="758">
        <f t="shared" si="11"/>
        <v>0.2</v>
      </c>
      <c r="N84" s="759">
        <f t="shared" si="14"/>
        <v>1</v>
      </c>
      <c r="O84" s="760"/>
      <c r="R84" s="754">
        <f t="shared" si="15"/>
        <v>1</v>
      </c>
      <c r="S84" s="755">
        <f t="shared" si="16"/>
        <v>0.71500000000000008</v>
      </c>
    </row>
    <row r="85" spans="2:19">
      <c r="B85" s="756">
        <f t="shared" si="12"/>
        <v>2067</v>
      </c>
      <c r="C85" s="757">
        <f t="shared" si="10"/>
        <v>0</v>
      </c>
      <c r="D85" s="758">
        <f t="shared" si="10"/>
        <v>0</v>
      </c>
      <c r="E85" s="758">
        <f t="shared" si="10"/>
        <v>1</v>
      </c>
      <c r="F85" s="758">
        <f t="shared" si="10"/>
        <v>0</v>
      </c>
      <c r="G85" s="758">
        <f t="shared" si="10"/>
        <v>0</v>
      </c>
      <c r="H85" s="759">
        <f t="shared" si="13"/>
        <v>1</v>
      </c>
      <c r="I85" s="757">
        <f t="shared" si="11"/>
        <v>0.2</v>
      </c>
      <c r="J85" s="758">
        <f t="shared" si="11"/>
        <v>0.3</v>
      </c>
      <c r="K85" s="758">
        <f t="shared" si="11"/>
        <v>0.25</v>
      </c>
      <c r="L85" s="758">
        <f t="shared" si="11"/>
        <v>0.05</v>
      </c>
      <c r="M85" s="758">
        <f t="shared" si="11"/>
        <v>0.2</v>
      </c>
      <c r="N85" s="759">
        <f t="shared" si="14"/>
        <v>1</v>
      </c>
      <c r="O85" s="760"/>
      <c r="R85" s="754">
        <f t="shared" si="15"/>
        <v>1</v>
      </c>
      <c r="S85" s="755">
        <f t="shared" si="16"/>
        <v>0.71500000000000008</v>
      </c>
    </row>
    <row r="86" spans="2:19">
      <c r="B86" s="756">
        <f t="shared" si="12"/>
        <v>2068</v>
      </c>
      <c r="C86" s="757">
        <f t="shared" si="10"/>
        <v>0</v>
      </c>
      <c r="D86" s="758">
        <f t="shared" si="10"/>
        <v>0</v>
      </c>
      <c r="E86" s="758">
        <f t="shared" si="10"/>
        <v>1</v>
      </c>
      <c r="F86" s="758">
        <f t="shared" si="10"/>
        <v>0</v>
      </c>
      <c r="G86" s="758">
        <f t="shared" si="10"/>
        <v>0</v>
      </c>
      <c r="H86" s="759">
        <f t="shared" si="13"/>
        <v>1</v>
      </c>
      <c r="I86" s="757">
        <f t="shared" si="11"/>
        <v>0.2</v>
      </c>
      <c r="J86" s="758">
        <f t="shared" si="11"/>
        <v>0.3</v>
      </c>
      <c r="K86" s="758">
        <f t="shared" si="11"/>
        <v>0.25</v>
      </c>
      <c r="L86" s="758">
        <f t="shared" si="11"/>
        <v>0.05</v>
      </c>
      <c r="M86" s="758">
        <f t="shared" si="11"/>
        <v>0.2</v>
      </c>
      <c r="N86" s="759">
        <f t="shared" si="14"/>
        <v>1</v>
      </c>
      <c r="O86" s="760"/>
      <c r="R86" s="754">
        <f t="shared" si="15"/>
        <v>1</v>
      </c>
      <c r="S86" s="755">
        <f t="shared" si="16"/>
        <v>0.71500000000000008</v>
      </c>
    </row>
    <row r="87" spans="2:19">
      <c r="B87" s="756">
        <f t="shared" si="12"/>
        <v>2069</v>
      </c>
      <c r="C87" s="757">
        <f t="shared" si="10"/>
        <v>0</v>
      </c>
      <c r="D87" s="758">
        <f t="shared" si="10"/>
        <v>0</v>
      </c>
      <c r="E87" s="758">
        <f t="shared" si="10"/>
        <v>1</v>
      </c>
      <c r="F87" s="758">
        <f t="shared" si="10"/>
        <v>0</v>
      </c>
      <c r="G87" s="758">
        <f t="shared" si="10"/>
        <v>0</v>
      </c>
      <c r="H87" s="759">
        <f t="shared" si="13"/>
        <v>1</v>
      </c>
      <c r="I87" s="757">
        <f t="shared" si="11"/>
        <v>0.2</v>
      </c>
      <c r="J87" s="758">
        <f t="shared" si="11"/>
        <v>0.3</v>
      </c>
      <c r="K87" s="758">
        <f t="shared" si="11"/>
        <v>0.25</v>
      </c>
      <c r="L87" s="758">
        <f t="shared" si="11"/>
        <v>0.05</v>
      </c>
      <c r="M87" s="758">
        <f t="shared" si="11"/>
        <v>0.2</v>
      </c>
      <c r="N87" s="759">
        <f t="shared" si="14"/>
        <v>1</v>
      </c>
      <c r="O87" s="760"/>
      <c r="R87" s="754">
        <f t="shared" si="15"/>
        <v>1</v>
      </c>
      <c r="S87" s="755">
        <f t="shared" si="16"/>
        <v>0.71500000000000008</v>
      </c>
    </row>
    <row r="88" spans="2:19">
      <c r="B88" s="756">
        <f t="shared" si="12"/>
        <v>2070</v>
      </c>
      <c r="C88" s="757">
        <f t="shared" si="10"/>
        <v>0</v>
      </c>
      <c r="D88" s="758">
        <f t="shared" si="10"/>
        <v>0</v>
      </c>
      <c r="E88" s="758">
        <f t="shared" si="10"/>
        <v>1</v>
      </c>
      <c r="F88" s="758">
        <f t="shared" si="10"/>
        <v>0</v>
      </c>
      <c r="G88" s="758">
        <f t="shared" si="10"/>
        <v>0</v>
      </c>
      <c r="H88" s="759">
        <f t="shared" si="13"/>
        <v>1</v>
      </c>
      <c r="I88" s="757">
        <f t="shared" si="11"/>
        <v>0.2</v>
      </c>
      <c r="J88" s="758">
        <f t="shared" si="11"/>
        <v>0.3</v>
      </c>
      <c r="K88" s="758">
        <f t="shared" si="11"/>
        <v>0.25</v>
      </c>
      <c r="L88" s="758">
        <f t="shared" si="11"/>
        <v>0.05</v>
      </c>
      <c r="M88" s="758">
        <f t="shared" si="11"/>
        <v>0.2</v>
      </c>
      <c r="N88" s="759">
        <f t="shared" si="14"/>
        <v>1</v>
      </c>
      <c r="O88" s="760"/>
      <c r="R88" s="754">
        <f t="shared" si="15"/>
        <v>1</v>
      </c>
      <c r="S88" s="755">
        <f t="shared" si="16"/>
        <v>0.71500000000000008</v>
      </c>
    </row>
    <row r="89" spans="2:19">
      <c r="B89" s="756">
        <f t="shared" si="12"/>
        <v>2071</v>
      </c>
      <c r="C89" s="757">
        <f t="shared" si="10"/>
        <v>0</v>
      </c>
      <c r="D89" s="758">
        <f t="shared" si="10"/>
        <v>0</v>
      </c>
      <c r="E89" s="758">
        <f t="shared" si="10"/>
        <v>1</v>
      </c>
      <c r="F89" s="758">
        <f t="shared" si="10"/>
        <v>0</v>
      </c>
      <c r="G89" s="758">
        <f t="shared" si="10"/>
        <v>0</v>
      </c>
      <c r="H89" s="759">
        <f t="shared" si="13"/>
        <v>1</v>
      </c>
      <c r="I89" s="757">
        <f t="shared" si="11"/>
        <v>0.2</v>
      </c>
      <c r="J89" s="758">
        <f t="shared" si="11"/>
        <v>0.3</v>
      </c>
      <c r="K89" s="758">
        <f t="shared" si="11"/>
        <v>0.25</v>
      </c>
      <c r="L89" s="758">
        <f t="shared" si="11"/>
        <v>0.05</v>
      </c>
      <c r="M89" s="758">
        <f t="shared" si="11"/>
        <v>0.2</v>
      </c>
      <c r="N89" s="759">
        <f t="shared" si="14"/>
        <v>1</v>
      </c>
      <c r="O89" s="760"/>
      <c r="R89" s="754">
        <f t="shared" si="15"/>
        <v>1</v>
      </c>
      <c r="S89" s="755">
        <f t="shared" si="16"/>
        <v>0.71500000000000008</v>
      </c>
    </row>
    <row r="90" spans="2:19">
      <c r="B90" s="756">
        <f t="shared" si="12"/>
        <v>2072</v>
      </c>
      <c r="C90" s="757">
        <f t="shared" si="10"/>
        <v>0</v>
      </c>
      <c r="D90" s="758">
        <f t="shared" si="10"/>
        <v>0</v>
      </c>
      <c r="E90" s="758">
        <f t="shared" si="10"/>
        <v>1</v>
      </c>
      <c r="F90" s="758">
        <f t="shared" si="10"/>
        <v>0</v>
      </c>
      <c r="G90" s="758">
        <f t="shared" si="10"/>
        <v>0</v>
      </c>
      <c r="H90" s="759">
        <f t="shared" si="13"/>
        <v>1</v>
      </c>
      <c r="I90" s="757">
        <f t="shared" si="11"/>
        <v>0.2</v>
      </c>
      <c r="J90" s="758">
        <f t="shared" si="11"/>
        <v>0.3</v>
      </c>
      <c r="K90" s="758">
        <f t="shared" si="11"/>
        <v>0.25</v>
      </c>
      <c r="L90" s="758">
        <f t="shared" si="11"/>
        <v>0.05</v>
      </c>
      <c r="M90" s="758">
        <f t="shared" si="11"/>
        <v>0.2</v>
      </c>
      <c r="N90" s="759">
        <f t="shared" si="14"/>
        <v>1</v>
      </c>
      <c r="O90" s="760"/>
      <c r="R90" s="754">
        <f t="shared" si="15"/>
        <v>1</v>
      </c>
      <c r="S90" s="755">
        <f t="shared" si="16"/>
        <v>0.71500000000000008</v>
      </c>
    </row>
    <row r="91" spans="2:19">
      <c r="B91" s="756">
        <f t="shared" si="12"/>
        <v>2073</v>
      </c>
      <c r="C91" s="757">
        <f t="shared" si="10"/>
        <v>0</v>
      </c>
      <c r="D91" s="758">
        <f t="shared" si="10"/>
        <v>0</v>
      </c>
      <c r="E91" s="758">
        <f t="shared" si="10"/>
        <v>1</v>
      </c>
      <c r="F91" s="758">
        <f t="shared" si="10"/>
        <v>0</v>
      </c>
      <c r="G91" s="758">
        <f t="shared" si="10"/>
        <v>0</v>
      </c>
      <c r="H91" s="759">
        <f t="shared" si="13"/>
        <v>1</v>
      </c>
      <c r="I91" s="757">
        <f t="shared" si="11"/>
        <v>0.2</v>
      </c>
      <c r="J91" s="758">
        <f t="shared" si="11"/>
        <v>0.3</v>
      </c>
      <c r="K91" s="758">
        <f t="shared" si="11"/>
        <v>0.25</v>
      </c>
      <c r="L91" s="758">
        <f t="shared" si="11"/>
        <v>0.05</v>
      </c>
      <c r="M91" s="758">
        <f t="shared" si="11"/>
        <v>0.2</v>
      </c>
      <c r="N91" s="759">
        <f t="shared" si="14"/>
        <v>1</v>
      </c>
      <c r="O91" s="760"/>
      <c r="R91" s="754">
        <f t="shared" si="15"/>
        <v>1</v>
      </c>
      <c r="S91" s="755">
        <f t="shared" si="16"/>
        <v>0.71500000000000008</v>
      </c>
    </row>
    <row r="92" spans="2:19">
      <c r="B92" s="756">
        <f t="shared" si="12"/>
        <v>2074</v>
      </c>
      <c r="C92" s="757">
        <f t="shared" si="10"/>
        <v>0</v>
      </c>
      <c r="D92" s="758">
        <f t="shared" si="10"/>
        <v>0</v>
      </c>
      <c r="E92" s="758">
        <f t="shared" si="10"/>
        <v>1</v>
      </c>
      <c r="F92" s="758">
        <f t="shared" si="10"/>
        <v>0</v>
      </c>
      <c r="G92" s="758">
        <f t="shared" si="10"/>
        <v>0</v>
      </c>
      <c r="H92" s="759">
        <f t="shared" si="13"/>
        <v>1</v>
      </c>
      <c r="I92" s="757">
        <f t="shared" si="11"/>
        <v>0.2</v>
      </c>
      <c r="J92" s="758">
        <f t="shared" si="11"/>
        <v>0.3</v>
      </c>
      <c r="K92" s="758">
        <f t="shared" si="11"/>
        <v>0.25</v>
      </c>
      <c r="L92" s="758">
        <f t="shared" si="11"/>
        <v>0.05</v>
      </c>
      <c r="M92" s="758">
        <f t="shared" si="11"/>
        <v>0.2</v>
      </c>
      <c r="N92" s="759">
        <f t="shared" si="14"/>
        <v>1</v>
      </c>
      <c r="O92" s="760"/>
      <c r="R92" s="754">
        <f t="shared" si="15"/>
        <v>1</v>
      </c>
      <c r="S92" s="755">
        <f t="shared" si="16"/>
        <v>0.71500000000000008</v>
      </c>
    </row>
    <row r="93" spans="2:19">
      <c r="B93" s="756">
        <f t="shared" si="12"/>
        <v>2075</v>
      </c>
      <c r="C93" s="757">
        <f t="shared" si="10"/>
        <v>0</v>
      </c>
      <c r="D93" s="758">
        <f t="shared" si="10"/>
        <v>0</v>
      </c>
      <c r="E93" s="758">
        <f t="shared" si="10"/>
        <v>1</v>
      </c>
      <c r="F93" s="758">
        <f t="shared" si="10"/>
        <v>0</v>
      </c>
      <c r="G93" s="758">
        <f t="shared" si="10"/>
        <v>0</v>
      </c>
      <c r="H93" s="759">
        <f t="shared" si="13"/>
        <v>1</v>
      </c>
      <c r="I93" s="757">
        <f t="shared" si="11"/>
        <v>0.2</v>
      </c>
      <c r="J93" s="758">
        <f t="shared" si="11"/>
        <v>0.3</v>
      </c>
      <c r="K93" s="758">
        <f t="shared" si="11"/>
        <v>0.25</v>
      </c>
      <c r="L93" s="758">
        <f t="shared" si="11"/>
        <v>0.05</v>
      </c>
      <c r="M93" s="758">
        <f t="shared" si="11"/>
        <v>0.2</v>
      </c>
      <c r="N93" s="759">
        <f t="shared" si="14"/>
        <v>1</v>
      </c>
      <c r="O93" s="760"/>
      <c r="R93" s="754">
        <f t="shared" si="15"/>
        <v>1</v>
      </c>
      <c r="S93" s="755">
        <f t="shared" si="16"/>
        <v>0.71500000000000008</v>
      </c>
    </row>
    <row r="94" spans="2:19">
      <c r="B94" s="756">
        <f t="shared" si="12"/>
        <v>2076</v>
      </c>
      <c r="C94" s="757">
        <f t="shared" si="10"/>
        <v>0</v>
      </c>
      <c r="D94" s="758">
        <f t="shared" si="10"/>
        <v>0</v>
      </c>
      <c r="E94" s="758">
        <f t="shared" si="10"/>
        <v>1</v>
      </c>
      <c r="F94" s="758">
        <f t="shared" si="10"/>
        <v>0</v>
      </c>
      <c r="G94" s="758">
        <f t="shared" si="10"/>
        <v>0</v>
      </c>
      <c r="H94" s="759">
        <f t="shared" si="13"/>
        <v>1</v>
      </c>
      <c r="I94" s="757">
        <f t="shared" si="11"/>
        <v>0.2</v>
      </c>
      <c r="J94" s="758">
        <f t="shared" si="11"/>
        <v>0.3</v>
      </c>
      <c r="K94" s="758">
        <f t="shared" si="11"/>
        <v>0.25</v>
      </c>
      <c r="L94" s="758">
        <f t="shared" si="11"/>
        <v>0.05</v>
      </c>
      <c r="M94" s="758">
        <f t="shared" si="11"/>
        <v>0.2</v>
      </c>
      <c r="N94" s="759">
        <f t="shared" si="14"/>
        <v>1</v>
      </c>
      <c r="O94" s="760"/>
      <c r="R94" s="754">
        <f t="shared" si="15"/>
        <v>1</v>
      </c>
      <c r="S94" s="755">
        <f t="shared" si="16"/>
        <v>0.71500000000000008</v>
      </c>
    </row>
    <row r="95" spans="2:19">
      <c r="B95" s="756">
        <f t="shared" si="12"/>
        <v>2077</v>
      </c>
      <c r="C95" s="757">
        <f t="shared" si="10"/>
        <v>0</v>
      </c>
      <c r="D95" s="758">
        <f t="shared" si="10"/>
        <v>0</v>
      </c>
      <c r="E95" s="758">
        <f t="shared" si="10"/>
        <v>1</v>
      </c>
      <c r="F95" s="758">
        <f t="shared" si="10"/>
        <v>0</v>
      </c>
      <c r="G95" s="758">
        <f t="shared" si="10"/>
        <v>0</v>
      </c>
      <c r="H95" s="759">
        <f t="shared" si="13"/>
        <v>1</v>
      </c>
      <c r="I95" s="757">
        <f t="shared" si="11"/>
        <v>0.2</v>
      </c>
      <c r="J95" s="758">
        <f t="shared" si="11"/>
        <v>0.3</v>
      </c>
      <c r="K95" s="758">
        <f t="shared" si="11"/>
        <v>0.25</v>
      </c>
      <c r="L95" s="758">
        <f t="shared" si="11"/>
        <v>0.05</v>
      </c>
      <c r="M95" s="758">
        <f t="shared" si="11"/>
        <v>0.2</v>
      </c>
      <c r="N95" s="759">
        <f t="shared" si="14"/>
        <v>1</v>
      </c>
      <c r="O95" s="760"/>
      <c r="R95" s="754">
        <f t="shared" si="15"/>
        <v>1</v>
      </c>
      <c r="S95" s="755">
        <f t="shared" si="16"/>
        <v>0.71500000000000008</v>
      </c>
    </row>
    <row r="96" spans="2:19">
      <c r="B96" s="756">
        <f t="shared" si="12"/>
        <v>2078</v>
      </c>
      <c r="C96" s="757">
        <f t="shared" si="10"/>
        <v>0</v>
      </c>
      <c r="D96" s="758">
        <f t="shared" si="10"/>
        <v>0</v>
      </c>
      <c r="E96" s="758">
        <f t="shared" si="10"/>
        <v>1</v>
      </c>
      <c r="F96" s="758">
        <f t="shared" si="10"/>
        <v>0</v>
      </c>
      <c r="G96" s="758">
        <f t="shared" si="10"/>
        <v>0</v>
      </c>
      <c r="H96" s="759">
        <f t="shared" si="13"/>
        <v>1</v>
      </c>
      <c r="I96" s="757">
        <f t="shared" si="11"/>
        <v>0.2</v>
      </c>
      <c r="J96" s="758">
        <f t="shared" si="11"/>
        <v>0.3</v>
      </c>
      <c r="K96" s="758">
        <f t="shared" si="11"/>
        <v>0.25</v>
      </c>
      <c r="L96" s="758">
        <f t="shared" si="11"/>
        <v>0.05</v>
      </c>
      <c r="M96" s="758">
        <f t="shared" si="11"/>
        <v>0.2</v>
      </c>
      <c r="N96" s="759">
        <f t="shared" si="14"/>
        <v>1</v>
      </c>
      <c r="O96" s="760"/>
      <c r="R96" s="754">
        <f t="shared" si="15"/>
        <v>1</v>
      </c>
      <c r="S96" s="755">
        <f t="shared" si="16"/>
        <v>0.71500000000000008</v>
      </c>
    </row>
    <row r="97" spans="2:19">
      <c r="B97" s="756">
        <f t="shared" si="12"/>
        <v>2079</v>
      </c>
      <c r="C97" s="757">
        <f t="shared" si="10"/>
        <v>0</v>
      </c>
      <c r="D97" s="758">
        <f t="shared" si="10"/>
        <v>0</v>
      </c>
      <c r="E97" s="758">
        <f t="shared" si="10"/>
        <v>1</v>
      </c>
      <c r="F97" s="758">
        <f t="shared" si="10"/>
        <v>0</v>
      </c>
      <c r="G97" s="758">
        <f t="shared" si="10"/>
        <v>0</v>
      </c>
      <c r="H97" s="759">
        <f t="shared" si="13"/>
        <v>1</v>
      </c>
      <c r="I97" s="757">
        <f t="shared" si="11"/>
        <v>0.2</v>
      </c>
      <c r="J97" s="758">
        <f t="shared" si="11"/>
        <v>0.3</v>
      </c>
      <c r="K97" s="758">
        <f t="shared" si="11"/>
        <v>0.25</v>
      </c>
      <c r="L97" s="758">
        <f t="shared" si="11"/>
        <v>0.05</v>
      </c>
      <c r="M97" s="758">
        <f t="shared" si="11"/>
        <v>0.2</v>
      </c>
      <c r="N97" s="759">
        <f t="shared" si="14"/>
        <v>1</v>
      </c>
      <c r="O97" s="760"/>
      <c r="R97" s="754">
        <f t="shared" si="15"/>
        <v>1</v>
      </c>
      <c r="S97" s="755">
        <f t="shared" si="16"/>
        <v>0.71500000000000008</v>
      </c>
    </row>
    <row r="98" spans="2:19" ht="13.5" thickBot="1">
      <c r="B98" s="761">
        <f t="shared" si="12"/>
        <v>2080</v>
      </c>
      <c r="C98" s="762">
        <f t="shared" si="10"/>
        <v>0</v>
      </c>
      <c r="D98" s="763">
        <f t="shared" si="10"/>
        <v>0</v>
      </c>
      <c r="E98" s="763">
        <f t="shared" si="10"/>
        <v>1</v>
      </c>
      <c r="F98" s="763">
        <f t="shared" si="10"/>
        <v>0</v>
      </c>
      <c r="G98" s="763">
        <f t="shared" si="10"/>
        <v>0</v>
      </c>
      <c r="H98" s="764">
        <f t="shared" si="13"/>
        <v>1</v>
      </c>
      <c r="I98" s="762">
        <f t="shared" si="11"/>
        <v>0.2</v>
      </c>
      <c r="J98" s="763">
        <f t="shared" si="11"/>
        <v>0.3</v>
      </c>
      <c r="K98" s="763">
        <f t="shared" si="11"/>
        <v>0.25</v>
      </c>
      <c r="L98" s="763">
        <f t="shared" si="11"/>
        <v>0.05</v>
      </c>
      <c r="M98" s="763">
        <f t="shared" si="11"/>
        <v>0.2</v>
      </c>
      <c r="N98" s="764">
        <f t="shared" si="14"/>
        <v>1</v>
      </c>
      <c r="O98" s="765"/>
      <c r="R98" s="766">
        <f t="shared" si="15"/>
        <v>1</v>
      </c>
      <c r="S98" s="766">
        <f t="shared" si="16"/>
        <v>0.71500000000000008</v>
      </c>
    </row>
    <row r="99" spans="2:19">
      <c r="H99" s="767"/>
    </row>
    <row r="100" spans="2:19">
      <c r="H100" s="767"/>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8" activePane="bottomRight" state="frozen"/>
      <selection activeCell="E19" sqref="E19"/>
      <selection pane="topRight" activeCell="E19" sqref="E19"/>
      <selection pane="bottomLeft" activeCell="E19" sqref="E19"/>
      <selection pane="bottomRight" activeCell="AC11" sqref="AC11"/>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3">
        <v>0.435</v>
      </c>
    </row>
    <row r="3" spans="2:30">
      <c r="B3" s="588"/>
      <c r="C3" s="588"/>
      <c r="S3" s="588"/>
      <c r="AC3" s="586" t="s">
        <v>256</v>
      </c>
      <c r="AD3" s="773">
        <v>0.129</v>
      </c>
    </row>
    <row r="4" spans="2:30">
      <c r="B4" s="588"/>
      <c r="C4" s="588" t="s">
        <v>38</v>
      </c>
      <c r="S4" s="588" t="s">
        <v>301</v>
      </c>
      <c r="AC4" s="586" t="s">
        <v>2</v>
      </c>
      <c r="AD4" s="773">
        <v>9.9000000000000005E-2</v>
      </c>
    </row>
    <row r="5" spans="2:30">
      <c r="B5" s="588"/>
      <c r="C5" s="588"/>
      <c r="S5" s="588" t="s">
        <v>38</v>
      </c>
      <c r="AC5" s="586" t="s">
        <v>16</v>
      </c>
      <c r="AD5" s="773">
        <v>2.7E-2</v>
      </c>
    </row>
    <row r="6" spans="2:30">
      <c r="B6" s="588"/>
      <c r="S6" s="588"/>
      <c r="AC6" s="586" t="s">
        <v>331</v>
      </c>
      <c r="AD6" s="773">
        <v>8.9999999999999993E-3</v>
      </c>
    </row>
    <row r="7" spans="2:30" ht="13.5" thickBot="1">
      <c r="B7" s="588"/>
      <c r="C7" s="589"/>
      <c r="S7" s="588"/>
      <c r="AC7" s="586" t="s">
        <v>332</v>
      </c>
      <c r="AD7" s="773">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3">
        <v>3.3000000000000002E-2</v>
      </c>
    </row>
    <row r="9" spans="2:30" ht="13.5" thickBot="1">
      <c r="B9" s="594"/>
      <c r="C9" s="595"/>
      <c r="D9" s="596"/>
      <c r="E9" s="819" t="s">
        <v>41</v>
      </c>
      <c r="F9" s="820"/>
      <c r="G9" s="820"/>
      <c r="H9" s="820"/>
      <c r="I9" s="820"/>
      <c r="J9" s="820"/>
      <c r="K9" s="820"/>
      <c r="L9" s="820"/>
      <c r="M9" s="820"/>
      <c r="N9" s="820"/>
      <c r="O9" s="820"/>
      <c r="P9" s="597"/>
      <c r="AC9" s="586" t="s">
        <v>232</v>
      </c>
      <c r="AD9" s="773">
        <v>0.04</v>
      </c>
    </row>
    <row r="10" spans="2:30" ht="21.75" customHeight="1" thickBot="1">
      <c r="B10" s="817" t="s">
        <v>1</v>
      </c>
      <c r="C10" s="817" t="s">
        <v>33</v>
      </c>
      <c r="D10" s="817" t="s">
        <v>40</v>
      </c>
      <c r="E10" s="817" t="s">
        <v>228</v>
      </c>
      <c r="F10" s="817" t="s">
        <v>271</v>
      </c>
      <c r="G10" s="809" t="s">
        <v>267</v>
      </c>
      <c r="H10" s="817" t="s">
        <v>270</v>
      </c>
      <c r="I10" s="809" t="s">
        <v>2</v>
      </c>
      <c r="J10" s="817" t="s">
        <v>16</v>
      </c>
      <c r="K10" s="809" t="s">
        <v>229</v>
      </c>
      <c r="L10" s="806" t="s">
        <v>273</v>
      </c>
      <c r="M10" s="807"/>
      <c r="N10" s="807"/>
      <c r="O10" s="808"/>
      <c r="P10" s="817" t="s">
        <v>27</v>
      </c>
      <c r="AC10" s="586" t="s">
        <v>233</v>
      </c>
      <c r="AD10" s="773">
        <v>0.156</v>
      </c>
    </row>
    <row r="11" spans="2:30" s="599" customFormat="1" ht="42" customHeight="1" thickBot="1">
      <c r="B11" s="818"/>
      <c r="C11" s="818"/>
      <c r="D11" s="818"/>
      <c r="E11" s="818"/>
      <c r="F11" s="818"/>
      <c r="G11" s="811"/>
      <c r="H11" s="818"/>
      <c r="I11" s="811"/>
      <c r="J11" s="818"/>
      <c r="K11" s="811"/>
      <c r="L11" s="598" t="s">
        <v>230</v>
      </c>
      <c r="M11" s="598" t="s">
        <v>231</v>
      </c>
      <c r="N11" s="598" t="s">
        <v>232</v>
      </c>
      <c r="O11" s="598" t="s">
        <v>233</v>
      </c>
      <c r="P11" s="818"/>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6.9318770180000007</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7.4279896460000003</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7.3503112319999993</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7.8770223400000008</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8.0878736839999998</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8.5054733940000009</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8.7728623839999997</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9.0449106879999999</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9.3205056339999999</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9.5982563819999989</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9.992003185999998</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9.3825434200000011</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9.6150665800000006</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9.8547335999999994</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10.09079708</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10.325469719999999</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10.549394959999999</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10.518796467072002</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11.020664083578879</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11.537979416318899</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12.070921004189733</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12.619642761886649</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13.184270657859534</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13.764899080357326</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14.361586865063661</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14.974352955662189</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15.603171666331372</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16.247967512641985</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16.90860957460206</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17.584905352646771</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18.289511999999998</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1" t="str">
        <f>city</f>
        <v>Bontang</v>
      </c>
      <c r="J2" s="822"/>
      <c r="K2" s="822"/>
      <c r="L2" s="822"/>
      <c r="M2" s="822"/>
      <c r="N2" s="822"/>
      <c r="O2" s="822"/>
    </row>
    <row r="3" spans="2:16" ht="16.5" thickBot="1">
      <c r="C3" s="4"/>
      <c r="H3" s="5" t="s">
        <v>276</v>
      </c>
      <c r="I3" s="821" t="str">
        <f>province</f>
        <v>Kalimantan Timur</v>
      </c>
      <c r="J3" s="822"/>
      <c r="K3" s="822"/>
      <c r="L3" s="822"/>
      <c r="M3" s="822"/>
      <c r="N3" s="822"/>
      <c r="O3" s="822"/>
    </row>
    <row r="4" spans="2:16" ht="16.5" thickBot="1">
      <c r="D4" s="4"/>
      <c r="E4" s="4"/>
      <c r="H4" s="5" t="s">
        <v>30</v>
      </c>
      <c r="I4" s="821" t="str">
        <f>country</f>
        <v>Indonesia</v>
      </c>
      <c r="J4" s="822"/>
      <c r="K4" s="822"/>
      <c r="L4" s="822"/>
      <c r="M4" s="822"/>
      <c r="N4" s="822"/>
      <c r="O4" s="822"/>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27" t="s">
        <v>32</v>
      </c>
      <c r="D10" s="828"/>
      <c r="E10" s="828"/>
      <c r="F10" s="828"/>
      <c r="G10" s="828"/>
      <c r="H10" s="828"/>
      <c r="I10" s="828"/>
      <c r="J10" s="828"/>
      <c r="K10" s="828"/>
      <c r="L10" s="828"/>
      <c r="M10" s="828"/>
      <c r="N10" s="828"/>
      <c r="O10" s="828"/>
      <c r="P10" s="829"/>
    </row>
    <row r="11" spans="2:16" ht="13.5" customHeight="1" thickBot="1">
      <c r="C11" s="810" t="s">
        <v>228</v>
      </c>
      <c r="D11" s="810" t="s">
        <v>262</v>
      </c>
      <c r="E11" s="810" t="s">
        <v>267</v>
      </c>
      <c r="F11" s="810" t="s">
        <v>261</v>
      </c>
      <c r="G11" s="810" t="s">
        <v>2</v>
      </c>
      <c r="H11" s="810" t="s">
        <v>16</v>
      </c>
      <c r="I11" s="810" t="s">
        <v>229</v>
      </c>
      <c r="J11" s="823" t="s">
        <v>273</v>
      </c>
      <c r="K11" s="824"/>
      <c r="L11" s="824"/>
      <c r="M11" s="825"/>
      <c r="N11" s="810" t="s">
        <v>146</v>
      </c>
      <c r="O11" s="810" t="s">
        <v>210</v>
      </c>
      <c r="P11" s="809" t="s">
        <v>308</v>
      </c>
    </row>
    <row r="12" spans="2:16" s="1" customFormat="1">
      <c r="B12" s="365" t="s">
        <v>1</v>
      </c>
      <c r="C12" s="826"/>
      <c r="D12" s="826"/>
      <c r="E12" s="826"/>
      <c r="F12" s="826"/>
      <c r="G12" s="826"/>
      <c r="H12" s="826"/>
      <c r="I12" s="826"/>
      <c r="J12" s="369" t="s">
        <v>230</v>
      </c>
      <c r="K12" s="369" t="s">
        <v>231</v>
      </c>
      <c r="L12" s="369" t="s">
        <v>232</v>
      </c>
      <c r="M12" s="365" t="s">
        <v>233</v>
      </c>
      <c r="N12" s="826"/>
      <c r="O12" s="826"/>
      <c r="P12" s="826"/>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8">
        <f>Activity!$C13*Activity!$D13*Activity!E13</f>
        <v>3.0153665028300001</v>
      </c>
      <c r="D14" s="548">
        <f>Activity!$C13*Activity!$D13*Activity!F13</f>
        <v>0.89421213532200006</v>
      </c>
      <c r="E14" s="548">
        <f>Activity!$C13*Activity!$D13*Activity!G13</f>
        <v>0</v>
      </c>
      <c r="F14" s="548">
        <f>Activity!$C13*Activity!$D13*Activity!H13</f>
        <v>0</v>
      </c>
      <c r="G14" s="548">
        <f>Activity!$C13*Activity!$D13*Activity!I13</f>
        <v>0.68625582478200009</v>
      </c>
      <c r="H14" s="548">
        <f>Activity!$C13*Activity!$D13*Activity!J13</f>
        <v>0.18716067948600001</v>
      </c>
      <c r="I14" s="548">
        <f>Activity!$C13*Activity!$D13*Activity!K13</f>
        <v>6.2386893162000003E-2</v>
      </c>
      <c r="J14" s="548">
        <f>Activity!$C13*Activity!$D13*Activity!L13</f>
        <v>0.49909514529600002</v>
      </c>
      <c r="K14" s="549">
        <f>Activity!$C13*Activity!$D13*Activity!M13</f>
        <v>0.22875194159400003</v>
      </c>
      <c r="L14" s="549">
        <f>Activity!$C13*Activity!$D13*Activity!N13</f>
        <v>0.27727508072000001</v>
      </c>
      <c r="M14" s="548">
        <f>Activity!$C13*Activity!$D13*Activity!O13</f>
        <v>1.0813728148080002</v>
      </c>
      <c r="N14" s="412">
        <v>0</v>
      </c>
      <c r="O14" s="556">
        <f>Activity!C13*Activity!D13</f>
        <v>6.9318770180000007</v>
      </c>
      <c r="P14" s="557">
        <f>Activity!X13</f>
        <v>0</v>
      </c>
    </row>
    <row r="15" spans="2:16">
      <c r="B15" s="34">
        <f>B14+1</f>
        <v>2001</v>
      </c>
      <c r="C15" s="769">
        <f>Activity!$C14*Activity!$D14*Activity!E14</f>
        <v>3.2311754960100001</v>
      </c>
      <c r="D15" s="551">
        <f>Activity!$C14*Activity!$D14*Activity!F14</f>
        <v>0.95821066433400004</v>
      </c>
      <c r="E15" s="549">
        <f>Activity!$C14*Activity!$D14*Activity!G14</f>
        <v>0</v>
      </c>
      <c r="F15" s="551">
        <f>Activity!$C14*Activity!$D14*Activity!H14</f>
        <v>0</v>
      </c>
      <c r="G15" s="551">
        <f>Activity!$C14*Activity!$D14*Activity!I14</f>
        <v>0.73537097495400006</v>
      </c>
      <c r="H15" s="551">
        <f>Activity!$C14*Activity!$D14*Activity!J14</f>
        <v>0.20055572044200001</v>
      </c>
      <c r="I15" s="551">
        <f>Activity!$C14*Activity!$D14*Activity!K14</f>
        <v>6.6851906813999995E-2</v>
      </c>
      <c r="J15" s="552">
        <f>Activity!$C14*Activity!$D14*Activity!L14</f>
        <v>0.53481525451199996</v>
      </c>
      <c r="K15" s="551">
        <f>Activity!$C14*Activity!$D14*Activity!M14</f>
        <v>0.24512365831800001</v>
      </c>
      <c r="L15" s="551">
        <f>Activity!$C14*Activity!$D14*Activity!N14</f>
        <v>0.29711958584000003</v>
      </c>
      <c r="M15" s="549">
        <f>Activity!$C14*Activity!$D14*Activity!O14</f>
        <v>1.1587663847760001</v>
      </c>
      <c r="N15" s="413">
        <v>0</v>
      </c>
      <c r="O15" s="551">
        <f>Activity!C14*Activity!D14</f>
        <v>7.4279896460000003</v>
      </c>
      <c r="P15" s="558">
        <f>Activity!X14</f>
        <v>0</v>
      </c>
    </row>
    <row r="16" spans="2:16">
      <c r="B16" s="7">
        <f t="shared" ref="B16:B21" si="0">B15+1</f>
        <v>2002</v>
      </c>
      <c r="C16" s="769">
        <f>Activity!$C15*Activity!$D15*Activity!E15</f>
        <v>3.1973853859199997</v>
      </c>
      <c r="D16" s="551">
        <f>Activity!$C15*Activity!$D15*Activity!F15</f>
        <v>0.94819014892799991</v>
      </c>
      <c r="E16" s="549">
        <f>Activity!$C15*Activity!$D15*Activity!G15</f>
        <v>0</v>
      </c>
      <c r="F16" s="551">
        <f>Activity!$C15*Activity!$D15*Activity!H15</f>
        <v>0</v>
      </c>
      <c r="G16" s="551">
        <f>Activity!$C15*Activity!$D15*Activity!I15</f>
        <v>0.72768081196799994</v>
      </c>
      <c r="H16" s="551">
        <f>Activity!$C15*Activity!$D15*Activity!J15</f>
        <v>0.19845840326399997</v>
      </c>
      <c r="I16" s="551">
        <f>Activity!$C15*Activity!$D15*Activity!K15</f>
        <v>6.6152801087999993E-2</v>
      </c>
      <c r="J16" s="552">
        <f>Activity!$C15*Activity!$D15*Activity!L15</f>
        <v>0.52922240870399995</v>
      </c>
      <c r="K16" s="551">
        <f>Activity!$C15*Activity!$D15*Activity!M15</f>
        <v>0.242560270656</v>
      </c>
      <c r="L16" s="551">
        <f>Activity!$C15*Activity!$D15*Activity!N15</f>
        <v>0.29401244927999998</v>
      </c>
      <c r="M16" s="549">
        <f>Activity!$C15*Activity!$D15*Activity!O15</f>
        <v>1.1466485521919998</v>
      </c>
      <c r="N16" s="413">
        <v>0</v>
      </c>
      <c r="O16" s="551">
        <f>Activity!C15*Activity!D15</f>
        <v>7.3503112319999993</v>
      </c>
      <c r="P16" s="558">
        <f>Activity!X15</f>
        <v>0</v>
      </c>
    </row>
    <row r="17" spans="2:16">
      <c r="B17" s="7">
        <f t="shared" si="0"/>
        <v>2003</v>
      </c>
      <c r="C17" s="769">
        <f>Activity!$C16*Activity!$D16*Activity!E16</f>
        <v>3.4265047179000003</v>
      </c>
      <c r="D17" s="551">
        <f>Activity!$C16*Activity!$D16*Activity!F16</f>
        <v>1.0161358818600001</v>
      </c>
      <c r="E17" s="549">
        <f>Activity!$C16*Activity!$D16*Activity!G16</f>
        <v>0</v>
      </c>
      <c r="F17" s="551">
        <f>Activity!$C16*Activity!$D16*Activity!H16</f>
        <v>0</v>
      </c>
      <c r="G17" s="551">
        <f>Activity!$C16*Activity!$D16*Activity!I16</f>
        <v>0.77982521166000007</v>
      </c>
      <c r="H17" s="551">
        <f>Activity!$C16*Activity!$D16*Activity!J16</f>
        <v>0.21267960318000001</v>
      </c>
      <c r="I17" s="551">
        <f>Activity!$C16*Activity!$D16*Activity!K16</f>
        <v>7.0893201060000008E-2</v>
      </c>
      <c r="J17" s="552">
        <f>Activity!$C16*Activity!$D16*Activity!L16</f>
        <v>0.56714560848000006</v>
      </c>
      <c r="K17" s="551">
        <f>Activity!$C16*Activity!$D16*Activity!M16</f>
        <v>0.25994173722000002</v>
      </c>
      <c r="L17" s="551">
        <f>Activity!$C16*Activity!$D16*Activity!N16</f>
        <v>0.31508089360000002</v>
      </c>
      <c r="M17" s="549">
        <f>Activity!$C16*Activity!$D16*Activity!O16</f>
        <v>1.2288154850400002</v>
      </c>
      <c r="N17" s="413">
        <v>0</v>
      </c>
      <c r="O17" s="551">
        <f>Activity!C16*Activity!D16</f>
        <v>7.8770223400000008</v>
      </c>
      <c r="P17" s="558">
        <f>Activity!X16</f>
        <v>0</v>
      </c>
    </row>
    <row r="18" spans="2:16">
      <c r="B18" s="7">
        <f t="shared" si="0"/>
        <v>2004</v>
      </c>
      <c r="C18" s="769">
        <f>Activity!$C17*Activity!$D17*Activity!E17</f>
        <v>3.5182250525400001</v>
      </c>
      <c r="D18" s="551">
        <f>Activity!$C17*Activity!$D17*Activity!F17</f>
        <v>1.0433357052359999</v>
      </c>
      <c r="E18" s="549">
        <f>Activity!$C17*Activity!$D17*Activity!G17</f>
        <v>0</v>
      </c>
      <c r="F18" s="551">
        <f>Activity!$C17*Activity!$D17*Activity!H17</f>
        <v>0</v>
      </c>
      <c r="G18" s="551">
        <f>Activity!$C17*Activity!$D17*Activity!I17</f>
        <v>0.80069949471599999</v>
      </c>
      <c r="H18" s="551">
        <f>Activity!$C17*Activity!$D17*Activity!J17</f>
        <v>0.21837258946800001</v>
      </c>
      <c r="I18" s="551">
        <f>Activity!$C17*Activity!$D17*Activity!K17</f>
        <v>7.2790863155999988E-2</v>
      </c>
      <c r="J18" s="552">
        <f>Activity!$C17*Activity!$D17*Activity!L17</f>
        <v>0.5823269052479999</v>
      </c>
      <c r="K18" s="551">
        <f>Activity!$C17*Activity!$D17*Activity!M17</f>
        <v>0.26689983157200003</v>
      </c>
      <c r="L18" s="551">
        <f>Activity!$C17*Activity!$D17*Activity!N17</f>
        <v>0.32351494736000003</v>
      </c>
      <c r="M18" s="549">
        <f>Activity!$C17*Activity!$D17*Activity!O17</f>
        <v>1.2617082947039999</v>
      </c>
      <c r="N18" s="413">
        <v>0</v>
      </c>
      <c r="O18" s="551">
        <f>Activity!C17*Activity!D17</f>
        <v>8.0878736839999998</v>
      </c>
      <c r="P18" s="558">
        <f>Activity!X17</f>
        <v>0</v>
      </c>
    </row>
    <row r="19" spans="2:16">
      <c r="B19" s="7">
        <f t="shared" si="0"/>
        <v>2005</v>
      </c>
      <c r="C19" s="769">
        <f>Activity!$C18*Activity!$D18*Activity!E18</f>
        <v>3.6998809263900005</v>
      </c>
      <c r="D19" s="551">
        <f>Activity!$C18*Activity!$D18*Activity!F18</f>
        <v>1.0972060678260001</v>
      </c>
      <c r="E19" s="549">
        <f>Activity!$C18*Activity!$D18*Activity!G18</f>
        <v>0</v>
      </c>
      <c r="F19" s="551">
        <f>Activity!$C18*Activity!$D18*Activity!H18</f>
        <v>0</v>
      </c>
      <c r="G19" s="551">
        <f>Activity!$C18*Activity!$D18*Activity!I18</f>
        <v>0.84204186600600017</v>
      </c>
      <c r="H19" s="551">
        <f>Activity!$C18*Activity!$D18*Activity!J18</f>
        <v>0.22964778163800001</v>
      </c>
      <c r="I19" s="551">
        <f>Activity!$C18*Activity!$D18*Activity!K18</f>
        <v>7.6549260546000003E-2</v>
      </c>
      <c r="J19" s="552">
        <f>Activity!$C18*Activity!$D18*Activity!L18</f>
        <v>0.61239408436800002</v>
      </c>
      <c r="K19" s="551">
        <f>Activity!$C18*Activity!$D18*Activity!M18</f>
        <v>0.28068062200200006</v>
      </c>
      <c r="L19" s="551">
        <f>Activity!$C18*Activity!$D18*Activity!N18</f>
        <v>0.34021893576000006</v>
      </c>
      <c r="M19" s="549">
        <f>Activity!$C18*Activity!$D18*Activity!O18</f>
        <v>1.3268538494640001</v>
      </c>
      <c r="N19" s="413">
        <v>0</v>
      </c>
      <c r="O19" s="551">
        <f>Activity!C18*Activity!D18</f>
        <v>8.5054733940000009</v>
      </c>
      <c r="P19" s="558">
        <f>Activity!X18</f>
        <v>0</v>
      </c>
    </row>
    <row r="20" spans="2:16">
      <c r="B20" s="7">
        <f t="shared" si="0"/>
        <v>2006</v>
      </c>
      <c r="C20" s="769">
        <f>Activity!$C19*Activity!$D19*Activity!E19</f>
        <v>3.8161951370399998</v>
      </c>
      <c r="D20" s="551">
        <f>Activity!$C19*Activity!$D19*Activity!F19</f>
        <v>1.1316992475359999</v>
      </c>
      <c r="E20" s="549">
        <f>Activity!$C19*Activity!$D19*Activity!G19</f>
        <v>0</v>
      </c>
      <c r="F20" s="551">
        <f>Activity!$C19*Activity!$D19*Activity!H19</f>
        <v>0</v>
      </c>
      <c r="G20" s="551">
        <f>Activity!$C19*Activity!$D19*Activity!I19</f>
        <v>0.86851337601599998</v>
      </c>
      <c r="H20" s="551">
        <f>Activity!$C19*Activity!$D19*Activity!J19</f>
        <v>0.236867284368</v>
      </c>
      <c r="I20" s="551">
        <f>Activity!$C19*Activity!$D19*Activity!K19</f>
        <v>7.8955761455999987E-2</v>
      </c>
      <c r="J20" s="552">
        <f>Activity!$C19*Activity!$D19*Activity!L19</f>
        <v>0.6316460916479999</v>
      </c>
      <c r="K20" s="551">
        <f>Activity!$C19*Activity!$D19*Activity!M19</f>
        <v>0.28950445867200003</v>
      </c>
      <c r="L20" s="551">
        <f>Activity!$C19*Activity!$D19*Activity!N19</f>
        <v>0.35091449536000002</v>
      </c>
      <c r="M20" s="549">
        <f>Activity!$C19*Activity!$D19*Activity!O19</f>
        <v>1.3685665319039999</v>
      </c>
      <c r="N20" s="413">
        <v>0</v>
      </c>
      <c r="O20" s="551">
        <f>Activity!C19*Activity!D19</f>
        <v>8.7728623839999997</v>
      </c>
      <c r="P20" s="558">
        <f>Activity!X19</f>
        <v>0</v>
      </c>
    </row>
    <row r="21" spans="2:16">
      <c r="B21" s="7">
        <f t="shared" si="0"/>
        <v>2007</v>
      </c>
      <c r="C21" s="769">
        <f>Activity!$C20*Activity!$D20*Activity!E20</f>
        <v>3.93453614928</v>
      </c>
      <c r="D21" s="551">
        <f>Activity!$C20*Activity!$D20*Activity!F20</f>
        <v>1.166793478752</v>
      </c>
      <c r="E21" s="549">
        <f>Activity!$C20*Activity!$D20*Activity!G20</f>
        <v>0</v>
      </c>
      <c r="F21" s="551">
        <f>Activity!$C20*Activity!$D20*Activity!H20</f>
        <v>0</v>
      </c>
      <c r="G21" s="551">
        <f>Activity!$C20*Activity!$D20*Activity!I20</f>
        <v>0.89544615811200001</v>
      </c>
      <c r="H21" s="551">
        <f>Activity!$C20*Activity!$D20*Activity!J20</f>
        <v>0.24421258857600001</v>
      </c>
      <c r="I21" s="551">
        <f>Activity!$C20*Activity!$D20*Activity!K20</f>
        <v>8.1404196191999997E-2</v>
      </c>
      <c r="J21" s="552">
        <f>Activity!$C20*Activity!$D20*Activity!L20</f>
        <v>0.65123356953599998</v>
      </c>
      <c r="K21" s="551">
        <f>Activity!$C20*Activity!$D20*Activity!M20</f>
        <v>0.29848205270400002</v>
      </c>
      <c r="L21" s="551">
        <f>Activity!$C20*Activity!$D20*Activity!N20</f>
        <v>0.36179642752000002</v>
      </c>
      <c r="M21" s="549">
        <f>Activity!$C20*Activity!$D20*Activity!O20</f>
        <v>1.411006067328</v>
      </c>
      <c r="N21" s="413">
        <v>0</v>
      </c>
      <c r="O21" s="551">
        <f>Activity!C20*Activity!D20</f>
        <v>9.0449106879999999</v>
      </c>
      <c r="P21" s="558">
        <f>Activity!X20</f>
        <v>0</v>
      </c>
    </row>
    <row r="22" spans="2:16">
      <c r="B22" s="7">
        <f t="shared" ref="B22:B85" si="1">B21+1</f>
        <v>2008</v>
      </c>
      <c r="C22" s="769">
        <f>Activity!$C21*Activity!$D21*Activity!E21</f>
        <v>4.0544199507899998</v>
      </c>
      <c r="D22" s="551">
        <f>Activity!$C21*Activity!$D21*Activity!F21</f>
        <v>1.202345226786</v>
      </c>
      <c r="E22" s="549">
        <f>Activity!$C21*Activity!$D21*Activity!G21</f>
        <v>0</v>
      </c>
      <c r="F22" s="551">
        <f>Activity!$C21*Activity!$D21*Activity!H21</f>
        <v>0</v>
      </c>
      <c r="G22" s="551">
        <f>Activity!$C21*Activity!$D21*Activity!I21</f>
        <v>0.92273005776600003</v>
      </c>
      <c r="H22" s="551">
        <f>Activity!$C21*Activity!$D21*Activity!J21</f>
        <v>0.251653652118</v>
      </c>
      <c r="I22" s="551">
        <f>Activity!$C21*Activity!$D21*Activity!K21</f>
        <v>8.3884550705999997E-2</v>
      </c>
      <c r="J22" s="552">
        <f>Activity!$C21*Activity!$D21*Activity!L21</f>
        <v>0.67107640564799997</v>
      </c>
      <c r="K22" s="551">
        <f>Activity!$C21*Activity!$D21*Activity!M21</f>
        <v>0.30757668592199999</v>
      </c>
      <c r="L22" s="551">
        <f>Activity!$C21*Activity!$D21*Activity!N21</f>
        <v>0.37282022535999998</v>
      </c>
      <c r="M22" s="549">
        <f>Activity!$C21*Activity!$D21*Activity!O21</f>
        <v>1.4539988789039999</v>
      </c>
      <c r="N22" s="413">
        <v>0</v>
      </c>
      <c r="O22" s="551">
        <f>Activity!C21*Activity!D21</f>
        <v>9.3205056339999999</v>
      </c>
      <c r="P22" s="558">
        <f>Activity!X21</f>
        <v>0</v>
      </c>
    </row>
    <row r="23" spans="2:16">
      <c r="B23" s="7">
        <f t="shared" si="1"/>
        <v>2009</v>
      </c>
      <c r="C23" s="769">
        <f>Activity!$C22*Activity!$D22*Activity!E22</f>
        <v>4.1752415261699998</v>
      </c>
      <c r="D23" s="551">
        <f>Activity!$C22*Activity!$D22*Activity!F22</f>
        <v>1.2381750732779999</v>
      </c>
      <c r="E23" s="549">
        <f>Activity!$C22*Activity!$D22*Activity!G22</f>
        <v>0</v>
      </c>
      <c r="F23" s="551">
        <f>Activity!$C22*Activity!$D22*Activity!H22</f>
        <v>0</v>
      </c>
      <c r="G23" s="551">
        <f>Activity!$C22*Activity!$D22*Activity!I22</f>
        <v>0.95022738181799993</v>
      </c>
      <c r="H23" s="551">
        <f>Activity!$C22*Activity!$D22*Activity!J22</f>
        <v>0.25915292231399994</v>
      </c>
      <c r="I23" s="551">
        <f>Activity!$C22*Activity!$D22*Activity!K22</f>
        <v>8.6384307437999977E-2</v>
      </c>
      <c r="J23" s="552">
        <f>Activity!$C22*Activity!$D22*Activity!L22</f>
        <v>0.69107445950399982</v>
      </c>
      <c r="K23" s="551">
        <f>Activity!$C22*Activity!$D22*Activity!M22</f>
        <v>0.31674246060599998</v>
      </c>
      <c r="L23" s="551">
        <f>Activity!$C22*Activity!$D22*Activity!N22</f>
        <v>0.38393025527999997</v>
      </c>
      <c r="M23" s="549">
        <f>Activity!$C22*Activity!$D22*Activity!O22</f>
        <v>1.4973279955919998</v>
      </c>
      <c r="N23" s="413">
        <v>0</v>
      </c>
      <c r="O23" s="551">
        <f>Activity!C22*Activity!D22</f>
        <v>9.5982563819999989</v>
      </c>
      <c r="P23" s="558">
        <f>Activity!X22</f>
        <v>0</v>
      </c>
    </row>
    <row r="24" spans="2:16">
      <c r="B24" s="7">
        <f t="shared" si="1"/>
        <v>2010</v>
      </c>
      <c r="C24" s="769">
        <f>Activity!$C23*Activity!$D23*Activity!E23</f>
        <v>4.3465213859099991</v>
      </c>
      <c r="D24" s="551">
        <f>Activity!$C23*Activity!$D23*Activity!F23</f>
        <v>1.2889684109939998</v>
      </c>
      <c r="E24" s="549">
        <f>Activity!$C23*Activity!$D23*Activity!G23</f>
        <v>0</v>
      </c>
      <c r="F24" s="551">
        <f>Activity!$C23*Activity!$D23*Activity!H23</f>
        <v>0</v>
      </c>
      <c r="G24" s="551">
        <f>Activity!$C23*Activity!$D23*Activity!I23</f>
        <v>0.98920831541399989</v>
      </c>
      <c r="H24" s="551">
        <f>Activity!$C23*Activity!$D23*Activity!J23</f>
        <v>0.26978408602199994</v>
      </c>
      <c r="I24" s="551">
        <f>Activity!$C23*Activity!$D23*Activity!K23</f>
        <v>8.9928028673999974E-2</v>
      </c>
      <c r="J24" s="552">
        <f>Activity!$C23*Activity!$D23*Activity!L23</f>
        <v>0.71942422939199979</v>
      </c>
      <c r="K24" s="551">
        <f>Activity!$C23*Activity!$D23*Activity!M23</f>
        <v>0.32973610513799995</v>
      </c>
      <c r="L24" s="551">
        <f>Activity!$C23*Activity!$D23*Activity!N23</f>
        <v>0.39968012743999992</v>
      </c>
      <c r="M24" s="549">
        <f>Activity!$C23*Activity!$D23*Activity!O23</f>
        <v>1.5587524970159996</v>
      </c>
      <c r="N24" s="413">
        <v>0</v>
      </c>
      <c r="O24" s="551">
        <f>Activity!C23*Activity!D23</f>
        <v>9.992003185999998</v>
      </c>
      <c r="P24" s="558">
        <f>Activity!X23</f>
        <v>0</v>
      </c>
    </row>
    <row r="25" spans="2:16">
      <c r="B25" s="7">
        <f t="shared" si="1"/>
        <v>2011</v>
      </c>
      <c r="C25" s="772">
        <f>Activity!$C24*Activity!$D24*Activity!E24</f>
        <v>4.0814063877000004</v>
      </c>
      <c r="D25" s="551">
        <f>Activity!$C24*Activity!$D24*Activity!F24</f>
        <v>1.2103481011800001</v>
      </c>
      <c r="E25" s="549">
        <f>Activity!$C24*Activity!$D24*Activity!G24</f>
        <v>0</v>
      </c>
      <c r="F25" s="551">
        <f>Activity!$C24*Activity!$D24*Activity!H24</f>
        <v>0</v>
      </c>
      <c r="G25" s="551">
        <f>Activity!$C24*Activity!$D24*Activity!I24</f>
        <v>0.92887179858000013</v>
      </c>
      <c r="H25" s="551">
        <f>Activity!$C24*Activity!$D24*Activity!J24</f>
        <v>0.25332867234000001</v>
      </c>
      <c r="I25" s="551">
        <f>Activity!$C24*Activity!$D24*Activity!K24</f>
        <v>8.4442890780000002E-2</v>
      </c>
      <c r="J25" s="552">
        <f>Activity!$C24*Activity!$D24*Activity!L24</f>
        <v>0.67554312624000001</v>
      </c>
      <c r="K25" s="551">
        <f>Activity!$C24*Activity!$D24*Activity!M24</f>
        <v>0.30962393286000006</v>
      </c>
      <c r="L25" s="551">
        <f>Activity!$C24*Activity!$D24*Activity!N24</f>
        <v>0.37530173680000006</v>
      </c>
      <c r="M25" s="549">
        <f>Activity!$C24*Activity!$D24*Activity!O24</f>
        <v>1.4636767735200003</v>
      </c>
      <c r="N25" s="413">
        <v>0</v>
      </c>
      <c r="O25" s="551">
        <f>Activity!C24*Activity!D24</f>
        <v>9.3825434200000011</v>
      </c>
      <c r="P25" s="558">
        <f>Activity!X24</f>
        <v>0</v>
      </c>
    </row>
    <row r="26" spans="2:16">
      <c r="B26" s="7">
        <f t="shared" si="1"/>
        <v>2012</v>
      </c>
      <c r="C26" s="772">
        <f>Activity!$C25*Activity!$D25*Activity!E25</f>
        <v>4.1825539623000001</v>
      </c>
      <c r="D26" s="551">
        <f>Activity!$C25*Activity!$D25*Activity!F25</f>
        <v>1.2403435888200001</v>
      </c>
      <c r="E26" s="549">
        <f>Activity!$C25*Activity!$D25*Activity!G25</f>
        <v>0</v>
      </c>
      <c r="F26" s="551">
        <f>Activity!$C25*Activity!$D25*Activity!H25</f>
        <v>0</v>
      </c>
      <c r="G26" s="551">
        <f>Activity!$C25*Activity!$D25*Activity!I25</f>
        <v>0.95189159142000013</v>
      </c>
      <c r="H26" s="551">
        <f>Activity!$C25*Activity!$D25*Activity!J25</f>
        <v>0.25960679766</v>
      </c>
      <c r="I26" s="551">
        <f>Activity!$C25*Activity!$D25*Activity!K25</f>
        <v>8.6535599219999995E-2</v>
      </c>
      <c r="J26" s="552">
        <f>Activity!$C25*Activity!$D25*Activity!L25</f>
        <v>0.69228479375999996</v>
      </c>
      <c r="K26" s="551">
        <f>Activity!$C25*Activity!$D25*Activity!M25</f>
        <v>0.31729719714000004</v>
      </c>
      <c r="L26" s="551">
        <f>Activity!$C25*Activity!$D25*Activity!N25</f>
        <v>0.38460266320000003</v>
      </c>
      <c r="M26" s="549">
        <f>Activity!$C25*Activity!$D25*Activity!O25</f>
        <v>1.4999503864800001</v>
      </c>
      <c r="N26" s="413">
        <v>0</v>
      </c>
      <c r="O26" s="551">
        <f>Activity!C25*Activity!D25</f>
        <v>9.6150665800000006</v>
      </c>
      <c r="P26" s="558">
        <f>Activity!X25</f>
        <v>0</v>
      </c>
    </row>
    <row r="27" spans="2:16">
      <c r="B27" s="7">
        <f t="shared" si="1"/>
        <v>2013</v>
      </c>
      <c r="C27" s="772">
        <f>Activity!$C26*Activity!$D26*Activity!E26</f>
        <v>4.2868091159999997</v>
      </c>
      <c r="D27" s="551">
        <f>Activity!$C26*Activity!$D26*Activity!F26</f>
        <v>1.2712606343999999</v>
      </c>
      <c r="E27" s="549">
        <f>Activity!$C26*Activity!$D26*Activity!G26</f>
        <v>0</v>
      </c>
      <c r="F27" s="551">
        <f>Activity!$C26*Activity!$D26*Activity!H26</f>
        <v>0</v>
      </c>
      <c r="G27" s="551">
        <f>Activity!$C26*Activity!$D26*Activity!I26</f>
        <v>0.97561862639999997</v>
      </c>
      <c r="H27" s="551">
        <f>Activity!$C26*Activity!$D26*Activity!J26</f>
        <v>0.26607780719999996</v>
      </c>
      <c r="I27" s="551">
        <f>Activity!$C26*Activity!$D26*Activity!K26</f>
        <v>8.8692602399999987E-2</v>
      </c>
      <c r="J27" s="552">
        <f>Activity!$C26*Activity!$D26*Activity!L26</f>
        <v>0.70954081919999989</v>
      </c>
      <c r="K27" s="551">
        <f>Activity!$C26*Activity!$D26*Activity!M26</f>
        <v>0.32520620880000001</v>
      </c>
      <c r="L27" s="551">
        <f>Activity!$C26*Activity!$D26*Activity!N26</f>
        <v>0.394189344</v>
      </c>
      <c r="M27" s="549">
        <f>Activity!$C26*Activity!$D26*Activity!O26</f>
        <v>1.5373384416</v>
      </c>
      <c r="N27" s="413">
        <v>0</v>
      </c>
      <c r="O27" s="551">
        <f>Activity!C26*Activity!D26</f>
        <v>9.8547335999999994</v>
      </c>
      <c r="P27" s="558">
        <f>Activity!X26</f>
        <v>0</v>
      </c>
    </row>
    <row r="28" spans="2:16">
      <c r="B28" s="7">
        <f t="shared" si="1"/>
        <v>2014</v>
      </c>
      <c r="C28" s="772">
        <f>Activity!$C27*Activity!$D27*Activity!E27</f>
        <v>4.3894967298000003</v>
      </c>
      <c r="D28" s="551">
        <f>Activity!$C27*Activity!$D27*Activity!F27</f>
        <v>1.3017128233199999</v>
      </c>
      <c r="E28" s="549">
        <f>Activity!$C27*Activity!$D27*Activity!G27</f>
        <v>0</v>
      </c>
      <c r="F28" s="551">
        <f>Activity!$C27*Activity!$D27*Activity!H27</f>
        <v>0</v>
      </c>
      <c r="G28" s="551">
        <f>Activity!$C27*Activity!$D27*Activity!I27</f>
        <v>0.99898891091999997</v>
      </c>
      <c r="H28" s="551">
        <f>Activity!$C27*Activity!$D27*Activity!J27</f>
        <v>0.27245152115999999</v>
      </c>
      <c r="I28" s="551">
        <f>Activity!$C27*Activity!$D27*Activity!K27</f>
        <v>9.0817173719999991E-2</v>
      </c>
      <c r="J28" s="552">
        <f>Activity!$C27*Activity!$D27*Activity!L27</f>
        <v>0.72653738975999993</v>
      </c>
      <c r="K28" s="551">
        <f>Activity!$C27*Activity!$D27*Activity!M27</f>
        <v>0.33299630363999999</v>
      </c>
      <c r="L28" s="551">
        <f>Activity!$C27*Activity!$D27*Activity!N27</f>
        <v>0.40363188319999999</v>
      </c>
      <c r="M28" s="549">
        <f>Activity!$C27*Activity!$D27*Activity!O27</f>
        <v>1.57416434448</v>
      </c>
      <c r="N28" s="413">
        <v>0</v>
      </c>
      <c r="O28" s="551">
        <f>Activity!C27*Activity!D27</f>
        <v>10.09079708</v>
      </c>
      <c r="P28" s="558">
        <f>Activity!X27</f>
        <v>0</v>
      </c>
    </row>
    <row r="29" spans="2:16">
      <c r="B29" s="7">
        <f t="shared" si="1"/>
        <v>2015</v>
      </c>
      <c r="C29" s="772">
        <f>Activity!$C28*Activity!$D28*Activity!E28</f>
        <v>4.4915793281999994</v>
      </c>
      <c r="D29" s="551">
        <f>Activity!$C28*Activity!$D28*Activity!F28</f>
        <v>1.33198559388</v>
      </c>
      <c r="E29" s="549">
        <f>Activity!$C28*Activity!$D28*Activity!G28</f>
        <v>0</v>
      </c>
      <c r="F29" s="551">
        <f>Activity!$C28*Activity!$D28*Activity!H28</f>
        <v>0</v>
      </c>
      <c r="G29" s="551">
        <f>Activity!$C28*Activity!$D28*Activity!I28</f>
        <v>1.0222215022799999</v>
      </c>
      <c r="H29" s="551">
        <f>Activity!$C28*Activity!$D28*Activity!J28</f>
        <v>0.27878768243999996</v>
      </c>
      <c r="I29" s="551">
        <f>Activity!$C28*Activity!$D28*Activity!K28</f>
        <v>9.2929227479999987E-2</v>
      </c>
      <c r="J29" s="552">
        <f>Activity!$C28*Activity!$D28*Activity!L28</f>
        <v>0.7434338198399999</v>
      </c>
      <c r="K29" s="551">
        <f>Activity!$C28*Activity!$D28*Activity!M28</f>
        <v>0.34074050076000001</v>
      </c>
      <c r="L29" s="551">
        <f>Activity!$C28*Activity!$D28*Activity!N28</f>
        <v>0.41301878879999998</v>
      </c>
      <c r="M29" s="549">
        <f>Activity!$C28*Activity!$D28*Activity!O28</f>
        <v>1.6107732763199998</v>
      </c>
      <c r="N29" s="413">
        <v>0</v>
      </c>
      <c r="O29" s="551">
        <f>Activity!C28*Activity!D28</f>
        <v>10.325469719999999</v>
      </c>
      <c r="P29" s="558">
        <f>Activity!X28</f>
        <v>0</v>
      </c>
    </row>
    <row r="30" spans="2:16">
      <c r="B30" s="7">
        <f t="shared" si="1"/>
        <v>2016</v>
      </c>
      <c r="C30" s="772">
        <f>Activity!$C29*Activity!$D29*Activity!E29</f>
        <v>4.5889868075999996</v>
      </c>
      <c r="D30" s="551">
        <f>Activity!$C29*Activity!$D29*Activity!F29</f>
        <v>1.3608719498399999</v>
      </c>
      <c r="E30" s="549">
        <f>Activity!$C29*Activity!$D29*Activity!G29</f>
        <v>0</v>
      </c>
      <c r="F30" s="551">
        <f>Activity!$C29*Activity!$D29*Activity!H29</f>
        <v>0</v>
      </c>
      <c r="G30" s="551">
        <f>Activity!$C29*Activity!$D29*Activity!I29</f>
        <v>1.0443901010399999</v>
      </c>
      <c r="H30" s="551">
        <f>Activity!$C29*Activity!$D29*Activity!J29</f>
        <v>0.28483366391999998</v>
      </c>
      <c r="I30" s="551">
        <f>Activity!$C29*Activity!$D29*Activity!K29</f>
        <v>9.4944554639999984E-2</v>
      </c>
      <c r="J30" s="552">
        <f>Activity!$C29*Activity!$D29*Activity!L29</f>
        <v>0.75955643711999987</v>
      </c>
      <c r="K30" s="551">
        <f>Activity!$C29*Activity!$D29*Activity!M29</f>
        <v>0.34813003368000001</v>
      </c>
      <c r="L30" s="551">
        <f>Activity!$C29*Activity!$D29*Activity!N29</f>
        <v>0.42197579839999999</v>
      </c>
      <c r="M30" s="549">
        <f>Activity!$C29*Activity!$D29*Activity!O29</f>
        <v>1.6457056137599999</v>
      </c>
      <c r="N30" s="413">
        <v>0</v>
      </c>
      <c r="O30" s="551">
        <f>Activity!C29*Activity!D29</f>
        <v>10.549394959999999</v>
      </c>
      <c r="P30" s="558">
        <f>Activity!X29</f>
        <v>0</v>
      </c>
    </row>
    <row r="31" spans="2:16">
      <c r="B31" s="7">
        <f t="shared" si="1"/>
        <v>2017</v>
      </c>
      <c r="C31" s="772">
        <f>Activity!$C30*Activity!$D30*Activity!E30</f>
        <v>4.5756764631763209</v>
      </c>
      <c r="D31" s="551">
        <f>Activity!$C30*Activity!$D30*Activity!F30</f>
        <v>1.3569247442522883</v>
      </c>
      <c r="E31" s="549">
        <f>Activity!$C30*Activity!$D30*Activity!G30</f>
        <v>0</v>
      </c>
      <c r="F31" s="551">
        <f>Activity!$C30*Activity!$D30*Activity!H30</f>
        <v>0</v>
      </c>
      <c r="G31" s="551">
        <f>Activity!$C30*Activity!$D30*Activity!I30</f>
        <v>1.0413608502401284</v>
      </c>
      <c r="H31" s="551">
        <f>Activity!$C30*Activity!$D30*Activity!J30</f>
        <v>0.28400750461094404</v>
      </c>
      <c r="I31" s="551">
        <f>Activity!$C30*Activity!$D30*Activity!K30</f>
        <v>9.4669168203648013E-2</v>
      </c>
      <c r="J31" s="552">
        <f>Activity!$C30*Activity!$D30*Activity!L30</f>
        <v>0.7573533456291841</v>
      </c>
      <c r="K31" s="551">
        <f>Activity!$C30*Activity!$D30*Activity!M30</f>
        <v>0.34712028341337609</v>
      </c>
      <c r="L31" s="551">
        <f>Activity!$C30*Activity!$D30*Activity!N30</f>
        <v>0.42075185868288012</v>
      </c>
      <c r="M31" s="549">
        <f>Activity!$C30*Activity!$D30*Activity!O30</f>
        <v>1.6409322488632323</v>
      </c>
      <c r="N31" s="413">
        <v>0</v>
      </c>
      <c r="O31" s="551">
        <f>Activity!C30*Activity!D30</f>
        <v>10.518796467072002</v>
      </c>
      <c r="P31" s="558">
        <f>Activity!X30</f>
        <v>0</v>
      </c>
    </row>
    <row r="32" spans="2:16">
      <c r="B32" s="7">
        <f t="shared" si="1"/>
        <v>2018</v>
      </c>
      <c r="C32" s="772">
        <f>Activity!$C31*Activity!$D31*Activity!E31</f>
        <v>4.7939888763568126</v>
      </c>
      <c r="D32" s="551">
        <f>Activity!$C31*Activity!$D31*Activity!F31</f>
        <v>1.4216656667816754</v>
      </c>
      <c r="E32" s="549">
        <f>Activity!$C31*Activity!$D31*Activity!G31</f>
        <v>0</v>
      </c>
      <c r="F32" s="551">
        <f>Activity!$C31*Activity!$D31*Activity!H31</f>
        <v>0</v>
      </c>
      <c r="G32" s="551">
        <f>Activity!$C31*Activity!$D31*Activity!I31</f>
        <v>1.0910457442743091</v>
      </c>
      <c r="H32" s="551">
        <f>Activity!$C31*Activity!$D31*Activity!J31</f>
        <v>0.29755793025662974</v>
      </c>
      <c r="I32" s="551">
        <f>Activity!$C31*Activity!$D31*Activity!K31</f>
        <v>9.9185976752209901E-2</v>
      </c>
      <c r="J32" s="552">
        <f>Activity!$C31*Activity!$D31*Activity!L31</f>
        <v>0.7934878140176792</v>
      </c>
      <c r="K32" s="551">
        <f>Activity!$C31*Activity!$D31*Activity!M31</f>
        <v>0.36368191475810302</v>
      </c>
      <c r="L32" s="551">
        <f>Activity!$C31*Activity!$D31*Activity!N31</f>
        <v>0.44082656334315518</v>
      </c>
      <c r="M32" s="549">
        <f>Activity!$C31*Activity!$D31*Activity!O31</f>
        <v>1.7192235970383052</v>
      </c>
      <c r="N32" s="413">
        <v>0</v>
      </c>
      <c r="O32" s="551">
        <f>Activity!C31*Activity!D31</f>
        <v>11.020664083578879</v>
      </c>
      <c r="P32" s="558">
        <f>Activity!X31</f>
        <v>0</v>
      </c>
    </row>
    <row r="33" spans="2:16">
      <c r="B33" s="7">
        <f t="shared" si="1"/>
        <v>2019</v>
      </c>
      <c r="C33" s="772">
        <f>Activity!$C32*Activity!$D32*Activity!E32</f>
        <v>5.0190210460987208</v>
      </c>
      <c r="D33" s="551">
        <f>Activity!$C32*Activity!$D32*Activity!F32</f>
        <v>1.488399344705138</v>
      </c>
      <c r="E33" s="549">
        <f>Activity!$C32*Activity!$D32*Activity!G32</f>
        <v>0</v>
      </c>
      <c r="F33" s="551">
        <f>Activity!$C32*Activity!$D32*Activity!H32</f>
        <v>0</v>
      </c>
      <c r="G33" s="551">
        <f>Activity!$C32*Activity!$D32*Activity!I32</f>
        <v>1.1422599622155711</v>
      </c>
      <c r="H33" s="551">
        <f>Activity!$C32*Activity!$D32*Activity!J32</f>
        <v>0.31152544424061029</v>
      </c>
      <c r="I33" s="551">
        <f>Activity!$C32*Activity!$D32*Activity!K32</f>
        <v>0.10384181474687008</v>
      </c>
      <c r="J33" s="552">
        <f>Activity!$C32*Activity!$D32*Activity!L32</f>
        <v>0.83073451797496067</v>
      </c>
      <c r="K33" s="551">
        <f>Activity!$C32*Activity!$D32*Activity!M32</f>
        <v>0.38075332073852369</v>
      </c>
      <c r="L33" s="551">
        <f>Activity!$C32*Activity!$D32*Activity!N32</f>
        <v>0.46151917665275599</v>
      </c>
      <c r="M33" s="549">
        <f>Activity!$C32*Activity!$D32*Activity!O32</f>
        <v>1.7999247889457484</v>
      </c>
      <c r="N33" s="413">
        <v>0</v>
      </c>
      <c r="O33" s="551">
        <f>Activity!C32*Activity!D32</f>
        <v>11.537979416318899</v>
      </c>
      <c r="P33" s="558">
        <f>Activity!X32</f>
        <v>0</v>
      </c>
    </row>
    <row r="34" spans="2:16">
      <c r="B34" s="7">
        <f t="shared" si="1"/>
        <v>2020</v>
      </c>
      <c r="C34" s="772">
        <f>Activity!$C33*Activity!$D33*Activity!E33</f>
        <v>5.2508506368225341</v>
      </c>
      <c r="D34" s="551">
        <f>Activity!$C33*Activity!$D33*Activity!F33</f>
        <v>1.5571488095404755</v>
      </c>
      <c r="E34" s="549">
        <f>Activity!$C33*Activity!$D33*Activity!G33</f>
        <v>0</v>
      </c>
      <c r="F34" s="551">
        <f>Activity!$C33*Activity!$D33*Activity!H33</f>
        <v>0</v>
      </c>
      <c r="G34" s="551">
        <f>Activity!$C33*Activity!$D33*Activity!I33</f>
        <v>1.1950211794147836</v>
      </c>
      <c r="H34" s="551">
        <f>Activity!$C33*Activity!$D33*Activity!J33</f>
        <v>0.32591486711312279</v>
      </c>
      <c r="I34" s="551">
        <f>Activity!$C33*Activity!$D33*Activity!K33</f>
        <v>0.10863828903770759</v>
      </c>
      <c r="J34" s="552">
        <f>Activity!$C33*Activity!$D33*Activity!L33</f>
        <v>0.86910631230166069</v>
      </c>
      <c r="K34" s="551">
        <f>Activity!$C33*Activity!$D33*Activity!M33</f>
        <v>0.3983403931382612</v>
      </c>
      <c r="L34" s="551">
        <f>Activity!$C33*Activity!$D33*Activity!N33</f>
        <v>0.48283684016758932</v>
      </c>
      <c r="M34" s="549">
        <f>Activity!$C33*Activity!$D33*Activity!O33</f>
        <v>1.8830636766535984</v>
      </c>
      <c r="N34" s="413">
        <v>0</v>
      </c>
      <c r="O34" s="551">
        <f>Activity!C33*Activity!D33</f>
        <v>12.070921004189733</v>
      </c>
      <c r="P34" s="558">
        <f>Activity!X33</f>
        <v>0</v>
      </c>
    </row>
    <row r="35" spans="2:16">
      <c r="B35" s="7">
        <f t="shared" si="1"/>
        <v>2021</v>
      </c>
      <c r="C35" s="772">
        <f>Activity!$C34*Activity!$D34*Activity!E34</f>
        <v>5.4895446014206923</v>
      </c>
      <c r="D35" s="551">
        <f>Activity!$C34*Activity!$D34*Activity!F34</f>
        <v>1.6279339162833777</v>
      </c>
      <c r="E35" s="549">
        <f>Activity!$C34*Activity!$D34*Activity!G34</f>
        <v>0</v>
      </c>
      <c r="F35" s="551">
        <f>Activity!$C34*Activity!$D34*Activity!H34</f>
        <v>0</v>
      </c>
      <c r="G35" s="551">
        <f>Activity!$C34*Activity!$D34*Activity!I34</f>
        <v>1.2493446334267784</v>
      </c>
      <c r="H35" s="551">
        <f>Activity!$C34*Activity!$D34*Activity!J34</f>
        <v>0.34073035457093953</v>
      </c>
      <c r="I35" s="551">
        <f>Activity!$C34*Activity!$D34*Activity!K34</f>
        <v>0.11357678485697983</v>
      </c>
      <c r="J35" s="552">
        <f>Activity!$C34*Activity!$D34*Activity!L34</f>
        <v>0.90861427885583868</v>
      </c>
      <c r="K35" s="551">
        <f>Activity!$C34*Activity!$D34*Activity!M34</f>
        <v>0.41644821114225944</v>
      </c>
      <c r="L35" s="551">
        <f>Activity!$C34*Activity!$D34*Activity!N34</f>
        <v>0.50478571047546594</v>
      </c>
      <c r="M35" s="549">
        <f>Activity!$C34*Activity!$D34*Activity!O34</f>
        <v>1.9686642708543172</v>
      </c>
      <c r="N35" s="413">
        <v>0</v>
      </c>
      <c r="O35" s="551">
        <f>Activity!C34*Activity!D34</f>
        <v>12.619642761886649</v>
      </c>
      <c r="P35" s="558">
        <f>Activity!X34</f>
        <v>0</v>
      </c>
    </row>
    <row r="36" spans="2:16">
      <c r="B36" s="7">
        <f t="shared" si="1"/>
        <v>2022</v>
      </c>
      <c r="C36" s="772">
        <f>Activity!$C35*Activity!$D35*Activity!E35</f>
        <v>5.7351577361688975</v>
      </c>
      <c r="D36" s="551">
        <f>Activity!$C35*Activity!$D35*Activity!F35</f>
        <v>1.7007709148638799</v>
      </c>
      <c r="E36" s="549">
        <f>Activity!$C35*Activity!$D35*Activity!G35</f>
        <v>0</v>
      </c>
      <c r="F36" s="551">
        <f>Activity!$C35*Activity!$D35*Activity!H35</f>
        <v>0</v>
      </c>
      <c r="G36" s="551">
        <f>Activity!$C35*Activity!$D35*Activity!I35</f>
        <v>1.3052427951280938</v>
      </c>
      <c r="H36" s="551">
        <f>Activity!$C35*Activity!$D35*Activity!J35</f>
        <v>0.35597530776220743</v>
      </c>
      <c r="I36" s="551">
        <f>Activity!$C35*Activity!$D35*Activity!K35</f>
        <v>0.1186584359207358</v>
      </c>
      <c r="J36" s="552">
        <f>Activity!$C35*Activity!$D35*Activity!L35</f>
        <v>0.9492674873658864</v>
      </c>
      <c r="K36" s="551">
        <f>Activity!$C35*Activity!$D35*Activity!M35</f>
        <v>0.43508093170936463</v>
      </c>
      <c r="L36" s="551">
        <f>Activity!$C35*Activity!$D35*Activity!N35</f>
        <v>0.52737082631438137</v>
      </c>
      <c r="M36" s="549">
        <f>Activity!$C35*Activity!$D35*Activity!O35</f>
        <v>2.0567462226260873</v>
      </c>
      <c r="N36" s="413">
        <v>0</v>
      </c>
      <c r="O36" s="551">
        <f>Activity!C35*Activity!D35</f>
        <v>13.184270657859534</v>
      </c>
      <c r="P36" s="558">
        <f>Activity!X35</f>
        <v>0</v>
      </c>
    </row>
    <row r="37" spans="2:16">
      <c r="B37" s="7">
        <f t="shared" si="1"/>
        <v>2023</v>
      </c>
      <c r="C37" s="772">
        <f>Activity!$C36*Activity!$D36*Activity!E36</f>
        <v>5.987731099955437</v>
      </c>
      <c r="D37" s="551">
        <f>Activity!$C36*Activity!$D36*Activity!F36</f>
        <v>1.7756719813660951</v>
      </c>
      <c r="E37" s="549">
        <f>Activity!$C36*Activity!$D36*Activity!G36</f>
        <v>0</v>
      </c>
      <c r="F37" s="551">
        <f>Activity!$C36*Activity!$D36*Activity!H36</f>
        <v>0</v>
      </c>
      <c r="G37" s="551">
        <f>Activity!$C36*Activity!$D36*Activity!I36</f>
        <v>1.3627250089553753</v>
      </c>
      <c r="H37" s="551">
        <f>Activity!$C36*Activity!$D36*Activity!J36</f>
        <v>0.37165227516964777</v>
      </c>
      <c r="I37" s="551">
        <f>Activity!$C36*Activity!$D36*Activity!K36</f>
        <v>0.12388409172321592</v>
      </c>
      <c r="J37" s="552">
        <f>Activity!$C36*Activity!$D36*Activity!L36</f>
        <v>0.99107273378572736</v>
      </c>
      <c r="K37" s="551">
        <f>Activity!$C36*Activity!$D36*Activity!M36</f>
        <v>0.4542416696517918</v>
      </c>
      <c r="L37" s="551">
        <f>Activity!$C36*Activity!$D36*Activity!N36</f>
        <v>0.55059596321429305</v>
      </c>
      <c r="M37" s="549">
        <f>Activity!$C36*Activity!$D36*Activity!O36</f>
        <v>2.1473242565357427</v>
      </c>
      <c r="N37" s="413">
        <v>0</v>
      </c>
      <c r="O37" s="551">
        <f>Activity!C36*Activity!D36</f>
        <v>13.764899080357326</v>
      </c>
      <c r="P37" s="558">
        <f>Activity!X36</f>
        <v>0</v>
      </c>
    </row>
    <row r="38" spans="2:16">
      <c r="B38" s="7">
        <f t="shared" si="1"/>
        <v>2024</v>
      </c>
      <c r="C38" s="772">
        <f>Activity!$C37*Activity!$D37*Activity!E37</f>
        <v>6.2472902863026922</v>
      </c>
      <c r="D38" s="551">
        <f>Activity!$C37*Activity!$D37*Activity!F37</f>
        <v>1.8526447055932123</v>
      </c>
      <c r="E38" s="549">
        <f>Activity!$C37*Activity!$D37*Activity!G37</f>
        <v>0</v>
      </c>
      <c r="F38" s="551">
        <f>Activity!$C37*Activity!$D37*Activity!H37</f>
        <v>0</v>
      </c>
      <c r="G38" s="551">
        <f>Activity!$C37*Activity!$D37*Activity!I37</f>
        <v>1.4217970996413025</v>
      </c>
      <c r="H38" s="551">
        <f>Activity!$C37*Activity!$D37*Activity!J37</f>
        <v>0.38776284535671884</v>
      </c>
      <c r="I38" s="551">
        <f>Activity!$C37*Activity!$D37*Activity!K37</f>
        <v>0.12925428178557294</v>
      </c>
      <c r="J38" s="552">
        <f>Activity!$C37*Activity!$D37*Activity!L37</f>
        <v>1.0340342542845835</v>
      </c>
      <c r="K38" s="551">
        <f>Activity!$C37*Activity!$D37*Activity!M37</f>
        <v>0.4739323665471008</v>
      </c>
      <c r="L38" s="551">
        <f>Activity!$C37*Activity!$D37*Activity!N37</f>
        <v>0.57446347460254643</v>
      </c>
      <c r="M38" s="549">
        <f>Activity!$C37*Activity!$D37*Activity!O37</f>
        <v>2.2404075509499313</v>
      </c>
      <c r="N38" s="413">
        <v>0</v>
      </c>
      <c r="O38" s="551">
        <f>Activity!C37*Activity!D37</f>
        <v>14.361586865063661</v>
      </c>
      <c r="P38" s="558">
        <f>Activity!X37</f>
        <v>0</v>
      </c>
    </row>
    <row r="39" spans="2:16">
      <c r="B39" s="7">
        <f t="shared" si="1"/>
        <v>2025</v>
      </c>
      <c r="C39" s="772">
        <f>Activity!$C38*Activity!$D38*Activity!E38</f>
        <v>6.5138435357130522</v>
      </c>
      <c r="D39" s="551">
        <f>Activity!$C38*Activity!$D38*Activity!F38</f>
        <v>1.9316915312804224</v>
      </c>
      <c r="E39" s="549">
        <f>Activity!$C38*Activity!$D38*Activity!G38</f>
        <v>0</v>
      </c>
      <c r="F39" s="551">
        <f>Activity!$C38*Activity!$D38*Activity!H38</f>
        <v>0</v>
      </c>
      <c r="G39" s="551">
        <f>Activity!$C38*Activity!$D38*Activity!I38</f>
        <v>1.4824609426105568</v>
      </c>
      <c r="H39" s="551">
        <f>Activity!$C38*Activity!$D38*Activity!J38</f>
        <v>0.4043075298028791</v>
      </c>
      <c r="I39" s="551">
        <f>Activity!$C38*Activity!$D38*Activity!K38</f>
        <v>0.13476917660095969</v>
      </c>
      <c r="J39" s="552">
        <f>Activity!$C38*Activity!$D38*Activity!L38</f>
        <v>1.0781534128076775</v>
      </c>
      <c r="K39" s="551">
        <f>Activity!$C38*Activity!$D38*Activity!M38</f>
        <v>0.49415364753685226</v>
      </c>
      <c r="L39" s="551">
        <f>Activity!$C38*Activity!$D38*Activity!N38</f>
        <v>0.59897411822648761</v>
      </c>
      <c r="M39" s="549">
        <f>Activity!$C38*Activity!$D38*Activity!O38</f>
        <v>2.3359990610833017</v>
      </c>
      <c r="N39" s="413">
        <v>0</v>
      </c>
      <c r="O39" s="551">
        <f>Activity!C38*Activity!D38</f>
        <v>14.974352955662189</v>
      </c>
      <c r="P39" s="558">
        <f>Activity!X38</f>
        <v>0</v>
      </c>
    </row>
    <row r="40" spans="2:16">
      <c r="B40" s="7">
        <f t="shared" si="1"/>
        <v>2026</v>
      </c>
      <c r="C40" s="772">
        <f>Activity!$C39*Activity!$D39*Activity!E39</f>
        <v>6.7873796748541464</v>
      </c>
      <c r="D40" s="551">
        <f>Activity!$C39*Activity!$D39*Activity!F39</f>
        <v>2.0128091449567469</v>
      </c>
      <c r="E40" s="549">
        <f>Activity!$C39*Activity!$D39*Activity!G39</f>
        <v>0</v>
      </c>
      <c r="F40" s="551">
        <f>Activity!$C39*Activity!$D39*Activity!H39</f>
        <v>0</v>
      </c>
      <c r="G40" s="551">
        <f>Activity!$C39*Activity!$D39*Activity!I39</f>
        <v>1.5447139949668058</v>
      </c>
      <c r="H40" s="551">
        <f>Activity!$C39*Activity!$D39*Activity!J39</f>
        <v>0.42128563499094701</v>
      </c>
      <c r="I40" s="551">
        <f>Activity!$C39*Activity!$D39*Activity!K39</f>
        <v>0.14042854499698235</v>
      </c>
      <c r="J40" s="552">
        <f>Activity!$C39*Activity!$D39*Activity!L39</f>
        <v>1.1234283599758588</v>
      </c>
      <c r="K40" s="551">
        <f>Activity!$C39*Activity!$D39*Activity!M39</f>
        <v>0.51490466498893528</v>
      </c>
      <c r="L40" s="551">
        <f>Activity!$C39*Activity!$D39*Activity!N39</f>
        <v>0.6241268666532549</v>
      </c>
      <c r="M40" s="549">
        <f>Activity!$C39*Activity!$D39*Activity!O39</f>
        <v>2.434094779947694</v>
      </c>
      <c r="N40" s="413">
        <v>0</v>
      </c>
      <c r="O40" s="551">
        <f>Activity!C39*Activity!D39</f>
        <v>15.603171666331372</v>
      </c>
      <c r="P40" s="558">
        <f>Activity!X39</f>
        <v>0</v>
      </c>
    </row>
    <row r="41" spans="2:16">
      <c r="B41" s="7">
        <f t="shared" si="1"/>
        <v>2027</v>
      </c>
      <c r="C41" s="772">
        <f>Activity!$C40*Activity!$D40*Activity!E40</f>
        <v>7.067865867999263</v>
      </c>
      <c r="D41" s="551">
        <f>Activity!$C40*Activity!$D40*Activity!F40</f>
        <v>2.0959878091308162</v>
      </c>
      <c r="E41" s="549">
        <f>Activity!$C40*Activity!$D40*Activity!G40</f>
        <v>0</v>
      </c>
      <c r="F41" s="551">
        <f>Activity!$C40*Activity!$D40*Activity!H40</f>
        <v>0</v>
      </c>
      <c r="G41" s="551">
        <f>Activity!$C40*Activity!$D40*Activity!I40</f>
        <v>1.6085487837515566</v>
      </c>
      <c r="H41" s="551">
        <f>Activity!$C40*Activity!$D40*Activity!J40</f>
        <v>0.43869512284133361</v>
      </c>
      <c r="I41" s="551">
        <f>Activity!$C40*Activity!$D40*Activity!K40</f>
        <v>0.14623170761377785</v>
      </c>
      <c r="J41" s="552">
        <f>Activity!$C40*Activity!$D40*Activity!L40</f>
        <v>1.1698536609102228</v>
      </c>
      <c r="K41" s="551">
        <f>Activity!$C40*Activity!$D40*Activity!M40</f>
        <v>0.53618292791718558</v>
      </c>
      <c r="L41" s="551">
        <f>Activity!$C40*Activity!$D40*Activity!N40</f>
        <v>0.64991870050567946</v>
      </c>
      <c r="M41" s="549">
        <f>Activity!$C40*Activity!$D40*Activity!O40</f>
        <v>2.5346829319721498</v>
      </c>
      <c r="N41" s="413">
        <v>0</v>
      </c>
      <c r="O41" s="551">
        <f>Activity!C40*Activity!D40</f>
        <v>16.247967512641985</v>
      </c>
      <c r="P41" s="558">
        <f>Activity!X40</f>
        <v>0</v>
      </c>
    </row>
    <row r="42" spans="2:16">
      <c r="B42" s="7">
        <f t="shared" si="1"/>
        <v>2028</v>
      </c>
      <c r="C42" s="772">
        <f>Activity!$C41*Activity!$D41*Activity!E41</f>
        <v>7.3552451649518966</v>
      </c>
      <c r="D42" s="551">
        <f>Activity!$C41*Activity!$D41*Activity!F41</f>
        <v>2.1812106351236658</v>
      </c>
      <c r="E42" s="549">
        <f>Activity!$C41*Activity!$D41*Activity!G41</f>
        <v>0</v>
      </c>
      <c r="F42" s="551">
        <f>Activity!$C41*Activity!$D41*Activity!H41</f>
        <v>0</v>
      </c>
      <c r="G42" s="551">
        <f>Activity!$C41*Activity!$D41*Activity!I41</f>
        <v>1.673952347885604</v>
      </c>
      <c r="H42" s="551">
        <f>Activity!$C41*Activity!$D41*Activity!J41</f>
        <v>0.45653245851425561</v>
      </c>
      <c r="I42" s="551">
        <f>Activity!$C41*Activity!$D41*Activity!K41</f>
        <v>0.15217748617141852</v>
      </c>
      <c r="J42" s="552">
        <f>Activity!$C41*Activity!$D41*Activity!L41</f>
        <v>1.2174198893713482</v>
      </c>
      <c r="K42" s="551">
        <f>Activity!$C41*Activity!$D41*Activity!M41</f>
        <v>0.55798411596186803</v>
      </c>
      <c r="L42" s="551">
        <f>Activity!$C41*Activity!$D41*Activity!N41</f>
        <v>0.67634438298408239</v>
      </c>
      <c r="M42" s="549">
        <f>Activity!$C41*Activity!$D41*Activity!O41</f>
        <v>2.6377430936379214</v>
      </c>
      <c r="N42" s="413">
        <v>0</v>
      </c>
      <c r="O42" s="551">
        <f>Activity!C41*Activity!D41</f>
        <v>16.90860957460206</v>
      </c>
      <c r="P42" s="558">
        <f>Activity!X41</f>
        <v>0</v>
      </c>
    </row>
    <row r="43" spans="2:16">
      <c r="B43" s="7">
        <f t="shared" si="1"/>
        <v>2029</v>
      </c>
      <c r="C43" s="772">
        <f>Activity!$C42*Activity!$D42*Activity!E42</f>
        <v>7.6494338284013459</v>
      </c>
      <c r="D43" s="551">
        <f>Activity!$C42*Activity!$D42*Activity!F42</f>
        <v>2.2684527904914336</v>
      </c>
      <c r="E43" s="549">
        <f>Activity!$C42*Activity!$D42*Activity!G42</f>
        <v>0</v>
      </c>
      <c r="F43" s="551">
        <f>Activity!$C42*Activity!$D42*Activity!H42</f>
        <v>0</v>
      </c>
      <c r="G43" s="551">
        <f>Activity!$C42*Activity!$D42*Activity!I42</f>
        <v>1.7409056299120305</v>
      </c>
      <c r="H43" s="551">
        <f>Activity!$C42*Activity!$D42*Activity!J42</f>
        <v>0.4747924445214628</v>
      </c>
      <c r="I43" s="551">
        <f>Activity!$C42*Activity!$D42*Activity!K42</f>
        <v>0.15826414817382092</v>
      </c>
      <c r="J43" s="552">
        <f>Activity!$C42*Activity!$D42*Activity!L42</f>
        <v>1.2661131853905674</v>
      </c>
      <c r="K43" s="551">
        <f>Activity!$C42*Activity!$D42*Activity!M42</f>
        <v>0.58030187663734345</v>
      </c>
      <c r="L43" s="551">
        <f>Activity!$C42*Activity!$D42*Activity!N42</f>
        <v>0.70339621410587083</v>
      </c>
      <c r="M43" s="549">
        <f>Activity!$C42*Activity!$D42*Activity!O42</f>
        <v>2.7432452350128962</v>
      </c>
      <c r="N43" s="413">
        <v>0</v>
      </c>
      <c r="O43" s="551">
        <f>Activity!C42*Activity!D42</f>
        <v>17.584905352646771</v>
      </c>
      <c r="P43" s="558">
        <f>Activity!X42</f>
        <v>0</v>
      </c>
    </row>
    <row r="44" spans="2:16">
      <c r="B44" s="7">
        <f t="shared" si="1"/>
        <v>2030</v>
      </c>
      <c r="C44" s="772">
        <f>Activity!$C43*Activity!$D43*Activity!E43</f>
        <v>7.9559377199999997</v>
      </c>
      <c r="D44" s="551">
        <f>Activity!$C43*Activity!$D43*Activity!F43</f>
        <v>2.3593470480000001</v>
      </c>
      <c r="E44" s="549">
        <f>Activity!$C43*Activity!$D43*Activity!G43</f>
        <v>0</v>
      </c>
      <c r="F44" s="551">
        <f>Activity!$C43*Activity!$D43*Activity!H43</f>
        <v>0</v>
      </c>
      <c r="G44" s="551">
        <f>Activity!$C43*Activity!$D43*Activity!I43</f>
        <v>1.8106616879999999</v>
      </c>
      <c r="H44" s="551">
        <f>Activity!$C43*Activity!$D43*Activity!J43</f>
        <v>0.49381682399999993</v>
      </c>
      <c r="I44" s="551">
        <f>Activity!$C43*Activity!$D43*Activity!K43</f>
        <v>0.16460560799999999</v>
      </c>
      <c r="J44" s="552">
        <f>Activity!$C43*Activity!$D43*Activity!L43</f>
        <v>1.3168448639999999</v>
      </c>
      <c r="K44" s="551">
        <f>Activity!$C43*Activity!$D43*Activity!M43</f>
        <v>0.60355389599999998</v>
      </c>
      <c r="L44" s="551">
        <f>Activity!$C43*Activity!$D43*Activity!N43</f>
        <v>0.73158047999999998</v>
      </c>
      <c r="M44" s="549">
        <f>Activity!$C43*Activity!$D43*Activity!O43</f>
        <v>2.8531638719999997</v>
      </c>
      <c r="N44" s="413">
        <v>0</v>
      </c>
      <c r="O44" s="551">
        <f>Activity!C43*Activity!D43</f>
        <v>18.289511999999998</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26" activePane="bottomRight" state="frozen"/>
      <selection activeCell="E19" sqref="E19"/>
      <selection pane="topRight" activeCell="E19" sqref="E19"/>
      <selection pane="bottomLeft" activeCell="E19" sqref="E19"/>
      <selection pane="bottomRight" activeCell="C29" sqref="C29"/>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f>Activity!C30*0.2%</f>
        <v>2.1037592934144006E-2</v>
      </c>
      <c r="D29" s="259"/>
      <c r="E29" s="340">
        <f>IF(Results!L34&lt;=0,0,C29/Results!L34)</f>
        <v>4.2049597476826045E-2</v>
      </c>
      <c r="F29" s="341">
        <f t="shared" si="0"/>
        <v>0</v>
      </c>
      <c r="G29" s="344"/>
    </row>
    <row r="30" spans="2:7">
      <c r="B30" s="343">
        <f t="shared" si="1"/>
        <v>2018</v>
      </c>
      <c r="C30" s="241">
        <f>Activity!C31*0.2%</f>
        <v>2.2041328167157759E-2</v>
      </c>
      <c r="D30" s="259"/>
      <c r="E30" s="340">
        <f>IF(Results!L35&lt;=0,0,C30/Results!L35)</f>
        <v>4.3248428358819868E-2</v>
      </c>
      <c r="F30" s="341">
        <f t="shared" si="0"/>
        <v>0</v>
      </c>
      <c r="G30" s="344"/>
    </row>
    <row r="31" spans="2:7">
      <c r="B31" s="343">
        <f t="shared" si="1"/>
        <v>2019</v>
      </c>
      <c r="C31" s="241">
        <f>Activity!C32*0.2%</f>
        <v>2.30759588326378E-2</v>
      </c>
      <c r="D31" s="259"/>
      <c r="E31" s="340">
        <f>IF(Results!L36&lt;=0,0,C31/Results!L36)</f>
        <v>4.4065485615512837E-2</v>
      </c>
      <c r="F31" s="341">
        <f t="shared" si="0"/>
        <v>0</v>
      </c>
      <c r="G31" s="344"/>
    </row>
    <row r="32" spans="2:7">
      <c r="B32" s="343">
        <f t="shared" si="1"/>
        <v>2020</v>
      </c>
      <c r="C32" s="241">
        <f>Activity!C33*0.2%</f>
        <v>2.4141842008379467E-2</v>
      </c>
      <c r="D32" s="259"/>
      <c r="E32" s="340">
        <f>IF(Results!L37&lt;=0,0,C32/Results!L37)</f>
        <v>4.4609444846073702E-2</v>
      </c>
      <c r="F32" s="341">
        <f t="shared" si="0"/>
        <v>0</v>
      </c>
      <c r="G32" s="344"/>
    </row>
    <row r="33" spans="2:7">
      <c r="B33" s="343">
        <f t="shared" si="1"/>
        <v>2021</v>
      </c>
      <c r="C33" s="241">
        <f>Activity!C34*0.2%</f>
        <v>2.5239285523773299E-2</v>
      </c>
      <c r="D33" s="259"/>
      <c r="E33" s="340">
        <f>IF(Results!L38&lt;=0,0,C33/Results!L38)</f>
        <v>4.4961738131655E-2</v>
      </c>
      <c r="F33" s="341">
        <f t="shared" si="0"/>
        <v>0</v>
      </c>
      <c r="G33" s="344"/>
    </row>
    <row r="34" spans="2:7">
      <c r="B34" s="343">
        <f t="shared" si="1"/>
        <v>2022</v>
      </c>
      <c r="C34" s="241">
        <f>Activity!C35*0.2%</f>
        <v>2.6368541315719068E-2</v>
      </c>
      <c r="D34" s="259"/>
      <c r="E34" s="340">
        <f>IF(Results!L39&lt;=0,0,C34/Results!L39)</f>
        <v>4.5180711656024858E-2</v>
      </c>
      <c r="F34" s="341">
        <f t="shared" si="0"/>
        <v>0</v>
      </c>
      <c r="G34" s="344"/>
    </row>
    <row r="35" spans="2:7">
      <c r="B35" s="343">
        <f t="shared" si="1"/>
        <v>2023</v>
      </c>
      <c r="C35" s="241">
        <f>Activity!C36*0.2%</f>
        <v>2.7529798160714651E-2</v>
      </c>
      <c r="D35" s="259"/>
      <c r="E35" s="340">
        <f>IF(Results!L40&lt;=0,0,C35/Results!L40)</f>
        <v>4.5307101052080898E-2</v>
      </c>
      <c r="F35" s="341">
        <f t="shared" si="0"/>
        <v>0</v>
      </c>
      <c r="G35" s="344"/>
    </row>
    <row r="36" spans="2:7">
      <c r="B36" s="343">
        <f t="shared" si="1"/>
        <v>2024</v>
      </c>
      <c r="C36" s="241">
        <f>Activity!C37*0.2%</f>
        <v>2.8723173730127321E-2</v>
      </c>
      <c r="D36" s="259"/>
      <c r="E36" s="340">
        <f>IF(Results!L41&lt;=0,0,C36/Results!L41)</f>
        <v>4.5368951572338688E-2</v>
      </c>
      <c r="F36" s="341">
        <f t="shared" si="0"/>
        <v>0</v>
      </c>
      <c r="G36" s="344"/>
    </row>
    <row r="37" spans="2:7">
      <c r="B37" s="343">
        <f t="shared" si="1"/>
        <v>2025</v>
      </c>
      <c r="C37" s="241">
        <f>Activity!C38*0.2%</f>
        <v>2.994870591132438E-2</v>
      </c>
      <c r="D37" s="259"/>
      <c r="E37" s="340">
        <f>IF(Results!L42&lt;=0,0,C37/Results!L42)</f>
        <v>4.5385453143496082E-2</v>
      </c>
      <c r="F37" s="341">
        <f t="shared" si="0"/>
        <v>0</v>
      </c>
      <c r="G37" s="344"/>
    </row>
    <row r="38" spans="2:7">
      <c r="B38" s="343">
        <f t="shared" si="1"/>
        <v>2026</v>
      </c>
      <c r="C38" s="241">
        <f>Activity!C39*0.2%</f>
        <v>3.1206343332662746E-2</v>
      </c>
      <c r="D38" s="259"/>
      <c r="E38" s="340">
        <f>IF(Results!L43&lt;=0,0,C38/Results!L43)</f>
        <v>4.5369724883253235E-2</v>
      </c>
      <c r="F38" s="341">
        <f t="shared" si="0"/>
        <v>0</v>
      </c>
      <c r="G38" s="344"/>
    </row>
    <row r="39" spans="2:7">
      <c r="B39" s="343">
        <f t="shared" si="1"/>
        <v>2027</v>
      </c>
      <c r="C39" s="241">
        <f>Activity!C40*0.2%</f>
        <v>3.2495935025283973E-2</v>
      </c>
      <c r="D39" s="259"/>
      <c r="E39" s="340">
        <f>IF(Results!L44&lt;=0,0,C39/Results!L44)</f>
        <v>4.5330759209846021E-2</v>
      </c>
      <c r="F39" s="341">
        <f t="shared" si="0"/>
        <v>0</v>
      </c>
      <c r="G39" s="344"/>
    </row>
    <row r="40" spans="2:7">
      <c r="B40" s="343">
        <f t="shared" si="1"/>
        <v>2028</v>
      </c>
      <c r="C40" s="241">
        <f>Activity!C41*0.2%</f>
        <v>3.3817219149204124E-2</v>
      </c>
      <c r="D40" s="259"/>
      <c r="E40" s="340">
        <f>IF(Results!L45&lt;=0,0,C40/Results!L45)</f>
        <v>4.5274749455444151E-2</v>
      </c>
      <c r="F40" s="341">
        <f t="shared" si="0"/>
        <v>0</v>
      </c>
      <c r="G40" s="344"/>
    </row>
    <row r="41" spans="2:7">
      <c r="B41" s="343">
        <f t="shared" si="1"/>
        <v>2029</v>
      </c>
      <c r="C41" s="241">
        <f>Activity!C42*0.2%</f>
        <v>3.5169810705293542E-2</v>
      </c>
      <c r="D41" s="259"/>
      <c r="E41" s="340">
        <f>IF(Results!L46&lt;=0,0,C41/Results!L46)</f>
        <v>4.5205985643333384E-2</v>
      </c>
      <c r="F41" s="341">
        <f t="shared" si="0"/>
        <v>0</v>
      </c>
      <c r="G41" s="344"/>
    </row>
    <row r="42" spans="2:7">
      <c r="B42" s="343">
        <f t="shared" si="1"/>
        <v>2030</v>
      </c>
      <c r="C42" s="241">
        <f>Activity!C43*0.2%</f>
        <v>3.6579023999999995E-2</v>
      </c>
      <c r="D42" s="259"/>
      <c r="E42" s="340">
        <f>IF(Results!L47&lt;=0,0,C42/Results!L47)</f>
        <v>4.5159351720673695E-2</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3" zoomScale="85" zoomScaleNormal="85" workbookViewId="0">
      <selection activeCell="B28" sqref="B28"/>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Bontang</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30" t="s">
        <v>91</v>
      </c>
      <c r="D12" s="831"/>
      <c r="E12" s="831"/>
      <c r="F12" s="831"/>
      <c r="G12" s="831"/>
      <c r="H12" s="831"/>
      <c r="I12" s="831"/>
      <c r="J12" s="831"/>
      <c r="K12" s="831"/>
      <c r="L12" s="831"/>
      <c r="M12" s="832"/>
      <c r="N12" s="655"/>
      <c r="O12" s="656"/>
      <c r="P12" s="653"/>
      <c r="Q12" s="652"/>
      <c r="S12" s="654"/>
      <c r="T12" s="830" t="s">
        <v>91</v>
      </c>
      <c r="U12" s="831"/>
      <c r="V12" s="831"/>
      <c r="W12" s="831"/>
      <c r="X12" s="831"/>
      <c r="Y12" s="831"/>
      <c r="Z12" s="831"/>
      <c r="AA12" s="831"/>
      <c r="AB12" s="831"/>
      <c r="AC12" s="831"/>
      <c r="AD12" s="832"/>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686">
        <f>IF(Select2=1,Food!$K19,"")</f>
        <v>0</v>
      </c>
      <c r="D17" s="687">
        <f>IF(Select2=1,Paper!$K19,"")</f>
        <v>0</v>
      </c>
      <c r="E17" s="687">
        <f>IF(Select2=1,Nappies!$K19,"")</f>
        <v>0</v>
      </c>
      <c r="F17" s="687">
        <f>IF(Select2=1,Garden!$K19,"")</f>
        <v>0</v>
      </c>
      <c r="G17" s="687">
        <f>IF(Select2=1,Wood!$K19,"")</f>
        <v>0</v>
      </c>
      <c r="H17" s="687">
        <f>IF(Select2=1,Textiles!$K19,"")</f>
        <v>0</v>
      </c>
      <c r="I17" s="688">
        <f>Sludge!K19</f>
        <v>0</v>
      </c>
      <c r="J17" s="689" t="str">
        <f>IF(Select2=2,MSW!$K19,"")</f>
        <v/>
      </c>
      <c r="K17" s="688">
        <f>Industry!$K19</f>
        <v>0</v>
      </c>
      <c r="L17" s="690">
        <f>SUM(C17:K17)</f>
        <v>0</v>
      </c>
      <c r="M17" s="691">
        <f>Recovery_OX!C12</f>
        <v>0</v>
      </c>
      <c r="N17" s="650"/>
      <c r="O17" s="692">
        <f>(L17-M17)*(1-Recovery_OX!F12)</f>
        <v>0</v>
      </c>
      <c r="P17" s="693"/>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4">
        <f>(AC17-AD17)*(1-Recovery_OX!U12)</f>
        <v>0</v>
      </c>
      <c r="AH17" s="637"/>
    </row>
    <row r="18" spans="2:34">
      <c r="B18" s="695">
        <f t="shared" ref="B18:B81" si="1">B17+1</f>
        <v>2001</v>
      </c>
      <c r="C18" s="696">
        <f>IF(Select2=1,Food!$K20,"")</f>
        <v>7.429284683394323E-2</v>
      </c>
      <c r="D18" s="697">
        <f>IF(Select2=1,Paper!$K20,"")</f>
        <v>3.9013153419769323E-3</v>
      </c>
      <c r="E18" s="687">
        <f>IF(Select2=1,Nappies!$K20,"")</f>
        <v>1.2302119999602772E-2</v>
      </c>
      <c r="F18" s="697">
        <f>IF(Select2=1,Garden!$K20,"")</f>
        <v>0</v>
      </c>
      <c r="G18" s="687">
        <f>IF(Select2=1,Wood!$K20,"")</f>
        <v>0</v>
      </c>
      <c r="H18" s="697">
        <f>IF(Select2=1,Textiles!$K20,"")</f>
        <v>9.2368495808145947E-4</v>
      </c>
      <c r="I18" s="698">
        <f>Sludge!K20</f>
        <v>0</v>
      </c>
      <c r="J18" s="698" t="str">
        <f>IF(Select2=2,MSW!$K20,"")</f>
        <v/>
      </c>
      <c r="K18" s="698">
        <f>Industry!$K20</f>
        <v>0</v>
      </c>
      <c r="L18" s="699">
        <f>SUM(C18:K18)</f>
        <v>9.1419967133604396E-2</v>
      </c>
      <c r="M18" s="700">
        <f>Recovery_OX!C13</f>
        <v>0</v>
      </c>
      <c r="N18" s="650"/>
      <c r="O18" s="701">
        <f>(L18-M18)*(1-Recovery_OX!F13)</f>
        <v>9.1419967133604396E-2</v>
      </c>
      <c r="P18" s="693"/>
      <c r="Q18" s="652"/>
      <c r="S18" s="695">
        <f t="shared" ref="S18:S81" si="2">S17+1</f>
        <v>2001</v>
      </c>
      <c r="T18" s="696">
        <f>IF(Select2=1,Food!$W20,"")</f>
        <v>4.9705294491933477E-2</v>
      </c>
      <c r="U18" s="697">
        <f>IF(Select2=1,Paper!$W20,"")</f>
        <v>8.0605688883820907E-3</v>
      </c>
      <c r="V18" s="687">
        <f>IF(Select2=1,Nappies!$W20,"")</f>
        <v>0</v>
      </c>
      <c r="W18" s="697">
        <f>IF(Select2=1,Garden!$W20,"")</f>
        <v>0</v>
      </c>
      <c r="X18" s="687">
        <f>IF(Select2=1,Wood!$W20,"")</f>
        <v>3.3831659589016122E-3</v>
      </c>
      <c r="Y18" s="697">
        <f>IF(Select2=1,Textiles!$W20,"")</f>
        <v>1.0122574883084487E-3</v>
      </c>
      <c r="Z18" s="689">
        <f>Sludge!W20</f>
        <v>0</v>
      </c>
      <c r="AA18" s="689" t="str">
        <f>IF(Select2=2,MSW!$W20,"")</f>
        <v/>
      </c>
      <c r="AB18" s="698">
        <f>Industry!$W20</f>
        <v>0</v>
      </c>
      <c r="AC18" s="699">
        <f t="shared" si="0"/>
        <v>6.2161286827525634E-2</v>
      </c>
      <c r="AD18" s="700">
        <f>Recovery_OX!R13</f>
        <v>0</v>
      </c>
      <c r="AE18" s="650"/>
      <c r="AF18" s="702">
        <f>(AC18-AD18)*(1-Recovery_OX!U13)</f>
        <v>6.2161286827525634E-2</v>
      </c>
      <c r="AH18" s="637"/>
    </row>
    <row r="19" spans="2:34">
      <c r="B19" s="695">
        <f t="shared" si="1"/>
        <v>2002</v>
      </c>
      <c r="C19" s="696">
        <f>IF(Select2=1,Food!$K21,"")</f>
        <v>0.12940995099099178</v>
      </c>
      <c r="D19" s="697">
        <f>IF(Select2=1,Paper!$K21,"")</f>
        <v>7.8180937765830981E-3</v>
      </c>
      <c r="E19" s="687">
        <f>IF(Select2=1,Nappies!$K21,"")</f>
        <v>2.3561445328631782E-2</v>
      </c>
      <c r="F19" s="697">
        <f>IF(Select2=1,Garden!$K21,"")</f>
        <v>0</v>
      </c>
      <c r="G19" s="687">
        <f>IF(Select2=1,Wood!$K21,"")</f>
        <v>0</v>
      </c>
      <c r="H19" s="697">
        <f>IF(Select2=1,Textiles!$K21,"")</f>
        <v>1.8510309957771101E-3</v>
      </c>
      <c r="I19" s="698">
        <f>Sludge!K21</f>
        <v>0</v>
      </c>
      <c r="J19" s="698" t="str">
        <f>IF(Select2=2,MSW!$K21,"")</f>
        <v/>
      </c>
      <c r="K19" s="698">
        <f>Industry!$K21</f>
        <v>0</v>
      </c>
      <c r="L19" s="699">
        <f t="shared" ref="L19:L82" si="3">SUM(C19:K19)</f>
        <v>0.16264052109198376</v>
      </c>
      <c r="M19" s="700">
        <f>Recovery_OX!C14</f>
        <v>0</v>
      </c>
      <c r="N19" s="650"/>
      <c r="O19" s="701">
        <f>(L19-M19)*(1-Recovery_OX!F14)</f>
        <v>0.16264052109198376</v>
      </c>
      <c r="P19" s="693"/>
      <c r="Q19" s="652"/>
      <c r="S19" s="695">
        <f t="shared" si="2"/>
        <v>2002</v>
      </c>
      <c r="T19" s="696">
        <f>IF(Select2=1,Food!$W21,"")</f>
        <v>8.6581144730815199E-2</v>
      </c>
      <c r="U19" s="697">
        <f>IF(Select2=1,Paper!$W21,"")</f>
        <v>1.6153086315254334E-2</v>
      </c>
      <c r="V19" s="687">
        <f>IF(Select2=1,Nappies!$W21,"")</f>
        <v>0</v>
      </c>
      <c r="W19" s="697">
        <f>IF(Select2=1,Garden!$W21,"")</f>
        <v>0</v>
      </c>
      <c r="X19" s="687">
        <f>IF(Select2=1,Wood!$W21,"")</f>
        <v>6.8921016371197696E-3</v>
      </c>
      <c r="Y19" s="697">
        <f>IF(Select2=1,Textiles!$W21,"")</f>
        <v>2.0285271186598463E-3</v>
      </c>
      <c r="Z19" s="689">
        <f>Sludge!W21</f>
        <v>0</v>
      </c>
      <c r="AA19" s="689" t="str">
        <f>IF(Select2=2,MSW!$W21,"")</f>
        <v/>
      </c>
      <c r="AB19" s="698">
        <f>Industry!$W21</f>
        <v>0</v>
      </c>
      <c r="AC19" s="699">
        <f t="shared" si="0"/>
        <v>0.11165485980184915</v>
      </c>
      <c r="AD19" s="700">
        <f>Recovery_OX!R14</f>
        <v>0</v>
      </c>
      <c r="AE19" s="650"/>
      <c r="AF19" s="702">
        <f>(AC19-AD19)*(1-Recovery_OX!U14)</f>
        <v>0.11165485980184915</v>
      </c>
      <c r="AH19" s="637"/>
    </row>
    <row r="20" spans="2:34">
      <c r="B20" s="695">
        <f t="shared" si="1"/>
        <v>2003</v>
      </c>
      <c r="C20" s="696">
        <f>IF(Select2=1,Food!$K22,"")</f>
        <v>0.16552352728732694</v>
      </c>
      <c r="D20" s="697">
        <f>IF(Select2=1,Paper!$K22,"")</f>
        <v>1.1426355755713467E-2</v>
      </c>
      <c r="E20" s="687">
        <f>IF(Select2=1,Nappies!$K22,"")</f>
        <v>3.2922684765332035E-2</v>
      </c>
      <c r="F20" s="697">
        <f>IF(Select2=1,Garden!$K22,"")</f>
        <v>0</v>
      </c>
      <c r="G20" s="687">
        <f>IF(Select2=1,Wood!$K22,"")</f>
        <v>0</v>
      </c>
      <c r="H20" s="697">
        <f>IF(Select2=1,Textiles!$K22,"")</f>
        <v>2.7053319232307371E-3</v>
      </c>
      <c r="I20" s="698">
        <f>Sludge!K22</f>
        <v>0</v>
      </c>
      <c r="J20" s="698" t="str">
        <f>IF(Select2=2,MSW!$K22,"")</f>
        <v/>
      </c>
      <c r="K20" s="698">
        <f>Industry!$K22</f>
        <v>0</v>
      </c>
      <c r="L20" s="699">
        <f t="shared" si="3"/>
        <v>0.21257789973160318</v>
      </c>
      <c r="M20" s="700">
        <f>Recovery_OX!C15</f>
        <v>0</v>
      </c>
      <c r="N20" s="650"/>
      <c r="O20" s="701">
        <f>(L20-M20)*(1-Recovery_OX!F15)</f>
        <v>0.21257789973160318</v>
      </c>
      <c r="P20" s="693"/>
      <c r="Q20" s="652"/>
      <c r="S20" s="695">
        <f t="shared" si="2"/>
        <v>2003</v>
      </c>
      <c r="T20" s="696">
        <f>IF(Select2=1,Food!$W22,"")</f>
        <v>0.11074277026359965</v>
      </c>
      <c r="U20" s="697">
        <f>IF(Select2=1,Paper!$W22,"")</f>
        <v>2.360817304899477E-2</v>
      </c>
      <c r="V20" s="687">
        <f>IF(Select2=1,Nappies!$W22,"")</f>
        <v>0</v>
      </c>
      <c r="W20" s="697">
        <f>IF(Select2=1,Garden!$W22,"")</f>
        <v>0</v>
      </c>
      <c r="X20" s="687">
        <f>IF(Select2=1,Wood!$W22,"")</f>
        <v>1.0242437273116498E-2</v>
      </c>
      <c r="Y20" s="697">
        <f>IF(Select2=1,Textiles!$W22,"")</f>
        <v>2.964747313129575E-3</v>
      </c>
      <c r="Z20" s="689">
        <f>Sludge!W22</f>
        <v>0</v>
      </c>
      <c r="AA20" s="689" t="str">
        <f>IF(Select2=2,MSW!$W22,"")</f>
        <v/>
      </c>
      <c r="AB20" s="698">
        <f>Industry!$W22</f>
        <v>0</v>
      </c>
      <c r="AC20" s="699">
        <f t="shared" si="0"/>
        <v>0.14755812789884049</v>
      </c>
      <c r="AD20" s="700">
        <f>Recovery_OX!R15</f>
        <v>0</v>
      </c>
      <c r="AE20" s="650"/>
      <c r="AF20" s="702">
        <f>(AC20-AD20)*(1-Recovery_OX!U15)</f>
        <v>0.14755812789884049</v>
      </c>
      <c r="AH20" s="637"/>
    </row>
    <row r="21" spans="2:34">
      <c r="B21" s="695">
        <f t="shared" si="1"/>
        <v>2004</v>
      </c>
      <c r="C21" s="696">
        <f>IF(Select2=1,Food!$K23,"")</f>
        <v>0.19537624227737607</v>
      </c>
      <c r="D21" s="697">
        <f>IF(Select2=1,Paper!$K23,"")</f>
        <v>1.5087114113029026E-2</v>
      </c>
      <c r="E21" s="687">
        <f>IF(Select2=1,Nappies!$K23,"")</f>
        <v>4.1755196276319309E-2</v>
      </c>
      <c r="F21" s="697">
        <f>IF(Select2=1,Garden!$K23,"")</f>
        <v>0</v>
      </c>
      <c r="G21" s="687">
        <f>IF(Select2=1,Wood!$K23,"")</f>
        <v>0</v>
      </c>
      <c r="H21" s="697">
        <f>IF(Select2=1,Textiles!$K23,"")</f>
        <v>3.5720620215236656E-3</v>
      </c>
      <c r="I21" s="698">
        <f>Sludge!K23</f>
        <v>0</v>
      </c>
      <c r="J21" s="698" t="str">
        <f>IF(Select2=2,MSW!$K23,"")</f>
        <v/>
      </c>
      <c r="K21" s="698">
        <f>Industry!$K23</f>
        <v>0</v>
      </c>
      <c r="L21" s="699">
        <f t="shared" si="3"/>
        <v>0.25579061468824804</v>
      </c>
      <c r="M21" s="700">
        <f>Recovery_OX!C16</f>
        <v>0</v>
      </c>
      <c r="N21" s="650"/>
      <c r="O21" s="701">
        <f>(L21-M21)*(1-Recovery_OX!F16)</f>
        <v>0.25579061468824804</v>
      </c>
      <c r="P21" s="693"/>
      <c r="Q21" s="652"/>
      <c r="S21" s="695">
        <f t="shared" si="2"/>
        <v>2004</v>
      </c>
      <c r="T21" s="696">
        <f>IF(Select2=1,Food!$W23,"")</f>
        <v>0.13071559474400718</v>
      </c>
      <c r="U21" s="697">
        <f>IF(Select2=1,Paper!$W23,"")</f>
        <v>3.1171723374026922E-2</v>
      </c>
      <c r="V21" s="687">
        <f>IF(Select2=1,Nappies!$W23,"")</f>
        <v>0</v>
      </c>
      <c r="W21" s="697">
        <f>IF(Select2=1,Garden!$W23,"")</f>
        <v>0</v>
      </c>
      <c r="X21" s="687">
        <f>IF(Select2=1,Wood!$W23,"")</f>
        <v>1.3734605681655455E-2</v>
      </c>
      <c r="Y21" s="697">
        <f>IF(Select2=1,Textiles!$W23,"")</f>
        <v>3.9145885167382634E-3</v>
      </c>
      <c r="Z21" s="689">
        <f>Sludge!W23</f>
        <v>0</v>
      </c>
      <c r="AA21" s="689" t="str">
        <f>IF(Select2=2,MSW!$W23,"")</f>
        <v/>
      </c>
      <c r="AB21" s="698">
        <f>Industry!$W23</f>
        <v>0</v>
      </c>
      <c r="AC21" s="699">
        <f t="shared" si="0"/>
        <v>0.17953651231642784</v>
      </c>
      <c r="AD21" s="700">
        <f>Recovery_OX!R16</f>
        <v>0</v>
      </c>
      <c r="AE21" s="650"/>
      <c r="AF21" s="702">
        <f>(AC21-AD21)*(1-Recovery_OX!U16)</f>
        <v>0.17953651231642784</v>
      </c>
    </row>
    <row r="22" spans="2:34">
      <c r="B22" s="695">
        <f t="shared" si="1"/>
        <v>2005</v>
      </c>
      <c r="C22" s="696">
        <f>IF(Select2=1,Food!$K24,"")</f>
        <v>0.21764692867990246</v>
      </c>
      <c r="D22" s="697">
        <f>IF(Select2=1,Paper!$K24,"")</f>
        <v>1.8619051389601664E-2</v>
      </c>
      <c r="E22" s="687">
        <f>IF(Select2=1,Nappies!$K24,"")</f>
        <v>4.9581076945412736E-2</v>
      </c>
      <c r="F22" s="697">
        <f>IF(Select2=1,Garden!$K24,"")</f>
        <v>0</v>
      </c>
      <c r="G22" s="687">
        <f>IF(Select2=1,Wood!$K24,"")</f>
        <v>0</v>
      </c>
      <c r="H22" s="697">
        <f>IF(Select2=1,Textiles!$K24,"")</f>
        <v>4.4082921258054098E-3</v>
      </c>
      <c r="I22" s="698">
        <f>Sludge!K24</f>
        <v>0</v>
      </c>
      <c r="J22" s="698" t="str">
        <f>IF(Select2=2,MSW!$K24,"")</f>
        <v/>
      </c>
      <c r="K22" s="698">
        <f>Industry!$K24</f>
        <v>0</v>
      </c>
      <c r="L22" s="699">
        <f t="shared" si="3"/>
        <v>0.29025534914072226</v>
      </c>
      <c r="M22" s="700">
        <f>Recovery_OX!C17</f>
        <v>0</v>
      </c>
      <c r="N22" s="650"/>
      <c r="O22" s="701">
        <f>(L22-M22)*(1-Recovery_OX!F17)</f>
        <v>0.29025534914072226</v>
      </c>
      <c r="P22" s="641"/>
      <c r="Q22" s="652"/>
      <c r="S22" s="695">
        <f t="shared" si="2"/>
        <v>2005</v>
      </c>
      <c r="T22" s="696">
        <f>IF(Select2=1,Food!$W24,"")</f>
        <v>0.1456156971542612</v>
      </c>
      <c r="U22" s="697">
        <f>IF(Select2=1,Paper!$W24,"")</f>
        <v>3.8469114441325759E-2</v>
      </c>
      <c r="V22" s="687">
        <f>IF(Select2=1,Nappies!$W24,"")</f>
        <v>0</v>
      </c>
      <c r="W22" s="697">
        <f>IF(Select2=1,Garden!$W24,"")</f>
        <v>0</v>
      </c>
      <c r="X22" s="687">
        <f>IF(Select2=1,Wood!$W24,"")</f>
        <v>1.7209570337741613E-2</v>
      </c>
      <c r="Y22" s="697">
        <f>IF(Select2=1,Textiles!$W24,"")</f>
        <v>4.8310050693757926E-3</v>
      </c>
      <c r="Z22" s="689">
        <f>Sludge!W24</f>
        <v>0</v>
      </c>
      <c r="AA22" s="689" t="str">
        <f>IF(Select2=2,MSW!$W24,"")</f>
        <v/>
      </c>
      <c r="AB22" s="698">
        <f>Industry!$W24</f>
        <v>0</v>
      </c>
      <c r="AC22" s="699">
        <f t="shared" si="0"/>
        <v>0.20612538700270436</v>
      </c>
      <c r="AD22" s="700">
        <f>Recovery_OX!R17</f>
        <v>0</v>
      </c>
      <c r="AE22" s="650"/>
      <c r="AF22" s="702">
        <f>(AC22-AD22)*(1-Recovery_OX!U17)</f>
        <v>0.20612538700270436</v>
      </c>
    </row>
    <row r="23" spans="2:34">
      <c r="B23" s="695">
        <f t="shared" si="1"/>
        <v>2006</v>
      </c>
      <c r="C23" s="696">
        <f>IF(Select2=1,Food!$K25,"")</f>
        <v>0.23705106851073854</v>
      </c>
      <c r="D23" s="697">
        <f>IF(Select2=1,Paper!$K25,"")</f>
        <v>2.2147236306111553E-2</v>
      </c>
      <c r="E23" s="687">
        <f>IF(Select2=1,Nappies!$K25,"")</f>
        <v>5.6924618430175017E-2</v>
      </c>
      <c r="F23" s="697">
        <f>IF(Select2=1,Garden!$K25,"")</f>
        <v>0</v>
      </c>
      <c r="G23" s="687">
        <f>IF(Select2=1,Wood!$K25,"")</f>
        <v>0</v>
      </c>
      <c r="H23" s="697">
        <f>IF(Select2=1,Textiles!$K25,"")</f>
        <v>5.2436338121451403E-3</v>
      </c>
      <c r="I23" s="698">
        <f>Sludge!K25</f>
        <v>0</v>
      </c>
      <c r="J23" s="698" t="str">
        <f>IF(Select2=2,MSW!$K25,"")</f>
        <v/>
      </c>
      <c r="K23" s="698">
        <f>Industry!$K25</f>
        <v>0</v>
      </c>
      <c r="L23" s="699">
        <f t="shared" si="3"/>
        <v>0.32136655705917022</v>
      </c>
      <c r="M23" s="700">
        <f>Recovery_OX!C18</f>
        <v>0</v>
      </c>
      <c r="N23" s="650"/>
      <c r="O23" s="701">
        <f>(L23-M23)*(1-Recovery_OX!F18)</f>
        <v>0.32136655705917022</v>
      </c>
      <c r="P23" s="641"/>
      <c r="Q23" s="652"/>
      <c r="S23" s="695">
        <f t="shared" si="2"/>
        <v>2006</v>
      </c>
      <c r="T23" s="696">
        <f>IF(Select2=1,Food!$W25,"")</f>
        <v>0.15859794949424966</v>
      </c>
      <c r="U23" s="697">
        <f>IF(Select2=1,Paper!$W25,"")</f>
        <v>4.5758752698577584E-2</v>
      </c>
      <c r="V23" s="687">
        <f>IF(Select2=1,Nappies!$W25,"")</f>
        <v>0</v>
      </c>
      <c r="W23" s="697">
        <f>IF(Select2=1,Garden!$W25,"")</f>
        <v>0</v>
      </c>
      <c r="X23" s="687">
        <f>IF(Select2=1,Wood!$W25,"")</f>
        <v>2.0768828387669094E-2</v>
      </c>
      <c r="Y23" s="697">
        <f>IF(Select2=1,Textiles!$W25,"")</f>
        <v>5.7464480133097434E-3</v>
      </c>
      <c r="Z23" s="689">
        <f>Sludge!W25</f>
        <v>0</v>
      </c>
      <c r="AA23" s="689" t="str">
        <f>IF(Select2=2,MSW!$W25,"")</f>
        <v/>
      </c>
      <c r="AB23" s="698">
        <f>Industry!$W25</f>
        <v>0</v>
      </c>
      <c r="AC23" s="699">
        <f t="shared" si="0"/>
        <v>0.23087197859380609</v>
      </c>
      <c r="AD23" s="700">
        <f>Recovery_OX!R18</f>
        <v>0</v>
      </c>
      <c r="AE23" s="650"/>
      <c r="AF23" s="702">
        <f>(AC23-AD23)*(1-Recovery_OX!U18)</f>
        <v>0.23087197859380609</v>
      </c>
    </row>
    <row r="24" spans="2:34">
      <c r="B24" s="695">
        <f t="shared" si="1"/>
        <v>2007</v>
      </c>
      <c r="C24" s="696">
        <f>IF(Select2=1,Food!$K26,"")</f>
        <v>0.25292381146273346</v>
      </c>
      <c r="D24" s="697">
        <f>IF(Select2=1,Paper!$K26,"")</f>
        <v>2.5587382761195224E-2</v>
      </c>
      <c r="E24" s="687">
        <f>IF(Select2=1,Nappies!$K26,"")</f>
        <v>6.3594645796784935E-2</v>
      </c>
      <c r="F24" s="697">
        <f>IF(Select2=1,Garden!$K26,"")</f>
        <v>0</v>
      </c>
      <c r="G24" s="687">
        <f>IF(Select2=1,Wood!$K26,"")</f>
        <v>0</v>
      </c>
      <c r="H24" s="697">
        <f>IF(Select2=1,Textiles!$K26,"")</f>
        <v>6.0581312971261497E-3</v>
      </c>
      <c r="I24" s="698">
        <f>Sludge!K26</f>
        <v>0</v>
      </c>
      <c r="J24" s="698" t="str">
        <f>IF(Select2=2,MSW!$K26,"")</f>
        <v/>
      </c>
      <c r="K24" s="698">
        <f>Industry!$K26</f>
        <v>0</v>
      </c>
      <c r="L24" s="699">
        <f t="shared" si="3"/>
        <v>0.34816397131783972</v>
      </c>
      <c r="M24" s="700">
        <f>Recovery_OX!C19</f>
        <v>0</v>
      </c>
      <c r="N24" s="650"/>
      <c r="O24" s="701">
        <f>(L24-M24)*(1-Recovery_OX!F19)</f>
        <v>0.34816397131783972</v>
      </c>
      <c r="P24" s="641"/>
      <c r="Q24" s="652"/>
      <c r="S24" s="695">
        <f t="shared" si="2"/>
        <v>2007</v>
      </c>
      <c r="T24" s="696">
        <f>IF(Select2=1,Food!$W26,"")</f>
        <v>0.16921753666106165</v>
      </c>
      <c r="U24" s="697">
        <f>IF(Select2=1,Paper!$W26,"")</f>
        <v>5.2866493308254589E-2</v>
      </c>
      <c r="V24" s="687">
        <f>IF(Select2=1,Nappies!$W26,"")</f>
        <v>0</v>
      </c>
      <c r="W24" s="697">
        <f>IF(Select2=1,Garden!$W26,"")</f>
        <v>0</v>
      </c>
      <c r="X24" s="687">
        <f>IF(Select2=1,Wood!$W26,"")</f>
        <v>2.4336168879926033E-2</v>
      </c>
      <c r="Y24" s="697">
        <f>IF(Select2=1,Textiles!$W26,"")</f>
        <v>6.6390479968505764E-3</v>
      </c>
      <c r="Z24" s="689">
        <f>Sludge!W26</f>
        <v>0</v>
      </c>
      <c r="AA24" s="689" t="str">
        <f>IF(Select2=2,MSW!$W26,"")</f>
        <v/>
      </c>
      <c r="AB24" s="698">
        <f>Industry!$W26</f>
        <v>0</v>
      </c>
      <c r="AC24" s="699">
        <f t="shared" si="0"/>
        <v>0.25305924684609288</v>
      </c>
      <c r="AD24" s="700">
        <f>Recovery_OX!R19</f>
        <v>0</v>
      </c>
      <c r="AE24" s="650"/>
      <c r="AF24" s="702">
        <f>(AC24-AD24)*(1-Recovery_OX!U19)</f>
        <v>0.25305924684609288</v>
      </c>
    </row>
    <row r="25" spans="2:34">
      <c r="B25" s="695">
        <f t="shared" si="1"/>
        <v>2008</v>
      </c>
      <c r="C25" s="696">
        <f>IF(Select2=1,Food!$K27,"")</f>
        <v>0.26647932479988873</v>
      </c>
      <c r="D25" s="697">
        <f>IF(Select2=1,Paper!$K27,"")</f>
        <v>2.894806499778952E-2</v>
      </c>
      <c r="E25" s="687">
        <f>IF(Select2=1,Nappies!$K27,"")</f>
        <v>6.9704721962202232E-2</v>
      </c>
      <c r="F25" s="697">
        <f>IF(Select2=1,Garden!$K27,"")</f>
        <v>0</v>
      </c>
      <c r="G25" s="687">
        <f>IF(Select2=1,Wood!$K27,"")</f>
        <v>0</v>
      </c>
      <c r="H25" s="697">
        <f>IF(Select2=1,Textiles!$K27,"")</f>
        <v>6.8538146394679931E-3</v>
      </c>
      <c r="I25" s="698">
        <f>Sludge!K27</f>
        <v>0</v>
      </c>
      <c r="J25" s="698" t="str">
        <f>IF(Select2=2,MSW!$K27,"")</f>
        <v/>
      </c>
      <c r="K25" s="698">
        <f>Industry!$K27</f>
        <v>0</v>
      </c>
      <c r="L25" s="699">
        <f t="shared" si="3"/>
        <v>0.37198592639934847</v>
      </c>
      <c r="M25" s="700">
        <f>Recovery_OX!C20</f>
        <v>0</v>
      </c>
      <c r="N25" s="650"/>
      <c r="O25" s="701">
        <f>(L25-M25)*(1-Recovery_OX!F20)</f>
        <v>0.37198592639934847</v>
      </c>
      <c r="P25" s="641"/>
      <c r="Q25" s="652"/>
      <c r="S25" s="695">
        <f t="shared" si="2"/>
        <v>2008</v>
      </c>
      <c r="T25" s="696">
        <f>IF(Select2=1,Food!$W27,"")</f>
        <v>0.17828679179296747</v>
      </c>
      <c r="U25" s="697">
        <f>IF(Select2=1,Paper!$W27,"")</f>
        <v>5.9810051648325466E-2</v>
      </c>
      <c r="V25" s="687">
        <f>IF(Select2=1,Nappies!$W27,"")</f>
        <v>0</v>
      </c>
      <c r="W25" s="697">
        <f>IF(Select2=1,Garden!$W27,"")</f>
        <v>0</v>
      </c>
      <c r="X25" s="687">
        <f>IF(Select2=1,Wood!$W27,"")</f>
        <v>2.7913587843072123E-2</v>
      </c>
      <c r="Y25" s="697">
        <f>IF(Select2=1,Textiles!$W27,"")</f>
        <v>7.5110297418827321E-3</v>
      </c>
      <c r="Z25" s="689">
        <f>Sludge!W27</f>
        <v>0</v>
      </c>
      <c r="AA25" s="689" t="str">
        <f>IF(Select2=2,MSW!$W27,"")</f>
        <v/>
      </c>
      <c r="AB25" s="698">
        <f>Industry!$W27</f>
        <v>0</v>
      </c>
      <c r="AC25" s="699">
        <f t="shared" si="0"/>
        <v>0.2735214610262478</v>
      </c>
      <c r="AD25" s="700">
        <f>Recovery_OX!R20</f>
        <v>0</v>
      </c>
      <c r="AE25" s="650"/>
      <c r="AF25" s="702">
        <f>(AC25-AD25)*(1-Recovery_OX!U20)</f>
        <v>0.2735214610262478</v>
      </c>
    </row>
    <row r="26" spans="2:34">
      <c r="B26" s="695">
        <f t="shared" si="1"/>
        <v>2009</v>
      </c>
      <c r="C26" s="696">
        <f>IF(Select2=1,Food!$K28,"")</f>
        <v>0.27851956404332723</v>
      </c>
      <c r="D26" s="697">
        <f>IF(Select2=1,Paper!$K28,"")</f>
        <v>3.2236651366396224E-2</v>
      </c>
      <c r="E26" s="687">
        <f>IF(Select2=1,Nappies!$K28,"")</f>
        <v>7.5348681286019847E-2</v>
      </c>
      <c r="F26" s="697">
        <f>IF(Select2=1,Garden!$K28,"")</f>
        <v>0</v>
      </c>
      <c r="G26" s="687">
        <f>IF(Select2=1,Wood!$K28,"")</f>
        <v>0</v>
      </c>
      <c r="H26" s="697">
        <f>IF(Select2=1,Textiles!$K28,"")</f>
        <v>7.6324283878491921E-3</v>
      </c>
      <c r="I26" s="698">
        <f>Sludge!K28</f>
        <v>0</v>
      </c>
      <c r="J26" s="698" t="str">
        <f>IF(Select2=2,MSW!$K28,"")</f>
        <v/>
      </c>
      <c r="K26" s="698">
        <f>Industry!$K28</f>
        <v>0</v>
      </c>
      <c r="L26" s="699">
        <f t="shared" si="3"/>
        <v>0.39373732508359244</v>
      </c>
      <c r="M26" s="700">
        <f>Recovery_OX!C21</f>
        <v>0</v>
      </c>
      <c r="N26" s="650"/>
      <c r="O26" s="701">
        <f>(L26-M26)*(1-Recovery_OX!F21)</f>
        <v>0.39373732508359244</v>
      </c>
      <c r="P26" s="641"/>
      <c r="Q26" s="652"/>
      <c r="S26" s="695">
        <f t="shared" si="2"/>
        <v>2009</v>
      </c>
      <c r="T26" s="696">
        <f>IF(Select2=1,Food!$W28,"")</f>
        <v>0.18634225961864004</v>
      </c>
      <c r="U26" s="697">
        <f>IF(Select2=1,Paper!$W28,"")</f>
        <v>6.6604651583463279E-2</v>
      </c>
      <c r="V26" s="687">
        <f>IF(Select2=1,Nappies!$W28,"")</f>
        <v>0</v>
      </c>
      <c r="W26" s="697">
        <f>IF(Select2=1,Garden!$W28,"")</f>
        <v>0</v>
      </c>
      <c r="X26" s="687">
        <f>IF(Select2=1,Wood!$W28,"")</f>
        <v>3.1502469603352498E-2</v>
      </c>
      <c r="Y26" s="697">
        <f>IF(Select2=1,Textiles!$W28,"")</f>
        <v>8.3643050825744567E-3</v>
      </c>
      <c r="Z26" s="689">
        <f>Sludge!W28</f>
        <v>0</v>
      </c>
      <c r="AA26" s="689" t="str">
        <f>IF(Select2=2,MSW!$W28,"")</f>
        <v/>
      </c>
      <c r="AB26" s="698">
        <f>Industry!$W28</f>
        <v>0</v>
      </c>
      <c r="AC26" s="699">
        <f t="shared" si="0"/>
        <v>0.29281368588803031</v>
      </c>
      <c r="AD26" s="700">
        <f>Recovery_OX!R21</f>
        <v>0</v>
      </c>
      <c r="AE26" s="650"/>
      <c r="AF26" s="702">
        <f>(AC26-AD26)*(1-Recovery_OX!U21)</f>
        <v>0.29281368588803031</v>
      </c>
    </row>
    <row r="27" spans="2:34">
      <c r="B27" s="695">
        <f t="shared" si="1"/>
        <v>2010</v>
      </c>
      <c r="C27" s="696">
        <f>IF(Select2=1,Food!$K29,"")</f>
        <v>0.28956718963591516</v>
      </c>
      <c r="D27" s="697">
        <f>IF(Select2=1,Paper!$K29,"")</f>
        <v>3.5459229295707426E-2</v>
      </c>
      <c r="E27" s="687">
        <f>IF(Select2=1,Nappies!$K29,"")</f>
        <v>8.0603220168619094E-2</v>
      </c>
      <c r="F27" s="697">
        <f>IF(Select2=1,Garden!$K29,"")</f>
        <v>0</v>
      </c>
      <c r="G27" s="687">
        <f>IF(Select2=1,Wood!$K29,"")</f>
        <v>0</v>
      </c>
      <c r="H27" s="697">
        <f>IF(Select2=1,Textiles!$K29,"")</f>
        <v>8.3954138167690925E-3</v>
      </c>
      <c r="I27" s="698">
        <f>Sludge!K29</f>
        <v>0</v>
      </c>
      <c r="J27" s="698" t="str">
        <f>IF(Select2=2,MSW!$K29,"")</f>
        <v/>
      </c>
      <c r="K27" s="698">
        <f>Industry!$K29</f>
        <v>0</v>
      </c>
      <c r="L27" s="699">
        <f t="shared" si="3"/>
        <v>0.41402505291701081</v>
      </c>
      <c r="M27" s="700">
        <f>Recovery_OX!C22</f>
        <v>0</v>
      </c>
      <c r="N27" s="650"/>
      <c r="O27" s="701">
        <f>(L27-M27)*(1-Recovery_OX!F22)</f>
        <v>0.41402505291701081</v>
      </c>
      <c r="P27" s="641"/>
      <c r="Q27" s="652"/>
      <c r="S27" s="695">
        <f t="shared" si="2"/>
        <v>2010</v>
      </c>
      <c r="T27" s="696">
        <f>IF(Select2=1,Food!$W29,"")</f>
        <v>0.19373362375284245</v>
      </c>
      <c r="U27" s="697">
        <f>IF(Select2=1,Paper!$W29,"")</f>
        <v>7.3262870445676531E-2</v>
      </c>
      <c r="V27" s="687">
        <f>IF(Select2=1,Nappies!$W29,"")</f>
        <v>0</v>
      </c>
      <c r="W27" s="697">
        <f>IF(Select2=1,Garden!$W29,"")</f>
        <v>0</v>
      </c>
      <c r="X27" s="687">
        <f>IF(Select2=1,Wood!$W29,"")</f>
        <v>3.5103472061508462E-2</v>
      </c>
      <c r="Y27" s="697">
        <f>IF(Select2=1,Textiles!$W29,"")</f>
        <v>9.2004534978291416E-3</v>
      </c>
      <c r="Z27" s="689">
        <f>Sludge!W29</f>
        <v>0</v>
      </c>
      <c r="AA27" s="689" t="str">
        <f>IF(Select2=2,MSW!$W29,"")</f>
        <v/>
      </c>
      <c r="AB27" s="698">
        <f>Industry!$W29</f>
        <v>0</v>
      </c>
      <c r="AC27" s="699">
        <f t="shared" si="0"/>
        <v>0.31130041975785661</v>
      </c>
      <c r="AD27" s="700">
        <f>Recovery_OX!R22</f>
        <v>0</v>
      </c>
      <c r="AE27" s="650"/>
      <c r="AF27" s="702">
        <f>(AC27-AD27)*(1-Recovery_OX!U22)</f>
        <v>0.31130041975785661</v>
      </c>
    </row>
    <row r="28" spans="2:34">
      <c r="B28" s="695">
        <f t="shared" si="1"/>
        <v>2011</v>
      </c>
      <c r="C28" s="696">
        <f>IF(Select2=1,Food!$K30,"")</f>
        <v>0.30119264174260801</v>
      </c>
      <c r="D28" s="697">
        <f>IF(Select2=1,Paper!$K30,"")</f>
        <v>3.8685544864096852E-2</v>
      </c>
      <c r="E28" s="687">
        <f>IF(Select2=1,Nappies!$K30,"")</f>
        <v>8.5735078898846864E-2</v>
      </c>
      <c r="F28" s="697">
        <f>IF(Select2=1,Garden!$K30,"")</f>
        <v>0</v>
      </c>
      <c r="G28" s="687">
        <f>IF(Select2=1,Wood!$K30,"")</f>
        <v>0</v>
      </c>
      <c r="H28" s="697">
        <f>IF(Select2=1,Textiles!$K30,"")</f>
        <v>9.1592841782547219E-3</v>
      </c>
      <c r="I28" s="698">
        <f>Sludge!K30</f>
        <v>0</v>
      </c>
      <c r="J28" s="698" t="str">
        <f>IF(Select2=2,MSW!$K30,"")</f>
        <v/>
      </c>
      <c r="K28" s="698">
        <f>Industry!$K30</f>
        <v>0</v>
      </c>
      <c r="L28" s="699">
        <f t="shared" si="3"/>
        <v>0.43477254968380646</v>
      </c>
      <c r="M28" s="700">
        <f>Recovery_OX!C23</f>
        <v>0</v>
      </c>
      <c r="N28" s="650"/>
      <c r="O28" s="701">
        <f>(L28-M28)*(1-Recovery_OX!F23)</f>
        <v>0.43477254968380646</v>
      </c>
      <c r="P28" s="641"/>
      <c r="Q28" s="652"/>
      <c r="S28" s="695">
        <f t="shared" si="2"/>
        <v>2011</v>
      </c>
      <c r="T28" s="696">
        <f>IF(Select2=1,Food!$W30,"")</f>
        <v>0.20151158011325246</v>
      </c>
      <c r="U28" s="697">
        <f>IF(Select2=1,Paper!$W30,"")</f>
        <v>7.9928811702679486E-2</v>
      </c>
      <c r="V28" s="687">
        <f>IF(Select2=1,Nappies!$W30,"")</f>
        <v>0</v>
      </c>
      <c r="W28" s="697">
        <f>IF(Select2=1,Garden!$W30,"")</f>
        <v>0</v>
      </c>
      <c r="X28" s="687">
        <f>IF(Select2=1,Wood!$W30,"")</f>
        <v>3.8772791266900045E-2</v>
      </c>
      <c r="Y28" s="697">
        <f>IF(Select2=1,Textiles!$W30,"")</f>
        <v>1.0037571702196954E-2</v>
      </c>
      <c r="Z28" s="689">
        <f>Sludge!W30</f>
        <v>0</v>
      </c>
      <c r="AA28" s="689" t="str">
        <f>IF(Select2=2,MSW!$W30,"")</f>
        <v/>
      </c>
      <c r="AB28" s="698">
        <f>Industry!$W30</f>
        <v>0</v>
      </c>
      <c r="AC28" s="699">
        <f t="shared" si="0"/>
        <v>0.33025075478502891</v>
      </c>
      <c r="AD28" s="700">
        <f>Recovery_OX!R23</f>
        <v>0</v>
      </c>
      <c r="AE28" s="650"/>
      <c r="AF28" s="702">
        <f>(AC28-AD28)*(1-Recovery_OX!U23)</f>
        <v>0.33025075478502891</v>
      </c>
    </row>
    <row r="29" spans="2:34">
      <c r="B29" s="695">
        <f t="shared" si="1"/>
        <v>2012</v>
      </c>
      <c r="C29" s="696">
        <f>IF(Select2=1,Food!$K31,"")</f>
        <v>0.30245349029700774</v>
      </c>
      <c r="D29" s="697">
        <f>IF(Select2=1,Paper!$K31,"")</f>
        <v>4.1350732772999055E-2</v>
      </c>
      <c r="E29" s="687">
        <f>IF(Select2=1,Nappies!$K31,"")</f>
        <v>8.8983028944529211E-2</v>
      </c>
      <c r="F29" s="697">
        <f>IF(Select2=1,Garden!$K31,"")</f>
        <v>0</v>
      </c>
      <c r="G29" s="687">
        <f>IF(Select2=1,Wood!$K31,"")</f>
        <v>0</v>
      </c>
      <c r="H29" s="697">
        <f>IF(Select2=1,Textiles!$K31,"")</f>
        <v>9.7903005832670024E-3</v>
      </c>
      <c r="I29" s="698">
        <f>Sludge!K31</f>
        <v>0</v>
      </c>
      <c r="J29" s="698" t="str">
        <f>IF(Select2=2,MSW!$K31,"")</f>
        <v/>
      </c>
      <c r="K29" s="698">
        <f>Industry!$K31</f>
        <v>0</v>
      </c>
      <c r="L29" s="699">
        <f>SUM(C29:K29)</f>
        <v>0.44257755259780301</v>
      </c>
      <c r="M29" s="700">
        <f>Recovery_OX!C24</f>
        <v>0</v>
      </c>
      <c r="N29" s="650"/>
      <c r="O29" s="701">
        <f>(L29-M29)*(1-Recovery_OX!F24)</f>
        <v>0.44257755259780301</v>
      </c>
      <c r="P29" s="641"/>
      <c r="Q29" s="652"/>
      <c r="S29" s="695">
        <f t="shared" si="2"/>
        <v>2012</v>
      </c>
      <c r="T29" s="696">
        <f>IF(Select2=1,Food!$W31,"")</f>
        <v>0.20235514515856903</v>
      </c>
      <c r="U29" s="697">
        <f>IF(Select2=1,Paper!$W31,"")</f>
        <v>8.543539829132038E-2</v>
      </c>
      <c r="V29" s="687">
        <f>IF(Select2=1,Nappies!$W31,"")</f>
        <v>0</v>
      </c>
      <c r="W29" s="697">
        <f>IF(Select2=1,Garden!$W31,"")</f>
        <v>0</v>
      </c>
      <c r="X29" s="687">
        <f>IF(Select2=1,Wood!$W31,"")</f>
        <v>4.2018453354331159E-2</v>
      </c>
      <c r="Y29" s="697">
        <f>IF(Select2=1,Textiles!$W31,"")</f>
        <v>1.0729096529607674E-2</v>
      </c>
      <c r="Z29" s="689">
        <f>Sludge!W31</f>
        <v>0</v>
      </c>
      <c r="AA29" s="689" t="str">
        <f>IF(Select2=2,MSW!$W31,"")</f>
        <v/>
      </c>
      <c r="AB29" s="698">
        <f>Industry!$W31</f>
        <v>0</v>
      </c>
      <c r="AC29" s="699">
        <f t="shared" si="0"/>
        <v>0.34053809333382828</v>
      </c>
      <c r="AD29" s="700">
        <f>Recovery_OX!R24</f>
        <v>0</v>
      </c>
      <c r="AE29" s="650"/>
      <c r="AF29" s="702">
        <f>(AC29-AD29)*(1-Recovery_OX!U24)</f>
        <v>0.34053809333382828</v>
      </c>
    </row>
    <row r="30" spans="2:34">
      <c r="B30" s="695">
        <f t="shared" si="1"/>
        <v>2013</v>
      </c>
      <c r="C30" s="696">
        <f>IF(Select2=1,Food!$K32,"")</f>
        <v>0.30579074458430372</v>
      </c>
      <c r="D30" s="697">
        <f>IF(Select2=1,Paper!$K32,"")</f>
        <v>4.396660338605006E-2</v>
      </c>
      <c r="E30" s="687">
        <f>IF(Select2=1,Nappies!$K32,"")</f>
        <v>9.2135872929544282E-2</v>
      </c>
      <c r="F30" s="697">
        <f>IF(Select2=1,Garden!$K32,"")</f>
        <v>0</v>
      </c>
      <c r="G30" s="687">
        <f>IF(Select2=1,Wood!$K32,"")</f>
        <v>0</v>
      </c>
      <c r="H30" s="697">
        <f>IF(Select2=1,Textiles!$K32,"")</f>
        <v>1.040964050474542E-2</v>
      </c>
      <c r="I30" s="698">
        <f>Sludge!K32</f>
        <v>0</v>
      </c>
      <c r="J30" s="698" t="str">
        <f>IF(Select2=2,MSW!$K32,"")</f>
        <v/>
      </c>
      <c r="K30" s="698">
        <f>Industry!$K32</f>
        <v>0</v>
      </c>
      <c r="L30" s="699">
        <f t="shared" si="3"/>
        <v>0.45230286140464349</v>
      </c>
      <c r="M30" s="700">
        <f>Recovery_OX!C25</f>
        <v>0</v>
      </c>
      <c r="N30" s="650"/>
      <c r="O30" s="701">
        <f>(L30-M30)*(1-Recovery_OX!F25)</f>
        <v>0.45230286140464349</v>
      </c>
      <c r="P30" s="641"/>
      <c r="Q30" s="652"/>
      <c r="S30" s="695">
        <f t="shared" si="2"/>
        <v>2013</v>
      </c>
      <c r="T30" s="696">
        <f>IF(Select2=1,Food!$W32,"")</f>
        <v>0.20458792010546636</v>
      </c>
      <c r="U30" s="697">
        <f>IF(Select2=1,Paper!$W32,"")</f>
        <v>9.0840089640599336E-2</v>
      </c>
      <c r="V30" s="687">
        <f>IF(Select2=1,Nappies!$W32,"")</f>
        <v>0</v>
      </c>
      <c r="W30" s="697">
        <f>IF(Select2=1,Garden!$W32,"")</f>
        <v>0</v>
      </c>
      <c r="X30" s="687">
        <f>IF(Select2=1,Wood!$W32,"")</f>
        <v>4.5265967299564676E-2</v>
      </c>
      <c r="Y30" s="697">
        <f>IF(Select2=1,Textiles!$W32,"")</f>
        <v>1.1407825210679914E-2</v>
      </c>
      <c r="Z30" s="689">
        <f>Sludge!W32</f>
        <v>0</v>
      </c>
      <c r="AA30" s="689" t="str">
        <f>IF(Select2=2,MSW!$W32,"")</f>
        <v/>
      </c>
      <c r="AB30" s="698">
        <f>Industry!$W32</f>
        <v>0</v>
      </c>
      <c r="AC30" s="699">
        <f t="shared" si="0"/>
        <v>0.35210180225631027</v>
      </c>
      <c r="AD30" s="700">
        <f>Recovery_OX!R25</f>
        <v>0</v>
      </c>
      <c r="AE30" s="650"/>
      <c r="AF30" s="702">
        <f>(AC30-AD30)*(1-Recovery_OX!U25)</f>
        <v>0.35210180225631027</v>
      </c>
    </row>
    <row r="31" spans="2:34">
      <c r="B31" s="695">
        <f t="shared" si="1"/>
        <v>2014</v>
      </c>
      <c r="C31" s="696">
        <f>IF(Select2=1,Food!$K33,"")</f>
        <v>0.31059642004641785</v>
      </c>
      <c r="D31" s="697">
        <f>IF(Select2=1,Paper!$K33,"")</f>
        <v>4.6540511478279797E-2</v>
      </c>
      <c r="E31" s="687">
        <f>IF(Select2=1,Nappies!$K33,"")</f>
        <v>9.5221157607131193E-2</v>
      </c>
      <c r="F31" s="697">
        <f>IF(Select2=1,Garden!$K33,"")</f>
        <v>0</v>
      </c>
      <c r="G31" s="687">
        <f>IF(Select2=1,Wood!$K33,"")</f>
        <v>0</v>
      </c>
      <c r="H31" s="697">
        <f>IF(Select2=1,Textiles!$K33,"")</f>
        <v>1.1019045277206596E-2</v>
      </c>
      <c r="I31" s="698">
        <f>Sludge!K33</f>
        <v>0</v>
      </c>
      <c r="J31" s="698" t="str">
        <f>IF(Select2=2,MSW!$K33,"")</f>
        <v/>
      </c>
      <c r="K31" s="698">
        <f>Industry!$K33</f>
        <v>0</v>
      </c>
      <c r="L31" s="699">
        <f t="shared" si="3"/>
        <v>0.46337713440903544</v>
      </c>
      <c r="M31" s="700">
        <f>Recovery_OX!C26</f>
        <v>0</v>
      </c>
      <c r="N31" s="650"/>
      <c r="O31" s="701">
        <f>(L31-M31)*(1-Recovery_OX!F26)</f>
        <v>0.46337713440903544</v>
      </c>
      <c r="P31" s="641"/>
      <c r="Q31" s="652"/>
      <c r="S31" s="695">
        <f t="shared" si="2"/>
        <v>2014</v>
      </c>
      <c r="T31" s="696">
        <f>IF(Select2=1,Food!$W33,"")</f>
        <v>0.20780313562427599</v>
      </c>
      <c r="U31" s="697">
        <f>IF(Select2=1,Paper!$W33,"")</f>
        <v>9.6158081566693823E-2</v>
      </c>
      <c r="V31" s="687">
        <f>IF(Select2=1,Nappies!$W33,"")</f>
        <v>0</v>
      </c>
      <c r="W31" s="697">
        <f>IF(Select2=1,Garden!$W33,"")</f>
        <v>0</v>
      </c>
      <c r="X31" s="687">
        <f>IF(Select2=1,Wood!$W33,"")</f>
        <v>4.8518756034913846E-2</v>
      </c>
      <c r="Y31" s="697">
        <f>IF(Select2=1,Textiles!$W33,"")</f>
        <v>1.2075666057212709E-2</v>
      </c>
      <c r="Z31" s="689">
        <f>Sludge!W33</f>
        <v>0</v>
      </c>
      <c r="AA31" s="689" t="str">
        <f>IF(Select2=2,MSW!$W33,"")</f>
        <v/>
      </c>
      <c r="AB31" s="698">
        <f>Industry!$W33</f>
        <v>0</v>
      </c>
      <c r="AC31" s="699">
        <f t="shared" si="0"/>
        <v>0.36455563928309637</v>
      </c>
      <c r="AD31" s="700">
        <f>Recovery_OX!R26</f>
        <v>0</v>
      </c>
      <c r="AE31" s="650"/>
      <c r="AF31" s="702">
        <f>(AC31-AD31)*(1-Recovery_OX!U26)</f>
        <v>0.36455563928309637</v>
      </c>
    </row>
    <row r="32" spans="2:34">
      <c r="B32" s="695">
        <f t="shared" si="1"/>
        <v>2015</v>
      </c>
      <c r="C32" s="696">
        <f>IF(Select2=1,Food!$K34,"")</f>
        <v>0.31634778648160916</v>
      </c>
      <c r="D32" s="697">
        <f>IF(Select2=1,Paper!$K34,"")</f>
        <v>4.9073265874547058E-2</v>
      </c>
      <c r="E32" s="687">
        <f>IF(Select2=1,Nappies!$K34,"")</f>
        <v>9.8243049610301961E-2</v>
      </c>
      <c r="F32" s="697">
        <f>IF(Select2=1,Garden!$K34,"")</f>
        <v>0</v>
      </c>
      <c r="G32" s="687">
        <f>IF(Select2=1,Wood!$K34,"")</f>
        <v>0</v>
      </c>
      <c r="H32" s="697">
        <f>IF(Select2=1,Textiles!$K34,"")</f>
        <v>1.1618706400001471E-2</v>
      </c>
      <c r="I32" s="698">
        <f>Sludge!K34</f>
        <v>0</v>
      </c>
      <c r="J32" s="698" t="str">
        <f>IF(Select2=2,MSW!$K34,"")</f>
        <v/>
      </c>
      <c r="K32" s="698">
        <f>Industry!$K34</f>
        <v>0</v>
      </c>
      <c r="L32" s="699">
        <f t="shared" si="3"/>
        <v>0.47528280836645964</v>
      </c>
      <c r="M32" s="700">
        <f>Recovery_OX!C27</f>
        <v>0</v>
      </c>
      <c r="N32" s="650"/>
      <c r="O32" s="701">
        <f>(L32-M32)*(1-Recovery_OX!F27)</f>
        <v>0.47528280836645964</v>
      </c>
      <c r="P32" s="641"/>
      <c r="Q32" s="652"/>
      <c r="S32" s="695">
        <f t="shared" si="2"/>
        <v>2015</v>
      </c>
      <c r="T32" s="696">
        <f>IF(Select2=1,Food!$W34,"")</f>
        <v>0.21165106142837367</v>
      </c>
      <c r="U32" s="697">
        <f>IF(Select2=1,Paper!$W34,"")</f>
        <v>0.10139104519534521</v>
      </c>
      <c r="V32" s="687">
        <f>IF(Select2=1,Nappies!$W34,"")</f>
        <v>0</v>
      </c>
      <c r="W32" s="697">
        <f>IF(Select2=1,Garden!$W34,"")</f>
        <v>0</v>
      </c>
      <c r="X32" s="687">
        <f>IF(Select2=1,Wood!$W34,"")</f>
        <v>5.1774879395523013E-2</v>
      </c>
      <c r="Y32" s="697">
        <f>IF(Select2=1,Textiles!$W34,"")</f>
        <v>1.2732828931508464E-2</v>
      </c>
      <c r="Z32" s="689">
        <f>Sludge!W34</f>
        <v>0</v>
      </c>
      <c r="AA32" s="689" t="str">
        <f>IF(Select2=2,MSW!$W34,"")</f>
        <v/>
      </c>
      <c r="AB32" s="698">
        <f>Industry!$W34</f>
        <v>0</v>
      </c>
      <c r="AC32" s="699">
        <f t="shared" si="0"/>
        <v>0.37754981495075035</v>
      </c>
      <c r="AD32" s="700">
        <f>Recovery_OX!R27</f>
        <v>0</v>
      </c>
      <c r="AE32" s="650"/>
      <c r="AF32" s="702">
        <f>(AC32-AD32)*(1-Recovery_OX!U27)</f>
        <v>0.37754981495075035</v>
      </c>
    </row>
    <row r="33" spans="2:32">
      <c r="B33" s="695">
        <f t="shared" si="1"/>
        <v>2016</v>
      </c>
      <c r="C33" s="696">
        <f>IF(Select2=1,Food!$K35,"")</f>
        <v>0.32271816211443738</v>
      </c>
      <c r="D33" s="697">
        <f>IF(Select2=1,Paper!$K35,"")</f>
        <v>5.1566866043253987E-2</v>
      </c>
      <c r="E33" s="687">
        <f>IF(Select2=1,Nappies!$K35,"")</f>
        <v>0.10120899109704284</v>
      </c>
      <c r="F33" s="697">
        <f>IF(Select2=1,Garden!$K35,"")</f>
        <v>0</v>
      </c>
      <c r="G33" s="687">
        <f>IF(Select2=1,Wood!$K35,"")</f>
        <v>0</v>
      </c>
      <c r="H33" s="697">
        <f>IF(Select2=1,Textiles!$K35,"")</f>
        <v>1.220909727215712E-2</v>
      </c>
      <c r="I33" s="698">
        <f>Sludge!K35</f>
        <v>0</v>
      </c>
      <c r="J33" s="698" t="str">
        <f>IF(Select2=2,MSW!$K35,"")</f>
        <v/>
      </c>
      <c r="K33" s="698">
        <f>Industry!$K35</f>
        <v>0</v>
      </c>
      <c r="L33" s="699">
        <f t="shared" si="3"/>
        <v>0.48770311652689136</v>
      </c>
      <c r="M33" s="700">
        <f>Recovery_OX!C28</f>
        <v>0</v>
      </c>
      <c r="N33" s="650"/>
      <c r="O33" s="701">
        <f>(L33-M33)*(1-Recovery_OX!F28)</f>
        <v>0.48770311652689136</v>
      </c>
      <c r="P33" s="641"/>
      <c r="Q33" s="652"/>
      <c r="S33" s="695">
        <f t="shared" si="2"/>
        <v>2016</v>
      </c>
      <c r="T33" s="696">
        <f>IF(Select2=1,Food!$W35,"")</f>
        <v>0.21591313254757186</v>
      </c>
      <c r="U33" s="697">
        <f>IF(Select2=1,Paper!$W35,"")</f>
        <v>0.10654311165961573</v>
      </c>
      <c r="V33" s="687">
        <f>IF(Select2=1,Nappies!$W35,"")</f>
        <v>0</v>
      </c>
      <c r="W33" s="697">
        <f>IF(Select2=1,Garden!$W35,"")</f>
        <v>0</v>
      </c>
      <c r="X33" s="687">
        <f>IF(Select2=1,Wood!$W35,"")</f>
        <v>5.5033543876165582E-2</v>
      </c>
      <c r="Y33" s="697">
        <f>IF(Select2=1,Textiles!$W35,"")</f>
        <v>1.3379832627021505E-2</v>
      </c>
      <c r="Z33" s="689">
        <f>Sludge!W35</f>
        <v>0</v>
      </c>
      <c r="AA33" s="689" t="str">
        <f>IF(Select2=2,MSW!$W35,"")</f>
        <v/>
      </c>
      <c r="AB33" s="698">
        <f>Industry!$W35</f>
        <v>0</v>
      </c>
      <c r="AC33" s="699">
        <f t="shared" si="0"/>
        <v>0.39086962071037473</v>
      </c>
      <c r="AD33" s="700">
        <f>Recovery_OX!R28</f>
        <v>0</v>
      </c>
      <c r="AE33" s="650"/>
      <c r="AF33" s="702">
        <f>(AC33-AD33)*(1-Recovery_OX!U28)</f>
        <v>0.39086962071037473</v>
      </c>
    </row>
    <row r="34" spans="2:32">
      <c r="B34" s="695">
        <f t="shared" si="1"/>
        <v>2017</v>
      </c>
      <c r="C34" s="696">
        <f>IF(Select2=1,Food!$K36,"")</f>
        <v>0.32938828605634085</v>
      </c>
      <c r="D34" s="697">
        <f>IF(Select2=1,Paper!$K36,"")</f>
        <v>5.4017910330234592E-2</v>
      </c>
      <c r="E34" s="687">
        <f>IF(Select2=1,Nappies!$K36,"")</f>
        <v>0.10410865550809412</v>
      </c>
      <c r="F34" s="697">
        <f>IF(Select2=1,Garden!$K36,"")</f>
        <v>0</v>
      </c>
      <c r="G34" s="687">
        <f>IF(Select2=1,Wood!$K36,"")</f>
        <v>0</v>
      </c>
      <c r="H34" s="697">
        <f>IF(Select2=1,Textiles!$K36,"")</f>
        <v>1.2789412509717032E-2</v>
      </c>
      <c r="I34" s="698">
        <f>Sludge!K36</f>
        <v>0</v>
      </c>
      <c r="J34" s="698" t="str">
        <f>IF(Select2=2,MSW!$K36,"")</f>
        <v/>
      </c>
      <c r="K34" s="698">
        <f>Industry!$K36</f>
        <v>0</v>
      </c>
      <c r="L34" s="699">
        <f t="shared" si="3"/>
        <v>0.50030426440438658</v>
      </c>
      <c r="M34" s="700">
        <f>Recovery_OX!C29</f>
        <v>2.1037592934144006E-2</v>
      </c>
      <c r="N34" s="650"/>
      <c r="O34" s="701">
        <f>(L34-M34)*(1-Recovery_OX!F29)</f>
        <v>0.4792666714702426</v>
      </c>
      <c r="P34" s="641"/>
      <c r="Q34" s="652"/>
      <c r="S34" s="695">
        <f t="shared" si="2"/>
        <v>2017</v>
      </c>
      <c r="T34" s="696">
        <f>IF(Select2=1,Food!$W36,"")</f>
        <v>0.2203757489226188</v>
      </c>
      <c r="U34" s="697">
        <f>IF(Select2=1,Paper!$W36,"")</f>
        <v>0.1116072527484186</v>
      </c>
      <c r="V34" s="687">
        <f>IF(Select2=1,Nappies!$W36,"")</f>
        <v>0</v>
      </c>
      <c r="W34" s="697">
        <f>IF(Select2=1,Garden!$W36,"")</f>
        <v>0</v>
      </c>
      <c r="X34" s="687">
        <f>IF(Select2=1,Wood!$W36,"")</f>
        <v>5.8289416709238998E-2</v>
      </c>
      <c r="Y34" s="697">
        <f>IF(Select2=1,Textiles!$W36,"")</f>
        <v>1.4015794531196751E-2</v>
      </c>
      <c r="Z34" s="689">
        <f>Sludge!W36</f>
        <v>0</v>
      </c>
      <c r="AA34" s="689" t="str">
        <f>IF(Select2=2,MSW!$W36,"")</f>
        <v/>
      </c>
      <c r="AB34" s="698">
        <f>Industry!$W36</f>
        <v>0</v>
      </c>
      <c r="AC34" s="699">
        <f t="shared" si="0"/>
        <v>0.4042882129114731</v>
      </c>
      <c r="AD34" s="700">
        <f>Recovery_OX!R29</f>
        <v>0</v>
      </c>
      <c r="AE34" s="650"/>
      <c r="AF34" s="702">
        <f>(AC34-AD34)*(1-Recovery_OX!U29)</f>
        <v>0.4042882129114731</v>
      </c>
    </row>
    <row r="35" spans="2:32">
      <c r="B35" s="695">
        <f t="shared" si="1"/>
        <v>2018</v>
      </c>
      <c r="C35" s="696">
        <f>IF(Select2=1,Food!$K37,"")</f>
        <v>0.33353146248820714</v>
      </c>
      <c r="D35" s="697">
        <f>IF(Select2=1,Paper!$K37,"")</f>
        <v>5.6286027801324912E-2</v>
      </c>
      <c r="E35" s="687">
        <f>IF(Select2=1,Nappies!$K37,"")</f>
        <v>0.10650069668599994</v>
      </c>
      <c r="F35" s="697">
        <f>IF(Select2=1,Garden!$K37,"")</f>
        <v>0</v>
      </c>
      <c r="G35" s="687">
        <f>IF(Select2=1,Wood!$K37,"")</f>
        <v>0</v>
      </c>
      <c r="H35" s="697">
        <f>IF(Select2=1,Textiles!$K37,"")</f>
        <v>1.332641754713763E-2</v>
      </c>
      <c r="I35" s="698">
        <f>Sludge!K37</f>
        <v>0</v>
      </c>
      <c r="J35" s="698" t="str">
        <f>IF(Select2=2,MSW!$K37,"")</f>
        <v/>
      </c>
      <c r="K35" s="698">
        <f>Industry!$K37</f>
        <v>0</v>
      </c>
      <c r="L35" s="699">
        <f t="shared" si="3"/>
        <v>0.50964460452266958</v>
      </c>
      <c r="M35" s="700">
        <f>Recovery_OX!C30</f>
        <v>2.2041328167157759E-2</v>
      </c>
      <c r="N35" s="650"/>
      <c r="O35" s="701">
        <f>(L35-M35)*(1-Recovery_OX!F30)</f>
        <v>0.48760327635551182</v>
      </c>
      <c r="P35" s="641"/>
      <c r="Q35" s="652"/>
      <c r="S35" s="695">
        <f t="shared" si="2"/>
        <v>2018</v>
      </c>
      <c r="T35" s="696">
        <f>IF(Select2=1,Food!$W37,"")</f>
        <v>0.22314772244973724</v>
      </c>
      <c r="U35" s="697">
        <f>IF(Select2=1,Paper!$W37,"")</f>
        <v>0.11629344587050602</v>
      </c>
      <c r="V35" s="687">
        <f>IF(Select2=1,Nappies!$W37,"")</f>
        <v>0</v>
      </c>
      <c r="W35" s="697">
        <f>IF(Select2=1,Garden!$W37,"")</f>
        <v>0</v>
      </c>
      <c r="X35" s="687">
        <f>IF(Select2=1,Wood!$W37,"")</f>
        <v>6.141837127725569E-2</v>
      </c>
      <c r="Y35" s="697">
        <f>IF(Select2=1,Textiles!$W37,"")</f>
        <v>1.4604293202342614E-2</v>
      </c>
      <c r="Z35" s="689">
        <f>Sludge!W37</f>
        <v>0</v>
      </c>
      <c r="AA35" s="689" t="str">
        <f>IF(Select2=2,MSW!$W37,"")</f>
        <v/>
      </c>
      <c r="AB35" s="698">
        <f>Industry!$W37</f>
        <v>0</v>
      </c>
      <c r="AC35" s="699">
        <f t="shared" si="0"/>
        <v>0.41546383279984161</v>
      </c>
      <c r="AD35" s="700">
        <f>Recovery_OX!R30</f>
        <v>0</v>
      </c>
      <c r="AE35" s="650"/>
      <c r="AF35" s="702">
        <f>(AC35-AD35)*(1-Recovery_OX!U30)</f>
        <v>0.41546383279984161</v>
      </c>
    </row>
    <row r="36" spans="2:32">
      <c r="B36" s="695">
        <f t="shared" si="1"/>
        <v>2019</v>
      </c>
      <c r="C36" s="696">
        <f>IF(Select2=1,Food!$K38,"")</f>
        <v>0.34168751581893519</v>
      </c>
      <c r="D36" s="697">
        <f>IF(Select2=1,Paper!$K38,"")</f>
        <v>5.8683261587590338E-2</v>
      </c>
      <c r="E36" s="687">
        <f>IF(Select2=1,Nappies!$K38,"")</f>
        <v>0.10940945065941574</v>
      </c>
      <c r="F36" s="697">
        <f>IF(Select2=1,Garden!$K38,"")</f>
        <v>0</v>
      </c>
      <c r="G36" s="687">
        <f>IF(Select2=1,Wood!$K38,"")</f>
        <v>0</v>
      </c>
      <c r="H36" s="697">
        <f>IF(Select2=1,Textiles!$K38,"")</f>
        <v>1.3893992478995353E-2</v>
      </c>
      <c r="I36" s="698">
        <f>Sludge!K38</f>
        <v>0</v>
      </c>
      <c r="J36" s="698" t="str">
        <f>IF(Select2=2,MSW!$K38,"")</f>
        <v/>
      </c>
      <c r="K36" s="698">
        <f>Industry!$K38</f>
        <v>0</v>
      </c>
      <c r="L36" s="699">
        <f t="shared" si="3"/>
        <v>0.52367422054493662</v>
      </c>
      <c r="M36" s="700">
        <f>Recovery_OX!C31</f>
        <v>2.30759588326378E-2</v>
      </c>
      <c r="N36" s="650"/>
      <c r="O36" s="701">
        <f>(L36-M36)*(1-Recovery_OX!F31)</f>
        <v>0.50059826171229882</v>
      </c>
      <c r="P36" s="641"/>
      <c r="Q36" s="652"/>
      <c r="S36" s="695">
        <f t="shared" si="2"/>
        <v>2019</v>
      </c>
      <c r="T36" s="696">
        <f>IF(Select2=1,Food!$W38,"")</f>
        <v>0.22860449318840448</v>
      </c>
      <c r="U36" s="697">
        <f>IF(Select2=1,Paper!$W38,"")</f>
        <v>0.12124640823882302</v>
      </c>
      <c r="V36" s="687">
        <f>IF(Select2=1,Nappies!$W38,"")</f>
        <v>0</v>
      </c>
      <c r="W36" s="697">
        <f>IF(Select2=1,Garden!$W38,"")</f>
        <v>0</v>
      </c>
      <c r="X36" s="687">
        <f>IF(Select2=1,Wood!$W38,"")</f>
        <v>6.4684647834321374E-2</v>
      </c>
      <c r="Y36" s="697">
        <f>IF(Select2=1,Textiles!$W38,"")</f>
        <v>1.5226293127666145E-2</v>
      </c>
      <c r="Z36" s="689">
        <f>Sludge!W38</f>
        <v>0</v>
      </c>
      <c r="AA36" s="689" t="str">
        <f>IF(Select2=2,MSW!$W38,"")</f>
        <v/>
      </c>
      <c r="AB36" s="698">
        <f>Industry!$W38</f>
        <v>0</v>
      </c>
      <c r="AC36" s="699">
        <f t="shared" si="0"/>
        <v>0.42976184238921505</v>
      </c>
      <c r="AD36" s="700">
        <f>Recovery_OX!R31</f>
        <v>0</v>
      </c>
      <c r="AE36" s="650"/>
      <c r="AF36" s="702">
        <f>(AC36-AD36)*(1-Recovery_OX!U31)</f>
        <v>0.42976184238921505</v>
      </c>
    </row>
    <row r="37" spans="2:32">
      <c r="B37" s="695">
        <f t="shared" si="1"/>
        <v>2020</v>
      </c>
      <c r="C37" s="696">
        <f>IF(Select2=1,Food!$K39,"")</f>
        <v>0.35269904288970422</v>
      </c>
      <c r="D37" s="697">
        <f>IF(Select2=1,Paper!$K39,"")</f>
        <v>6.1209576725340289E-2</v>
      </c>
      <c r="E37" s="687">
        <f>IF(Select2=1,Nappies!$K39,"")</f>
        <v>0.1127815523633295</v>
      </c>
      <c r="F37" s="697">
        <f>IF(Select2=1,Garden!$K39,"")</f>
        <v>0</v>
      </c>
      <c r="G37" s="687">
        <f>IF(Select2=1,Wood!$K39,"")</f>
        <v>0</v>
      </c>
      <c r="H37" s="697">
        <f>IF(Select2=1,Textiles!$K39,"")</f>
        <v>1.4492129027201333E-2</v>
      </c>
      <c r="I37" s="698">
        <f>Sludge!K39</f>
        <v>0</v>
      </c>
      <c r="J37" s="698" t="str">
        <f>IF(Select2=2,MSW!$K39,"")</f>
        <v/>
      </c>
      <c r="K37" s="698">
        <f>Industry!$K39</f>
        <v>0</v>
      </c>
      <c r="L37" s="699">
        <f t="shared" si="3"/>
        <v>0.54118230100557529</v>
      </c>
      <c r="M37" s="700">
        <f>Recovery_OX!C32</f>
        <v>2.4141842008379467E-2</v>
      </c>
      <c r="N37" s="650"/>
      <c r="O37" s="701">
        <f>(L37-M37)*(1-Recovery_OX!F32)</f>
        <v>0.51704045899719586</v>
      </c>
      <c r="P37" s="641"/>
      <c r="Q37" s="652"/>
      <c r="S37" s="695">
        <f t="shared" si="2"/>
        <v>2020</v>
      </c>
      <c r="T37" s="696">
        <f>IF(Select2=1,Food!$W39,"")</f>
        <v>0.23597170576920445</v>
      </c>
      <c r="U37" s="697">
        <f>IF(Select2=1,Paper!$W39,"")</f>
        <v>0.12646606761433946</v>
      </c>
      <c r="V37" s="687">
        <f>IF(Select2=1,Nappies!$W39,"")</f>
        <v>0</v>
      </c>
      <c r="W37" s="697">
        <f>IF(Select2=1,Garden!$W39,"")</f>
        <v>0</v>
      </c>
      <c r="X37" s="687">
        <f>IF(Select2=1,Wood!$W39,"")</f>
        <v>6.8091062646934833E-2</v>
      </c>
      <c r="Y37" s="697">
        <f>IF(Select2=1,Textiles!$W39,"")</f>
        <v>1.5881785235289138E-2</v>
      </c>
      <c r="Z37" s="689">
        <f>Sludge!W39</f>
        <v>0</v>
      </c>
      <c r="AA37" s="689" t="str">
        <f>IF(Select2=2,MSW!$W39,"")</f>
        <v/>
      </c>
      <c r="AB37" s="698">
        <f>Industry!$W39</f>
        <v>0</v>
      </c>
      <c r="AC37" s="699">
        <f t="shared" si="0"/>
        <v>0.44641062126576786</v>
      </c>
      <c r="AD37" s="700">
        <f>Recovery_OX!R32</f>
        <v>0</v>
      </c>
      <c r="AE37" s="650"/>
      <c r="AF37" s="702">
        <f>(AC37-AD37)*(1-Recovery_OX!U32)</f>
        <v>0.44641062126576786</v>
      </c>
    </row>
    <row r="38" spans="2:32">
      <c r="B38" s="695">
        <f t="shared" si="1"/>
        <v>2021</v>
      </c>
      <c r="C38" s="696">
        <f>IF(Select2=1,Food!$K40,"")</f>
        <v>0.36579212666416416</v>
      </c>
      <c r="D38" s="697">
        <f>IF(Select2=1,Paper!$K40,"")</f>
        <v>6.3865041097752845E-2</v>
      </c>
      <c r="E38" s="687">
        <f>IF(Select2=1,Nappies!$K40,"")</f>
        <v>0.11657229642597233</v>
      </c>
      <c r="F38" s="697">
        <f>IF(Select2=1,Garden!$K40,"")</f>
        <v>0</v>
      </c>
      <c r="G38" s="687">
        <f>IF(Select2=1,Wood!$K40,"")</f>
        <v>0</v>
      </c>
      <c r="H38" s="697">
        <f>IF(Select2=1,Textiles!$K40,"")</f>
        <v>1.5120843263942772E-2</v>
      </c>
      <c r="I38" s="698">
        <f>Sludge!K40</f>
        <v>0</v>
      </c>
      <c r="J38" s="698" t="str">
        <f>IF(Select2=2,MSW!$K40,"")</f>
        <v/>
      </c>
      <c r="K38" s="698">
        <f>Industry!$K40</f>
        <v>0</v>
      </c>
      <c r="L38" s="699">
        <f t="shared" si="3"/>
        <v>0.56135030745183212</v>
      </c>
      <c r="M38" s="700">
        <f>Recovery_OX!C33</f>
        <v>2.5239285523773299E-2</v>
      </c>
      <c r="N38" s="650"/>
      <c r="O38" s="701">
        <f>(L38-M38)*(1-Recovery_OX!F33)</f>
        <v>0.53611102192805882</v>
      </c>
      <c r="P38" s="641"/>
      <c r="Q38" s="652"/>
      <c r="S38" s="695">
        <f t="shared" si="2"/>
        <v>2021</v>
      </c>
      <c r="T38" s="696">
        <f>IF(Select2=1,Food!$W40,"")</f>
        <v>0.24473157448539079</v>
      </c>
      <c r="U38" s="697">
        <f>IF(Select2=1,Paper!$W40,"")</f>
        <v>0.13195256425155547</v>
      </c>
      <c r="V38" s="687">
        <f>IF(Select2=1,Nappies!$W40,"")</f>
        <v>0</v>
      </c>
      <c r="W38" s="697">
        <f>IF(Select2=1,Garden!$W40,"")</f>
        <v>0</v>
      </c>
      <c r="X38" s="687">
        <f>IF(Select2=1,Wood!$W40,"")</f>
        <v>7.1640422254822311E-2</v>
      </c>
      <c r="Y38" s="697">
        <f>IF(Select2=1,Textiles!$W40,"")</f>
        <v>1.6570787138567425E-2</v>
      </c>
      <c r="Z38" s="689">
        <f>Sludge!W40</f>
        <v>0</v>
      </c>
      <c r="AA38" s="689" t="str">
        <f>IF(Select2=2,MSW!$W40,"")</f>
        <v/>
      </c>
      <c r="AB38" s="698">
        <f>Industry!$W40</f>
        <v>0</v>
      </c>
      <c r="AC38" s="699">
        <f t="shared" si="0"/>
        <v>0.46489534813033601</v>
      </c>
      <c r="AD38" s="700">
        <f>Recovery_OX!R33</f>
        <v>0</v>
      </c>
      <c r="AE38" s="650"/>
      <c r="AF38" s="702">
        <f>(AC38-AD38)*(1-Recovery_OX!U33)</f>
        <v>0.46489534813033601</v>
      </c>
    </row>
    <row r="39" spans="2:32">
      <c r="B39" s="695">
        <f t="shared" si="1"/>
        <v>2022</v>
      </c>
      <c r="C39" s="696">
        <f>IF(Select2=1,Food!$K41,"")</f>
        <v>0.38044964462972769</v>
      </c>
      <c r="D39" s="697">
        <f>IF(Select2=1,Paper!$K41,"")</f>
        <v>6.6649804623094402E-2</v>
      </c>
      <c r="E39" s="687">
        <f>IF(Select2=1,Nappies!$K41,"")</f>
        <v>0.12074423965309658</v>
      </c>
      <c r="F39" s="697">
        <f>IF(Select2=1,Garden!$K41,"")</f>
        <v>0</v>
      </c>
      <c r="G39" s="687">
        <f>IF(Select2=1,Wood!$K41,"")</f>
        <v>0</v>
      </c>
      <c r="H39" s="697">
        <f>IF(Select2=1,Textiles!$K41,"")</f>
        <v>1.5780170684234939E-2</v>
      </c>
      <c r="I39" s="698">
        <f>Sludge!K41</f>
        <v>0</v>
      </c>
      <c r="J39" s="698" t="str">
        <f>IF(Select2=2,MSW!$K41,"")</f>
        <v/>
      </c>
      <c r="K39" s="698">
        <f>Industry!$K41</f>
        <v>0</v>
      </c>
      <c r="L39" s="699">
        <f t="shared" si="3"/>
        <v>0.58362385959015362</v>
      </c>
      <c r="M39" s="700">
        <f>Recovery_OX!C34</f>
        <v>2.6368541315719068E-2</v>
      </c>
      <c r="N39" s="650"/>
      <c r="O39" s="701">
        <f>(L39-M39)*(1-Recovery_OX!F34)</f>
        <v>0.55725531827443453</v>
      </c>
      <c r="P39" s="641"/>
      <c r="Q39" s="652"/>
      <c r="S39" s="695">
        <f t="shared" si="2"/>
        <v>2022</v>
      </c>
      <c r="T39" s="696">
        <f>IF(Select2=1,Food!$W41,"")</f>
        <v>0.25453812084950556</v>
      </c>
      <c r="U39" s="697">
        <f>IF(Select2=1,Paper!$W41,"")</f>
        <v>0.13770620789895538</v>
      </c>
      <c r="V39" s="687">
        <f>IF(Select2=1,Nappies!$W41,"")</f>
        <v>0</v>
      </c>
      <c r="W39" s="697">
        <f>IF(Select2=1,Garden!$W41,"")</f>
        <v>0</v>
      </c>
      <c r="X39" s="687">
        <f>IF(Select2=1,Wood!$W41,"")</f>
        <v>7.5335511787418735E-2</v>
      </c>
      <c r="Y39" s="697">
        <f>IF(Select2=1,Textiles!$W41,"")</f>
        <v>1.7293337736147885E-2</v>
      </c>
      <c r="Z39" s="689">
        <f>Sludge!W41</f>
        <v>0</v>
      </c>
      <c r="AA39" s="689" t="str">
        <f>IF(Select2=2,MSW!$W41,"")</f>
        <v/>
      </c>
      <c r="AB39" s="698">
        <f>Industry!$W41</f>
        <v>0</v>
      </c>
      <c r="AC39" s="699">
        <f t="shared" si="0"/>
        <v>0.48487317827202753</v>
      </c>
      <c r="AD39" s="700">
        <f>Recovery_OX!R34</f>
        <v>0</v>
      </c>
      <c r="AE39" s="650"/>
      <c r="AF39" s="702">
        <f>(AC39-AD39)*(1-Recovery_OX!U34)</f>
        <v>0.48487317827202753</v>
      </c>
    </row>
    <row r="40" spans="2:32">
      <c r="B40" s="695">
        <f t="shared" si="1"/>
        <v>2023</v>
      </c>
      <c r="C40" s="696">
        <f>IF(Select2=1,Food!$K42,"")</f>
        <v>0.39632630927507961</v>
      </c>
      <c r="D40" s="697">
        <f>IF(Select2=1,Paper!$K42,"")</f>
        <v>6.9564077980272393E-2</v>
      </c>
      <c r="E40" s="687">
        <f>IF(Select2=1,Nappies!$K42,"")</f>
        <v>0.12526601609744425</v>
      </c>
      <c r="F40" s="697">
        <f>IF(Select2=1,Garden!$K42,"")</f>
        <v>0</v>
      </c>
      <c r="G40" s="687">
        <f>IF(Select2=1,Wood!$K42,"")</f>
        <v>0</v>
      </c>
      <c r="H40" s="697">
        <f>IF(Select2=1,Textiles!$K42,"")</f>
        <v>1.6470161168931009E-2</v>
      </c>
      <c r="I40" s="698">
        <f>Sludge!K42</f>
        <v>0</v>
      </c>
      <c r="J40" s="698" t="str">
        <f>IF(Select2=2,MSW!$K42,"")</f>
        <v/>
      </c>
      <c r="K40" s="698">
        <f>Industry!$K42</f>
        <v>0</v>
      </c>
      <c r="L40" s="699">
        <f t="shared" si="3"/>
        <v>0.60762656452172725</v>
      </c>
      <c r="M40" s="700">
        <f>Recovery_OX!C35</f>
        <v>2.7529798160714651E-2</v>
      </c>
      <c r="N40" s="650"/>
      <c r="O40" s="701">
        <f>(L40-M40)*(1-Recovery_OX!F35)</f>
        <v>0.58009676636101259</v>
      </c>
      <c r="P40" s="641"/>
      <c r="Q40" s="652"/>
      <c r="S40" s="695">
        <f t="shared" si="2"/>
        <v>2023</v>
      </c>
      <c r="T40" s="696">
        <f>IF(Select2=1,Food!$W42,"")</f>
        <v>0.26516033180759113</v>
      </c>
      <c r="U40" s="697">
        <f>IF(Select2=1,Paper!$W42,"")</f>
        <v>0.14372743384353803</v>
      </c>
      <c r="V40" s="687">
        <f>IF(Select2=1,Nappies!$W42,"")</f>
        <v>0</v>
      </c>
      <c r="W40" s="697">
        <f>IF(Select2=1,Garden!$W42,"")</f>
        <v>0</v>
      </c>
      <c r="X40" s="687">
        <f>IF(Select2=1,Wood!$W42,"")</f>
        <v>7.9179082060845188E-2</v>
      </c>
      <c r="Y40" s="697">
        <f>IF(Select2=1,Textiles!$W42,"")</f>
        <v>1.804949169197919E-2</v>
      </c>
      <c r="Z40" s="689">
        <f>Sludge!W42</f>
        <v>0</v>
      </c>
      <c r="AA40" s="689" t="str">
        <f>IF(Select2=2,MSW!$W42,"")</f>
        <v/>
      </c>
      <c r="AB40" s="698">
        <f>Industry!$W42</f>
        <v>0</v>
      </c>
      <c r="AC40" s="699">
        <f t="shared" si="0"/>
        <v>0.50611633940395351</v>
      </c>
      <c r="AD40" s="700">
        <f>Recovery_OX!R35</f>
        <v>0</v>
      </c>
      <c r="AE40" s="650"/>
      <c r="AF40" s="702">
        <f>(AC40-AD40)*(1-Recovery_OX!U35)</f>
        <v>0.50611633940395351</v>
      </c>
    </row>
    <row r="41" spans="2:32">
      <c r="B41" s="695">
        <f t="shared" si="1"/>
        <v>2024</v>
      </c>
      <c r="C41" s="696">
        <f>IF(Select2=1,Food!$K43,"")</f>
        <v>0.41319167907199145</v>
      </c>
      <c r="D41" s="697">
        <f>IF(Select2=1,Paper!$K43,"")</f>
        <v>7.2608110727452879E-2</v>
      </c>
      <c r="E41" s="687">
        <f>IF(Select2=1,Nappies!$K43,"")</f>
        <v>0.13011133092530469</v>
      </c>
      <c r="F41" s="697">
        <f>IF(Select2=1,Garden!$K43,"")</f>
        <v>0</v>
      </c>
      <c r="G41" s="687">
        <f>IF(Select2=1,Wood!$K43,"")</f>
        <v>0</v>
      </c>
      <c r="H41" s="697">
        <f>IF(Select2=1,Textiles!$K43,"")</f>
        <v>1.7190873804032482E-2</v>
      </c>
      <c r="I41" s="698">
        <f>Sludge!K43</f>
        <v>0</v>
      </c>
      <c r="J41" s="698" t="str">
        <f>IF(Select2=2,MSW!$K43,"")</f>
        <v/>
      </c>
      <c r="K41" s="698">
        <f>Industry!$K43</f>
        <v>0</v>
      </c>
      <c r="L41" s="699">
        <f t="shared" si="3"/>
        <v>0.63310199452878146</v>
      </c>
      <c r="M41" s="700">
        <f>Recovery_OX!C36</f>
        <v>2.8723173730127321E-2</v>
      </c>
      <c r="N41" s="650"/>
      <c r="O41" s="701">
        <f>(L41-M41)*(1-Recovery_OX!F36)</f>
        <v>0.60437882079865413</v>
      </c>
      <c r="P41" s="641"/>
      <c r="Q41" s="652"/>
      <c r="S41" s="695">
        <f t="shared" si="2"/>
        <v>2024</v>
      </c>
      <c r="T41" s="696">
        <f>IF(Select2=1,Food!$W43,"")</f>
        <v>0.27644403149330388</v>
      </c>
      <c r="U41" s="697">
        <f>IF(Select2=1,Paper!$W43,"")</f>
        <v>0.15001675770134892</v>
      </c>
      <c r="V41" s="687">
        <f>IF(Select2=1,Nappies!$W43,"")</f>
        <v>0</v>
      </c>
      <c r="W41" s="697">
        <f>IF(Select2=1,Garden!$W43,"")</f>
        <v>0</v>
      </c>
      <c r="X41" s="687">
        <f>IF(Select2=1,Wood!$W43,"")</f>
        <v>8.3173835345095232E-2</v>
      </c>
      <c r="Y41" s="697">
        <f>IF(Select2=1,Textiles!$W43,"")</f>
        <v>1.8839313757843819E-2</v>
      </c>
      <c r="Z41" s="689">
        <f>Sludge!W43</f>
        <v>0</v>
      </c>
      <c r="AA41" s="689" t="str">
        <f>IF(Select2=2,MSW!$W43,"")</f>
        <v/>
      </c>
      <c r="AB41" s="698">
        <f>Industry!$W43</f>
        <v>0</v>
      </c>
      <c r="AC41" s="699">
        <f t="shared" si="0"/>
        <v>0.52847393829759193</v>
      </c>
      <c r="AD41" s="700">
        <f>Recovery_OX!R36</f>
        <v>0</v>
      </c>
      <c r="AE41" s="650"/>
      <c r="AF41" s="702">
        <f>(AC41-AD41)*(1-Recovery_OX!U36)</f>
        <v>0.52847393829759193</v>
      </c>
    </row>
    <row r="42" spans="2:32">
      <c r="B42" s="695">
        <f t="shared" si="1"/>
        <v>2025</v>
      </c>
      <c r="C42" s="696">
        <f>IF(Select2=1,Food!$K44,"")</f>
        <v>0.43089191501995316</v>
      </c>
      <c r="D42" s="697">
        <f>IF(Select2=1,Paper!$K44,"")</f>
        <v>7.5782168664316779E-2</v>
      </c>
      <c r="E42" s="687">
        <f>IF(Select2=1,Nappies!$K44,"")</f>
        <v>0.13525810452730611</v>
      </c>
      <c r="F42" s="697">
        <f>IF(Select2=1,Garden!$K44,"")</f>
        <v>0</v>
      </c>
      <c r="G42" s="687">
        <f>IF(Select2=1,Wood!$K44,"")</f>
        <v>0</v>
      </c>
      <c r="H42" s="697">
        <f>IF(Select2=1,Textiles!$K44,"")</f>
        <v>1.7942371520921627E-2</v>
      </c>
      <c r="I42" s="698">
        <f>Sludge!K44</f>
        <v>0</v>
      </c>
      <c r="J42" s="698" t="str">
        <f>IF(Select2=2,MSW!$K44,"")</f>
        <v/>
      </c>
      <c r="K42" s="698">
        <f>Industry!$K44</f>
        <v>0</v>
      </c>
      <c r="L42" s="699">
        <f t="shared" si="3"/>
        <v>0.65987455973249765</v>
      </c>
      <c r="M42" s="700">
        <f>Recovery_OX!C37</f>
        <v>2.994870591132438E-2</v>
      </c>
      <c r="N42" s="650"/>
      <c r="O42" s="701">
        <f>(L42-M42)*(1-Recovery_OX!F37)</f>
        <v>0.62992585382117328</v>
      </c>
      <c r="P42" s="641"/>
      <c r="Q42" s="652"/>
      <c r="S42" s="695">
        <f t="shared" si="2"/>
        <v>2025</v>
      </c>
      <c r="T42" s="696">
        <f>IF(Select2=1,Food!$W44,"")</f>
        <v>0.28828629461638267</v>
      </c>
      <c r="U42" s="697">
        <f>IF(Select2=1,Paper!$W44,"")</f>
        <v>0.15657472864528263</v>
      </c>
      <c r="V42" s="687">
        <f>IF(Select2=1,Nappies!$W44,"")</f>
        <v>0</v>
      </c>
      <c r="W42" s="697">
        <f>IF(Select2=1,Garden!$W44,"")</f>
        <v>0</v>
      </c>
      <c r="X42" s="687">
        <f>IF(Select2=1,Wood!$W44,"")</f>
        <v>8.7322409682004179E-2</v>
      </c>
      <c r="Y42" s="697">
        <f>IF(Select2=1,Textiles!$W44,"")</f>
        <v>1.9662872899640142E-2</v>
      </c>
      <c r="Z42" s="689">
        <f>Sludge!W44</f>
        <v>0</v>
      </c>
      <c r="AA42" s="689" t="str">
        <f>IF(Select2=2,MSW!$W44,"")</f>
        <v/>
      </c>
      <c r="AB42" s="698">
        <f>Industry!$W44</f>
        <v>0</v>
      </c>
      <c r="AC42" s="699">
        <f t="shared" si="0"/>
        <v>0.55184630584330974</v>
      </c>
      <c r="AD42" s="700">
        <f>Recovery_OX!R37</f>
        <v>0</v>
      </c>
      <c r="AE42" s="650"/>
      <c r="AF42" s="702">
        <f>(AC42-AD42)*(1-Recovery_OX!U37)</f>
        <v>0.55184630584330974</v>
      </c>
    </row>
    <row r="43" spans="2:32">
      <c r="B43" s="695">
        <f t="shared" si="1"/>
        <v>2026</v>
      </c>
      <c r="C43" s="696">
        <f>IF(Select2=1,Food!$K45,"")</f>
        <v>0.44932409878323343</v>
      </c>
      <c r="D43" s="697">
        <f>IF(Select2=1,Paper!$K45,"")</f>
        <v>7.9086510282499328E-2</v>
      </c>
      <c r="E43" s="687">
        <f>IF(Select2=1,Nappies!$K45,"")</f>
        <v>0.14068774273353468</v>
      </c>
      <c r="F43" s="697">
        <f>IF(Select2=1,Garden!$K45,"")</f>
        <v>0</v>
      </c>
      <c r="G43" s="687">
        <f>IF(Select2=1,Wood!$K45,"")</f>
        <v>0</v>
      </c>
      <c r="H43" s="697">
        <f>IF(Select2=1,Textiles!$K45,"")</f>
        <v>1.8724715520709943E-2</v>
      </c>
      <c r="I43" s="698">
        <f>Sludge!K45</f>
        <v>0</v>
      </c>
      <c r="J43" s="698" t="str">
        <f>IF(Select2=2,MSW!$K45,"")</f>
        <v/>
      </c>
      <c r="K43" s="698">
        <f>Industry!$K45</f>
        <v>0</v>
      </c>
      <c r="L43" s="699">
        <f t="shared" si="3"/>
        <v>0.68782306731997744</v>
      </c>
      <c r="M43" s="700">
        <f>Recovery_OX!C38</f>
        <v>3.1206343332662746E-2</v>
      </c>
      <c r="N43" s="650"/>
      <c r="O43" s="701">
        <f>(L43-M43)*(1-Recovery_OX!F38)</f>
        <v>0.65661672398731474</v>
      </c>
      <c r="P43" s="641"/>
      <c r="Q43" s="652"/>
      <c r="S43" s="695">
        <f t="shared" si="2"/>
        <v>2026</v>
      </c>
      <c r="T43" s="696">
        <f>IF(Select2=1,Food!$W45,"")</f>
        <v>0.30061826412794385</v>
      </c>
      <c r="U43" s="697">
        <f>IF(Select2=1,Paper!$W45,"")</f>
        <v>0.16340188074896553</v>
      </c>
      <c r="V43" s="687">
        <f>IF(Select2=1,Nappies!$W45,"")</f>
        <v>0</v>
      </c>
      <c r="W43" s="697">
        <f>IF(Select2=1,Garden!$W45,"")</f>
        <v>0</v>
      </c>
      <c r="X43" s="687">
        <f>IF(Select2=1,Wood!$W45,"")</f>
        <v>9.162736162469455E-2</v>
      </c>
      <c r="Y43" s="697">
        <f>IF(Select2=1,Textiles!$W45,"")</f>
        <v>2.0520236187079391E-2</v>
      </c>
      <c r="Z43" s="689">
        <f>Sludge!W45</f>
        <v>0</v>
      </c>
      <c r="AA43" s="689" t="str">
        <f>IF(Select2=2,MSW!$W45,"")</f>
        <v/>
      </c>
      <c r="AB43" s="698">
        <f>Industry!$W45</f>
        <v>0</v>
      </c>
      <c r="AC43" s="699">
        <f t="shared" si="0"/>
        <v>0.57616774268868332</v>
      </c>
      <c r="AD43" s="700">
        <f>Recovery_OX!R38</f>
        <v>0</v>
      </c>
      <c r="AE43" s="650"/>
      <c r="AF43" s="702">
        <f>(AC43-AD43)*(1-Recovery_OX!U38)</f>
        <v>0.57616774268868332</v>
      </c>
    </row>
    <row r="44" spans="2:32">
      <c r="B44" s="695">
        <f t="shared" si="1"/>
        <v>2027</v>
      </c>
      <c r="C44" s="696">
        <f>IF(Select2=1,Food!$K46,"")</f>
        <v>0.46841896684880868</v>
      </c>
      <c r="D44" s="697">
        <f>IF(Select2=1,Paper!$K46,"")</f>
        <v>8.2521362141819626E-2</v>
      </c>
      <c r="E44" s="687">
        <f>IF(Select2=1,Nappies!$K46,"")</f>
        <v>0.14638451271197617</v>
      </c>
      <c r="F44" s="697">
        <f>IF(Select2=1,Garden!$K46,"")</f>
        <v>0</v>
      </c>
      <c r="G44" s="687">
        <f>IF(Select2=1,Wood!$K46,"")</f>
        <v>0</v>
      </c>
      <c r="H44" s="697">
        <f>IF(Select2=1,Textiles!$K46,"")</f>
        <v>1.9537959444254085E-2</v>
      </c>
      <c r="I44" s="698">
        <f>Sludge!K46</f>
        <v>0</v>
      </c>
      <c r="J44" s="698" t="str">
        <f>IF(Select2=2,MSW!$K46,"")</f>
        <v/>
      </c>
      <c r="K44" s="698">
        <f>Industry!$K46</f>
        <v>0</v>
      </c>
      <c r="L44" s="699">
        <f t="shared" si="3"/>
        <v>0.71686280114685852</v>
      </c>
      <c r="M44" s="700">
        <f>Recovery_OX!C39</f>
        <v>3.2495935025283973E-2</v>
      </c>
      <c r="N44" s="650"/>
      <c r="O44" s="701">
        <f>(L44-M44)*(1-Recovery_OX!F39)</f>
        <v>0.68436686612157449</v>
      </c>
      <c r="P44" s="641"/>
      <c r="Q44" s="652"/>
      <c r="S44" s="695">
        <f t="shared" si="2"/>
        <v>2027</v>
      </c>
      <c r="T44" s="696">
        <f>IF(Select2=1,Food!$W46,"")</f>
        <v>0.31339359958662494</v>
      </c>
      <c r="U44" s="697">
        <f>IF(Select2=1,Paper!$W46,"")</f>
        <v>0.17049868211119756</v>
      </c>
      <c r="V44" s="687">
        <f>IF(Select2=1,Nappies!$W46,"")</f>
        <v>0</v>
      </c>
      <c r="W44" s="697">
        <f>IF(Select2=1,Garden!$W46,"")</f>
        <v>0</v>
      </c>
      <c r="X44" s="687">
        <f>IF(Select2=1,Wood!$W46,"")</f>
        <v>9.6091147258508369E-2</v>
      </c>
      <c r="Y44" s="697">
        <f>IF(Select2=1,Textiles!$W46,"")</f>
        <v>2.1411462404662011E-2</v>
      </c>
      <c r="Z44" s="689">
        <f>Sludge!W46</f>
        <v>0</v>
      </c>
      <c r="AA44" s="689" t="str">
        <f>IF(Select2=2,MSW!$W46,"")</f>
        <v/>
      </c>
      <c r="AB44" s="698">
        <f>Industry!$W46</f>
        <v>0</v>
      </c>
      <c r="AC44" s="699">
        <f t="shared" si="0"/>
        <v>0.60139489136099278</v>
      </c>
      <c r="AD44" s="700">
        <f>Recovery_OX!R39</f>
        <v>0</v>
      </c>
      <c r="AE44" s="650"/>
      <c r="AF44" s="702">
        <f>(AC44-AD44)*(1-Recovery_OX!U39)</f>
        <v>0.60139489136099278</v>
      </c>
    </row>
    <row r="45" spans="2:32">
      <c r="B45" s="695">
        <f t="shared" si="1"/>
        <v>2028</v>
      </c>
      <c r="C45" s="696">
        <f>IF(Select2=1,Food!$K47,"")</f>
        <v>0.48812928148611701</v>
      </c>
      <c r="D45" s="697">
        <f>IF(Select2=1,Paper!$K47,"")</f>
        <v>8.6086893002017689E-2</v>
      </c>
      <c r="E45" s="687">
        <f>IF(Select2=1,Nappies!$K47,"")</f>
        <v>0.15233500726229487</v>
      </c>
      <c r="F45" s="697">
        <f>IF(Select2=1,Garden!$K47,"")</f>
        <v>0</v>
      </c>
      <c r="G45" s="687">
        <f>IF(Select2=1,Wood!$K47,"")</f>
        <v>0</v>
      </c>
      <c r="H45" s="697">
        <f>IF(Select2=1,Textiles!$K47,"")</f>
        <v>2.0382143247522681E-2</v>
      </c>
      <c r="I45" s="698">
        <f>Sludge!K47</f>
        <v>0</v>
      </c>
      <c r="J45" s="698" t="str">
        <f>IF(Select2=2,MSW!$K47,"")</f>
        <v/>
      </c>
      <c r="K45" s="698">
        <f>Industry!$K47</f>
        <v>0</v>
      </c>
      <c r="L45" s="699">
        <f t="shared" si="3"/>
        <v>0.74693332499795217</v>
      </c>
      <c r="M45" s="700">
        <f>Recovery_OX!C40</f>
        <v>3.3817219149204124E-2</v>
      </c>
      <c r="N45" s="650"/>
      <c r="O45" s="701">
        <f>(L45-M45)*(1-Recovery_OX!F40)</f>
        <v>0.71311610584874807</v>
      </c>
      <c r="P45" s="641"/>
      <c r="Q45" s="652"/>
      <c r="S45" s="695">
        <f t="shared" si="2"/>
        <v>2028</v>
      </c>
      <c r="T45" s="696">
        <f>IF(Select2=1,Food!$W47,"")</f>
        <v>0.32658069680159479</v>
      </c>
      <c r="U45" s="697">
        <f>IF(Select2=1,Paper!$W47,"")</f>
        <v>0.17786548140912745</v>
      </c>
      <c r="V45" s="687">
        <f>IF(Select2=1,Nappies!$W47,"")</f>
        <v>0</v>
      </c>
      <c r="W45" s="697">
        <f>IF(Select2=1,Garden!$W47,"")</f>
        <v>0</v>
      </c>
      <c r="X45" s="687">
        <f>IF(Select2=1,Wood!$W47,"")</f>
        <v>0.10071610135188874</v>
      </c>
      <c r="Y45" s="697">
        <f>IF(Select2=1,Textiles!$W47,"")</f>
        <v>2.2336595339750884E-2</v>
      </c>
      <c r="Z45" s="689">
        <f>Sludge!W47</f>
        <v>0</v>
      </c>
      <c r="AA45" s="689" t="str">
        <f>IF(Select2=2,MSW!$W47,"")</f>
        <v/>
      </c>
      <c r="AB45" s="698">
        <f>Industry!$W47</f>
        <v>0</v>
      </c>
      <c r="AC45" s="699">
        <f t="shared" si="0"/>
        <v>0.62749887490236189</v>
      </c>
      <c r="AD45" s="700">
        <f>Recovery_OX!R40</f>
        <v>0</v>
      </c>
      <c r="AE45" s="650"/>
      <c r="AF45" s="702">
        <f>(AC45-AD45)*(1-Recovery_OX!U40)</f>
        <v>0.62749887490236189</v>
      </c>
    </row>
    <row r="46" spans="2:32">
      <c r="B46" s="695">
        <f t="shared" si="1"/>
        <v>2029</v>
      </c>
      <c r="C46" s="696">
        <f>IF(Select2=1,Food!$K48,"")</f>
        <v>0.50842197515382792</v>
      </c>
      <c r="D46" s="697">
        <f>IF(Select2=1,Paper!$K48,"")</f>
        <v>8.9783186530822734E-2</v>
      </c>
      <c r="E46" s="687">
        <f>IF(Select2=1,Nappies!$K48,"")</f>
        <v>0.15852768285534269</v>
      </c>
      <c r="F46" s="697">
        <f>IF(Select2=1,Garden!$K48,"")</f>
        <v>0</v>
      </c>
      <c r="G46" s="687">
        <f>IF(Select2=1,Wood!$K48,"")</f>
        <v>0</v>
      </c>
      <c r="H46" s="697">
        <f>IF(Select2=1,Textiles!$K48,"")</f>
        <v>2.1257286739891836E-2</v>
      </c>
      <c r="I46" s="698">
        <f>Sludge!K48</f>
        <v>0</v>
      </c>
      <c r="J46" s="698" t="str">
        <f>IF(Select2=2,MSW!$K48,"")</f>
        <v/>
      </c>
      <c r="K46" s="698">
        <f>Industry!$K48</f>
        <v>0</v>
      </c>
      <c r="L46" s="699">
        <f t="shared" si="3"/>
        <v>0.77799013127988514</v>
      </c>
      <c r="M46" s="700">
        <f>Recovery_OX!C41</f>
        <v>3.5169810705293542E-2</v>
      </c>
      <c r="N46" s="650"/>
      <c r="O46" s="701">
        <f>(L46-M46)*(1-Recovery_OX!F41)</f>
        <v>0.74282032057459157</v>
      </c>
      <c r="P46" s="641"/>
      <c r="Q46" s="652"/>
      <c r="S46" s="695">
        <f t="shared" si="2"/>
        <v>2029</v>
      </c>
      <c r="T46" s="696">
        <f>IF(Select2=1,Food!$W48,"")</f>
        <v>0.34015743208329252</v>
      </c>
      <c r="U46" s="697">
        <f>IF(Select2=1,Paper!$W48,"")</f>
        <v>0.18550245150996431</v>
      </c>
      <c r="V46" s="687">
        <f>IF(Select2=1,Nappies!$W48,"")</f>
        <v>0</v>
      </c>
      <c r="W46" s="697">
        <f>IF(Select2=1,Garden!$W48,"")</f>
        <v>0</v>
      </c>
      <c r="X46" s="687">
        <f>IF(Select2=1,Wood!$W48,"")</f>
        <v>0.105504414473191</v>
      </c>
      <c r="Y46" s="697">
        <f>IF(Select2=1,Textiles!$W48,"")</f>
        <v>2.3295656701251326E-2</v>
      </c>
      <c r="Z46" s="689">
        <f>Sludge!W48</f>
        <v>0</v>
      </c>
      <c r="AA46" s="689" t="str">
        <f>IF(Select2=2,MSW!$W48,"")</f>
        <v/>
      </c>
      <c r="AB46" s="698">
        <f>Industry!$W48</f>
        <v>0</v>
      </c>
      <c r="AC46" s="699">
        <f t="shared" si="0"/>
        <v>0.65445995476769925</v>
      </c>
      <c r="AD46" s="700">
        <f>Recovery_OX!R41</f>
        <v>0</v>
      </c>
      <c r="AE46" s="650"/>
      <c r="AF46" s="702">
        <f>(AC46-AD46)*(1-Recovery_OX!U41)</f>
        <v>0.65445995476769925</v>
      </c>
    </row>
    <row r="47" spans="2:32">
      <c r="B47" s="695">
        <f t="shared" si="1"/>
        <v>2030</v>
      </c>
      <c r="C47" s="696">
        <f>IF(Select2=1,Food!$K49,"")</f>
        <v>0.52927281888939615</v>
      </c>
      <c r="D47" s="697">
        <f>IF(Select2=1,Paper!$K49,"")</f>
        <v>9.3610212399227136E-2</v>
      </c>
      <c r="E47" s="687">
        <f>IF(Select2=1,Nappies!$K49,"")</f>
        <v>0.16495245898946764</v>
      </c>
      <c r="F47" s="697">
        <f>IF(Select2=1,Garden!$K49,"")</f>
        <v>0</v>
      </c>
      <c r="G47" s="687">
        <f>IF(Select2=1,Wood!$K49,"")</f>
        <v>0</v>
      </c>
      <c r="H47" s="697">
        <f>IF(Select2=1,Textiles!$K49,"")</f>
        <v>2.216338274059157E-2</v>
      </c>
      <c r="I47" s="698">
        <f>Sludge!K49</f>
        <v>0</v>
      </c>
      <c r="J47" s="698" t="str">
        <f>IF(Select2=2,MSW!$K49,"")</f>
        <v/>
      </c>
      <c r="K47" s="698">
        <f>Industry!$K49</f>
        <v>0</v>
      </c>
      <c r="L47" s="699">
        <f t="shared" si="3"/>
        <v>0.80999887301868256</v>
      </c>
      <c r="M47" s="700">
        <f>Recovery_OX!C42</f>
        <v>3.6579023999999995E-2</v>
      </c>
      <c r="N47" s="650"/>
      <c r="O47" s="701">
        <f>(L47-M47)*(1-Recovery_OX!F42)</f>
        <v>0.77341984901868255</v>
      </c>
      <c r="P47" s="641"/>
      <c r="Q47" s="652"/>
      <c r="S47" s="695">
        <f t="shared" si="2"/>
        <v>2030</v>
      </c>
      <c r="T47" s="696">
        <f>IF(Select2=1,Food!$W49,"")</f>
        <v>0.35410759515347645</v>
      </c>
      <c r="U47" s="697">
        <f>IF(Select2=1,Paper!$W49,"")</f>
        <v>0.19340952975046927</v>
      </c>
      <c r="V47" s="687">
        <f>IF(Select2=1,Nappies!$W49,"")</f>
        <v>0</v>
      </c>
      <c r="W47" s="697">
        <f>IF(Select2=1,Garden!$W49,"")</f>
        <v>0</v>
      </c>
      <c r="X47" s="687">
        <f>IF(Select2=1,Wood!$W49,"")</f>
        <v>0.11045810789591104</v>
      </c>
      <c r="Y47" s="697">
        <f>IF(Select2=1,Textiles!$W49,"")</f>
        <v>2.4288638619826372E-2</v>
      </c>
      <c r="Z47" s="689">
        <f>Sludge!W49</f>
        <v>0</v>
      </c>
      <c r="AA47" s="689" t="str">
        <f>IF(Select2=2,MSW!$W49,"")</f>
        <v/>
      </c>
      <c r="AB47" s="698">
        <f>Industry!$W49</f>
        <v>0</v>
      </c>
      <c r="AC47" s="699">
        <f t="shared" si="0"/>
        <v>0.68226387141968303</v>
      </c>
      <c r="AD47" s="700">
        <f>Recovery_OX!R42</f>
        <v>0</v>
      </c>
      <c r="AE47" s="650"/>
      <c r="AF47" s="702">
        <f>(AC47-AD47)*(1-Recovery_OX!U42)</f>
        <v>0.68226387141968303</v>
      </c>
    </row>
    <row r="48" spans="2:32">
      <c r="B48" s="695">
        <f t="shared" si="1"/>
        <v>2031</v>
      </c>
      <c r="C48" s="696">
        <f>IF(Select2=1,Food!$K50,"")</f>
        <v>0.55080122540381549</v>
      </c>
      <c r="D48" s="697">
        <f>IF(Select2=1,Paper!$K50,"")</f>
        <v>9.7575065874832584E-2</v>
      </c>
      <c r="E48" s="687">
        <f>IF(Select2=1,Nappies!$K50,"")</f>
        <v>0.17162329396511547</v>
      </c>
      <c r="F48" s="697">
        <f>IF(Select2=1,Garden!$K50,"")</f>
        <v>0</v>
      </c>
      <c r="G48" s="687">
        <f>IF(Select2=1,Wood!$K50,"")</f>
        <v>0</v>
      </c>
      <c r="H48" s="697">
        <f>IF(Select2=1,Textiles!$K50,"")</f>
        <v>2.3102111142525351E-2</v>
      </c>
      <c r="I48" s="698">
        <f>Sludge!K50</f>
        <v>0</v>
      </c>
      <c r="J48" s="698" t="str">
        <f>IF(Select2=2,MSW!$K50,"")</f>
        <v/>
      </c>
      <c r="K48" s="698">
        <f>Industry!$K50</f>
        <v>0</v>
      </c>
      <c r="L48" s="699">
        <f t="shared" si="3"/>
        <v>0.84310169638628885</v>
      </c>
      <c r="M48" s="700">
        <f>Recovery_OX!C43</f>
        <v>0</v>
      </c>
      <c r="N48" s="650"/>
      <c r="O48" s="701">
        <f>(L48-M48)*(1-Recovery_OX!F43)</f>
        <v>0.84310169638628885</v>
      </c>
      <c r="P48" s="641"/>
      <c r="Q48" s="652"/>
      <c r="S48" s="695">
        <f t="shared" si="2"/>
        <v>2031</v>
      </c>
      <c r="T48" s="696">
        <f>IF(Select2=1,Food!$W50,"")</f>
        <v>0.36851107854849385</v>
      </c>
      <c r="U48" s="697">
        <f>IF(Select2=1,Paper!$W50,"")</f>
        <v>0.20160137577444751</v>
      </c>
      <c r="V48" s="687">
        <f>IF(Select2=1,Nappies!$W50,"")</f>
        <v>0</v>
      </c>
      <c r="W48" s="697">
        <f>IF(Select2=1,Garden!$W50,"")</f>
        <v>0</v>
      </c>
      <c r="X48" s="687">
        <f>IF(Select2=1,Wood!$W50,"")</f>
        <v>0.11558531081204329</v>
      </c>
      <c r="Y48" s="697">
        <f>IF(Select2=1,Textiles!$W50,"")</f>
        <v>2.5317382074000382E-2</v>
      </c>
      <c r="Z48" s="689">
        <f>Sludge!W50</f>
        <v>0</v>
      </c>
      <c r="AA48" s="689" t="str">
        <f>IF(Select2=2,MSW!$W50,"")</f>
        <v/>
      </c>
      <c r="AB48" s="698">
        <f>Industry!$W50</f>
        <v>0</v>
      </c>
      <c r="AC48" s="699">
        <f t="shared" si="0"/>
        <v>0.71101514720898495</v>
      </c>
      <c r="AD48" s="700">
        <f>Recovery_OX!R43</f>
        <v>0</v>
      </c>
      <c r="AE48" s="650"/>
      <c r="AF48" s="702">
        <f>(AC48-AD48)*(1-Recovery_OX!U43)</f>
        <v>0.71101514720898495</v>
      </c>
    </row>
    <row r="49" spans="2:32">
      <c r="B49" s="695">
        <f t="shared" si="1"/>
        <v>2032</v>
      </c>
      <c r="C49" s="696">
        <f>IF(Select2=1,Food!$K51,"")</f>
        <v>0.36921310276917219</v>
      </c>
      <c r="D49" s="697">
        <f>IF(Select2=1,Paper!$K51,"")</f>
        <v>9.0978388398609694E-2</v>
      </c>
      <c r="E49" s="687">
        <f>IF(Select2=1,Nappies!$K51,"")</f>
        <v>0.14479253482674637</v>
      </c>
      <c r="F49" s="697">
        <f>IF(Select2=1,Garden!$K51,"")</f>
        <v>0</v>
      </c>
      <c r="G49" s="687">
        <f>IF(Select2=1,Wood!$K51,"")</f>
        <v>0</v>
      </c>
      <c r="H49" s="697">
        <f>IF(Select2=1,Textiles!$K51,"")</f>
        <v>2.1540265656070982E-2</v>
      </c>
      <c r="I49" s="698">
        <f>Sludge!K51</f>
        <v>0</v>
      </c>
      <c r="J49" s="698" t="str">
        <f>IF(Select2=2,MSW!$K51,"")</f>
        <v/>
      </c>
      <c r="K49" s="698">
        <f>Industry!$K51</f>
        <v>0</v>
      </c>
      <c r="L49" s="699">
        <f t="shared" si="3"/>
        <v>0.62652429165059931</v>
      </c>
      <c r="M49" s="700">
        <f>Recovery_OX!C44</f>
        <v>0</v>
      </c>
      <c r="N49" s="650"/>
      <c r="O49" s="701">
        <f>(L49-M49)*(1-Recovery_OX!F44)</f>
        <v>0.62652429165059931</v>
      </c>
      <c r="P49" s="641"/>
      <c r="Q49" s="652"/>
      <c r="S49" s="695">
        <f t="shared" si="2"/>
        <v>2032</v>
      </c>
      <c r="T49" s="696">
        <f>IF(Select2=1,Food!$W51,"")</f>
        <v>0.24702036313726949</v>
      </c>
      <c r="U49" s="697">
        <f>IF(Select2=1,Paper!$W51,"")</f>
        <v>0.18797187685663158</v>
      </c>
      <c r="V49" s="687">
        <f>IF(Select2=1,Nappies!$W51,"")</f>
        <v>0</v>
      </c>
      <c r="W49" s="697">
        <f>IF(Select2=1,Garden!$W51,"")</f>
        <v>0</v>
      </c>
      <c r="X49" s="687">
        <f>IF(Select2=1,Wood!$W51,"")</f>
        <v>0.11160980215992325</v>
      </c>
      <c r="Y49" s="697">
        <f>IF(Select2=1,Textiles!$W51,"")</f>
        <v>2.3605770581995596E-2</v>
      </c>
      <c r="Z49" s="689">
        <f>Sludge!W51</f>
        <v>0</v>
      </c>
      <c r="AA49" s="689" t="str">
        <f>IF(Select2=2,MSW!$W51,"")</f>
        <v/>
      </c>
      <c r="AB49" s="698">
        <f>Industry!$W51</f>
        <v>0</v>
      </c>
      <c r="AC49" s="699">
        <f t="shared" ref="AC49:AC80" si="4">SUM(T49:AA49)</f>
        <v>0.57020781273582</v>
      </c>
      <c r="AD49" s="700">
        <f>Recovery_OX!R44</f>
        <v>0</v>
      </c>
      <c r="AE49" s="650"/>
      <c r="AF49" s="702">
        <f>(AC49-AD49)*(1-Recovery_OX!U44)</f>
        <v>0.57020781273582</v>
      </c>
    </row>
    <row r="50" spans="2:32">
      <c r="B50" s="695">
        <f t="shared" si="1"/>
        <v>2033</v>
      </c>
      <c r="C50" s="696">
        <f>IF(Select2=1,Food!$K52,"")</f>
        <v>0.24749094404519273</v>
      </c>
      <c r="D50" s="697">
        <f>IF(Select2=1,Paper!$K52,"")</f>
        <v>8.4827687087866713E-2</v>
      </c>
      <c r="E50" s="687">
        <f>IF(Select2=1,Nappies!$K52,"")</f>
        <v>0.12215636733913249</v>
      </c>
      <c r="F50" s="697">
        <f>IF(Select2=1,Garden!$K52,"")</f>
        <v>0</v>
      </c>
      <c r="G50" s="687">
        <f>IF(Select2=1,Wood!$K52,"")</f>
        <v>0</v>
      </c>
      <c r="H50" s="697">
        <f>IF(Select2=1,Textiles!$K52,"")</f>
        <v>2.0084010576852929E-2</v>
      </c>
      <c r="I50" s="698">
        <f>Sludge!K52</f>
        <v>0</v>
      </c>
      <c r="J50" s="698" t="str">
        <f>IF(Select2=2,MSW!$K52,"")</f>
        <v/>
      </c>
      <c r="K50" s="698">
        <f>Industry!$K52</f>
        <v>0</v>
      </c>
      <c r="L50" s="699">
        <f t="shared" si="3"/>
        <v>0.47455900904904486</v>
      </c>
      <c r="M50" s="700">
        <f>Recovery_OX!C45</f>
        <v>0</v>
      </c>
      <c r="N50" s="650"/>
      <c r="O50" s="701">
        <f>(L50-M50)*(1-Recovery_OX!F45)</f>
        <v>0.47455900904904486</v>
      </c>
      <c r="P50" s="641"/>
      <c r="Q50" s="652"/>
      <c r="S50" s="695">
        <f t="shared" si="2"/>
        <v>2033</v>
      </c>
      <c r="T50" s="696">
        <f>IF(Select2=1,Food!$W52,"")</f>
        <v>0.16558270118991483</v>
      </c>
      <c r="U50" s="697">
        <f>IF(Select2=1,Paper!$W52,"")</f>
        <v>0.17526381629724525</v>
      </c>
      <c r="V50" s="687">
        <f>IF(Select2=1,Nappies!$W52,"")</f>
        <v>0</v>
      </c>
      <c r="W50" s="697">
        <f>IF(Select2=1,Garden!$W52,"")</f>
        <v>0</v>
      </c>
      <c r="X50" s="687">
        <f>IF(Select2=1,Wood!$W52,"")</f>
        <v>0.10777102947305735</v>
      </c>
      <c r="Y50" s="697">
        <f>IF(Select2=1,Textiles!$W52,"")</f>
        <v>2.2009874604770333E-2</v>
      </c>
      <c r="Z50" s="689">
        <f>Sludge!W52</f>
        <v>0</v>
      </c>
      <c r="AA50" s="689" t="str">
        <f>IF(Select2=2,MSW!$W52,"")</f>
        <v/>
      </c>
      <c r="AB50" s="698">
        <f>Industry!$W52</f>
        <v>0</v>
      </c>
      <c r="AC50" s="699">
        <f t="shared" si="4"/>
        <v>0.47062742156498777</v>
      </c>
      <c r="AD50" s="700">
        <f>Recovery_OX!R45</f>
        <v>0</v>
      </c>
      <c r="AE50" s="650"/>
      <c r="AF50" s="702">
        <f>(AC50-AD50)*(1-Recovery_OX!U45)</f>
        <v>0.47062742156498777</v>
      </c>
    </row>
    <row r="51" spans="2:32">
      <c r="B51" s="695">
        <f t="shared" si="1"/>
        <v>2034</v>
      </c>
      <c r="C51" s="696">
        <f>IF(Select2=1,Food!$K53,"")</f>
        <v>0.16589814100577743</v>
      </c>
      <c r="D51" s="697">
        <f>IF(Select2=1,Paper!$K53,"")</f>
        <v>7.9092811197642526E-2</v>
      </c>
      <c r="E51" s="687">
        <f>IF(Select2=1,Nappies!$K53,"")</f>
        <v>0.10305902924724969</v>
      </c>
      <c r="F51" s="697">
        <f>IF(Select2=1,Garden!$K53,"")</f>
        <v>0</v>
      </c>
      <c r="G51" s="687">
        <f>IF(Select2=1,Wood!$K53,"")</f>
        <v>0</v>
      </c>
      <c r="H51" s="697">
        <f>IF(Select2=1,Textiles!$K53,"")</f>
        <v>1.8726207340783368E-2</v>
      </c>
      <c r="I51" s="698">
        <f>Sludge!K53</f>
        <v>0</v>
      </c>
      <c r="J51" s="698" t="str">
        <f>IF(Select2=2,MSW!$K53,"")</f>
        <v/>
      </c>
      <c r="K51" s="698">
        <f>Industry!$K53</f>
        <v>0</v>
      </c>
      <c r="L51" s="699">
        <f t="shared" si="3"/>
        <v>0.36677618879145302</v>
      </c>
      <c r="M51" s="700">
        <f>Recovery_OX!C46</f>
        <v>0</v>
      </c>
      <c r="N51" s="650"/>
      <c r="O51" s="701">
        <f>(L51-M51)*(1-Recovery_OX!F46)</f>
        <v>0.36677618879145302</v>
      </c>
      <c r="P51" s="641"/>
      <c r="Q51" s="652"/>
      <c r="S51" s="695">
        <f t="shared" si="2"/>
        <v>2034</v>
      </c>
      <c r="T51" s="696">
        <f>IF(Select2=1,Food!$W53,"")</f>
        <v>0.11099340388432923</v>
      </c>
      <c r="U51" s="697">
        <f>IF(Select2=1,Paper!$W53,"")</f>
        <v>0.1634148991686829</v>
      </c>
      <c r="V51" s="687">
        <f>IF(Select2=1,Nappies!$W53,"")</f>
        <v>0</v>
      </c>
      <c r="W51" s="697">
        <f>IF(Select2=1,Garden!$W53,"")</f>
        <v>0</v>
      </c>
      <c r="X51" s="687">
        <f>IF(Select2=1,Wood!$W53,"")</f>
        <v>0.104064289774838</v>
      </c>
      <c r="Y51" s="697">
        <f>IF(Select2=1,Textiles!$W53,"")</f>
        <v>2.0521871058392736E-2</v>
      </c>
      <c r="Z51" s="689">
        <f>Sludge!W53</f>
        <v>0</v>
      </c>
      <c r="AA51" s="689" t="str">
        <f>IF(Select2=2,MSW!$W53,"")</f>
        <v/>
      </c>
      <c r="AB51" s="698">
        <f>Industry!$W53</f>
        <v>0</v>
      </c>
      <c r="AC51" s="699">
        <f t="shared" si="4"/>
        <v>0.39899446388624288</v>
      </c>
      <c r="AD51" s="700">
        <f>Recovery_OX!R46</f>
        <v>0</v>
      </c>
      <c r="AE51" s="650"/>
      <c r="AF51" s="702">
        <f>(AC51-AD51)*(1-Recovery_OX!U46)</f>
        <v>0.39899446388624288</v>
      </c>
    </row>
    <row r="52" spans="2:32">
      <c r="B52" s="695">
        <f t="shared" si="1"/>
        <v>2035</v>
      </c>
      <c r="C52" s="696">
        <f>IF(Select2=1,Food!$K54,"")</f>
        <v>0.1112048495162197</v>
      </c>
      <c r="D52" s="697">
        <f>IF(Select2=1,Paper!$K54,"")</f>
        <v>7.3745648359669874E-2</v>
      </c>
      <c r="E52" s="687">
        <f>IF(Select2=1,Nappies!$K54,"")</f>
        <v>8.6947277008482232E-2</v>
      </c>
      <c r="F52" s="697">
        <f>IF(Select2=1,Garden!$K54,"")</f>
        <v>0</v>
      </c>
      <c r="G52" s="687">
        <f>IF(Select2=1,Wood!$K54,"")</f>
        <v>0</v>
      </c>
      <c r="H52" s="697">
        <f>IF(Select2=1,Textiles!$K54,"")</f>
        <v>1.7460199994823816E-2</v>
      </c>
      <c r="I52" s="698">
        <f>Sludge!K54</f>
        <v>0</v>
      </c>
      <c r="J52" s="698" t="str">
        <f>IF(Select2=2,MSW!$K54,"")</f>
        <v/>
      </c>
      <c r="K52" s="698">
        <f>Industry!$K54</f>
        <v>0</v>
      </c>
      <c r="L52" s="699">
        <f t="shared" si="3"/>
        <v>0.28935797487919568</v>
      </c>
      <c r="M52" s="700">
        <f>Recovery_OX!C47</f>
        <v>0</v>
      </c>
      <c r="N52" s="650"/>
      <c r="O52" s="701">
        <f>(L52-M52)*(1-Recovery_OX!F47)</f>
        <v>0.28935797487919568</v>
      </c>
      <c r="P52" s="641"/>
      <c r="Q52" s="652"/>
      <c r="S52" s="695">
        <f t="shared" si="2"/>
        <v>2035</v>
      </c>
      <c r="T52" s="696">
        <f>IF(Select2=1,Food!$W54,"")</f>
        <v>7.4401103601395874E-2</v>
      </c>
      <c r="U52" s="697">
        <f>IF(Select2=1,Paper!$W54,"")</f>
        <v>0.15236704206543361</v>
      </c>
      <c r="V52" s="687">
        <f>IF(Select2=1,Nappies!$W54,"")</f>
        <v>0</v>
      </c>
      <c r="W52" s="697">
        <f>IF(Select2=1,Garden!$W54,"")</f>
        <v>0</v>
      </c>
      <c r="X52" s="687">
        <f>IF(Select2=1,Wood!$W54,"")</f>
        <v>0.10048504184558046</v>
      </c>
      <c r="Y52" s="697">
        <f>IF(Select2=1,Textiles!$W54,"")</f>
        <v>1.9134465747752127E-2</v>
      </c>
      <c r="Z52" s="689">
        <f>Sludge!W54</f>
        <v>0</v>
      </c>
      <c r="AA52" s="689" t="str">
        <f>IF(Select2=2,MSW!$W54,"")</f>
        <v/>
      </c>
      <c r="AB52" s="698">
        <f>Industry!$W54</f>
        <v>0</v>
      </c>
      <c r="AC52" s="699">
        <f t="shared" si="4"/>
        <v>0.34638765326016208</v>
      </c>
      <c r="AD52" s="700">
        <f>Recovery_OX!R47</f>
        <v>0</v>
      </c>
      <c r="AE52" s="650"/>
      <c r="AF52" s="702">
        <f>(AC52-AD52)*(1-Recovery_OX!U47)</f>
        <v>0.34638765326016208</v>
      </c>
    </row>
    <row r="53" spans="2:32">
      <c r="B53" s="695">
        <f t="shared" si="1"/>
        <v>2036</v>
      </c>
      <c r="C53" s="696">
        <f>IF(Select2=1,Food!$K55,"")</f>
        <v>7.4542839847098738E-2</v>
      </c>
      <c r="D53" s="697">
        <f>IF(Select2=1,Paper!$K55,"")</f>
        <v>6.8759986775513426E-2</v>
      </c>
      <c r="E53" s="687">
        <f>IF(Select2=1,Nappies!$K55,"")</f>
        <v>7.3354358510916137E-2</v>
      </c>
      <c r="F53" s="697">
        <f>IF(Select2=1,Garden!$K55,"")</f>
        <v>0</v>
      </c>
      <c r="G53" s="687">
        <f>IF(Select2=1,Wood!$K55,"")</f>
        <v>0</v>
      </c>
      <c r="H53" s="697">
        <f>IF(Select2=1,Textiles!$K55,"")</f>
        <v>1.6279782569495596E-2</v>
      </c>
      <c r="I53" s="698">
        <f>Sludge!K55</f>
        <v>0</v>
      </c>
      <c r="J53" s="698" t="str">
        <f>IF(Select2=2,MSW!$K55,"")</f>
        <v/>
      </c>
      <c r="K53" s="698">
        <f>Industry!$K55</f>
        <v>0</v>
      </c>
      <c r="L53" s="699">
        <f t="shared" si="3"/>
        <v>0.23293696770302391</v>
      </c>
      <c r="M53" s="700">
        <f>Recovery_OX!C48</f>
        <v>0</v>
      </c>
      <c r="N53" s="650"/>
      <c r="O53" s="701">
        <f>(L53-M53)*(1-Recovery_OX!F48)</f>
        <v>0.23293696770302391</v>
      </c>
      <c r="P53" s="641"/>
      <c r="Q53" s="652"/>
      <c r="S53" s="695">
        <f t="shared" si="2"/>
        <v>2036</v>
      </c>
      <c r="T53" s="696">
        <f>IF(Select2=1,Food!$W55,"")</f>
        <v>4.9872551191190051E-2</v>
      </c>
      <c r="U53" s="697">
        <f>IF(Select2=1,Paper!$W55,"")</f>
        <v>0.14206608837915993</v>
      </c>
      <c r="V53" s="687">
        <f>IF(Select2=1,Nappies!$W55,"")</f>
        <v>0</v>
      </c>
      <c r="W53" s="697">
        <f>IF(Select2=1,Garden!$W55,"")</f>
        <v>0</v>
      </c>
      <c r="X53" s="687">
        <f>IF(Select2=1,Wood!$W55,"")</f>
        <v>9.7028900658960721E-2</v>
      </c>
      <c r="Y53" s="697">
        <f>IF(Select2=1,Textiles!$W55,"")</f>
        <v>1.7840857610406134E-2</v>
      </c>
      <c r="Z53" s="689">
        <f>Sludge!W55</f>
        <v>0</v>
      </c>
      <c r="AA53" s="689" t="str">
        <f>IF(Select2=2,MSW!$W55,"")</f>
        <v/>
      </c>
      <c r="AB53" s="698">
        <f>Industry!$W55</f>
        <v>0</v>
      </c>
      <c r="AC53" s="699">
        <f t="shared" si="4"/>
        <v>0.30680839783971686</v>
      </c>
      <c r="AD53" s="700">
        <f>Recovery_OX!R48</f>
        <v>0</v>
      </c>
      <c r="AE53" s="650"/>
      <c r="AF53" s="702">
        <f>(AC53-AD53)*(1-Recovery_OX!U48)</f>
        <v>0.30680839783971686</v>
      </c>
    </row>
    <row r="54" spans="2:32">
      <c r="B54" s="695">
        <f t="shared" si="1"/>
        <v>2037</v>
      </c>
      <c r="C54" s="696">
        <f>IF(Select2=1,Food!$K56,"")</f>
        <v>4.9967559837934522E-2</v>
      </c>
      <c r="D54" s="697">
        <f>IF(Select2=1,Paper!$K56,"")</f>
        <v>6.4111386726303454E-2</v>
      </c>
      <c r="E54" s="687">
        <f>IF(Select2=1,Nappies!$K56,"")</f>
        <v>6.1886491419657443E-2</v>
      </c>
      <c r="F54" s="697">
        <f>IF(Select2=1,Garden!$K56,"")</f>
        <v>0</v>
      </c>
      <c r="G54" s="687">
        <f>IF(Select2=1,Wood!$K56,"")</f>
        <v>0</v>
      </c>
      <c r="H54" s="697">
        <f>IF(Select2=1,Textiles!$K56,"")</f>
        <v>1.5179168657210274E-2</v>
      </c>
      <c r="I54" s="698">
        <f>Sludge!K56</f>
        <v>0</v>
      </c>
      <c r="J54" s="698" t="str">
        <f>IF(Select2=2,MSW!$K56,"")</f>
        <v/>
      </c>
      <c r="K54" s="698">
        <f>Industry!$K56</f>
        <v>0</v>
      </c>
      <c r="L54" s="699">
        <f t="shared" si="3"/>
        <v>0.19114460664110569</v>
      </c>
      <c r="M54" s="700">
        <f>Recovery_OX!C49</f>
        <v>0</v>
      </c>
      <c r="N54" s="650"/>
      <c r="O54" s="701">
        <f>(L54-M54)*(1-Recovery_OX!F49)</f>
        <v>0.19114460664110569</v>
      </c>
      <c r="P54" s="641"/>
      <c r="Q54" s="652"/>
      <c r="S54" s="695">
        <f t="shared" si="2"/>
        <v>2037</v>
      </c>
      <c r="T54" s="696">
        <f>IF(Select2=1,Food!$W56,"")</f>
        <v>3.3430570810393294E-2</v>
      </c>
      <c r="U54" s="697">
        <f>IF(Select2=1,Paper!$W56,"")</f>
        <v>0.13246154282294098</v>
      </c>
      <c r="V54" s="687">
        <f>IF(Select2=1,Nappies!$W56,"")</f>
        <v>0</v>
      </c>
      <c r="W54" s="697">
        <f>IF(Select2=1,Garden!$W56,"")</f>
        <v>0</v>
      </c>
      <c r="X54" s="687">
        <f>IF(Select2=1,Wood!$W56,"")</f>
        <v>9.3691632009809844E-2</v>
      </c>
      <c r="Y54" s="697">
        <f>IF(Select2=1,Textiles!$W56,"")</f>
        <v>1.6634705377764684E-2</v>
      </c>
      <c r="Z54" s="689">
        <f>Sludge!W56</f>
        <v>0</v>
      </c>
      <c r="AA54" s="689" t="str">
        <f>IF(Select2=2,MSW!$W56,"")</f>
        <v/>
      </c>
      <c r="AB54" s="698">
        <f>Industry!$W56</f>
        <v>0</v>
      </c>
      <c r="AC54" s="699">
        <f t="shared" si="4"/>
        <v>0.27621845102090881</v>
      </c>
      <c r="AD54" s="700">
        <f>Recovery_OX!R49</f>
        <v>0</v>
      </c>
      <c r="AE54" s="650"/>
      <c r="AF54" s="702">
        <f>(AC54-AD54)*(1-Recovery_OX!U49)</f>
        <v>0.27621845102090881</v>
      </c>
    </row>
    <row r="55" spans="2:32">
      <c r="B55" s="695">
        <f t="shared" si="1"/>
        <v>2038</v>
      </c>
      <c r="C55" s="696">
        <f>IF(Select2=1,Food!$K57,"")</f>
        <v>3.3494257010852832E-2</v>
      </c>
      <c r="D55" s="697">
        <f>IF(Select2=1,Paper!$K57,"")</f>
        <v>5.9777060769205581E-2</v>
      </c>
      <c r="E55" s="687">
        <f>IF(Select2=1,Nappies!$K57,"")</f>
        <v>5.2211455433358978E-2</v>
      </c>
      <c r="F55" s="697">
        <f>IF(Select2=1,Garden!$K57,"")</f>
        <v>0</v>
      </c>
      <c r="G55" s="687">
        <f>IF(Select2=1,Wood!$K57,"")</f>
        <v>0</v>
      </c>
      <c r="H55" s="697">
        <f>IF(Select2=1,Textiles!$K57,"")</f>
        <v>1.4152963047292931E-2</v>
      </c>
      <c r="I55" s="698">
        <f>Sludge!K57</f>
        <v>0</v>
      </c>
      <c r="J55" s="698" t="str">
        <f>IF(Select2=2,MSW!$K57,"")</f>
        <v/>
      </c>
      <c r="K55" s="698">
        <f>Industry!$K57</f>
        <v>0</v>
      </c>
      <c r="L55" s="699">
        <f t="shared" si="3"/>
        <v>0.15963573626071034</v>
      </c>
      <c r="M55" s="700">
        <f>Recovery_OX!C50</f>
        <v>0</v>
      </c>
      <c r="N55" s="650"/>
      <c r="O55" s="701">
        <f>(L55-M55)*(1-Recovery_OX!F50)</f>
        <v>0.15963573626071034</v>
      </c>
      <c r="P55" s="641"/>
      <c r="Q55" s="652"/>
      <c r="S55" s="695">
        <f t="shared" si="2"/>
        <v>2038</v>
      </c>
      <c r="T55" s="696">
        <f>IF(Select2=1,Food!$W57,"")</f>
        <v>2.2409181764620534E-2</v>
      </c>
      <c r="U55" s="697">
        <f>IF(Select2=1,Paper!$W57,"")</f>
        <v>0.1235063239033173</v>
      </c>
      <c r="V55" s="687">
        <f>IF(Select2=1,Nappies!$W57,"")</f>
        <v>0</v>
      </c>
      <c r="W55" s="697">
        <f>IF(Select2=1,Garden!$W57,"")</f>
        <v>0</v>
      </c>
      <c r="X55" s="687">
        <f>IF(Select2=1,Wood!$W57,"")</f>
        <v>9.0469147326683166E-2</v>
      </c>
      <c r="Y55" s="697">
        <f>IF(Select2=1,Textiles!$W57,"")</f>
        <v>1.5510096490184035E-2</v>
      </c>
      <c r="Z55" s="689">
        <f>Sludge!W57</f>
        <v>0</v>
      </c>
      <c r="AA55" s="689" t="str">
        <f>IF(Select2=2,MSW!$W57,"")</f>
        <v/>
      </c>
      <c r="AB55" s="698">
        <f>Industry!$W57</f>
        <v>0</v>
      </c>
      <c r="AC55" s="699">
        <f t="shared" si="4"/>
        <v>0.251894749484805</v>
      </c>
      <c r="AD55" s="700">
        <f>Recovery_OX!R50</f>
        <v>0</v>
      </c>
      <c r="AE55" s="650"/>
      <c r="AF55" s="702">
        <f>(AC55-AD55)*(1-Recovery_OX!U50)</f>
        <v>0.251894749484805</v>
      </c>
    </row>
    <row r="56" spans="2:32">
      <c r="B56" s="695">
        <f t="shared" si="1"/>
        <v>2039</v>
      </c>
      <c r="C56" s="696">
        <f>IF(Select2=1,Food!$K58,"")</f>
        <v>2.2451871901444403E-2</v>
      </c>
      <c r="D56" s="697">
        <f>IF(Select2=1,Paper!$K58,"")</f>
        <v>5.5735762033349595E-2</v>
      </c>
      <c r="E56" s="687">
        <f>IF(Select2=1,Nappies!$K58,"")</f>
        <v>4.4048967972415067E-2</v>
      </c>
      <c r="F56" s="697">
        <f>IF(Select2=1,Garden!$K58,"")</f>
        <v>0</v>
      </c>
      <c r="G56" s="687">
        <f>IF(Select2=1,Wood!$K58,"")</f>
        <v>0</v>
      </c>
      <c r="H56" s="697">
        <f>IF(Select2=1,Textiles!$K58,"")</f>
        <v>1.3196135278653185E-2</v>
      </c>
      <c r="I56" s="698">
        <f>Sludge!K58</f>
        <v>0</v>
      </c>
      <c r="J56" s="698" t="str">
        <f>IF(Select2=2,MSW!$K58,"")</f>
        <v/>
      </c>
      <c r="K56" s="698">
        <f>Industry!$K58</f>
        <v>0</v>
      </c>
      <c r="L56" s="699">
        <f t="shared" si="3"/>
        <v>0.13543273718586224</v>
      </c>
      <c r="M56" s="700">
        <f>Recovery_OX!C51</f>
        <v>0</v>
      </c>
      <c r="N56" s="650"/>
      <c r="O56" s="701">
        <f>(L56-M56)*(1-Recovery_OX!F51)</f>
        <v>0.13543273718586224</v>
      </c>
      <c r="P56" s="641"/>
      <c r="Q56" s="652"/>
      <c r="S56" s="695">
        <f t="shared" si="2"/>
        <v>2039</v>
      </c>
      <c r="T56" s="696">
        <f>IF(Select2=1,Food!$W58,"")</f>
        <v>1.5021323752081449E-2</v>
      </c>
      <c r="U56" s="697">
        <f>IF(Select2=1,Paper!$W58,"")</f>
        <v>0.11515653312675533</v>
      </c>
      <c r="V56" s="687">
        <f>IF(Select2=1,Nappies!$W58,"")</f>
        <v>0</v>
      </c>
      <c r="W56" s="697">
        <f>IF(Select2=1,Garden!$W58,"")</f>
        <v>0</v>
      </c>
      <c r="X56" s="687">
        <f>IF(Select2=1,Wood!$W58,"")</f>
        <v>8.735749866284899E-2</v>
      </c>
      <c r="Y56" s="697">
        <f>IF(Select2=1,Textiles!$W58,"")</f>
        <v>1.4461518113592531E-2</v>
      </c>
      <c r="Z56" s="689">
        <f>Sludge!W58</f>
        <v>0</v>
      </c>
      <c r="AA56" s="689" t="str">
        <f>IF(Select2=2,MSW!$W58,"")</f>
        <v/>
      </c>
      <c r="AB56" s="698">
        <f>Industry!$W58</f>
        <v>0</v>
      </c>
      <c r="AC56" s="699">
        <f t="shared" si="4"/>
        <v>0.23199687365527832</v>
      </c>
      <c r="AD56" s="700">
        <f>Recovery_OX!R51</f>
        <v>0</v>
      </c>
      <c r="AE56" s="650"/>
      <c r="AF56" s="702">
        <f>(AC56-AD56)*(1-Recovery_OX!U51)</f>
        <v>0.23199687365527832</v>
      </c>
    </row>
    <row r="57" spans="2:32">
      <c r="B57" s="695">
        <f t="shared" si="1"/>
        <v>2040</v>
      </c>
      <c r="C57" s="696">
        <f>IF(Select2=1,Food!$K59,"")</f>
        <v>1.504993980656249E-2</v>
      </c>
      <c r="D57" s="697">
        <f>IF(Select2=1,Paper!$K59,"")</f>
        <v>5.1967680067643747E-2</v>
      </c>
      <c r="E57" s="687">
        <f>IF(Select2=1,Nappies!$K59,"")</f>
        <v>3.7162564485707539E-2</v>
      </c>
      <c r="F57" s="697">
        <f>IF(Select2=1,Garden!$K59,"")</f>
        <v>0</v>
      </c>
      <c r="G57" s="687">
        <f>IF(Select2=1,Wood!$K59,"")</f>
        <v>0</v>
      </c>
      <c r="H57" s="697">
        <f>IF(Select2=1,Textiles!$K59,"")</f>
        <v>1.2303994980459089E-2</v>
      </c>
      <c r="I57" s="698">
        <f>Sludge!K59</f>
        <v>0</v>
      </c>
      <c r="J57" s="698" t="str">
        <f>IF(Select2=2,MSW!$K59,"")</f>
        <v/>
      </c>
      <c r="K57" s="698">
        <f>Industry!$K59</f>
        <v>0</v>
      </c>
      <c r="L57" s="699">
        <f t="shared" si="3"/>
        <v>0.11648417934037286</v>
      </c>
      <c r="M57" s="700">
        <f>Recovery_OX!C52</f>
        <v>0</v>
      </c>
      <c r="N57" s="650"/>
      <c r="O57" s="701">
        <f>(L57-M57)*(1-Recovery_OX!F52)</f>
        <v>0.11648417934037286</v>
      </c>
      <c r="P57" s="641"/>
      <c r="Q57" s="652"/>
      <c r="S57" s="695">
        <f t="shared" si="2"/>
        <v>2040</v>
      </c>
      <c r="T57" s="696">
        <f>IF(Select2=1,Food!$W59,"")</f>
        <v>1.0069094429011478E-2</v>
      </c>
      <c r="U57" s="697">
        <f>IF(Select2=1,Paper!$W59,"")</f>
        <v>0.10737123980918128</v>
      </c>
      <c r="V57" s="687">
        <f>IF(Select2=1,Nappies!$W59,"")</f>
        <v>0</v>
      </c>
      <c r="W57" s="697">
        <f>IF(Select2=1,Garden!$W59,"")</f>
        <v>0</v>
      </c>
      <c r="X57" s="687">
        <f>IF(Select2=1,Wood!$W59,"")</f>
        <v>8.4352873859560112E-2</v>
      </c>
      <c r="Y57" s="697">
        <f>IF(Select2=1,Textiles!$W59,"")</f>
        <v>1.3483830115571603E-2</v>
      </c>
      <c r="Z57" s="689">
        <f>Sludge!W59</f>
        <v>0</v>
      </c>
      <c r="AA57" s="689" t="str">
        <f>IF(Select2=2,MSW!$W59,"")</f>
        <v/>
      </c>
      <c r="AB57" s="698">
        <f>Industry!$W59</f>
        <v>0</v>
      </c>
      <c r="AC57" s="699">
        <f t="shared" si="4"/>
        <v>0.21527703821332447</v>
      </c>
      <c r="AD57" s="700">
        <f>Recovery_OX!R52</f>
        <v>0</v>
      </c>
      <c r="AE57" s="650"/>
      <c r="AF57" s="702">
        <f>(AC57-AD57)*(1-Recovery_OX!U52)</f>
        <v>0.21527703821332447</v>
      </c>
    </row>
    <row r="58" spans="2:32">
      <c r="B58" s="695">
        <f t="shared" si="1"/>
        <v>2041</v>
      </c>
      <c r="C58" s="696">
        <f>IF(Select2=1,Food!$K60,"")</f>
        <v>1.0088276343968569E-2</v>
      </c>
      <c r="D58" s="697">
        <f>IF(Select2=1,Paper!$K60,"")</f>
        <v>4.8454343729920565E-2</v>
      </c>
      <c r="E58" s="687">
        <f>IF(Select2=1,Nappies!$K60,"")</f>
        <v>3.1352748151085727E-2</v>
      </c>
      <c r="F58" s="697">
        <f>IF(Select2=1,Garden!$K60,"")</f>
        <v>0</v>
      </c>
      <c r="G58" s="687">
        <f>IF(Select2=1,Wood!$K60,"")</f>
        <v>0</v>
      </c>
      <c r="H58" s="697">
        <f>IF(Select2=1,Textiles!$K60,"")</f>
        <v>1.1472168879933863E-2</v>
      </c>
      <c r="I58" s="698">
        <f>Sludge!K60</f>
        <v>0</v>
      </c>
      <c r="J58" s="698" t="str">
        <f>IF(Select2=2,MSW!$K60,"")</f>
        <v/>
      </c>
      <c r="K58" s="698">
        <f>Industry!$K60</f>
        <v>0</v>
      </c>
      <c r="L58" s="699">
        <f t="shared" si="3"/>
        <v>0.10136753710490873</v>
      </c>
      <c r="M58" s="700">
        <f>Recovery_OX!C53</f>
        <v>0</v>
      </c>
      <c r="N58" s="650"/>
      <c r="O58" s="701">
        <f>(L58-M58)*(1-Recovery_OX!F53)</f>
        <v>0.10136753710490873</v>
      </c>
      <c r="P58" s="641"/>
      <c r="Q58" s="652"/>
      <c r="S58" s="695">
        <f t="shared" si="2"/>
        <v>2041</v>
      </c>
      <c r="T58" s="696">
        <f>IF(Select2=1,Food!$W60,"")</f>
        <v>6.7495158411921734E-3</v>
      </c>
      <c r="U58" s="697">
        <f>IF(Select2=1,Paper!$W60,"")</f>
        <v>0.10011228043372014</v>
      </c>
      <c r="V58" s="687">
        <f>IF(Select2=1,Nappies!$W60,"")</f>
        <v>0</v>
      </c>
      <c r="W58" s="697">
        <f>IF(Select2=1,Garden!$W60,"")</f>
        <v>0</v>
      </c>
      <c r="X58" s="687">
        <f>IF(Select2=1,Wood!$W60,"")</f>
        <v>8.1451591875682544E-2</v>
      </c>
      <c r="Y58" s="697">
        <f>IF(Select2=1,Textiles!$W60,"")</f>
        <v>1.2572239868420671E-2</v>
      </c>
      <c r="Z58" s="689">
        <f>Sludge!W60</f>
        <v>0</v>
      </c>
      <c r="AA58" s="689" t="str">
        <f>IF(Select2=2,MSW!$W60,"")</f>
        <v/>
      </c>
      <c r="AB58" s="698">
        <f>Industry!$W60</f>
        <v>0</v>
      </c>
      <c r="AC58" s="699">
        <f t="shared" si="4"/>
        <v>0.20088562801901552</v>
      </c>
      <c r="AD58" s="700">
        <f>Recovery_OX!R53</f>
        <v>0</v>
      </c>
      <c r="AE58" s="650"/>
      <c r="AF58" s="702">
        <f>(AC58-AD58)*(1-Recovery_OX!U53)</f>
        <v>0.20088562801901552</v>
      </c>
    </row>
    <row r="59" spans="2:32">
      <c r="B59" s="695">
        <f t="shared" si="1"/>
        <v>2042</v>
      </c>
      <c r="C59" s="696">
        <f>IF(Select2=1,Food!$K61,"")</f>
        <v>6.762373863309263E-3</v>
      </c>
      <c r="D59" s="697">
        <f>IF(Select2=1,Paper!$K61,"")</f>
        <v>4.5178530641376474E-2</v>
      </c>
      <c r="E59" s="687">
        <f>IF(Select2=1,Nappies!$K61,"")</f>
        <v>2.6451210518678353E-2</v>
      </c>
      <c r="F59" s="697">
        <f>IF(Select2=1,Garden!$K61,"")</f>
        <v>0</v>
      </c>
      <c r="G59" s="687">
        <f>IF(Select2=1,Wood!$K61,"")</f>
        <v>0</v>
      </c>
      <c r="H59" s="697">
        <f>IF(Select2=1,Textiles!$K61,"")</f>
        <v>1.0696579364567679E-2</v>
      </c>
      <c r="I59" s="698">
        <f>Sludge!K61</f>
        <v>0</v>
      </c>
      <c r="J59" s="698" t="str">
        <f>IF(Select2=2,MSW!$K61,"")</f>
        <v/>
      </c>
      <c r="K59" s="698">
        <f>Industry!$K61</f>
        <v>0</v>
      </c>
      <c r="L59" s="699">
        <f t="shared" si="3"/>
        <v>8.9088694387931766E-2</v>
      </c>
      <c r="M59" s="700">
        <f>Recovery_OX!C54</f>
        <v>0</v>
      </c>
      <c r="N59" s="650"/>
      <c r="O59" s="701">
        <f>(L59-M59)*(1-Recovery_OX!F54)</f>
        <v>8.9088694387931766E-2</v>
      </c>
      <c r="P59" s="641"/>
      <c r="Q59" s="652"/>
      <c r="S59" s="695">
        <f t="shared" si="2"/>
        <v>2042</v>
      </c>
      <c r="T59" s="696">
        <f>IF(Select2=1,Food!$W61,"")</f>
        <v>4.5243357693862144E-3</v>
      </c>
      <c r="U59" s="697">
        <f>IF(Select2=1,Paper!$W61,"")</f>
        <v>9.3344071573091839E-2</v>
      </c>
      <c r="V59" s="687">
        <f>IF(Select2=1,Nappies!$W61,"")</f>
        <v>0</v>
      </c>
      <c r="W59" s="697">
        <f>IF(Select2=1,Garden!$W61,"")</f>
        <v>0</v>
      </c>
      <c r="X59" s="687">
        <f>IF(Select2=1,Wood!$W61,"")</f>
        <v>7.8650098277959851E-2</v>
      </c>
      <c r="Y59" s="697">
        <f>IF(Select2=1,Textiles!$W61,"")</f>
        <v>1.1722278755690606E-2</v>
      </c>
      <c r="Z59" s="689">
        <f>Sludge!W61</f>
        <v>0</v>
      </c>
      <c r="AA59" s="689" t="str">
        <f>IF(Select2=2,MSW!$W61,"")</f>
        <v/>
      </c>
      <c r="AB59" s="698">
        <f>Industry!$W61</f>
        <v>0</v>
      </c>
      <c r="AC59" s="699">
        <f t="shared" si="4"/>
        <v>0.18824078437612851</v>
      </c>
      <c r="AD59" s="700">
        <f>Recovery_OX!R54</f>
        <v>0</v>
      </c>
      <c r="AE59" s="650"/>
      <c r="AF59" s="702">
        <f>(AC59-AD59)*(1-Recovery_OX!U54)</f>
        <v>0.18824078437612851</v>
      </c>
    </row>
    <row r="60" spans="2:32">
      <c r="B60" s="695">
        <f t="shared" si="1"/>
        <v>2043</v>
      </c>
      <c r="C60" s="696">
        <f>IF(Select2=1,Food!$K62,"")</f>
        <v>4.5329547593636697E-3</v>
      </c>
      <c r="D60" s="697">
        <f>IF(Select2=1,Paper!$K62,"")</f>
        <v>4.2124182762450932E-2</v>
      </c>
      <c r="E60" s="687">
        <f>IF(Select2=1,Nappies!$K62,"")</f>
        <v>2.2315955670993107E-2</v>
      </c>
      <c r="F60" s="697">
        <f>IF(Select2=1,Garden!$K62,"")</f>
        <v>0</v>
      </c>
      <c r="G60" s="687">
        <f>IF(Select2=1,Wood!$K62,"")</f>
        <v>0</v>
      </c>
      <c r="H60" s="697">
        <f>IF(Select2=1,Textiles!$K62,"")</f>
        <v>9.9734244936563986E-3</v>
      </c>
      <c r="I60" s="698">
        <f>Sludge!K62</f>
        <v>0</v>
      </c>
      <c r="J60" s="698" t="str">
        <f>IF(Select2=2,MSW!$K62,"")</f>
        <v/>
      </c>
      <c r="K60" s="698">
        <f>Industry!$K62</f>
        <v>0</v>
      </c>
      <c r="L60" s="699">
        <f t="shared" si="3"/>
        <v>7.8946517686464102E-2</v>
      </c>
      <c r="M60" s="700">
        <f>Recovery_OX!C55</f>
        <v>0</v>
      </c>
      <c r="N60" s="650"/>
      <c r="O60" s="701">
        <f>(L60-M60)*(1-Recovery_OX!F55)</f>
        <v>7.8946517686464102E-2</v>
      </c>
      <c r="P60" s="641"/>
      <c r="Q60" s="652"/>
      <c r="S60" s="695">
        <f t="shared" si="2"/>
        <v>2043</v>
      </c>
      <c r="T60" s="696">
        <f>IF(Select2=1,Food!$W62,"")</f>
        <v>3.0327529612156571E-3</v>
      </c>
      <c r="U60" s="697">
        <f>IF(Select2=1,Paper!$W62,"")</f>
        <v>8.7033435459609343E-2</v>
      </c>
      <c r="V60" s="687">
        <f>IF(Select2=1,Nappies!$W62,"")</f>
        <v>0</v>
      </c>
      <c r="W60" s="697">
        <f>IF(Select2=1,Garden!$W62,"")</f>
        <v>0</v>
      </c>
      <c r="X60" s="687">
        <f>IF(Select2=1,Wood!$W62,"")</f>
        <v>7.5944960886387941E-2</v>
      </c>
      <c r="Y60" s="697">
        <f>IF(Select2=1,Textiles!$W62,"")</f>
        <v>1.0929780267020711E-2</v>
      </c>
      <c r="Z60" s="689">
        <f>Sludge!W62</f>
        <v>0</v>
      </c>
      <c r="AA60" s="689" t="str">
        <f>IF(Select2=2,MSW!$W62,"")</f>
        <v/>
      </c>
      <c r="AB60" s="698">
        <f>Industry!$W62</f>
        <v>0</v>
      </c>
      <c r="AC60" s="699">
        <f t="shared" si="4"/>
        <v>0.17694092957423366</v>
      </c>
      <c r="AD60" s="700">
        <f>Recovery_OX!R55</f>
        <v>0</v>
      </c>
      <c r="AE60" s="650"/>
      <c r="AF60" s="702">
        <f>(AC60-AD60)*(1-Recovery_OX!U55)</f>
        <v>0.17694092957423366</v>
      </c>
    </row>
    <row r="61" spans="2:32">
      <c r="B61" s="695">
        <f t="shared" si="1"/>
        <v>2044</v>
      </c>
      <c r="C61" s="696">
        <f>IF(Select2=1,Food!$K63,"")</f>
        <v>3.0385304429741255E-3</v>
      </c>
      <c r="D61" s="697">
        <f>IF(Select2=1,Paper!$K63,"")</f>
        <v>3.9276327676297934E-2</v>
      </c>
      <c r="E61" s="687">
        <f>IF(Select2=1,Nappies!$K63,"")</f>
        <v>1.8827186648341428E-2</v>
      </c>
      <c r="F61" s="697">
        <f>IF(Select2=1,Garden!$K63,"")</f>
        <v>0</v>
      </c>
      <c r="G61" s="687">
        <f>IF(Select2=1,Wood!$K63,"")</f>
        <v>0</v>
      </c>
      <c r="H61" s="697">
        <f>IF(Select2=1,Textiles!$K63,"")</f>
        <v>9.2991593611838376E-3</v>
      </c>
      <c r="I61" s="698">
        <f>Sludge!K63</f>
        <v>0</v>
      </c>
      <c r="J61" s="698" t="str">
        <f>IF(Select2=2,MSW!$K63,"")</f>
        <v/>
      </c>
      <c r="K61" s="698">
        <f>Industry!$K63</f>
        <v>0</v>
      </c>
      <c r="L61" s="699">
        <f t="shared" si="3"/>
        <v>7.0441204128797327E-2</v>
      </c>
      <c r="M61" s="700">
        <f>Recovery_OX!C56</f>
        <v>0</v>
      </c>
      <c r="N61" s="650"/>
      <c r="O61" s="701">
        <f>(L61-M61)*(1-Recovery_OX!F56)</f>
        <v>7.0441204128797327E-2</v>
      </c>
      <c r="P61" s="641"/>
      <c r="Q61" s="652"/>
      <c r="S61" s="695">
        <f t="shared" si="2"/>
        <v>2044</v>
      </c>
      <c r="T61" s="696">
        <f>IF(Select2=1,Food!$W63,"")</f>
        <v>2.0329151045768009E-3</v>
      </c>
      <c r="U61" s="697">
        <f>IF(Select2=1,Paper!$W63,"")</f>
        <v>8.1149437347722966E-2</v>
      </c>
      <c r="V61" s="687">
        <f>IF(Select2=1,Nappies!$W63,"")</f>
        <v>0</v>
      </c>
      <c r="W61" s="697">
        <f>IF(Select2=1,Garden!$W63,"")</f>
        <v>0</v>
      </c>
      <c r="X61" s="687">
        <f>IF(Select2=1,Wood!$W63,"")</f>
        <v>7.3332865569365219E-2</v>
      </c>
      <c r="Y61" s="697">
        <f>IF(Select2=1,Textiles!$W63,"")</f>
        <v>1.0190859573900096E-2</v>
      </c>
      <c r="Z61" s="689">
        <f>Sludge!W63</f>
        <v>0</v>
      </c>
      <c r="AA61" s="689" t="str">
        <f>IF(Select2=2,MSW!$W63,"")</f>
        <v/>
      </c>
      <c r="AB61" s="698">
        <f>Industry!$W63</f>
        <v>0</v>
      </c>
      <c r="AC61" s="699">
        <f t="shared" si="4"/>
        <v>0.16670607759556508</v>
      </c>
      <c r="AD61" s="700">
        <f>Recovery_OX!R56</f>
        <v>0</v>
      </c>
      <c r="AE61" s="650"/>
      <c r="AF61" s="702">
        <f>(AC61-AD61)*(1-Recovery_OX!U56)</f>
        <v>0.16670607759556508</v>
      </c>
    </row>
    <row r="62" spans="2:32">
      <c r="B62" s="695">
        <f t="shared" si="1"/>
        <v>2045</v>
      </c>
      <c r="C62" s="696">
        <f>IF(Select2=1,Food!$K64,"")</f>
        <v>2.0367878664151072E-3</v>
      </c>
      <c r="D62" s="697">
        <f>IF(Select2=1,Paper!$K64,"")</f>
        <v>3.6621005193981142E-2</v>
      </c>
      <c r="E62" s="687">
        <f>IF(Select2=1,Nappies!$K64,"")</f>
        <v>1.5883834970698854E-2</v>
      </c>
      <c r="F62" s="697">
        <f>IF(Select2=1,Garden!$K64,"")</f>
        <v>0</v>
      </c>
      <c r="G62" s="687">
        <f>IF(Select2=1,Wood!$K64,"")</f>
        <v>0</v>
      </c>
      <c r="H62" s="697">
        <f>IF(Select2=1,Textiles!$K64,"")</f>
        <v>8.6704787186883559E-3</v>
      </c>
      <c r="I62" s="698">
        <f>Sludge!K64</f>
        <v>0</v>
      </c>
      <c r="J62" s="698" t="str">
        <f>IF(Select2=2,MSW!$K64,"")</f>
        <v/>
      </c>
      <c r="K62" s="698">
        <f>Industry!$K64</f>
        <v>0</v>
      </c>
      <c r="L62" s="699">
        <f t="shared" si="3"/>
        <v>6.3212106749783462E-2</v>
      </c>
      <c r="M62" s="700">
        <f>Recovery_OX!C57</f>
        <v>0</v>
      </c>
      <c r="N62" s="650"/>
      <c r="O62" s="701">
        <f>(L62-M62)*(1-Recovery_OX!F57)</f>
        <v>6.3212106749783462E-2</v>
      </c>
      <c r="P62" s="641"/>
      <c r="Q62" s="652"/>
      <c r="S62" s="695">
        <f t="shared" si="2"/>
        <v>2045</v>
      </c>
      <c r="T62" s="696">
        <f>IF(Select2=1,Food!$W64,"")</f>
        <v>1.362703746486468E-3</v>
      </c>
      <c r="U62" s="697">
        <f>IF(Select2=1,Paper!$W64,"")</f>
        <v>7.5663233871861829E-2</v>
      </c>
      <c r="V62" s="687">
        <f>IF(Select2=1,Nappies!$W64,"")</f>
        <v>0</v>
      </c>
      <c r="W62" s="697">
        <f>IF(Select2=1,Garden!$W64,"")</f>
        <v>0</v>
      </c>
      <c r="X62" s="687">
        <f>IF(Select2=1,Wood!$W64,"")</f>
        <v>7.081061218346707E-2</v>
      </c>
      <c r="Y62" s="697">
        <f>IF(Select2=1,Textiles!$W64,"")</f>
        <v>9.5018944862338139E-3</v>
      </c>
      <c r="Z62" s="689">
        <f>Sludge!W64</f>
        <v>0</v>
      </c>
      <c r="AA62" s="689" t="str">
        <f>IF(Select2=2,MSW!$W64,"")</f>
        <v/>
      </c>
      <c r="AB62" s="698">
        <f>Industry!$W64</f>
        <v>0</v>
      </c>
      <c r="AC62" s="699">
        <f t="shared" si="4"/>
        <v>0.15733844428804919</v>
      </c>
      <c r="AD62" s="700">
        <f>Recovery_OX!R57</f>
        <v>0</v>
      </c>
      <c r="AE62" s="650"/>
      <c r="AF62" s="702">
        <f>(AC62-AD62)*(1-Recovery_OX!U57)</f>
        <v>0.15733844428804919</v>
      </c>
    </row>
    <row r="63" spans="2:32">
      <c r="B63" s="695">
        <f t="shared" si="1"/>
        <v>2046</v>
      </c>
      <c r="C63" s="696">
        <f>IF(Select2=1,Food!$K65,"")</f>
        <v>1.3652997363802063E-3</v>
      </c>
      <c r="D63" s="697">
        <f>IF(Select2=1,Paper!$K65,"")</f>
        <v>3.414519892161165E-2</v>
      </c>
      <c r="E63" s="687">
        <f>IF(Select2=1,Nappies!$K65,"")</f>
        <v>1.3400632717401873E-2</v>
      </c>
      <c r="F63" s="697">
        <f>IF(Select2=1,Garden!$K65,"")</f>
        <v>0</v>
      </c>
      <c r="G63" s="687">
        <f>IF(Select2=1,Wood!$K65,"")</f>
        <v>0</v>
      </c>
      <c r="H63" s="697">
        <f>IF(Select2=1,Textiles!$K65,"")</f>
        <v>8.084300772931069E-3</v>
      </c>
      <c r="I63" s="698">
        <f>Sludge!K65</f>
        <v>0</v>
      </c>
      <c r="J63" s="698" t="str">
        <f>IF(Select2=2,MSW!$K65,"")</f>
        <v/>
      </c>
      <c r="K63" s="698">
        <f>Industry!$K65</f>
        <v>0</v>
      </c>
      <c r="L63" s="699">
        <f t="shared" si="3"/>
        <v>5.6995432148324796E-2</v>
      </c>
      <c r="M63" s="700">
        <f>Recovery_OX!C58</f>
        <v>0</v>
      </c>
      <c r="N63" s="650"/>
      <c r="O63" s="701">
        <f>(L63-M63)*(1-Recovery_OX!F58)</f>
        <v>5.6995432148324796E-2</v>
      </c>
      <c r="P63" s="641"/>
      <c r="Q63" s="652"/>
      <c r="S63" s="695">
        <f t="shared" si="2"/>
        <v>2046</v>
      </c>
      <c r="T63" s="696">
        <f>IF(Select2=1,Food!$W65,"")</f>
        <v>9.1344763807774728E-4</v>
      </c>
      <c r="U63" s="697">
        <f>IF(Select2=1,Paper!$W65,"")</f>
        <v>7.054793165622239E-2</v>
      </c>
      <c r="V63" s="687">
        <f>IF(Select2=1,Nappies!$W65,"")</f>
        <v>0</v>
      </c>
      <c r="W63" s="697">
        <f>IF(Select2=1,Garden!$W65,"")</f>
        <v>0</v>
      </c>
      <c r="X63" s="687">
        <f>IF(Select2=1,Wood!$W65,"")</f>
        <v>6.837511065286983E-2</v>
      </c>
      <c r="Y63" s="697">
        <f>IF(Select2=1,Textiles!$W65,"")</f>
        <v>8.8595076963628137E-3</v>
      </c>
      <c r="Z63" s="689">
        <f>Sludge!W65</f>
        <v>0</v>
      </c>
      <c r="AA63" s="689" t="str">
        <f>IF(Select2=2,MSW!$W65,"")</f>
        <v/>
      </c>
      <c r="AB63" s="698">
        <f>Industry!$W65</f>
        <v>0</v>
      </c>
      <c r="AC63" s="699">
        <f t="shared" si="4"/>
        <v>0.14869599764353278</v>
      </c>
      <c r="AD63" s="700">
        <f>Recovery_OX!R58</f>
        <v>0</v>
      </c>
      <c r="AE63" s="650"/>
      <c r="AF63" s="702">
        <f>(AC63-AD63)*(1-Recovery_OX!U58)</f>
        <v>0.14869599764353278</v>
      </c>
    </row>
    <row r="64" spans="2:32">
      <c r="B64" s="695">
        <f t="shared" si="1"/>
        <v>2047</v>
      </c>
      <c r="C64" s="696">
        <f>IF(Select2=1,Food!$K66,"")</f>
        <v>9.1518778214282601E-4</v>
      </c>
      <c r="D64" s="697">
        <f>IF(Select2=1,Paper!$K66,"")</f>
        <v>3.1836772453969958E-2</v>
      </c>
      <c r="E64" s="687">
        <f>IF(Select2=1,Nappies!$K66,"")</f>
        <v>1.1305642343802352E-2</v>
      </c>
      <c r="F64" s="697">
        <f>IF(Select2=1,Garden!$K66,"")</f>
        <v>0</v>
      </c>
      <c r="G64" s="687">
        <f>IF(Select2=1,Wood!$K66,"")</f>
        <v>0</v>
      </c>
      <c r="H64" s="697">
        <f>IF(Select2=1,Textiles!$K66,"")</f>
        <v>7.5377520789418097E-3</v>
      </c>
      <c r="I64" s="698">
        <f>Sludge!K66</f>
        <v>0</v>
      </c>
      <c r="J64" s="698" t="str">
        <f>IF(Select2=2,MSW!$K66,"")</f>
        <v/>
      </c>
      <c r="K64" s="698">
        <f>Industry!$K66</f>
        <v>0</v>
      </c>
      <c r="L64" s="699">
        <f t="shared" si="3"/>
        <v>5.1595354658856951E-2</v>
      </c>
      <c r="M64" s="700">
        <f>Recovery_OX!C59</f>
        <v>0</v>
      </c>
      <c r="N64" s="650"/>
      <c r="O64" s="701">
        <f>(L64-M64)*(1-Recovery_OX!F59)</f>
        <v>5.1595354658856951E-2</v>
      </c>
      <c r="P64" s="641"/>
      <c r="Q64" s="652"/>
      <c r="S64" s="695">
        <f t="shared" si="2"/>
        <v>2047</v>
      </c>
      <c r="T64" s="696">
        <f>IF(Select2=1,Food!$W66,"")</f>
        <v>6.1230226280742156E-4</v>
      </c>
      <c r="U64" s="697">
        <f>IF(Select2=1,Paper!$W66,"")</f>
        <v>6.5778455483408965E-2</v>
      </c>
      <c r="V64" s="687">
        <f>IF(Select2=1,Nappies!$W66,"")</f>
        <v>0</v>
      </c>
      <c r="W64" s="697">
        <f>IF(Select2=1,Garden!$W66,"")</f>
        <v>0</v>
      </c>
      <c r="X64" s="687">
        <f>IF(Select2=1,Wood!$W66,"")</f>
        <v>6.6023377183621529E-2</v>
      </c>
      <c r="Y64" s="697">
        <f>IF(Select2=1,Textiles!$W66,"")</f>
        <v>8.2605502234978732E-3</v>
      </c>
      <c r="Z64" s="689">
        <f>Sludge!W66</f>
        <v>0</v>
      </c>
      <c r="AA64" s="689" t="str">
        <f>IF(Select2=2,MSW!$W66,"")</f>
        <v/>
      </c>
      <c r="AB64" s="698">
        <f>Industry!$W66</f>
        <v>0</v>
      </c>
      <c r="AC64" s="699">
        <f t="shared" si="4"/>
        <v>0.14067468515333578</v>
      </c>
      <c r="AD64" s="700">
        <f>Recovery_OX!R59</f>
        <v>0</v>
      </c>
      <c r="AE64" s="650"/>
      <c r="AF64" s="702">
        <f>(AC64-AD64)*(1-Recovery_OX!U59)</f>
        <v>0.14067468515333578</v>
      </c>
    </row>
    <row r="65" spans="2:32">
      <c r="B65" s="695">
        <f t="shared" si="1"/>
        <v>2048</v>
      </c>
      <c r="C65" s="696">
        <f>IF(Select2=1,Food!$K67,"")</f>
        <v>6.1346871625723391E-4</v>
      </c>
      <c r="D65" s="697">
        <f>IF(Select2=1,Paper!$K67,"")</f>
        <v>2.9684409881833521E-2</v>
      </c>
      <c r="E65" s="687">
        <f>IF(Select2=1,Nappies!$K67,"")</f>
        <v>9.5381726744883204E-3</v>
      </c>
      <c r="F65" s="697">
        <f>IF(Select2=1,Garden!$K67,"")</f>
        <v>0</v>
      </c>
      <c r="G65" s="687">
        <f>IF(Select2=1,Wood!$K67,"")</f>
        <v>0</v>
      </c>
      <c r="H65" s="697">
        <f>IF(Select2=1,Textiles!$K67,"")</f>
        <v>7.0281534543885568E-3</v>
      </c>
      <c r="I65" s="698">
        <f>Sludge!K67</f>
        <v>0</v>
      </c>
      <c r="J65" s="698" t="str">
        <f>IF(Select2=2,MSW!$K67,"")</f>
        <v/>
      </c>
      <c r="K65" s="698">
        <f>Industry!$K67</f>
        <v>0</v>
      </c>
      <c r="L65" s="699">
        <f t="shared" si="3"/>
        <v>4.6864204726967632E-2</v>
      </c>
      <c r="M65" s="700">
        <f>Recovery_OX!C60</f>
        <v>0</v>
      </c>
      <c r="N65" s="650"/>
      <c r="O65" s="701">
        <f>(L65-M65)*(1-Recovery_OX!F60)</f>
        <v>4.6864204726967632E-2</v>
      </c>
      <c r="P65" s="641"/>
      <c r="Q65" s="652"/>
      <c r="S65" s="695">
        <f t="shared" si="2"/>
        <v>2048</v>
      </c>
      <c r="T65" s="696">
        <f>IF(Select2=1,Food!$W67,"")</f>
        <v>4.1043848099279697E-4</v>
      </c>
      <c r="U65" s="697">
        <f>IF(Select2=1,Paper!$W67,"")</f>
        <v>6.1331425375689044E-2</v>
      </c>
      <c r="V65" s="687">
        <f>IF(Select2=1,Nappies!$W67,"")</f>
        <v>0</v>
      </c>
      <c r="W65" s="697">
        <f>IF(Select2=1,Garden!$W67,"")</f>
        <v>0</v>
      </c>
      <c r="X65" s="687">
        <f>IF(Select2=1,Wood!$W67,"")</f>
        <v>6.3752530608121194E-2</v>
      </c>
      <c r="Y65" s="697">
        <f>IF(Select2=1,Textiles!$W67,"")</f>
        <v>7.7020859774121174E-3</v>
      </c>
      <c r="Z65" s="689">
        <f>Sludge!W67</f>
        <v>0</v>
      </c>
      <c r="AA65" s="689" t="str">
        <f>IF(Select2=2,MSW!$W67,"")</f>
        <v/>
      </c>
      <c r="AB65" s="698">
        <f>Industry!$W67</f>
        <v>0</v>
      </c>
      <c r="AC65" s="699">
        <f t="shared" si="4"/>
        <v>0.13319648044221516</v>
      </c>
      <c r="AD65" s="700">
        <f>Recovery_OX!R60</f>
        <v>0</v>
      </c>
      <c r="AE65" s="650"/>
      <c r="AF65" s="702">
        <f>(AC65-AD65)*(1-Recovery_OX!U60)</f>
        <v>0.13319648044221516</v>
      </c>
    </row>
    <row r="66" spans="2:32">
      <c r="B66" s="695">
        <f t="shared" si="1"/>
        <v>2049</v>
      </c>
      <c r="C66" s="696">
        <f>IF(Select2=1,Food!$K68,"")</f>
        <v>4.1122037812297359E-4</v>
      </c>
      <c r="D66" s="697">
        <f>IF(Select2=1,Paper!$K68,"")</f>
        <v>2.7677560321376631E-2</v>
      </c>
      <c r="E66" s="687">
        <f>IF(Select2=1,Nappies!$K68,"")</f>
        <v>8.0470207000868273E-3</v>
      </c>
      <c r="F66" s="697">
        <f>IF(Select2=1,Garden!$K68,"")</f>
        <v>0</v>
      </c>
      <c r="G66" s="687">
        <f>IF(Select2=1,Wood!$K68,"")</f>
        <v>0</v>
      </c>
      <c r="H66" s="697">
        <f>IF(Select2=1,Textiles!$K68,"")</f>
        <v>6.5530068462225314E-3</v>
      </c>
      <c r="I66" s="698">
        <f>Sludge!K68</f>
        <v>0</v>
      </c>
      <c r="J66" s="698" t="str">
        <f>IF(Select2=2,MSW!$K68,"")</f>
        <v/>
      </c>
      <c r="K66" s="698">
        <f>Industry!$K68</f>
        <v>0</v>
      </c>
      <c r="L66" s="699">
        <f t="shared" si="3"/>
        <v>4.2688808245808958E-2</v>
      </c>
      <c r="M66" s="700">
        <f>Recovery_OX!C61</f>
        <v>0</v>
      </c>
      <c r="N66" s="650"/>
      <c r="O66" s="701">
        <f>(L66-M66)*(1-Recovery_OX!F61)</f>
        <v>4.2688808245808958E-2</v>
      </c>
      <c r="P66" s="641"/>
      <c r="Q66" s="652"/>
      <c r="S66" s="695">
        <f t="shared" si="2"/>
        <v>2049</v>
      </c>
      <c r="T66" s="696">
        <f>IF(Select2=1,Food!$W68,"")</f>
        <v>2.7512514147388955E-4</v>
      </c>
      <c r="U66" s="697">
        <f>IF(Select2=1,Paper!$W68,"")</f>
        <v>5.7185041986315313E-2</v>
      </c>
      <c r="V66" s="687">
        <f>IF(Select2=1,Nappies!$W68,"")</f>
        <v>0</v>
      </c>
      <c r="W66" s="697">
        <f>IF(Select2=1,Garden!$W68,"")</f>
        <v>0</v>
      </c>
      <c r="X66" s="687">
        <f>IF(Select2=1,Wood!$W68,"")</f>
        <v>6.1559788855328104E-2</v>
      </c>
      <c r="Y66" s="697">
        <f>IF(Select2=1,Textiles!$W68,"")</f>
        <v>7.1813773657233232E-3</v>
      </c>
      <c r="Z66" s="689">
        <f>Sludge!W68</f>
        <v>0</v>
      </c>
      <c r="AA66" s="689" t="str">
        <f>IF(Select2=2,MSW!$W68,"")</f>
        <v/>
      </c>
      <c r="AB66" s="698">
        <f>Industry!$W68</f>
        <v>0</v>
      </c>
      <c r="AC66" s="699">
        <f t="shared" si="4"/>
        <v>0.12620133334884062</v>
      </c>
      <c r="AD66" s="700">
        <f>Recovery_OX!R61</f>
        <v>0</v>
      </c>
      <c r="AE66" s="650"/>
      <c r="AF66" s="702">
        <f>(AC66-AD66)*(1-Recovery_OX!U61)</f>
        <v>0.12620133334884062</v>
      </c>
    </row>
    <row r="67" spans="2:32">
      <c r="B67" s="695">
        <f t="shared" si="1"/>
        <v>2050</v>
      </c>
      <c r="C67" s="696">
        <f>IF(Select2=1,Food!$K69,"")</f>
        <v>2.7564926279418468E-4</v>
      </c>
      <c r="D67" s="697">
        <f>IF(Select2=1,Paper!$K69,"")</f>
        <v>2.5806386193725661E-2</v>
      </c>
      <c r="E67" s="687">
        <f>IF(Select2=1,Nappies!$K69,"")</f>
        <v>6.7889882430860558E-3</v>
      </c>
      <c r="F67" s="697">
        <f>IF(Select2=1,Garden!$K69,"")</f>
        <v>0</v>
      </c>
      <c r="G67" s="687">
        <f>IF(Select2=1,Wood!$K69,"")</f>
        <v>0</v>
      </c>
      <c r="H67" s="697">
        <f>IF(Select2=1,Textiles!$K69,"")</f>
        <v>6.1099830852192581E-3</v>
      </c>
      <c r="I67" s="698">
        <f>Sludge!K69</f>
        <v>0</v>
      </c>
      <c r="J67" s="698" t="str">
        <f>IF(Select2=2,MSW!$K69,"")</f>
        <v/>
      </c>
      <c r="K67" s="698">
        <f>Industry!$K69</f>
        <v>0</v>
      </c>
      <c r="L67" s="699">
        <f t="shared" si="3"/>
        <v>3.8981006784825162E-2</v>
      </c>
      <c r="M67" s="700">
        <f>Recovery_OX!C62</f>
        <v>0</v>
      </c>
      <c r="N67" s="650"/>
      <c r="O67" s="701">
        <f>(L67-M67)*(1-Recovery_OX!F62)</f>
        <v>3.8981006784825162E-2</v>
      </c>
      <c r="P67" s="641"/>
      <c r="Q67" s="652"/>
      <c r="S67" s="695">
        <f t="shared" si="2"/>
        <v>2050</v>
      </c>
      <c r="T67" s="696">
        <f>IF(Select2=1,Food!$W69,"")</f>
        <v>1.8442189749833942E-4</v>
      </c>
      <c r="U67" s="697">
        <f>IF(Select2=1,Paper!$W69,"")</f>
        <v>5.3318979739102573E-2</v>
      </c>
      <c r="V67" s="687">
        <f>IF(Select2=1,Nappies!$W69,"")</f>
        <v>0</v>
      </c>
      <c r="W67" s="697">
        <f>IF(Select2=1,Garden!$W69,"")</f>
        <v>0</v>
      </c>
      <c r="X67" s="687">
        <f>IF(Select2=1,Wood!$W69,"")</f>
        <v>5.944246554237699E-2</v>
      </c>
      <c r="Y67" s="697">
        <f>IF(Select2=1,Textiles!$W69,"")</f>
        <v>6.6958718742128852E-3</v>
      </c>
      <c r="Z67" s="689">
        <f>Sludge!W69</f>
        <v>0</v>
      </c>
      <c r="AA67" s="689" t="str">
        <f>IF(Select2=2,MSW!$W69,"")</f>
        <v/>
      </c>
      <c r="AB67" s="698">
        <f>Industry!$W69</f>
        <v>0</v>
      </c>
      <c r="AC67" s="699">
        <f t="shared" si="4"/>
        <v>0.11964173905319078</v>
      </c>
      <c r="AD67" s="700">
        <f>Recovery_OX!R62</f>
        <v>0</v>
      </c>
      <c r="AE67" s="650"/>
      <c r="AF67" s="702">
        <f>(AC67-AD67)*(1-Recovery_OX!U62)</f>
        <v>0.11964173905319078</v>
      </c>
    </row>
    <row r="68" spans="2:32">
      <c r="B68" s="695">
        <f t="shared" si="1"/>
        <v>2051</v>
      </c>
      <c r="C68" s="696">
        <f>IF(Select2=1,Food!$K70,"")</f>
        <v>1.8477322652588789E-4</v>
      </c>
      <c r="D68" s="697">
        <f>IF(Select2=1,Paper!$K70,"")</f>
        <v>2.4061715001135995E-2</v>
      </c>
      <c r="E68" s="687">
        <f>IF(Select2=1,Nappies!$K70,"")</f>
        <v>5.7276305209782025E-3</v>
      </c>
      <c r="F68" s="697">
        <f>IF(Select2=1,Garden!$K70,"")</f>
        <v>0</v>
      </c>
      <c r="G68" s="687">
        <f>IF(Select2=1,Wood!$K70,"")</f>
        <v>0</v>
      </c>
      <c r="H68" s="697">
        <f>IF(Select2=1,Textiles!$K70,"")</f>
        <v>5.6969104683883146E-3</v>
      </c>
      <c r="I68" s="698">
        <f>Sludge!K70</f>
        <v>0</v>
      </c>
      <c r="J68" s="698" t="str">
        <f>IF(Select2=2,MSW!$K70,"")</f>
        <v/>
      </c>
      <c r="K68" s="698">
        <f>Industry!$K70</f>
        <v>0</v>
      </c>
      <c r="L68" s="699">
        <f t="shared" si="3"/>
        <v>3.5671029217028402E-2</v>
      </c>
      <c r="M68" s="700">
        <f>Recovery_OX!C63</f>
        <v>0</v>
      </c>
      <c r="N68" s="650"/>
      <c r="O68" s="701">
        <f>(L68-M68)*(1-Recovery_OX!F63)</f>
        <v>3.5671029217028402E-2</v>
      </c>
      <c r="P68" s="641"/>
      <c r="Q68" s="652"/>
      <c r="S68" s="695">
        <f t="shared" si="2"/>
        <v>2051</v>
      </c>
      <c r="T68" s="696">
        <f>IF(Select2=1,Food!$W70,"")</f>
        <v>1.2362169482106684E-4</v>
      </c>
      <c r="U68" s="697">
        <f>IF(Select2=1,Paper!$W70,"")</f>
        <v>4.9714287192429714E-2</v>
      </c>
      <c r="V68" s="687">
        <f>IF(Select2=1,Nappies!$W70,"")</f>
        <v>0</v>
      </c>
      <c r="W68" s="697">
        <f>IF(Select2=1,Garden!$W70,"")</f>
        <v>0</v>
      </c>
      <c r="X68" s="687">
        <f>IF(Select2=1,Wood!$W70,"")</f>
        <v>5.7397966683422987E-2</v>
      </c>
      <c r="Y68" s="697">
        <f>IF(Select2=1,Textiles!$W70,"")</f>
        <v>6.2431895543981529E-3</v>
      </c>
      <c r="Z68" s="689">
        <f>Sludge!W70</f>
        <v>0</v>
      </c>
      <c r="AA68" s="689" t="str">
        <f>IF(Select2=2,MSW!$W70,"")</f>
        <v/>
      </c>
      <c r="AB68" s="698">
        <f>Industry!$W70</f>
        <v>0</v>
      </c>
      <c r="AC68" s="699">
        <f t="shared" si="4"/>
        <v>0.11347906512507192</v>
      </c>
      <c r="AD68" s="700">
        <f>Recovery_OX!R63</f>
        <v>0</v>
      </c>
      <c r="AE68" s="650"/>
      <c r="AF68" s="702">
        <f>(AC68-AD68)*(1-Recovery_OX!U63)</f>
        <v>0.11347906512507192</v>
      </c>
    </row>
    <row r="69" spans="2:32">
      <c r="B69" s="695">
        <f t="shared" si="1"/>
        <v>2052</v>
      </c>
      <c r="C69" s="696">
        <f>IF(Select2=1,Food!$K71,"")</f>
        <v>1.238571977109868E-4</v>
      </c>
      <c r="D69" s="697">
        <f>IF(Select2=1,Paper!$K71,"")</f>
        <v>2.2434994363397444E-2</v>
      </c>
      <c r="E69" s="687">
        <f>IF(Select2=1,Nappies!$K71,"")</f>
        <v>4.8322003530129254E-3</v>
      </c>
      <c r="F69" s="697">
        <f>IF(Select2=1,Garden!$K71,"")</f>
        <v>0</v>
      </c>
      <c r="G69" s="687">
        <f>IF(Select2=1,Wood!$K71,"")</f>
        <v>0</v>
      </c>
      <c r="H69" s="697">
        <f>IF(Select2=1,Textiles!$K71,"")</f>
        <v>5.3117641132827652E-3</v>
      </c>
      <c r="I69" s="698">
        <f>Sludge!K71</f>
        <v>0</v>
      </c>
      <c r="J69" s="698" t="str">
        <f>IF(Select2=2,MSW!$K71,"")</f>
        <v/>
      </c>
      <c r="K69" s="698">
        <f>Industry!$K71</f>
        <v>0</v>
      </c>
      <c r="L69" s="699">
        <f t="shared" si="3"/>
        <v>3.2702816027404123E-2</v>
      </c>
      <c r="M69" s="700">
        <f>Recovery_OX!C64</f>
        <v>0</v>
      </c>
      <c r="N69" s="650"/>
      <c r="O69" s="701">
        <f>(L69-M69)*(1-Recovery_OX!F64)</f>
        <v>3.2702816027404123E-2</v>
      </c>
      <c r="P69" s="641"/>
      <c r="Q69" s="652"/>
      <c r="S69" s="695">
        <f t="shared" si="2"/>
        <v>2052</v>
      </c>
      <c r="T69" s="696">
        <f>IF(Select2=1,Food!$W71,"")</f>
        <v>8.2866100163461281E-5</v>
      </c>
      <c r="U69" s="697">
        <f>IF(Select2=1,Paper!$W71,"")</f>
        <v>4.6353294139250906E-2</v>
      </c>
      <c r="V69" s="687">
        <f>IF(Select2=1,Nappies!$W71,"")</f>
        <v>0</v>
      </c>
      <c r="W69" s="697">
        <f>IF(Select2=1,Garden!$W71,"")</f>
        <v>0</v>
      </c>
      <c r="X69" s="687">
        <f>IF(Select2=1,Wood!$W71,"")</f>
        <v>5.5423787511684586E-2</v>
      </c>
      <c r="Y69" s="697">
        <f>IF(Select2=1,Textiles!$W71,"")</f>
        <v>5.8211113570222081E-3</v>
      </c>
      <c r="Z69" s="689">
        <f>Sludge!W71</f>
        <v>0</v>
      </c>
      <c r="AA69" s="689" t="str">
        <f>IF(Select2=2,MSW!$W71,"")</f>
        <v/>
      </c>
      <c r="AB69" s="698">
        <f>Industry!$W71</f>
        <v>0</v>
      </c>
      <c r="AC69" s="699">
        <f t="shared" si="4"/>
        <v>0.10768105910812116</v>
      </c>
      <c r="AD69" s="700">
        <f>Recovery_OX!R64</f>
        <v>0</v>
      </c>
      <c r="AE69" s="650"/>
      <c r="AF69" s="702">
        <f>(AC69-AD69)*(1-Recovery_OX!U64)</f>
        <v>0.10768105910812116</v>
      </c>
    </row>
    <row r="70" spans="2:32">
      <c r="B70" s="695">
        <f t="shared" si="1"/>
        <v>2053</v>
      </c>
      <c r="C70" s="696">
        <f>IF(Select2=1,Food!$K72,"")</f>
        <v>8.3023962471473947E-5</v>
      </c>
      <c r="D70" s="697">
        <f>IF(Select2=1,Paper!$K72,"")</f>
        <v>2.091825009405656E-2</v>
      </c>
      <c r="E70" s="687">
        <f>IF(Select2=1,Nappies!$K72,"")</f>
        <v>4.0767574245816306E-3</v>
      </c>
      <c r="F70" s="697">
        <f>IF(Select2=1,Garden!$K72,"")</f>
        <v>0</v>
      </c>
      <c r="G70" s="687">
        <f>IF(Select2=1,Wood!$K72,"")</f>
        <v>0</v>
      </c>
      <c r="H70" s="697">
        <f>IF(Select2=1,Textiles!$K72,"")</f>
        <v>4.9526560320230497E-3</v>
      </c>
      <c r="I70" s="698">
        <f>Sludge!K72</f>
        <v>0</v>
      </c>
      <c r="J70" s="698" t="str">
        <f>IF(Select2=2,MSW!$K72,"")</f>
        <v/>
      </c>
      <c r="K70" s="698">
        <f>Industry!$K72</f>
        <v>0</v>
      </c>
      <c r="L70" s="699">
        <f t="shared" si="3"/>
        <v>3.0030687513132717E-2</v>
      </c>
      <c r="M70" s="700">
        <f>Recovery_OX!C65</f>
        <v>0</v>
      </c>
      <c r="N70" s="650"/>
      <c r="O70" s="701">
        <f>(L70-M70)*(1-Recovery_OX!F65)</f>
        <v>3.0030687513132717E-2</v>
      </c>
      <c r="P70" s="641"/>
      <c r="Q70" s="652"/>
      <c r="S70" s="695">
        <f t="shared" si="2"/>
        <v>2053</v>
      </c>
      <c r="T70" s="696">
        <f>IF(Select2=1,Food!$W72,"")</f>
        <v>5.5546808076365262E-5</v>
      </c>
      <c r="U70" s="697">
        <f>IF(Select2=1,Paper!$W72,"")</f>
        <v>4.3219524987720151E-2</v>
      </c>
      <c r="V70" s="687">
        <f>IF(Select2=1,Nappies!$W72,"")</f>
        <v>0</v>
      </c>
      <c r="W70" s="697">
        <f>IF(Select2=1,Garden!$W72,"")</f>
        <v>0</v>
      </c>
      <c r="X70" s="687">
        <f>IF(Select2=1,Wood!$W72,"")</f>
        <v>5.3517509410791114E-2</v>
      </c>
      <c r="Y70" s="697">
        <f>IF(Select2=1,Textiles!$W72,"")</f>
        <v>5.4275682542718343E-3</v>
      </c>
      <c r="Z70" s="689">
        <f>Sludge!W72</f>
        <v>0</v>
      </c>
      <c r="AA70" s="689" t="str">
        <f>IF(Select2=2,MSW!$W72,"")</f>
        <v/>
      </c>
      <c r="AB70" s="698">
        <f>Industry!$W72</f>
        <v>0</v>
      </c>
      <c r="AC70" s="699">
        <f t="shared" si="4"/>
        <v>0.10222014946085946</v>
      </c>
      <c r="AD70" s="700">
        <f>Recovery_OX!R65</f>
        <v>0</v>
      </c>
      <c r="AE70" s="650"/>
      <c r="AF70" s="702">
        <f>(AC70-AD70)*(1-Recovery_OX!U65)</f>
        <v>0.10222014946085946</v>
      </c>
    </row>
    <row r="71" spans="2:32">
      <c r="B71" s="695">
        <f t="shared" si="1"/>
        <v>2054</v>
      </c>
      <c r="C71" s="696">
        <f>IF(Select2=1,Food!$K73,"")</f>
        <v>5.5652626345939614E-5</v>
      </c>
      <c r="D71" s="697">
        <f>IF(Select2=1,Paper!$K73,"")</f>
        <v>1.9504047110945361E-2</v>
      </c>
      <c r="E71" s="687">
        <f>IF(Select2=1,Nappies!$K73,"")</f>
        <v>3.4394168049176072E-3</v>
      </c>
      <c r="F71" s="697">
        <f>IF(Select2=1,Garden!$K73,"")</f>
        <v>0</v>
      </c>
      <c r="G71" s="687">
        <f>IF(Select2=1,Wood!$K73,"")</f>
        <v>0</v>
      </c>
      <c r="H71" s="697">
        <f>IF(Select2=1,Textiles!$K73,"")</f>
        <v>4.6178258763782077E-3</v>
      </c>
      <c r="I71" s="698">
        <f>Sludge!K73</f>
        <v>0</v>
      </c>
      <c r="J71" s="698" t="str">
        <f>IF(Select2=2,MSW!$K73,"")</f>
        <v/>
      </c>
      <c r="K71" s="698">
        <f>Industry!$K73</f>
        <v>0</v>
      </c>
      <c r="L71" s="699">
        <f t="shared" si="3"/>
        <v>2.7616942418587118E-2</v>
      </c>
      <c r="M71" s="700">
        <f>Recovery_OX!C66</f>
        <v>0</v>
      </c>
      <c r="N71" s="650"/>
      <c r="O71" s="701">
        <f>(L71-M71)*(1-Recovery_OX!F66)</f>
        <v>2.7616942418587118E-2</v>
      </c>
      <c r="P71" s="641"/>
      <c r="Q71" s="652"/>
      <c r="S71" s="695">
        <f t="shared" si="2"/>
        <v>2054</v>
      </c>
      <c r="T71" s="696">
        <f>IF(Select2=1,Food!$W73,"")</f>
        <v>3.7234138946881984E-5</v>
      </c>
      <c r="U71" s="697">
        <f>IF(Select2=1,Paper!$W73,"")</f>
        <v>4.0297617997820973E-2</v>
      </c>
      <c r="V71" s="687">
        <f>IF(Select2=1,Nappies!$W73,"")</f>
        <v>0</v>
      </c>
      <c r="W71" s="697">
        <f>IF(Select2=1,Garden!$W73,"")</f>
        <v>0</v>
      </c>
      <c r="X71" s="687">
        <f>IF(Select2=1,Wood!$W73,"")</f>
        <v>5.167679695167518E-2</v>
      </c>
      <c r="Y71" s="697">
        <f>IF(Select2=1,Textiles!$W73,"")</f>
        <v>5.0606310974007753E-3</v>
      </c>
      <c r="Z71" s="689">
        <f>Sludge!W73</f>
        <v>0</v>
      </c>
      <c r="AA71" s="689" t="str">
        <f>IF(Select2=2,MSW!$W73,"")</f>
        <v/>
      </c>
      <c r="AB71" s="698">
        <f>Industry!$W73</f>
        <v>0</v>
      </c>
      <c r="AC71" s="699">
        <f t="shared" si="4"/>
        <v>9.7072280185843809E-2</v>
      </c>
      <c r="AD71" s="700">
        <f>Recovery_OX!R66</f>
        <v>0</v>
      </c>
      <c r="AE71" s="650"/>
      <c r="AF71" s="702">
        <f>(AC71-AD71)*(1-Recovery_OX!U66)</f>
        <v>9.7072280185843809E-2</v>
      </c>
    </row>
    <row r="72" spans="2:32">
      <c r="B72" s="695">
        <f t="shared" si="1"/>
        <v>2055</v>
      </c>
      <c r="C72" s="696">
        <f>IF(Select2=1,Food!$K74,"")</f>
        <v>3.7305071054214469E-5</v>
      </c>
      <c r="D72" s="697">
        <f>IF(Select2=1,Paper!$K74,"")</f>
        <v>1.8185452989399917E-2</v>
      </c>
      <c r="E72" s="687">
        <f>IF(Select2=1,Nappies!$K74,"")</f>
        <v>2.901714947919333E-3</v>
      </c>
      <c r="F72" s="697">
        <f>IF(Select2=1,Garden!$K74,"")</f>
        <v>0</v>
      </c>
      <c r="G72" s="687">
        <f>IF(Select2=1,Wood!$K74,"")</f>
        <v>0</v>
      </c>
      <c r="H72" s="697">
        <f>IF(Select2=1,Textiles!$K74,"")</f>
        <v>4.30563230853681E-3</v>
      </c>
      <c r="I72" s="698">
        <f>Sludge!K74</f>
        <v>0</v>
      </c>
      <c r="J72" s="698" t="str">
        <f>IF(Select2=2,MSW!$K74,"")</f>
        <v/>
      </c>
      <c r="K72" s="698">
        <f>Industry!$K74</f>
        <v>0</v>
      </c>
      <c r="L72" s="699">
        <f t="shared" si="3"/>
        <v>2.5430105316910277E-2</v>
      </c>
      <c r="M72" s="700">
        <f>Recovery_OX!C67</f>
        <v>0</v>
      </c>
      <c r="N72" s="650"/>
      <c r="O72" s="701">
        <f>(L72-M72)*(1-Recovery_OX!F67)</f>
        <v>2.5430105316910277E-2</v>
      </c>
      <c r="P72" s="641"/>
      <c r="Q72" s="652"/>
      <c r="S72" s="695">
        <f t="shared" si="2"/>
        <v>2055</v>
      </c>
      <c r="T72" s="696">
        <f>IF(Select2=1,Food!$W74,"")</f>
        <v>2.4958789732971323E-5</v>
      </c>
      <c r="U72" s="697">
        <f>IF(Select2=1,Paper!$W74,"")</f>
        <v>3.7573249978098994E-2</v>
      </c>
      <c r="V72" s="687">
        <f>IF(Select2=1,Nappies!$W74,"")</f>
        <v>0</v>
      </c>
      <c r="W72" s="697">
        <f>IF(Select2=1,Garden!$W74,"")</f>
        <v>0</v>
      </c>
      <c r="X72" s="687">
        <f>IF(Select2=1,Wood!$W74,"")</f>
        <v>4.9899395031380051E-2</v>
      </c>
      <c r="Y72" s="697">
        <f>IF(Select2=1,Textiles!$W74,"")</f>
        <v>4.7185011600403394E-3</v>
      </c>
      <c r="Z72" s="689">
        <f>Sludge!W74</f>
        <v>0</v>
      </c>
      <c r="AA72" s="689" t="str">
        <f>IF(Select2=2,MSW!$W74,"")</f>
        <v/>
      </c>
      <c r="AB72" s="698">
        <f>Industry!$W74</f>
        <v>0</v>
      </c>
      <c r="AC72" s="699">
        <f t="shared" si="4"/>
        <v>9.2216104959252351E-2</v>
      </c>
      <c r="AD72" s="700">
        <f>Recovery_OX!R67</f>
        <v>0</v>
      </c>
      <c r="AE72" s="650"/>
      <c r="AF72" s="702">
        <f>(AC72-AD72)*(1-Recovery_OX!U67)</f>
        <v>9.2216104959252351E-2</v>
      </c>
    </row>
    <row r="73" spans="2:32">
      <c r="B73" s="695">
        <f t="shared" si="1"/>
        <v>2056</v>
      </c>
      <c r="C73" s="696">
        <f>IF(Select2=1,Food!$K75,"")</f>
        <v>2.5006336946423844E-5</v>
      </c>
      <c r="D73" s="697">
        <f>IF(Select2=1,Paper!$K75,"")</f>
        <v>1.6956003979506636E-2</v>
      </c>
      <c r="E73" s="687">
        <f>IF(Select2=1,Nappies!$K75,"")</f>
        <v>2.4480748093513487E-3</v>
      </c>
      <c r="F73" s="697">
        <f>IF(Select2=1,Garden!$K75,"")</f>
        <v>0</v>
      </c>
      <c r="G73" s="687">
        <f>IF(Select2=1,Wood!$K75,"")</f>
        <v>0</v>
      </c>
      <c r="H73" s="697">
        <f>IF(Select2=1,Textiles!$K75,"")</f>
        <v>4.0145449552671025E-3</v>
      </c>
      <c r="I73" s="698">
        <f>Sludge!K75</f>
        <v>0</v>
      </c>
      <c r="J73" s="698" t="str">
        <f>IF(Select2=2,MSW!$K75,"")</f>
        <v/>
      </c>
      <c r="K73" s="698">
        <f>Industry!$K75</f>
        <v>0</v>
      </c>
      <c r="L73" s="699">
        <f t="shared" si="3"/>
        <v>2.3443630081071511E-2</v>
      </c>
      <c r="M73" s="700">
        <f>Recovery_OX!C68</f>
        <v>0</v>
      </c>
      <c r="N73" s="650"/>
      <c r="O73" s="701">
        <f>(L73-M73)*(1-Recovery_OX!F68)</f>
        <v>2.3443630081071511E-2</v>
      </c>
      <c r="P73" s="641"/>
      <c r="Q73" s="652"/>
      <c r="S73" s="695">
        <f t="shared" si="2"/>
        <v>2056</v>
      </c>
      <c r="T73" s="696">
        <f>IF(Select2=1,Food!$W75,"")</f>
        <v>1.673037708279918E-5</v>
      </c>
      <c r="U73" s="697">
        <f>IF(Select2=1,Paper!$W75,"")</f>
        <v>3.5033066073360812E-2</v>
      </c>
      <c r="V73" s="687">
        <f>IF(Select2=1,Nappies!$W75,"")</f>
        <v>0</v>
      </c>
      <c r="W73" s="697">
        <f>IF(Select2=1,Garden!$W75,"")</f>
        <v>0</v>
      </c>
      <c r="X73" s="687">
        <f>IF(Select2=1,Wood!$W75,"")</f>
        <v>4.8183126110276482E-2</v>
      </c>
      <c r="Y73" s="697">
        <f>IF(Select2=1,Textiles!$W75,"")</f>
        <v>4.3995013208406606E-3</v>
      </c>
      <c r="Z73" s="689">
        <f>Sludge!W75</f>
        <v>0</v>
      </c>
      <c r="AA73" s="689" t="str">
        <f>IF(Select2=2,MSW!$W75,"")</f>
        <v/>
      </c>
      <c r="AB73" s="698">
        <f>Industry!$W75</f>
        <v>0</v>
      </c>
      <c r="AC73" s="699">
        <f t="shared" si="4"/>
        <v>8.7632423881560756E-2</v>
      </c>
      <c r="AD73" s="700">
        <f>Recovery_OX!R68</f>
        <v>0</v>
      </c>
      <c r="AE73" s="650"/>
      <c r="AF73" s="702">
        <f>(AC73-AD73)*(1-Recovery_OX!U68)</f>
        <v>8.7632423881560756E-2</v>
      </c>
    </row>
    <row r="74" spans="2:32">
      <c r="B74" s="695">
        <f t="shared" si="1"/>
        <v>2057</v>
      </c>
      <c r="C74" s="696">
        <f>IF(Select2=1,Food!$K76,"")</f>
        <v>1.6762248933109538E-5</v>
      </c>
      <c r="D74" s="697">
        <f>IF(Select2=1,Paper!$K76,"")</f>
        <v>1.5809673320792653E-2</v>
      </c>
      <c r="E74" s="687">
        <f>IF(Select2=1,Nappies!$K76,"")</f>
        <v>2.0653545850456327E-3</v>
      </c>
      <c r="F74" s="697">
        <f>IF(Select2=1,Garden!$K76,"")</f>
        <v>0</v>
      </c>
      <c r="G74" s="687">
        <f>IF(Select2=1,Wood!$K76,"")</f>
        <v>0</v>
      </c>
      <c r="H74" s="697">
        <f>IF(Select2=1,Textiles!$K76,"")</f>
        <v>3.7431369060256479E-3</v>
      </c>
      <c r="I74" s="698">
        <f>Sludge!K76</f>
        <v>0</v>
      </c>
      <c r="J74" s="698" t="str">
        <f>IF(Select2=2,MSW!$K76,"")</f>
        <v/>
      </c>
      <c r="K74" s="698">
        <f>Industry!$K76</f>
        <v>0</v>
      </c>
      <c r="L74" s="699">
        <f t="shared" si="3"/>
        <v>2.1634927060797043E-2</v>
      </c>
      <c r="M74" s="700">
        <f>Recovery_OX!C69</f>
        <v>0</v>
      </c>
      <c r="N74" s="650"/>
      <c r="O74" s="701">
        <f>(L74-M74)*(1-Recovery_OX!F69)</f>
        <v>2.1634927060797043E-2</v>
      </c>
      <c r="P74" s="641"/>
      <c r="Q74" s="652"/>
      <c r="S74" s="695">
        <f t="shared" si="2"/>
        <v>2057</v>
      </c>
      <c r="T74" s="696">
        <f>IF(Select2=1,Food!$W76,"")</f>
        <v>1.1214707136335552E-5</v>
      </c>
      <c r="U74" s="697">
        <f>IF(Select2=1,Paper!$W76,"")</f>
        <v>3.2664614299158366E-2</v>
      </c>
      <c r="V74" s="687">
        <f>IF(Select2=1,Nappies!$W76,"")</f>
        <v>0</v>
      </c>
      <c r="W74" s="697">
        <f>IF(Select2=1,Garden!$W76,"")</f>
        <v>0</v>
      </c>
      <c r="X74" s="687">
        <f>IF(Select2=1,Wood!$W76,"")</f>
        <v>4.652588754430434E-2</v>
      </c>
      <c r="Y74" s="697">
        <f>IF(Select2=1,Textiles!$W76,"")</f>
        <v>4.1020678422198885E-3</v>
      </c>
      <c r="Z74" s="689">
        <f>Sludge!W76</f>
        <v>0</v>
      </c>
      <c r="AA74" s="689" t="str">
        <f>IF(Select2=2,MSW!$W76,"")</f>
        <v/>
      </c>
      <c r="AB74" s="698">
        <f>Industry!$W76</f>
        <v>0</v>
      </c>
      <c r="AC74" s="699">
        <f t="shared" si="4"/>
        <v>8.3303784392818936E-2</v>
      </c>
      <c r="AD74" s="700">
        <f>Recovery_OX!R69</f>
        <v>0</v>
      </c>
      <c r="AE74" s="650"/>
      <c r="AF74" s="702">
        <f>(AC74-AD74)*(1-Recovery_OX!U69)</f>
        <v>8.3303784392818936E-2</v>
      </c>
    </row>
    <row r="75" spans="2:32">
      <c r="B75" s="695">
        <f t="shared" si="1"/>
        <v>2058</v>
      </c>
      <c r="C75" s="696">
        <f>IF(Select2=1,Food!$K77,"")</f>
        <v>1.1236071476502833E-5</v>
      </c>
      <c r="D75" s="697">
        <f>IF(Select2=1,Paper!$K77,"")</f>
        <v>1.4740841699039022E-2</v>
      </c>
      <c r="E75" s="687">
        <f>IF(Select2=1,Nappies!$K77,"")</f>
        <v>1.7424669971990239E-3</v>
      </c>
      <c r="F75" s="697">
        <f>IF(Select2=1,Garden!$K77,"")</f>
        <v>0</v>
      </c>
      <c r="G75" s="687">
        <f>IF(Select2=1,Wood!$K77,"")</f>
        <v>0</v>
      </c>
      <c r="H75" s="697">
        <f>IF(Select2=1,Textiles!$K77,"")</f>
        <v>3.4900777182401859E-3</v>
      </c>
      <c r="I75" s="698">
        <f>Sludge!K77</f>
        <v>0</v>
      </c>
      <c r="J75" s="698" t="str">
        <f>IF(Select2=2,MSW!$K77,"")</f>
        <v/>
      </c>
      <c r="K75" s="698">
        <f>Industry!$K77</f>
        <v>0</v>
      </c>
      <c r="L75" s="699">
        <f t="shared" si="3"/>
        <v>1.9984622485954735E-2</v>
      </c>
      <c r="M75" s="700">
        <f>Recovery_OX!C70</f>
        <v>0</v>
      </c>
      <c r="N75" s="650"/>
      <c r="O75" s="701">
        <f>(L75-M75)*(1-Recovery_OX!F70)</f>
        <v>1.9984622485954735E-2</v>
      </c>
      <c r="P75" s="641"/>
      <c r="Q75" s="652"/>
      <c r="S75" s="695">
        <f t="shared" si="2"/>
        <v>2058</v>
      </c>
      <c r="T75" s="696">
        <f>IF(Select2=1,Food!$W77,"")</f>
        <v>7.5174430039046605E-6</v>
      </c>
      <c r="U75" s="697">
        <f>IF(Select2=1,Paper!$W77,"")</f>
        <v>3.0456284502146731E-2</v>
      </c>
      <c r="V75" s="687">
        <f>IF(Select2=1,Nappies!$W77,"")</f>
        <v>0</v>
      </c>
      <c r="W75" s="697">
        <f>IF(Select2=1,Garden!$W77,"")</f>
        <v>0</v>
      </c>
      <c r="X75" s="687">
        <f>IF(Select2=1,Wood!$W77,"")</f>
        <v>4.4925649008970725E-2</v>
      </c>
      <c r="Y75" s="697">
        <f>IF(Select2=1,Textiles!$W77,"")</f>
        <v>3.8247427049207527E-3</v>
      </c>
      <c r="Z75" s="689">
        <f>Sludge!W77</f>
        <v>0</v>
      </c>
      <c r="AA75" s="689" t="str">
        <f>IF(Select2=2,MSW!$W77,"")</f>
        <v/>
      </c>
      <c r="AB75" s="698">
        <f>Industry!$W77</f>
        <v>0</v>
      </c>
      <c r="AC75" s="699">
        <f t="shared" si="4"/>
        <v>7.9214193659042115E-2</v>
      </c>
      <c r="AD75" s="700">
        <f>Recovery_OX!R70</f>
        <v>0</v>
      </c>
      <c r="AE75" s="650"/>
      <c r="AF75" s="702">
        <f>(AC75-AD75)*(1-Recovery_OX!U70)</f>
        <v>7.9214193659042115E-2</v>
      </c>
    </row>
    <row r="76" spans="2:32">
      <c r="B76" s="695">
        <f t="shared" si="1"/>
        <v>2059</v>
      </c>
      <c r="C76" s="696">
        <f>IF(Select2=1,Food!$K78,"")</f>
        <v>7.5317639493891117E-6</v>
      </c>
      <c r="D76" s="697">
        <f>IF(Select2=1,Paper!$K78,"")</f>
        <v>1.374426970039588E-2</v>
      </c>
      <c r="E76" s="687">
        <f>IF(Select2=1,Nappies!$K78,"")</f>
        <v>1.4700580996171661E-3</v>
      </c>
      <c r="F76" s="697">
        <f>IF(Select2=1,Garden!$K78,"")</f>
        <v>0</v>
      </c>
      <c r="G76" s="687">
        <f>IF(Select2=1,Wood!$K78,"")</f>
        <v>0</v>
      </c>
      <c r="H76" s="697">
        <f>IF(Select2=1,Textiles!$K78,"")</f>
        <v>3.2541268954786027E-3</v>
      </c>
      <c r="I76" s="698">
        <f>Sludge!K78</f>
        <v>0</v>
      </c>
      <c r="J76" s="698" t="str">
        <f>IF(Select2=2,MSW!$K78,"")</f>
        <v/>
      </c>
      <c r="K76" s="698">
        <f>Industry!$K78</f>
        <v>0</v>
      </c>
      <c r="L76" s="699">
        <f t="shared" si="3"/>
        <v>1.8475986459441041E-2</v>
      </c>
      <c r="M76" s="700">
        <f>Recovery_OX!C71</f>
        <v>0</v>
      </c>
      <c r="N76" s="650"/>
      <c r="O76" s="701">
        <f>(L76-M76)*(1-Recovery_OX!F71)</f>
        <v>1.8475986459441041E-2</v>
      </c>
      <c r="P76" s="641"/>
      <c r="Q76" s="652"/>
      <c r="S76" s="695">
        <f t="shared" si="2"/>
        <v>2059</v>
      </c>
      <c r="T76" s="696">
        <f>IF(Select2=1,Food!$W78,"")</f>
        <v>5.0390927404476663E-6</v>
      </c>
      <c r="U76" s="697">
        <f>IF(Select2=1,Paper!$W78,"")</f>
        <v>2.8397251447098926E-2</v>
      </c>
      <c r="V76" s="687">
        <f>IF(Select2=1,Nappies!$W78,"")</f>
        <v>0</v>
      </c>
      <c r="W76" s="697">
        <f>IF(Select2=1,Garden!$W78,"")</f>
        <v>0</v>
      </c>
      <c r="X76" s="687">
        <f>IF(Select2=1,Wood!$W78,"")</f>
        <v>4.3380450011948499E-2</v>
      </c>
      <c r="Y76" s="697">
        <f>IF(Select2=1,Textiles!$W78,"")</f>
        <v>3.5661664607984696E-3</v>
      </c>
      <c r="Z76" s="689">
        <f>Sludge!W78</f>
        <v>0</v>
      </c>
      <c r="AA76" s="689" t="str">
        <f>IF(Select2=2,MSW!$W78,"")</f>
        <v/>
      </c>
      <c r="AB76" s="698">
        <f>Industry!$W78</f>
        <v>0</v>
      </c>
      <c r="AC76" s="699">
        <f t="shared" si="4"/>
        <v>7.5348907012586341E-2</v>
      </c>
      <c r="AD76" s="700">
        <f>Recovery_OX!R71</f>
        <v>0</v>
      </c>
      <c r="AE76" s="650"/>
      <c r="AF76" s="702">
        <f>(AC76-AD76)*(1-Recovery_OX!U71)</f>
        <v>7.5348907012586341E-2</v>
      </c>
    </row>
    <row r="77" spans="2:32">
      <c r="B77" s="695">
        <f t="shared" si="1"/>
        <v>2060</v>
      </c>
      <c r="C77" s="696">
        <f>IF(Select2=1,Food!$K79,"")</f>
        <v>5.0486923572840785E-6</v>
      </c>
      <c r="D77" s="697">
        <f>IF(Select2=1,Paper!$K79,"")</f>
        <v>1.2815072127769698E-2</v>
      </c>
      <c r="E77" s="687">
        <f>IF(Select2=1,Nappies!$K79,"")</f>
        <v>1.2402362969995448E-3</v>
      </c>
      <c r="F77" s="697">
        <f>IF(Select2=1,Garden!$K79,"")</f>
        <v>0</v>
      </c>
      <c r="G77" s="687">
        <f>IF(Select2=1,Wood!$K79,"")</f>
        <v>0</v>
      </c>
      <c r="H77" s="697">
        <f>IF(Select2=1,Textiles!$K79,"")</f>
        <v>3.0341278065339787E-3</v>
      </c>
      <c r="I77" s="698">
        <f>Sludge!K79</f>
        <v>0</v>
      </c>
      <c r="J77" s="698" t="str">
        <f>IF(Select2=2,MSW!$K79,"")</f>
        <v/>
      </c>
      <c r="K77" s="698">
        <f>Industry!$K79</f>
        <v>0</v>
      </c>
      <c r="L77" s="699">
        <f t="shared" si="3"/>
        <v>1.7094484923660506E-2</v>
      </c>
      <c r="M77" s="700">
        <f>Recovery_OX!C72</f>
        <v>0</v>
      </c>
      <c r="N77" s="650"/>
      <c r="O77" s="701">
        <f>(L77-M77)*(1-Recovery_OX!F72)</f>
        <v>1.7094484923660506E-2</v>
      </c>
      <c r="P77" s="641"/>
      <c r="Q77" s="652"/>
      <c r="S77" s="695">
        <f t="shared" si="2"/>
        <v>2060</v>
      </c>
      <c r="T77" s="696">
        <f>IF(Select2=1,Food!$W79,"")</f>
        <v>3.377804877754735E-6</v>
      </c>
      <c r="U77" s="697">
        <f>IF(Select2=1,Paper!$W79,"")</f>
        <v>2.6477421751590281E-2</v>
      </c>
      <c r="V77" s="687">
        <f>IF(Select2=1,Nappies!$W79,"")</f>
        <v>0</v>
      </c>
      <c r="W77" s="697">
        <f>IF(Select2=1,Garden!$W79,"")</f>
        <v>0</v>
      </c>
      <c r="X77" s="687">
        <f>IF(Select2=1,Wood!$W79,"")</f>
        <v>4.1888397491228087E-2</v>
      </c>
      <c r="Y77" s="697">
        <f>IF(Select2=1,Textiles!$W79,"")</f>
        <v>3.325071568804361E-3</v>
      </c>
      <c r="Z77" s="689">
        <f>Sludge!W79</f>
        <v>0</v>
      </c>
      <c r="AA77" s="689" t="str">
        <f>IF(Select2=2,MSW!$W79,"")</f>
        <v/>
      </c>
      <c r="AB77" s="698">
        <f>Industry!$W79</f>
        <v>0</v>
      </c>
      <c r="AC77" s="699">
        <f t="shared" si="4"/>
        <v>7.1694268616500481E-2</v>
      </c>
      <c r="AD77" s="700">
        <f>Recovery_OX!R72</f>
        <v>0</v>
      </c>
      <c r="AE77" s="650"/>
      <c r="AF77" s="702">
        <f>(AC77-AD77)*(1-Recovery_OX!U72)</f>
        <v>7.1694268616500481E-2</v>
      </c>
    </row>
    <row r="78" spans="2:32">
      <c r="B78" s="695">
        <f t="shared" si="1"/>
        <v>2061</v>
      </c>
      <c r="C78" s="696">
        <f>IF(Select2=1,Food!$K80,"")</f>
        <v>3.3842396933544439E-6</v>
      </c>
      <c r="D78" s="697">
        <f>IF(Select2=1,Paper!$K80,"")</f>
        <v>1.1948694053581437E-2</v>
      </c>
      <c r="E78" s="687">
        <f>IF(Select2=1,Nappies!$K80,"")</f>
        <v>1.0463437280442988E-3</v>
      </c>
      <c r="F78" s="697">
        <f>IF(Select2=1,Garden!$K80,"")</f>
        <v>0</v>
      </c>
      <c r="G78" s="687">
        <f>IF(Select2=1,Wood!$K80,"")</f>
        <v>0</v>
      </c>
      <c r="H78" s="697">
        <f>IF(Select2=1,Textiles!$K80,"")</f>
        <v>2.8290020156170729E-3</v>
      </c>
      <c r="I78" s="698">
        <f>Sludge!K80</f>
        <v>0</v>
      </c>
      <c r="J78" s="698" t="str">
        <f>IF(Select2=2,MSW!$K80,"")</f>
        <v/>
      </c>
      <c r="K78" s="698">
        <f>Industry!$K80</f>
        <v>0</v>
      </c>
      <c r="L78" s="699">
        <f t="shared" si="3"/>
        <v>1.5827424036936162E-2</v>
      </c>
      <c r="M78" s="700">
        <f>Recovery_OX!C73</f>
        <v>0</v>
      </c>
      <c r="N78" s="650"/>
      <c r="O78" s="701">
        <f>(L78-M78)*(1-Recovery_OX!F73)</f>
        <v>1.5827424036936162E-2</v>
      </c>
      <c r="P78" s="641"/>
      <c r="Q78" s="652"/>
      <c r="S78" s="695">
        <f t="shared" si="2"/>
        <v>2061</v>
      </c>
      <c r="T78" s="696">
        <f>IF(Select2=1,Food!$W80,"")</f>
        <v>2.2642103211559611E-6</v>
      </c>
      <c r="U78" s="697">
        <f>IF(Select2=1,Paper!$W80,"")</f>
        <v>2.4687384408226105E-2</v>
      </c>
      <c r="V78" s="687">
        <f>IF(Select2=1,Nappies!$W80,"")</f>
        <v>0</v>
      </c>
      <c r="W78" s="697">
        <f>IF(Select2=1,Garden!$W80,"")</f>
        <v>0</v>
      </c>
      <c r="X78" s="687">
        <f>IF(Select2=1,Wood!$W80,"")</f>
        <v>4.0447663495879693E-2</v>
      </c>
      <c r="Y78" s="697">
        <f>IF(Select2=1,Textiles!$W80,"")</f>
        <v>3.1002761814981628E-3</v>
      </c>
      <c r="Z78" s="689">
        <f>Sludge!W80</f>
        <v>0</v>
      </c>
      <c r="AA78" s="689" t="str">
        <f>IF(Select2=2,MSW!$W80,"")</f>
        <v/>
      </c>
      <c r="AB78" s="698">
        <f>Industry!$W80</f>
        <v>0</v>
      </c>
      <c r="AC78" s="699">
        <f t="shared" si="4"/>
        <v>6.823758829592512E-2</v>
      </c>
      <c r="AD78" s="700">
        <f>Recovery_OX!R73</f>
        <v>0</v>
      </c>
      <c r="AE78" s="650"/>
      <c r="AF78" s="702">
        <f>(AC78-AD78)*(1-Recovery_OX!U73)</f>
        <v>6.823758829592512E-2</v>
      </c>
    </row>
    <row r="79" spans="2:32">
      <c r="B79" s="695">
        <f t="shared" si="1"/>
        <v>2062</v>
      </c>
      <c r="C79" s="696">
        <f>IF(Select2=1,Food!$K81,"")</f>
        <v>2.2685237070449886E-6</v>
      </c>
      <c r="D79" s="697">
        <f>IF(Select2=1,Paper!$K81,"")</f>
        <v>1.1140888491506285E-2</v>
      </c>
      <c r="E79" s="687">
        <f>IF(Select2=1,Nappies!$K81,"")</f>
        <v>8.8276338941726976E-4</v>
      </c>
      <c r="F79" s="697">
        <f>IF(Select2=1,Garden!$K81,"")</f>
        <v>0</v>
      </c>
      <c r="G79" s="687">
        <f>IF(Select2=1,Wood!$K81,"")</f>
        <v>0</v>
      </c>
      <c r="H79" s="697">
        <f>IF(Select2=1,Textiles!$K81,"")</f>
        <v>2.6377439958628298E-3</v>
      </c>
      <c r="I79" s="698">
        <f>Sludge!K81</f>
        <v>0</v>
      </c>
      <c r="J79" s="698" t="str">
        <f>IF(Select2=2,MSW!$K81,"")</f>
        <v/>
      </c>
      <c r="K79" s="698">
        <f>Industry!$K81</f>
        <v>0</v>
      </c>
      <c r="L79" s="699">
        <f t="shared" si="3"/>
        <v>1.4663664400493428E-2</v>
      </c>
      <c r="M79" s="700">
        <f>Recovery_OX!C74</f>
        <v>0</v>
      </c>
      <c r="N79" s="650"/>
      <c r="O79" s="701">
        <f>(L79-M79)*(1-Recovery_OX!F74)</f>
        <v>1.4663664400493428E-2</v>
      </c>
      <c r="P79" s="641"/>
      <c r="Q79" s="652"/>
      <c r="S79" s="695">
        <f t="shared" si="2"/>
        <v>2062</v>
      </c>
      <c r="T79" s="696">
        <f>IF(Select2=1,Food!$W81,"")</f>
        <v>1.5177455667116337E-6</v>
      </c>
      <c r="U79" s="697">
        <f>IF(Select2=1,Paper!$W81,"")</f>
        <v>2.301836465187249E-2</v>
      </c>
      <c r="V79" s="687">
        <f>IF(Select2=1,Nappies!$W81,"")</f>
        <v>0</v>
      </c>
      <c r="W79" s="697">
        <f>IF(Select2=1,Garden!$W81,"")</f>
        <v>0</v>
      </c>
      <c r="X79" s="687">
        <f>IF(Select2=1,Wood!$W81,"")</f>
        <v>3.905648294658489E-2</v>
      </c>
      <c r="Y79" s="697">
        <f>IF(Select2=1,Textiles!$W81,"")</f>
        <v>2.8906783516304984E-3</v>
      </c>
      <c r="Z79" s="689">
        <f>Sludge!W81</f>
        <v>0</v>
      </c>
      <c r="AA79" s="689" t="str">
        <f>IF(Select2=2,MSW!$W81,"")</f>
        <v/>
      </c>
      <c r="AB79" s="698">
        <f>Industry!$W81</f>
        <v>0</v>
      </c>
      <c r="AC79" s="699">
        <f t="shared" si="4"/>
        <v>6.4967043695654592E-2</v>
      </c>
      <c r="AD79" s="700">
        <f>Recovery_OX!R74</f>
        <v>0</v>
      </c>
      <c r="AE79" s="650"/>
      <c r="AF79" s="702">
        <f>(AC79-AD79)*(1-Recovery_OX!U74)</f>
        <v>6.4967043695654592E-2</v>
      </c>
    </row>
    <row r="80" spans="2:32">
      <c r="B80" s="695">
        <f t="shared" si="1"/>
        <v>2063</v>
      </c>
      <c r="C80" s="696">
        <f>IF(Select2=1,Food!$K82,"")</f>
        <v>1.520636915739336E-6</v>
      </c>
      <c r="D80" s="697">
        <f>IF(Select2=1,Paper!$K82,"")</f>
        <v>1.0387695577741763E-2</v>
      </c>
      <c r="E80" s="687">
        <f>IF(Select2=1,Nappies!$K82,"")</f>
        <v>7.4475641303072297E-4</v>
      </c>
      <c r="F80" s="697">
        <f>IF(Select2=1,Garden!$K82,"")</f>
        <v>0</v>
      </c>
      <c r="G80" s="687">
        <f>IF(Select2=1,Wood!$K82,"")</f>
        <v>0</v>
      </c>
      <c r="H80" s="697">
        <f>IF(Select2=1,Textiles!$K82,"")</f>
        <v>2.4594162002365234E-3</v>
      </c>
      <c r="I80" s="698">
        <f>Sludge!K82</f>
        <v>0</v>
      </c>
      <c r="J80" s="698" t="str">
        <f>IF(Select2=2,MSW!$K82,"")</f>
        <v/>
      </c>
      <c r="K80" s="698">
        <f>Industry!$K82</f>
        <v>0</v>
      </c>
      <c r="L80" s="699">
        <f t="shared" si="3"/>
        <v>1.3593388827924748E-2</v>
      </c>
      <c r="M80" s="700">
        <f>Recovery_OX!C75</f>
        <v>0</v>
      </c>
      <c r="N80" s="650"/>
      <c r="O80" s="701">
        <f>(L80-M80)*(1-Recovery_OX!F75)</f>
        <v>1.3593388827924748E-2</v>
      </c>
      <c r="P80" s="641"/>
      <c r="Q80" s="652"/>
      <c r="S80" s="695">
        <f t="shared" si="2"/>
        <v>2063</v>
      </c>
      <c r="T80" s="696">
        <f>IF(Select2=1,Food!$W82,"")</f>
        <v>1.0173752781485299E-6</v>
      </c>
      <c r="U80" s="697">
        <f>IF(Select2=1,Paper!$W82,"")</f>
        <v>2.1462180945747443E-2</v>
      </c>
      <c r="V80" s="687">
        <f>IF(Select2=1,Nappies!$W82,"")</f>
        <v>0</v>
      </c>
      <c r="W80" s="697">
        <f>IF(Select2=1,Garden!$W82,"")</f>
        <v>0</v>
      </c>
      <c r="X80" s="687">
        <f>IF(Select2=1,Wood!$W82,"")</f>
        <v>3.7713151473193644E-2</v>
      </c>
      <c r="Y80" s="697">
        <f>IF(Select2=1,Textiles!$W82,"")</f>
        <v>2.6952506303961903E-3</v>
      </c>
      <c r="Z80" s="689">
        <f>Sludge!W82</f>
        <v>0</v>
      </c>
      <c r="AA80" s="689" t="str">
        <f>IF(Select2=2,MSW!$W82,"")</f>
        <v/>
      </c>
      <c r="AB80" s="698">
        <f>Industry!$W82</f>
        <v>0</v>
      </c>
      <c r="AC80" s="699">
        <f t="shared" si="4"/>
        <v>6.1871600424615425E-2</v>
      </c>
      <c r="AD80" s="700">
        <f>Recovery_OX!R75</f>
        <v>0</v>
      </c>
      <c r="AE80" s="650"/>
      <c r="AF80" s="702">
        <f>(AC80-AD80)*(1-Recovery_OX!U75)</f>
        <v>6.1871600424615425E-2</v>
      </c>
    </row>
    <row r="81" spans="2:32">
      <c r="B81" s="695">
        <f t="shared" si="1"/>
        <v>2064</v>
      </c>
      <c r="C81" s="696">
        <f>IF(Select2=1,Food!$K83,"")</f>
        <v>1.0193134073618844E-6</v>
      </c>
      <c r="D81" s="697">
        <f>IF(Select2=1,Paper!$K83,"")</f>
        <v>9.6854231597507702E-3</v>
      </c>
      <c r="E81" s="687">
        <f>IF(Select2=1,Nappies!$K83,"")</f>
        <v>6.2832478260854544E-4</v>
      </c>
      <c r="F81" s="697">
        <f>IF(Select2=1,Garden!$K83,"")</f>
        <v>0</v>
      </c>
      <c r="G81" s="687">
        <f>IF(Select2=1,Wood!$K83,"")</f>
        <v>0</v>
      </c>
      <c r="H81" s="697">
        <f>IF(Select2=1,Textiles!$K83,"")</f>
        <v>2.2931444656771045E-3</v>
      </c>
      <c r="I81" s="698">
        <f>Sludge!K83</f>
        <v>0</v>
      </c>
      <c r="J81" s="698" t="str">
        <f>IF(Select2=2,MSW!$K83,"")</f>
        <v/>
      </c>
      <c r="K81" s="698">
        <f>Industry!$K83</f>
        <v>0</v>
      </c>
      <c r="L81" s="699">
        <f t="shared" si="3"/>
        <v>1.2607911721443783E-2</v>
      </c>
      <c r="M81" s="700">
        <f>Recovery_OX!C76</f>
        <v>0</v>
      </c>
      <c r="N81" s="650"/>
      <c r="O81" s="701">
        <f>(L81-M81)*(1-Recovery_OX!F76)</f>
        <v>1.2607911721443783E-2</v>
      </c>
      <c r="P81" s="641"/>
      <c r="Q81" s="652"/>
      <c r="S81" s="695">
        <f t="shared" si="2"/>
        <v>2064</v>
      </c>
      <c r="T81" s="696">
        <f>IF(Select2=1,Food!$W83,"")</f>
        <v>6.819670432840438E-7</v>
      </c>
      <c r="U81" s="697">
        <f>IF(Select2=1,Paper!$W83,"")</f>
        <v>2.0011204875518114E-2</v>
      </c>
      <c r="V81" s="687">
        <f>IF(Select2=1,Nappies!$W83,"")</f>
        <v>0</v>
      </c>
      <c r="W81" s="697">
        <f>IF(Select2=1,Garden!$W83,"")</f>
        <v>0</v>
      </c>
      <c r="X81" s="687">
        <f>IF(Select2=1,Wood!$W83,"")</f>
        <v>3.6416023326657804E-2</v>
      </c>
      <c r="Y81" s="697">
        <f>IF(Select2=1,Textiles!$W83,"")</f>
        <v>2.5130350308790192E-3</v>
      </c>
      <c r="Z81" s="689">
        <f>Sludge!W83</f>
        <v>0</v>
      </c>
      <c r="AA81" s="689" t="str">
        <f>IF(Select2=2,MSW!$W83,"")</f>
        <v/>
      </c>
      <c r="AB81" s="698">
        <f>Industry!$W83</f>
        <v>0</v>
      </c>
      <c r="AC81" s="699">
        <f t="shared" ref="AC81:AC97" si="5">SUM(T81:AA81)</f>
        <v>5.8940945200098224E-2</v>
      </c>
      <c r="AD81" s="700">
        <f>Recovery_OX!R76</f>
        <v>0</v>
      </c>
      <c r="AE81" s="650"/>
      <c r="AF81" s="702">
        <f>(AC81-AD81)*(1-Recovery_OX!U76)</f>
        <v>5.8940945200098224E-2</v>
      </c>
    </row>
    <row r="82" spans="2:32">
      <c r="B82" s="695">
        <f t="shared" ref="B82:B97" si="6">B81+1</f>
        <v>2065</v>
      </c>
      <c r="C82" s="696">
        <f>IF(Select2=1,Food!$K84,"")</f>
        <v>6.8326621014756258E-7</v>
      </c>
      <c r="D82" s="697">
        <f>IF(Select2=1,Paper!$K84,"")</f>
        <v>9.030628697325559E-3</v>
      </c>
      <c r="E82" s="687">
        <f>IF(Select2=1,Nappies!$K84,"")</f>
        <v>5.300955124824012E-4</v>
      </c>
      <c r="F82" s="697">
        <f>IF(Select2=1,Garden!$K84,"")</f>
        <v>0</v>
      </c>
      <c r="G82" s="687">
        <f>IF(Select2=1,Wood!$K84,"")</f>
        <v>0</v>
      </c>
      <c r="H82" s="697">
        <f>IF(Select2=1,Textiles!$K84,"")</f>
        <v>2.1381137279488606E-3</v>
      </c>
      <c r="I82" s="698">
        <f>Sludge!K84</f>
        <v>0</v>
      </c>
      <c r="J82" s="698" t="str">
        <f>IF(Select2=2,MSW!$K84,"")</f>
        <v/>
      </c>
      <c r="K82" s="698">
        <f>Industry!$K84</f>
        <v>0</v>
      </c>
      <c r="L82" s="699">
        <f t="shared" si="3"/>
        <v>1.1699521203966969E-2</v>
      </c>
      <c r="M82" s="700">
        <f>Recovery_OX!C77</f>
        <v>0</v>
      </c>
      <c r="N82" s="650"/>
      <c r="O82" s="701">
        <f>(L82-M82)*(1-Recovery_OX!F77)</f>
        <v>1.1699521203966969E-2</v>
      </c>
      <c r="P82" s="641"/>
      <c r="Q82" s="652"/>
      <c r="S82" s="695">
        <f t="shared" ref="S82:S97" si="7">S81+1</f>
        <v>2065</v>
      </c>
      <c r="T82" s="696">
        <f>IF(Select2=1,Food!$W84,"")</f>
        <v>4.5713617984894913E-7</v>
      </c>
      <c r="U82" s="697">
        <f>IF(Select2=1,Paper!$W84,"")</f>
        <v>1.8658323754804872E-2</v>
      </c>
      <c r="V82" s="687">
        <f>IF(Select2=1,Nappies!$W84,"")</f>
        <v>0</v>
      </c>
      <c r="W82" s="697">
        <f>IF(Select2=1,Garden!$W84,"")</f>
        <v>0</v>
      </c>
      <c r="X82" s="687">
        <f>IF(Select2=1,Wood!$W84,"")</f>
        <v>3.5163509362782661E-2</v>
      </c>
      <c r="Y82" s="697">
        <f>IF(Select2=1,Textiles!$W84,"")</f>
        <v>2.3431383319987512E-3</v>
      </c>
      <c r="Z82" s="689">
        <f>Sludge!W84</f>
        <v>0</v>
      </c>
      <c r="AA82" s="689" t="str">
        <f>IF(Select2=2,MSW!$W84,"")</f>
        <v/>
      </c>
      <c r="AB82" s="698">
        <f>Industry!$W84</f>
        <v>0</v>
      </c>
      <c r="AC82" s="699">
        <f t="shared" si="5"/>
        <v>5.6165428585766126E-2</v>
      </c>
      <c r="AD82" s="700">
        <f>Recovery_OX!R77</f>
        <v>0</v>
      </c>
      <c r="AE82" s="650"/>
      <c r="AF82" s="702">
        <f>(AC82-AD82)*(1-Recovery_OX!U77)</f>
        <v>5.6165428585766126E-2</v>
      </c>
    </row>
    <row r="83" spans="2:32">
      <c r="B83" s="695">
        <f t="shared" si="6"/>
        <v>2066</v>
      </c>
      <c r="C83" s="696">
        <f>IF(Select2=1,Food!$K85,"")</f>
        <v>4.5800703744071099E-7</v>
      </c>
      <c r="D83" s="697">
        <f>IF(Select2=1,Paper!$K85,"")</f>
        <v>8.4201023872516566E-3</v>
      </c>
      <c r="E83" s="687">
        <f>IF(Select2=1,Nappies!$K85,"")</f>
        <v>4.4722293331703108E-4</v>
      </c>
      <c r="F83" s="697">
        <f>IF(Select2=1,Garden!$K85,"")</f>
        <v>0</v>
      </c>
      <c r="G83" s="687">
        <f>IF(Select2=1,Wood!$K85,"")</f>
        <v>0</v>
      </c>
      <c r="H83" s="697">
        <f>IF(Select2=1,Textiles!$K85,"")</f>
        <v>1.9935640261955854E-3</v>
      </c>
      <c r="I83" s="698">
        <f>Sludge!K85</f>
        <v>0</v>
      </c>
      <c r="J83" s="698" t="str">
        <f>IF(Select2=2,MSW!$K85,"")</f>
        <v/>
      </c>
      <c r="K83" s="698">
        <f>Industry!$K85</f>
        <v>0</v>
      </c>
      <c r="L83" s="699">
        <f t="shared" ref="L83:L97" si="8">SUM(C83:K83)</f>
        <v>1.0861347353801714E-2</v>
      </c>
      <c r="M83" s="700">
        <f>Recovery_OX!C78</f>
        <v>0</v>
      </c>
      <c r="N83" s="650"/>
      <c r="O83" s="701">
        <f>(L83-M83)*(1-Recovery_OX!F78)</f>
        <v>1.0861347353801714E-2</v>
      </c>
      <c r="P83" s="641"/>
      <c r="Q83" s="652"/>
      <c r="S83" s="695">
        <f t="shared" si="7"/>
        <v>2066</v>
      </c>
      <c r="T83" s="696">
        <f>IF(Select2=1,Food!$W85,"")</f>
        <v>3.0642754512090391E-7</v>
      </c>
      <c r="U83" s="697">
        <f>IF(Select2=1,Paper!$W85,"")</f>
        <v>1.7396905758784411E-2</v>
      </c>
      <c r="V83" s="687">
        <f>IF(Select2=1,Nappies!$W85,"")</f>
        <v>0</v>
      </c>
      <c r="W83" s="697">
        <f>IF(Select2=1,Garden!$W85,"")</f>
        <v>0</v>
      </c>
      <c r="X83" s="687">
        <f>IF(Select2=1,Wood!$W85,"")</f>
        <v>3.3954075095326594E-2</v>
      </c>
      <c r="Y83" s="697">
        <f>IF(Select2=1,Textiles!$W85,"")</f>
        <v>2.1847276999403678E-3</v>
      </c>
      <c r="Z83" s="689">
        <f>Sludge!W85</f>
        <v>0</v>
      </c>
      <c r="AA83" s="689" t="str">
        <f>IF(Select2=2,MSW!$W85,"")</f>
        <v/>
      </c>
      <c r="AB83" s="698">
        <f>Industry!$W85</f>
        <v>0</v>
      </c>
      <c r="AC83" s="699">
        <f t="shared" si="5"/>
        <v>5.3536014981596491E-2</v>
      </c>
      <c r="AD83" s="700">
        <f>Recovery_OX!R78</f>
        <v>0</v>
      </c>
      <c r="AE83" s="650"/>
      <c r="AF83" s="702">
        <f>(AC83-AD83)*(1-Recovery_OX!U78)</f>
        <v>5.3536014981596491E-2</v>
      </c>
    </row>
    <row r="84" spans="2:32">
      <c r="B84" s="695">
        <f t="shared" si="6"/>
        <v>2067</v>
      </c>
      <c r="C84" s="696">
        <f>IF(Select2=1,Food!$K86,"")</f>
        <v>3.0701129842190414E-7</v>
      </c>
      <c r="D84" s="697">
        <f>IF(Select2=1,Paper!$K86,"")</f>
        <v>7.8508514288487645E-3</v>
      </c>
      <c r="E84" s="687">
        <f>IF(Select2=1,Nappies!$K86,"")</f>
        <v>3.7730625401460974E-4</v>
      </c>
      <c r="F84" s="697">
        <f>IF(Select2=1,Garden!$K86,"")</f>
        <v>0</v>
      </c>
      <c r="G84" s="687">
        <f>IF(Select2=1,Wood!$K86,"")</f>
        <v>0</v>
      </c>
      <c r="H84" s="697">
        <f>IF(Select2=1,Textiles!$K86,"")</f>
        <v>1.8587867776115839E-3</v>
      </c>
      <c r="I84" s="698">
        <f>Sludge!K86</f>
        <v>0</v>
      </c>
      <c r="J84" s="698" t="str">
        <f>IF(Select2=2,MSW!$K86,"")</f>
        <v/>
      </c>
      <c r="K84" s="698">
        <f>Industry!$K86</f>
        <v>0</v>
      </c>
      <c r="L84" s="699">
        <f t="shared" si="8"/>
        <v>1.0087251471773381E-2</v>
      </c>
      <c r="M84" s="700">
        <f>Recovery_OX!C79</f>
        <v>0</v>
      </c>
      <c r="N84" s="650"/>
      <c r="O84" s="701">
        <f>(L84-M84)*(1-Recovery_OX!F79)</f>
        <v>1.0087251471773381E-2</v>
      </c>
      <c r="P84" s="641"/>
      <c r="Q84" s="652"/>
      <c r="S84" s="695">
        <f t="shared" si="7"/>
        <v>2067</v>
      </c>
      <c r="T84" s="696">
        <f>IF(Select2=1,Food!$W86,"")</f>
        <v>2.0540452615203226E-7</v>
      </c>
      <c r="U84" s="697">
        <f>IF(Select2=1,Paper!$W86,"")</f>
        <v>1.6220767414976786E-2</v>
      </c>
      <c r="V84" s="687">
        <f>IF(Select2=1,Nappies!$W86,"")</f>
        <v>0</v>
      </c>
      <c r="W84" s="697">
        <f>IF(Select2=1,Garden!$W86,"")</f>
        <v>0</v>
      </c>
      <c r="X84" s="687">
        <f>IF(Select2=1,Wood!$W86,"")</f>
        <v>3.2786238816063504E-2</v>
      </c>
      <c r="Y84" s="697">
        <f>IF(Select2=1,Textiles!$W86,"")</f>
        <v>2.0370266056017358E-3</v>
      </c>
      <c r="Z84" s="689">
        <f>Sludge!W86</f>
        <v>0</v>
      </c>
      <c r="AA84" s="689" t="str">
        <f>IF(Select2=2,MSW!$W86,"")</f>
        <v/>
      </c>
      <c r="AB84" s="698">
        <f>Industry!$W86</f>
        <v>0</v>
      </c>
      <c r="AC84" s="699">
        <f t="shared" si="5"/>
        <v>5.1044238241168174E-2</v>
      </c>
      <c r="AD84" s="700">
        <f>Recovery_OX!R79</f>
        <v>0</v>
      </c>
      <c r="AE84" s="650"/>
      <c r="AF84" s="702">
        <f>(AC84-AD84)*(1-Recovery_OX!U79)</f>
        <v>5.1044238241168174E-2</v>
      </c>
    </row>
    <row r="85" spans="2:32">
      <c r="B85" s="695">
        <f t="shared" si="6"/>
        <v>2068</v>
      </c>
      <c r="C85" s="696">
        <f>IF(Select2=1,Food!$K87,"")</f>
        <v>2.0579582769163221E-7</v>
      </c>
      <c r="D85" s="697">
        <f>IF(Select2=1,Paper!$K87,"")</f>
        <v>7.3200853532583727E-3</v>
      </c>
      <c r="E85" s="687">
        <f>IF(Select2=1,Nappies!$K87,"")</f>
        <v>3.1832001159390431E-4</v>
      </c>
      <c r="F85" s="697">
        <f>IF(Select2=1,Garden!$K87,"")</f>
        <v>0</v>
      </c>
      <c r="G85" s="687">
        <f>IF(Select2=1,Wood!$K87,"")</f>
        <v>0</v>
      </c>
      <c r="H85" s="697">
        <f>IF(Select2=1,Textiles!$K87,"")</f>
        <v>1.7331213039679331E-3</v>
      </c>
      <c r="I85" s="698">
        <f>Sludge!K87</f>
        <v>0</v>
      </c>
      <c r="J85" s="698" t="str">
        <f>IF(Select2=2,MSW!$K87,"")</f>
        <v/>
      </c>
      <c r="K85" s="698">
        <f>Industry!$K87</f>
        <v>0</v>
      </c>
      <c r="L85" s="699">
        <f t="shared" si="8"/>
        <v>9.3717324646479007E-3</v>
      </c>
      <c r="M85" s="700">
        <f>Recovery_OX!C80</f>
        <v>0</v>
      </c>
      <c r="N85" s="650"/>
      <c r="O85" s="701">
        <f>(L85-M85)*(1-Recovery_OX!F80)</f>
        <v>9.3717324646479007E-3</v>
      </c>
      <c r="P85" s="641"/>
      <c r="Q85" s="652"/>
      <c r="S85" s="695">
        <f t="shared" si="7"/>
        <v>2068</v>
      </c>
      <c r="T85" s="696">
        <f>IF(Select2=1,Food!$W87,"")</f>
        <v>1.3768677142615892E-7</v>
      </c>
      <c r="U85" s="697">
        <f>IF(Select2=1,Paper!$W87,"")</f>
        <v>1.5124143291856138E-2</v>
      </c>
      <c r="V85" s="687">
        <f>IF(Select2=1,Nappies!$W87,"")</f>
        <v>0</v>
      </c>
      <c r="W85" s="697">
        <f>IF(Select2=1,Garden!$W87,"")</f>
        <v>0</v>
      </c>
      <c r="X85" s="687">
        <f>IF(Select2=1,Wood!$W87,"")</f>
        <v>3.1658569779504979E-2</v>
      </c>
      <c r="Y85" s="697">
        <f>IF(Select2=1,Textiles!$W87,"")</f>
        <v>1.8993110180470501E-3</v>
      </c>
      <c r="Z85" s="689">
        <f>Sludge!W87</f>
        <v>0</v>
      </c>
      <c r="AA85" s="689" t="str">
        <f>IF(Select2=2,MSW!$W87,"")</f>
        <v/>
      </c>
      <c r="AB85" s="698">
        <f>Industry!$W87</f>
        <v>0</v>
      </c>
      <c r="AC85" s="699">
        <f t="shared" si="5"/>
        <v>4.8682161776179594E-2</v>
      </c>
      <c r="AD85" s="700">
        <f>Recovery_OX!R80</f>
        <v>0</v>
      </c>
      <c r="AE85" s="650"/>
      <c r="AF85" s="702">
        <f>(AC85-AD85)*(1-Recovery_OX!U80)</f>
        <v>4.8682161776179594E-2</v>
      </c>
    </row>
    <row r="86" spans="2:32">
      <c r="B86" s="695">
        <f t="shared" si="6"/>
        <v>2069</v>
      </c>
      <c r="C86" s="696">
        <f>IF(Select2=1,Food!$K88,"")</f>
        <v>1.3794906869219741E-7</v>
      </c>
      <c r="D86" s="697">
        <f>IF(Select2=1,Paper!$K88,"")</f>
        <v>6.8252023445621564E-3</v>
      </c>
      <c r="E86" s="687">
        <f>IF(Select2=1,Nappies!$K88,"")</f>
        <v>2.6855539420033E-4</v>
      </c>
      <c r="F86" s="697">
        <f>IF(Select2=1,Garden!$K88,"")</f>
        <v>0</v>
      </c>
      <c r="G86" s="687">
        <f>IF(Select2=1,Wood!$K88,"")</f>
        <v>0</v>
      </c>
      <c r="H86" s="697">
        <f>IF(Select2=1,Textiles!$K88,"")</f>
        <v>1.6159515929670392E-3</v>
      </c>
      <c r="I86" s="698">
        <f>Sludge!K88</f>
        <v>0</v>
      </c>
      <c r="J86" s="698" t="str">
        <f>IF(Select2=2,MSW!$K88,"")</f>
        <v/>
      </c>
      <c r="K86" s="698">
        <f>Industry!$K88</f>
        <v>0</v>
      </c>
      <c r="L86" s="699">
        <f t="shared" si="8"/>
        <v>8.7098472807982177E-3</v>
      </c>
      <c r="M86" s="700">
        <f>Recovery_OX!C81</f>
        <v>0</v>
      </c>
      <c r="N86" s="650"/>
      <c r="O86" s="701">
        <f>(L86-M86)*(1-Recovery_OX!F81)</f>
        <v>8.7098472807982177E-3</v>
      </c>
      <c r="P86" s="641"/>
      <c r="Q86" s="652"/>
      <c r="S86" s="695">
        <f t="shared" si="7"/>
        <v>2069</v>
      </c>
      <c r="T86" s="696">
        <f>IF(Select2=1,Food!$W88,"")</f>
        <v>9.2294202960881386E-8</v>
      </c>
      <c r="U86" s="697">
        <f>IF(Select2=1,Paper!$W88,"")</f>
        <v>1.4101657736698667E-2</v>
      </c>
      <c r="V86" s="687">
        <f>IF(Select2=1,Nappies!$W88,"")</f>
        <v>0</v>
      </c>
      <c r="W86" s="697">
        <f>IF(Select2=1,Garden!$W88,"")</f>
        <v>0</v>
      </c>
      <c r="X86" s="687">
        <f>IF(Select2=1,Wood!$W88,"")</f>
        <v>3.0569686450058121E-2</v>
      </c>
      <c r="Y86" s="697">
        <f>IF(Select2=1,Textiles!$W88,"")</f>
        <v>1.7709058553063445E-3</v>
      </c>
      <c r="Z86" s="689">
        <f>Sludge!W88</f>
        <v>0</v>
      </c>
      <c r="AA86" s="689" t="str">
        <f>IF(Select2=2,MSW!$W88,"")</f>
        <v/>
      </c>
      <c r="AB86" s="698">
        <f>Industry!$W88</f>
        <v>0</v>
      </c>
      <c r="AC86" s="699">
        <f t="shared" si="5"/>
        <v>4.6442342336266096E-2</v>
      </c>
      <c r="AD86" s="700">
        <f>Recovery_OX!R81</f>
        <v>0</v>
      </c>
      <c r="AE86" s="650"/>
      <c r="AF86" s="702">
        <f>(AC86-AD86)*(1-Recovery_OX!U81)</f>
        <v>4.6442342336266096E-2</v>
      </c>
    </row>
    <row r="87" spans="2:32">
      <c r="B87" s="695">
        <f t="shared" si="6"/>
        <v>2070</v>
      </c>
      <c r="C87" s="696">
        <f>IF(Select2=1,Food!$K89,"")</f>
        <v>9.2470026076327338E-8</v>
      </c>
      <c r="D87" s="697">
        <f>IF(Select2=1,Paper!$K89,"")</f>
        <v>6.3637764856773436E-3</v>
      </c>
      <c r="E87" s="687">
        <f>IF(Select2=1,Nappies!$K89,"")</f>
        <v>2.26570737393991E-4</v>
      </c>
      <c r="F87" s="697">
        <f>IF(Select2=1,Garden!$K89,"")</f>
        <v>0</v>
      </c>
      <c r="G87" s="687">
        <f>IF(Select2=1,Wood!$K89,"")</f>
        <v>0</v>
      </c>
      <c r="H87" s="697">
        <f>IF(Select2=1,Textiles!$K89,"")</f>
        <v>1.5067032785496394E-3</v>
      </c>
      <c r="I87" s="698">
        <f>Sludge!K89</f>
        <v>0</v>
      </c>
      <c r="J87" s="698" t="str">
        <f>IF(Select2=2,MSW!$K89,"")</f>
        <v/>
      </c>
      <c r="K87" s="698">
        <f>Industry!$K89</f>
        <v>0</v>
      </c>
      <c r="L87" s="699">
        <f t="shared" si="8"/>
        <v>8.0971429716470509E-3</v>
      </c>
      <c r="M87" s="700">
        <f>Recovery_OX!C82</f>
        <v>0</v>
      </c>
      <c r="N87" s="650"/>
      <c r="O87" s="701">
        <f>(L87-M87)*(1-Recovery_OX!F82)</f>
        <v>8.0971429716470509E-3</v>
      </c>
      <c r="P87" s="641"/>
      <c r="Q87" s="652"/>
      <c r="S87" s="695">
        <f t="shared" si="7"/>
        <v>2070</v>
      </c>
      <c r="T87" s="696">
        <f>IF(Select2=1,Food!$W89,"")</f>
        <v>6.1866654377560658E-8</v>
      </c>
      <c r="U87" s="697">
        <f>IF(Select2=1,Paper!$W89,"")</f>
        <v>1.314829852412674E-2</v>
      </c>
      <c r="V87" s="687">
        <f>IF(Select2=1,Nappies!$W89,"")</f>
        <v>0</v>
      </c>
      <c r="W87" s="697">
        <f>IF(Select2=1,Garden!$W89,"")</f>
        <v>0</v>
      </c>
      <c r="X87" s="687">
        <f>IF(Select2=1,Wood!$W89,"")</f>
        <v>2.9518254809471664E-2</v>
      </c>
      <c r="Y87" s="697">
        <f>IF(Select2=1,Textiles!$W89,"")</f>
        <v>1.6511816751228932E-3</v>
      </c>
      <c r="Z87" s="689">
        <f>Sludge!W89</f>
        <v>0</v>
      </c>
      <c r="AA87" s="689" t="str">
        <f>IF(Select2=2,MSW!$W89,"")</f>
        <v/>
      </c>
      <c r="AB87" s="698">
        <f>Industry!$W89</f>
        <v>0</v>
      </c>
      <c r="AC87" s="699">
        <f t="shared" si="5"/>
        <v>4.4317796875375667E-2</v>
      </c>
      <c r="AD87" s="700">
        <f>Recovery_OX!R82</f>
        <v>0</v>
      </c>
      <c r="AE87" s="650"/>
      <c r="AF87" s="702">
        <f>(AC87-AD87)*(1-Recovery_OX!U82)</f>
        <v>4.4317796875375667E-2</v>
      </c>
    </row>
    <row r="88" spans="2:32">
      <c r="B88" s="695">
        <f t="shared" si="6"/>
        <v>2071</v>
      </c>
      <c r="C88" s="696">
        <f>IF(Select2=1,Food!$K90,"")</f>
        <v>6.1984512136400507E-8</v>
      </c>
      <c r="D88" s="697">
        <f>IF(Select2=1,Paper!$K90,"")</f>
        <v>5.9335458665083505E-3</v>
      </c>
      <c r="E88" s="687">
        <f>IF(Select2=1,Nappies!$K90,"")</f>
        <v>1.9114975960960882E-4</v>
      </c>
      <c r="F88" s="697">
        <f>IF(Select2=1,Garden!$K90,"")</f>
        <v>0</v>
      </c>
      <c r="G88" s="687">
        <f>IF(Select2=1,Wood!$K90,"")</f>
        <v>0</v>
      </c>
      <c r="H88" s="697">
        <f>IF(Select2=1,Textiles!$K90,"")</f>
        <v>1.4048408253517144E-3</v>
      </c>
      <c r="I88" s="698">
        <f>Sludge!K90</f>
        <v>0</v>
      </c>
      <c r="J88" s="698" t="str">
        <f>IF(Select2=2,MSW!$K90,"")</f>
        <v/>
      </c>
      <c r="K88" s="698">
        <f>Industry!$K90</f>
        <v>0</v>
      </c>
      <c r="L88" s="699">
        <f t="shared" si="8"/>
        <v>7.5295984359818099E-3</v>
      </c>
      <c r="M88" s="700">
        <f>Recovery_OX!C83</f>
        <v>0</v>
      </c>
      <c r="N88" s="650"/>
      <c r="O88" s="701">
        <f>(L88-M88)*(1-Recovery_OX!F83)</f>
        <v>7.5295984359818099E-3</v>
      </c>
      <c r="P88" s="641"/>
      <c r="Q88" s="652"/>
      <c r="S88" s="695">
        <f t="shared" si="7"/>
        <v>2071</v>
      </c>
      <c r="T88" s="696">
        <f>IF(Select2=1,Food!$W90,"")</f>
        <v>4.1470458610437448E-8</v>
      </c>
      <c r="U88" s="697">
        <f>IF(Select2=1,Paper!$W90,"")</f>
        <v>1.2259392286174274E-2</v>
      </c>
      <c r="V88" s="687">
        <f>IF(Select2=1,Nappies!$W90,"")</f>
        <v>0</v>
      </c>
      <c r="W88" s="697">
        <f>IF(Select2=1,Garden!$W90,"")</f>
        <v>0</v>
      </c>
      <c r="X88" s="687">
        <f>IF(Select2=1,Wood!$W90,"")</f>
        <v>2.8502986722496796E-2</v>
      </c>
      <c r="Y88" s="697">
        <f>IF(Select2=1,Textiles!$W90,"")</f>
        <v>1.5395515894265366E-3</v>
      </c>
      <c r="Z88" s="689">
        <f>Sludge!W90</f>
        <v>0</v>
      </c>
      <c r="AA88" s="689" t="str">
        <f>IF(Select2=2,MSW!$W90,"")</f>
        <v/>
      </c>
      <c r="AB88" s="698">
        <f>Industry!$W90</f>
        <v>0</v>
      </c>
      <c r="AC88" s="699">
        <f t="shared" si="5"/>
        <v>4.2301972068556216E-2</v>
      </c>
      <c r="AD88" s="700">
        <f>Recovery_OX!R83</f>
        <v>0</v>
      </c>
      <c r="AE88" s="650"/>
      <c r="AF88" s="702">
        <f>(AC88-AD88)*(1-Recovery_OX!U83)</f>
        <v>4.2301972068556216E-2</v>
      </c>
    </row>
    <row r="89" spans="2:32">
      <c r="B89" s="695">
        <f t="shared" si="6"/>
        <v>2072</v>
      </c>
      <c r="C89" s="696">
        <f>IF(Select2=1,Food!$K91,"")</f>
        <v>4.1549461028768635E-8</v>
      </c>
      <c r="D89" s="697">
        <f>IF(Select2=1,Paper!$K91,"")</f>
        <v>5.5324014960608705E-3</v>
      </c>
      <c r="E89" s="687">
        <f>IF(Select2=1,Nappies!$K91,"")</f>
        <v>1.6126632688348347E-4</v>
      </c>
      <c r="F89" s="697">
        <f>IF(Select2=1,Garden!$K91,"")</f>
        <v>0</v>
      </c>
      <c r="G89" s="687">
        <f>IF(Select2=1,Wood!$K91,"")</f>
        <v>0</v>
      </c>
      <c r="H89" s="697">
        <f>IF(Select2=1,Textiles!$K91,"")</f>
        <v>1.3098649035095103E-3</v>
      </c>
      <c r="I89" s="698">
        <f>Sludge!K91</f>
        <v>0</v>
      </c>
      <c r="J89" s="698" t="str">
        <f>IF(Select2=2,MSW!$K91,"")</f>
        <v/>
      </c>
      <c r="K89" s="698">
        <f>Industry!$K91</f>
        <v>0</v>
      </c>
      <c r="L89" s="699">
        <f t="shared" si="8"/>
        <v>7.0035742759148928E-3</v>
      </c>
      <c r="M89" s="700">
        <f>Recovery_OX!C84</f>
        <v>0</v>
      </c>
      <c r="N89" s="650"/>
      <c r="O89" s="701">
        <f>(L89-M89)*(1-Recovery_OX!F84)</f>
        <v>7.0035742759148928E-3</v>
      </c>
      <c r="P89" s="641"/>
      <c r="Q89" s="652"/>
      <c r="S89" s="695">
        <f t="shared" si="7"/>
        <v>2072</v>
      </c>
      <c r="T89" s="696">
        <f>IF(Select2=1,Food!$W91,"")</f>
        <v>2.7798479724867508E-8</v>
      </c>
      <c r="U89" s="697">
        <f>IF(Select2=1,Paper!$W91,"")</f>
        <v>1.143058160343155E-2</v>
      </c>
      <c r="V89" s="687">
        <f>IF(Select2=1,Nappies!$W91,"")</f>
        <v>0</v>
      </c>
      <c r="W89" s="697">
        <f>IF(Select2=1,Garden!$W91,"")</f>
        <v>0</v>
      </c>
      <c r="X89" s="687">
        <f>IF(Select2=1,Wood!$W91,"")</f>
        <v>2.7522638358760412E-2</v>
      </c>
      <c r="Y89" s="697">
        <f>IF(Select2=1,Textiles!$W91,"")</f>
        <v>1.4354683874076828E-3</v>
      </c>
      <c r="Z89" s="689">
        <f>Sludge!W91</f>
        <v>0</v>
      </c>
      <c r="AA89" s="689" t="str">
        <f>IF(Select2=2,MSW!$W91,"")</f>
        <v/>
      </c>
      <c r="AB89" s="698">
        <f>Industry!$W91</f>
        <v>0</v>
      </c>
      <c r="AC89" s="699">
        <f t="shared" si="5"/>
        <v>4.0388716148079373E-2</v>
      </c>
      <c r="AD89" s="700">
        <f>Recovery_OX!R84</f>
        <v>0</v>
      </c>
      <c r="AE89" s="650"/>
      <c r="AF89" s="702">
        <f>(AC89-AD89)*(1-Recovery_OX!U84)</f>
        <v>4.0388716148079373E-2</v>
      </c>
    </row>
    <row r="90" spans="2:32">
      <c r="B90" s="695">
        <f t="shared" si="6"/>
        <v>2073</v>
      </c>
      <c r="C90" s="696">
        <f>IF(Select2=1,Food!$K92,"")</f>
        <v>2.7851436629560192E-8</v>
      </c>
      <c r="D90" s="697">
        <f>IF(Select2=1,Paper!$K92,"")</f>
        <v>5.1583769641655782E-3</v>
      </c>
      <c r="E90" s="687">
        <f>IF(Select2=1,Nappies!$K92,"")</f>
        <v>1.3605472609332656E-4</v>
      </c>
      <c r="F90" s="697">
        <f>IF(Select2=1,Garden!$K92,"")</f>
        <v>0</v>
      </c>
      <c r="G90" s="687">
        <f>IF(Select2=1,Wood!$K92,"")</f>
        <v>0</v>
      </c>
      <c r="H90" s="697">
        <f>IF(Select2=1,Textiles!$K92,"")</f>
        <v>1.2213099409439684E-3</v>
      </c>
      <c r="I90" s="698">
        <f>Sludge!K92</f>
        <v>0</v>
      </c>
      <c r="J90" s="698" t="str">
        <f>IF(Select2=2,MSW!$K92,"")</f>
        <v/>
      </c>
      <c r="K90" s="698">
        <f>Industry!$K92</f>
        <v>0</v>
      </c>
      <c r="L90" s="699">
        <f t="shared" si="8"/>
        <v>6.5157694826395024E-3</v>
      </c>
      <c r="M90" s="700">
        <f>Recovery_OX!C85</f>
        <v>0</v>
      </c>
      <c r="N90" s="650"/>
      <c r="O90" s="701">
        <f>(L90-M90)*(1-Recovery_OX!F85)</f>
        <v>6.5157694826395024E-3</v>
      </c>
      <c r="P90" s="641"/>
      <c r="Q90" s="652"/>
      <c r="S90" s="695">
        <f t="shared" si="7"/>
        <v>2073</v>
      </c>
      <c r="T90" s="696">
        <f>IF(Select2=1,Food!$W92,"")</f>
        <v>1.8633878208893976E-8</v>
      </c>
      <c r="U90" s="697">
        <f>IF(Select2=1,Paper!$W92,"")</f>
        <v>1.0657803644970203E-2</v>
      </c>
      <c r="V90" s="687">
        <f>IF(Select2=1,Nappies!$W92,"")</f>
        <v>0</v>
      </c>
      <c r="W90" s="697">
        <f>IF(Select2=1,Garden!$W92,"")</f>
        <v>0</v>
      </c>
      <c r="X90" s="687">
        <f>IF(Select2=1,Wood!$W92,"")</f>
        <v>2.6576008668917312E-2</v>
      </c>
      <c r="Y90" s="697">
        <f>IF(Select2=1,Textiles!$W92,"")</f>
        <v>1.3384218530892809E-3</v>
      </c>
      <c r="Z90" s="689">
        <f>Sludge!W92</f>
        <v>0</v>
      </c>
      <c r="AA90" s="689" t="str">
        <f>IF(Select2=2,MSW!$W92,"")</f>
        <v/>
      </c>
      <c r="AB90" s="698">
        <f>Industry!$W92</f>
        <v>0</v>
      </c>
      <c r="AC90" s="699">
        <f t="shared" si="5"/>
        <v>3.8572252800855002E-2</v>
      </c>
      <c r="AD90" s="700">
        <f>Recovery_OX!R85</f>
        <v>0</v>
      </c>
      <c r="AE90" s="650"/>
      <c r="AF90" s="702">
        <f>(AC90-AD90)*(1-Recovery_OX!U85)</f>
        <v>3.8572252800855002E-2</v>
      </c>
    </row>
    <row r="91" spans="2:32">
      <c r="B91" s="695">
        <f t="shared" si="6"/>
        <v>2074</v>
      </c>
      <c r="C91" s="696">
        <f>IF(Select2=1,Food!$K93,"")</f>
        <v>1.8669376283685476E-8</v>
      </c>
      <c r="D91" s="697">
        <f>IF(Select2=1,Paper!$K93,"")</f>
        <v>4.8096388021331912E-3</v>
      </c>
      <c r="E91" s="687">
        <f>IF(Select2=1,Nappies!$K93,"")</f>
        <v>1.1478458553659757E-4</v>
      </c>
      <c r="F91" s="697">
        <f>IF(Select2=1,Garden!$K93,"")</f>
        <v>0</v>
      </c>
      <c r="G91" s="687">
        <f>IF(Select2=1,Wood!$K93,"")</f>
        <v>0</v>
      </c>
      <c r="H91" s="697">
        <f>IF(Select2=1,Textiles!$K93,"")</f>
        <v>1.1387418411258549E-3</v>
      </c>
      <c r="I91" s="698">
        <f>Sludge!K93</f>
        <v>0</v>
      </c>
      <c r="J91" s="698" t="str">
        <f>IF(Select2=2,MSW!$K93,"")</f>
        <v/>
      </c>
      <c r="K91" s="698">
        <f>Industry!$K93</f>
        <v>0</v>
      </c>
      <c r="L91" s="699">
        <f t="shared" si="8"/>
        <v>6.0631838981719272E-3</v>
      </c>
      <c r="M91" s="700">
        <f>Recovery_OX!C86</f>
        <v>0</v>
      </c>
      <c r="N91" s="650"/>
      <c r="O91" s="701">
        <f>(L91-M91)*(1-Recovery_OX!F86)</f>
        <v>6.0631838981719272E-3</v>
      </c>
      <c r="P91" s="641"/>
      <c r="Q91" s="652"/>
      <c r="S91" s="695">
        <f t="shared" si="7"/>
        <v>2074</v>
      </c>
      <c r="T91" s="696">
        <f>IF(Select2=1,Food!$W93,"")</f>
        <v>1.2490662098808306E-8</v>
      </c>
      <c r="U91" s="697">
        <f>IF(Select2=1,Paper!$W93,"")</f>
        <v>9.9372702523413039E-3</v>
      </c>
      <c r="V91" s="687">
        <f>IF(Select2=1,Nappies!$W93,"")</f>
        <v>0</v>
      </c>
      <c r="W91" s="697">
        <f>IF(Select2=1,Garden!$W93,"")</f>
        <v>0</v>
      </c>
      <c r="X91" s="687">
        <f>IF(Select2=1,Wood!$W93,"")</f>
        <v>2.5661937913214597E-2</v>
      </c>
      <c r="Y91" s="697">
        <f>IF(Select2=1,Textiles!$W93,"")</f>
        <v>1.2479362642475126E-3</v>
      </c>
      <c r="Z91" s="689">
        <f>Sludge!W93</f>
        <v>0</v>
      </c>
      <c r="AA91" s="689" t="str">
        <f>IF(Select2=2,MSW!$W93,"")</f>
        <v/>
      </c>
      <c r="AB91" s="698">
        <f>Industry!$W93</f>
        <v>0</v>
      </c>
      <c r="AC91" s="699">
        <f t="shared" si="5"/>
        <v>3.6847156920465508E-2</v>
      </c>
      <c r="AD91" s="700">
        <f>Recovery_OX!R86</f>
        <v>0</v>
      </c>
      <c r="AE91" s="650"/>
      <c r="AF91" s="702">
        <f>(AC91-AD91)*(1-Recovery_OX!U86)</f>
        <v>3.6847156920465508E-2</v>
      </c>
    </row>
    <row r="92" spans="2:32">
      <c r="B92" s="695">
        <f t="shared" si="6"/>
        <v>2075</v>
      </c>
      <c r="C92" s="696">
        <f>IF(Select2=1,Food!$K94,"")</f>
        <v>1.2514457169936722E-8</v>
      </c>
      <c r="D92" s="697">
        <f>IF(Select2=1,Paper!$K94,"")</f>
        <v>4.484477495088836E-3</v>
      </c>
      <c r="E92" s="687">
        <f>IF(Select2=1,Nappies!$K94,"")</f>
        <v>9.6839716304825498E-5</v>
      </c>
      <c r="F92" s="697">
        <f>IF(Select2=1,Garden!$K94,"")</f>
        <v>0</v>
      </c>
      <c r="G92" s="687">
        <f>IF(Select2=1,Wood!$K94,"")</f>
        <v>0</v>
      </c>
      <c r="H92" s="697">
        <f>IF(Select2=1,Textiles!$K94,"")</f>
        <v>1.0617558551340683E-3</v>
      </c>
      <c r="I92" s="698">
        <f>Sludge!K94</f>
        <v>0</v>
      </c>
      <c r="J92" s="698" t="str">
        <f>IF(Select2=2,MSW!$K94,"")</f>
        <v/>
      </c>
      <c r="K92" s="698">
        <f>Industry!$K94</f>
        <v>0</v>
      </c>
      <c r="L92" s="699">
        <f t="shared" si="8"/>
        <v>5.6430855809848999E-3</v>
      </c>
      <c r="M92" s="700">
        <f>Recovery_OX!C87</f>
        <v>0</v>
      </c>
      <c r="N92" s="650"/>
      <c r="O92" s="701">
        <f>(L92-M92)*(1-Recovery_OX!F87)</f>
        <v>5.6430855809848999E-3</v>
      </c>
      <c r="P92" s="641"/>
      <c r="Q92" s="652"/>
      <c r="S92" s="695">
        <f t="shared" si="7"/>
        <v>2075</v>
      </c>
      <c r="T92" s="696">
        <f>IF(Select2=1,Food!$W94,"")</f>
        <v>8.3727411930887986E-9</v>
      </c>
      <c r="U92" s="697">
        <f>IF(Select2=1,Paper!$W94,"")</f>
        <v>9.2654493700182541E-3</v>
      </c>
      <c r="V92" s="687">
        <f>IF(Select2=1,Nappies!$W94,"")</f>
        <v>0</v>
      </c>
      <c r="W92" s="697">
        <f>IF(Select2=1,Garden!$W94,"")</f>
        <v>0</v>
      </c>
      <c r="X92" s="687">
        <f>IF(Select2=1,Wood!$W94,"")</f>
        <v>2.4779306240665405E-2</v>
      </c>
      <c r="Y92" s="697">
        <f>IF(Select2=1,Textiles!$W94,"")</f>
        <v>1.163568060420897E-3</v>
      </c>
      <c r="Z92" s="689">
        <f>Sludge!W94</f>
        <v>0</v>
      </c>
      <c r="AA92" s="689" t="str">
        <f>IF(Select2=2,MSW!$W94,"")</f>
        <v/>
      </c>
      <c r="AB92" s="698">
        <f>Industry!$W94</f>
        <v>0</v>
      </c>
      <c r="AC92" s="699">
        <f t="shared" si="5"/>
        <v>3.5208332043845748E-2</v>
      </c>
      <c r="AD92" s="700">
        <f>Recovery_OX!R87</f>
        <v>0</v>
      </c>
      <c r="AE92" s="650"/>
      <c r="AF92" s="702">
        <f>(AC92-AD92)*(1-Recovery_OX!U87)</f>
        <v>3.5208332043845748E-2</v>
      </c>
    </row>
    <row r="93" spans="2:32">
      <c r="B93" s="695">
        <f t="shared" si="6"/>
        <v>2076</v>
      </c>
      <c r="C93" s="696">
        <f>IF(Select2=1,Food!$K95,"")</f>
        <v>8.3886915062630203E-9</v>
      </c>
      <c r="D93" s="697">
        <f>IF(Select2=1,Paper!$K95,"")</f>
        <v>4.1812991019281381E-3</v>
      </c>
      <c r="E93" s="687">
        <f>IF(Select2=1,Nappies!$K95,"")</f>
        <v>8.170026149555643E-5</v>
      </c>
      <c r="F93" s="697">
        <f>IF(Select2=1,Garden!$K95,"")</f>
        <v>0</v>
      </c>
      <c r="G93" s="687">
        <f>IF(Select2=1,Wood!$K95,"")</f>
        <v>0</v>
      </c>
      <c r="H93" s="697">
        <f>IF(Select2=1,Textiles!$K95,"")</f>
        <v>9.8997459757596074E-4</v>
      </c>
      <c r="I93" s="698">
        <f>Sludge!K95</f>
        <v>0</v>
      </c>
      <c r="J93" s="698" t="str">
        <f>IF(Select2=2,MSW!$K95,"")</f>
        <v/>
      </c>
      <c r="K93" s="698">
        <f>Industry!$K95</f>
        <v>0</v>
      </c>
      <c r="L93" s="699">
        <f t="shared" si="8"/>
        <v>5.2529823496911612E-3</v>
      </c>
      <c r="M93" s="700">
        <f>Recovery_OX!C88</f>
        <v>0</v>
      </c>
      <c r="N93" s="650"/>
      <c r="O93" s="701">
        <f>(L93-M93)*(1-Recovery_OX!F88)</f>
        <v>5.2529823496911612E-3</v>
      </c>
      <c r="P93" s="641"/>
      <c r="Q93" s="652"/>
      <c r="S93" s="695">
        <f t="shared" si="7"/>
        <v>2076</v>
      </c>
      <c r="T93" s="696">
        <f>IF(Select2=1,Food!$W95,"")</f>
        <v>5.612416261995777E-9</v>
      </c>
      <c r="U93" s="697">
        <f>IF(Select2=1,Paper!$W95,"")</f>
        <v>8.6390477312564828E-3</v>
      </c>
      <c r="V93" s="687">
        <f>IF(Select2=1,Nappies!$W95,"")</f>
        <v>0</v>
      </c>
      <c r="W93" s="697">
        <f>IF(Select2=1,Garden!$W95,"")</f>
        <v>0</v>
      </c>
      <c r="X93" s="687">
        <f>IF(Select2=1,Wood!$W95,"")</f>
        <v>2.3927032317091437E-2</v>
      </c>
      <c r="Y93" s="697">
        <f>IF(Select2=1,Textiles!$W95,"")</f>
        <v>1.0849036685763955E-3</v>
      </c>
      <c r="Z93" s="689">
        <f>Sludge!W95</f>
        <v>0</v>
      </c>
      <c r="AA93" s="689" t="str">
        <f>IF(Select2=2,MSW!$W95,"")</f>
        <v/>
      </c>
      <c r="AB93" s="698">
        <f>Industry!$W95</f>
        <v>0</v>
      </c>
      <c r="AC93" s="699">
        <f t="shared" si="5"/>
        <v>3.3650989329340575E-2</v>
      </c>
      <c r="AD93" s="700">
        <f>Recovery_OX!R88</f>
        <v>0</v>
      </c>
      <c r="AE93" s="650"/>
      <c r="AF93" s="702">
        <f>(AC93-AD93)*(1-Recovery_OX!U88)</f>
        <v>3.3650989329340575E-2</v>
      </c>
    </row>
    <row r="94" spans="2:32">
      <c r="B94" s="695">
        <f t="shared" si="6"/>
        <v>2077</v>
      </c>
      <c r="C94" s="696">
        <f>IF(Select2=1,Food!$K96,"")</f>
        <v>5.6231080766570043E-9</v>
      </c>
      <c r="D94" s="697">
        <f>IF(Select2=1,Paper!$K96,"")</f>
        <v>3.8986174418160877E-3</v>
      </c>
      <c r="E94" s="687">
        <f>IF(Select2=1,Nappies!$K96,"")</f>
        <v>6.8927636130525208E-5</v>
      </c>
      <c r="F94" s="697">
        <f>IF(Select2=1,Garden!$K96,"")</f>
        <v>0</v>
      </c>
      <c r="G94" s="687">
        <f>IF(Select2=1,Wood!$K96,"")</f>
        <v>0</v>
      </c>
      <c r="H94" s="697">
        <f>IF(Select2=1,Textiles!$K96,"")</f>
        <v>9.2304619664370388E-4</v>
      </c>
      <c r="I94" s="698">
        <f>Sludge!K96</f>
        <v>0</v>
      </c>
      <c r="J94" s="698" t="str">
        <f>IF(Select2=2,MSW!$K96,"")</f>
        <v/>
      </c>
      <c r="K94" s="698">
        <f>Industry!$K96</f>
        <v>0</v>
      </c>
      <c r="L94" s="699">
        <f t="shared" si="8"/>
        <v>4.8905968976983936E-3</v>
      </c>
      <c r="M94" s="700">
        <f>Recovery_OX!C89</f>
        <v>0</v>
      </c>
      <c r="N94" s="650"/>
      <c r="O94" s="701">
        <f>(L94-M94)*(1-Recovery_OX!F89)</f>
        <v>4.8905968976983936E-3</v>
      </c>
      <c r="P94" s="641"/>
      <c r="Q94" s="652"/>
      <c r="S94" s="695">
        <f t="shared" si="7"/>
        <v>2077</v>
      </c>
      <c r="T94" s="696">
        <f>IF(Select2=1,Food!$W96,"")</f>
        <v>3.76211512711218E-9</v>
      </c>
      <c r="U94" s="697">
        <f>IF(Select2=1,Paper!$W96,"")</f>
        <v>8.0549947144960485E-3</v>
      </c>
      <c r="V94" s="687">
        <f>IF(Select2=1,Nappies!$W96,"")</f>
        <v>0</v>
      </c>
      <c r="W94" s="697">
        <f>IF(Select2=1,Garden!$W96,"")</f>
        <v>0</v>
      </c>
      <c r="X94" s="687">
        <f>IF(Select2=1,Wood!$W96,"")</f>
        <v>2.3104072000353321E-2</v>
      </c>
      <c r="Y94" s="697">
        <f>IF(Select2=1,Textiles!$W96,"")</f>
        <v>1.0115574757739222E-3</v>
      </c>
      <c r="Z94" s="689">
        <f>Sludge!W96</f>
        <v>0</v>
      </c>
      <c r="AA94" s="689" t="str">
        <f>IF(Select2=2,MSW!$W96,"")</f>
        <v/>
      </c>
      <c r="AB94" s="698">
        <f>Industry!$W96</f>
        <v>0</v>
      </c>
      <c r="AC94" s="699">
        <f t="shared" si="5"/>
        <v>3.2170627952738416E-2</v>
      </c>
      <c r="AD94" s="700">
        <f>Recovery_OX!R89</f>
        <v>0</v>
      </c>
      <c r="AE94" s="650"/>
      <c r="AF94" s="702">
        <f>(AC94-AD94)*(1-Recovery_OX!U89)</f>
        <v>3.2170627952738416E-2</v>
      </c>
    </row>
    <row r="95" spans="2:32">
      <c r="B95" s="695">
        <f t="shared" si="6"/>
        <v>2078</v>
      </c>
      <c r="C95" s="696">
        <f>IF(Select2=1,Food!$K97,"")</f>
        <v>3.7692820648080983E-9</v>
      </c>
      <c r="D95" s="697">
        <f>IF(Select2=1,Paper!$K97,"")</f>
        <v>3.6350468089268581E-3</v>
      </c>
      <c r="E95" s="687">
        <f>IF(Select2=1,Nappies!$K97,"")</f>
        <v>5.8151821494481821E-5</v>
      </c>
      <c r="F95" s="697">
        <f>IF(Select2=1,Garden!$K97,"")</f>
        <v>0</v>
      </c>
      <c r="G95" s="687">
        <f>IF(Select2=1,Wood!$K97,"")</f>
        <v>0</v>
      </c>
      <c r="H95" s="697">
        <f>IF(Select2=1,Textiles!$K97,"")</f>
        <v>8.6064256923828021E-4</v>
      </c>
      <c r="I95" s="698">
        <f>Sludge!K97</f>
        <v>0</v>
      </c>
      <c r="J95" s="698" t="str">
        <f>IF(Select2=2,MSW!$K97,"")</f>
        <v/>
      </c>
      <c r="K95" s="698">
        <f>Industry!$K97</f>
        <v>0</v>
      </c>
      <c r="L95" s="699">
        <f t="shared" si="8"/>
        <v>4.5538449689416852E-3</v>
      </c>
      <c r="M95" s="700">
        <f>Recovery_OX!C90</f>
        <v>0</v>
      </c>
      <c r="N95" s="650"/>
      <c r="O95" s="701">
        <f>(L95-M95)*(1-Recovery_OX!F90)</f>
        <v>4.5538449689416852E-3</v>
      </c>
      <c r="P95" s="641"/>
      <c r="Q95" s="652"/>
      <c r="S95" s="695">
        <f t="shared" si="7"/>
        <v>2078</v>
      </c>
      <c r="T95" s="696">
        <f>IF(Select2=1,Food!$W97,"")</f>
        <v>2.5218211851972115E-9</v>
      </c>
      <c r="U95" s="697">
        <f>IF(Select2=1,Paper!$W97,"")</f>
        <v>7.5104272911711931E-3</v>
      </c>
      <c r="V95" s="687">
        <f>IF(Select2=1,Nappies!$W97,"")</f>
        <v>0</v>
      </c>
      <c r="W95" s="697">
        <f>IF(Select2=1,Garden!$W97,"")</f>
        <v>0</v>
      </c>
      <c r="X95" s="687">
        <f>IF(Select2=1,Wood!$W97,"")</f>
        <v>2.2309417061145954E-2</v>
      </c>
      <c r="Y95" s="697">
        <f>IF(Select2=1,Textiles!$W97,"")</f>
        <v>9.4316993889126616E-4</v>
      </c>
      <c r="Z95" s="689">
        <f>Sludge!W97</f>
        <v>0</v>
      </c>
      <c r="AA95" s="689" t="str">
        <f>IF(Select2=2,MSW!$W97,"")</f>
        <v/>
      </c>
      <c r="AB95" s="698">
        <f>Industry!$W97</f>
        <v>0</v>
      </c>
      <c r="AC95" s="699">
        <f t="shared" si="5"/>
        <v>3.0763016813029599E-2</v>
      </c>
      <c r="AD95" s="700">
        <f>Recovery_OX!R90</f>
        <v>0</v>
      </c>
      <c r="AE95" s="650"/>
      <c r="AF95" s="702">
        <f>(AC95-AD95)*(1-Recovery_OX!U90)</f>
        <v>3.0763016813029599E-2</v>
      </c>
    </row>
    <row r="96" spans="2:32">
      <c r="B96" s="695">
        <f t="shared" si="6"/>
        <v>2079</v>
      </c>
      <c r="C96" s="696">
        <f>IF(Select2=1,Food!$K98,"")</f>
        <v>2.5266253272034745E-9</v>
      </c>
      <c r="D96" s="697">
        <f>IF(Select2=1,Paper!$K98,"")</f>
        <v>3.3892951797122413E-3</v>
      </c>
      <c r="E96" s="687">
        <f>IF(Select2=1,Nappies!$K98,"")</f>
        <v>4.9060645815887646E-5</v>
      </c>
      <c r="F96" s="697">
        <f>IF(Select2=1,Garden!$K98,"")</f>
        <v>0</v>
      </c>
      <c r="G96" s="687">
        <f>IF(Select2=1,Wood!$K98,"")</f>
        <v>0</v>
      </c>
      <c r="H96" s="697">
        <f>IF(Select2=1,Textiles!$K98,"")</f>
        <v>8.0245781270574961E-4</v>
      </c>
      <c r="I96" s="698">
        <f>Sludge!K98</f>
        <v>0</v>
      </c>
      <c r="J96" s="698" t="str">
        <f>IF(Select2=2,MSW!$K98,"")</f>
        <v/>
      </c>
      <c r="K96" s="698">
        <f>Industry!$K98</f>
        <v>0</v>
      </c>
      <c r="L96" s="699">
        <f t="shared" si="8"/>
        <v>4.2408161648592058E-3</v>
      </c>
      <c r="M96" s="700">
        <f>Recovery_OX!C91</f>
        <v>0</v>
      </c>
      <c r="N96" s="650"/>
      <c r="O96" s="701">
        <f>(L96-M96)*(1-Recovery_OX!F91)</f>
        <v>4.2408161648592058E-3</v>
      </c>
      <c r="P96" s="639"/>
      <c r="S96" s="695">
        <f t="shared" si="7"/>
        <v>2079</v>
      </c>
      <c r="T96" s="696">
        <f>IF(Select2=1,Food!$W98,"")</f>
        <v>1.6904272929550455E-9</v>
      </c>
      <c r="U96" s="697">
        <f>IF(Select2=1,Paper!$W98,"")</f>
        <v>7.0026759911409929E-3</v>
      </c>
      <c r="V96" s="687">
        <f>IF(Select2=1,Nappies!$W98,"")</f>
        <v>0</v>
      </c>
      <c r="W96" s="697">
        <f>IF(Select2=1,Garden!$W98,"")</f>
        <v>0</v>
      </c>
      <c r="X96" s="687">
        <f>IF(Select2=1,Wood!$W98,"")</f>
        <v>2.1542093947791496E-2</v>
      </c>
      <c r="Y96" s="697">
        <f>IF(Select2=1,Textiles!$W98,"")</f>
        <v>8.7940582214328746E-4</v>
      </c>
      <c r="Z96" s="689">
        <f>Sludge!W98</f>
        <v>0</v>
      </c>
      <c r="AA96" s="689" t="str">
        <f>IF(Select2=2,MSW!$W98,"")</f>
        <v/>
      </c>
      <c r="AB96" s="698">
        <f>Industry!$W98</f>
        <v>0</v>
      </c>
      <c r="AC96" s="699">
        <f t="shared" si="5"/>
        <v>2.942417745150307E-2</v>
      </c>
      <c r="AD96" s="700">
        <f>Recovery_OX!R91</f>
        <v>0</v>
      </c>
      <c r="AE96" s="650"/>
      <c r="AF96" s="702">
        <f>(AC96-AD96)*(1-Recovery_OX!U91)</f>
        <v>2.942417745150307E-2</v>
      </c>
    </row>
    <row r="97" spans="2:32" ht="13.5" thickBot="1">
      <c r="B97" s="703">
        <f t="shared" si="6"/>
        <v>2080</v>
      </c>
      <c r="C97" s="704">
        <f>IF(Select2=1,Food!$K99,"")</f>
        <v>1.6936476056458451E-9</v>
      </c>
      <c r="D97" s="705">
        <f>IF(Select2=1,Paper!$K99,"")</f>
        <v>3.160157879400714E-3</v>
      </c>
      <c r="E97" s="705">
        <f>IF(Select2=1,Nappies!$K99,"")</f>
        <v>4.1390740754360996E-5</v>
      </c>
      <c r="F97" s="705">
        <f>IF(Select2=1,Garden!$K99,"")</f>
        <v>0</v>
      </c>
      <c r="G97" s="705">
        <f>IF(Select2=1,Wood!$K99,"")</f>
        <v>0</v>
      </c>
      <c r="H97" s="705">
        <f>IF(Select2=1,Textiles!$K99,"")</f>
        <v>7.482067053020859E-4</v>
      </c>
      <c r="I97" s="706">
        <f>Sludge!K99</f>
        <v>0</v>
      </c>
      <c r="J97" s="706" t="str">
        <f>IF(Select2=2,MSW!$K99,"")</f>
        <v/>
      </c>
      <c r="K97" s="698">
        <f>Industry!$K99</f>
        <v>0</v>
      </c>
      <c r="L97" s="699">
        <f t="shared" si="8"/>
        <v>3.9497570191047672E-3</v>
      </c>
      <c r="M97" s="707">
        <f>Recovery_OX!C92</f>
        <v>0</v>
      </c>
      <c r="N97" s="650"/>
      <c r="O97" s="708">
        <f>(L97-M97)*(1-Recovery_OX!F92)</f>
        <v>3.9497570191047672E-3</v>
      </c>
      <c r="S97" s="703">
        <f t="shared" si="7"/>
        <v>2080</v>
      </c>
      <c r="T97" s="704">
        <f>IF(Select2=1,Food!$W99,"")</f>
        <v>1.1331273008335273E-9</v>
      </c>
      <c r="U97" s="705">
        <f>IF(Select2=1,Paper!$W99,"")</f>
        <v>6.5292518169436219E-3</v>
      </c>
      <c r="V97" s="705">
        <f>IF(Select2=1,Nappies!$W99,"")</f>
        <v>0</v>
      </c>
      <c r="W97" s="705">
        <f>IF(Select2=1,Garden!$W99,"")</f>
        <v>0</v>
      </c>
      <c r="X97" s="705">
        <f>IF(Select2=1,Wood!$W99,"")</f>
        <v>2.080116259351681E-2</v>
      </c>
      <c r="Y97" s="705">
        <f>IF(Select2=1,Textiles!$W99,"")</f>
        <v>8.1995255375571065E-4</v>
      </c>
      <c r="Z97" s="706">
        <f>Sludge!W99</f>
        <v>0</v>
      </c>
      <c r="AA97" s="706" t="str">
        <f>IF(Select2=2,MSW!$W99,"")</f>
        <v/>
      </c>
      <c r="AB97" s="698">
        <f>Industry!$W99</f>
        <v>0</v>
      </c>
      <c r="AC97" s="709">
        <f t="shared" si="5"/>
        <v>2.8150368097343444E-2</v>
      </c>
      <c r="AD97" s="707">
        <f>Recovery_OX!R92</f>
        <v>0</v>
      </c>
      <c r="AE97" s="650"/>
      <c r="AF97" s="710">
        <f>(AC97-AD97)*(1-Recovery_OX!U92)</f>
        <v>2.8150368097343444E-2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3" t="s">
        <v>284</v>
      </c>
      <c r="D8" s="834"/>
      <c r="E8" s="835"/>
      <c r="F8" s="833" t="s">
        <v>285</v>
      </c>
      <c r="G8" s="834"/>
      <c r="H8" s="836"/>
      <c r="I8" s="435"/>
      <c r="J8" s="833" t="s">
        <v>286</v>
      </c>
      <c r="K8" s="834"/>
      <c r="L8" s="836"/>
      <c r="M8" s="837" t="s">
        <v>287</v>
      </c>
      <c r="N8" s="838"/>
      <c r="O8" s="839"/>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0.17884242706440001</v>
      </c>
      <c r="E12" s="464">
        <f>Stored_C!G18+Stored_C!M18</f>
        <v>0.14754500232813</v>
      </c>
      <c r="F12" s="465">
        <f>F11+HWP!C12</f>
        <v>0</v>
      </c>
      <c r="G12" s="463">
        <f>G11+HWP!D12</f>
        <v>0.17884242706440001</v>
      </c>
      <c r="H12" s="464">
        <f>H11+HWP!E12</f>
        <v>0.14754500232813</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0.19164213286680001</v>
      </c>
      <c r="E13" s="473">
        <f>Stored_C!G19+Stored_C!M19</f>
        <v>0.15810475961511</v>
      </c>
      <c r="F13" s="474">
        <f>F12+HWP!C13</f>
        <v>0</v>
      </c>
      <c r="G13" s="472">
        <f>G12+HWP!D13</f>
        <v>0.3704845599312</v>
      </c>
      <c r="H13" s="473">
        <f>H12+HWP!E13</f>
        <v>0.30564976194324001</v>
      </c>
      <c r="I13" s="456"/>
      <c r="J13" s="475">
        <f>Garden!J20</f>
        <v>0</v>
      </c>
      <c r="K13" s="476">
        <f>Paper!J20</f>
        <v>5.8519730129653986E-3</v>
      </c>
      <c r="L13" s="477">
        <f>Wood!J20</f>
        <v>0</v>
      </c>
      <c r="M13" s="478">
        <f>J13*(1-Recovery_OX!E13)*(1-Recovery_OX!F13)</f>
        <v>0</v>
      </c>
      <c r="N13" s="476">
        <f>K13*(1-Recovery_OX!E13)*(1-Recovery_OX!F13)</f>
        <v>5.8519730129653986E-3</v>
      </c>
      <c r="O13" s="477">
        <f>L13*(1-Recovery_OX!E13)*(1-Recovery_OX!F13)</f>
        <v>0</v>
      </c>
    </row>
    <row r="14" spans="2:15">
      <c r="B14" s="470">
        <f t="shared" ref="B14:B77" si="0">B13+1</f>
        <v>1952</v>
      </c>
      <c r="C14" s="471">
        <f>Stored_C!E20</f>
        <v>0</v>
      </c>
      <c r="D14" s="472">
        <f>Stored_C!F20+Stored_C!L20</f>
        <v>0.18963802978559999</v>
      </c>
      <c r="E14" s="473">
        <f>Stored_C!G20+Stored_C!M20</f>
        <v>0.15645137457311997</v>
      </c>
      <c r="F14" s="474">
        <f>F13+HWP!C14</f>
        <v>0</v>
      </c>
      <c r="G14" s="472">
        <f>G13+HWP!D14</f>
        <v>0.56012258971679996</v>
      </c>
      <c r="H14" s="473">
        <f>H13+HWP!E14</f>
        <v>0.46210113651635998</v>
      </c>
      <c r="I14" s="456"/>
      <c r="J14" s="475">
        <f>Garden!J21</f>
        <v>0</v>
      </c>
      <c r="K14" s="476">
        <f>Paper!J21</f>
        <v>1.1727140664874649E-2</v>
      </c>
      <c r="L14" s="477">
        <f>Wood!J21</f>
        <v>0</v>
      </c>
      <c r="M14" s="478">
        <f>J14*(1-Recovery_OX!E14)*(1-Recovery_OX!F14)</f>
        <v>0</v>
      </c>
      <c r="N14" s="476">
        <f>K14*(1-Recovery_OX!E14)*(1-Recovery_OX!F14)</f>
        <v>1.1727140664874649E-2</v>
      </c>
      <c r="O14" s="477">
        <f>L14*(1-Recovery_OX!E14)*(1-Recovery_OX!F14)</f>
        <v>0</v>
      </c>
    </row>
    <row r="15" spans="2:15">
      <c r="B15" s="470">
        <f t="shared" si="0"/>
        <v>1953</v>
      </c>
      <c r="C15" s="471">
        <f>Stored_C!E21</f>
        <v>0</v>
      </c>
      <c r="D15" s="472">
        <f>Stored_C!F21+Stored_C!L21</f>
        <v>0.20322717637200005</v>
      </c>
      <c r="E15" s="473">
        <f>Stored_C!G21+Stored_C!M21</f>
        <v>0.1676624205069</v>
      </c>
      <c r="F15" s="474">
        <f>F14+HWP!C15</f>
        <v>0</v>
      </c>
      <c r="G15" s="472">
        <f>G14+HWP!D15</f>
        <v>0.76334976608880001</v>
      </c>
      <c r="H15" s="473">
        <f>H14+HWP!E15</f>
        <v>0.62976355702326003</v>
      </c>
      <c r="I15" s="456"/>
      <c r="J15" s="475">
        <f>Garden!J22</f>
        <v>0</v>
      </c>
      <c r="K15" s="476">
        <f>Paper!J22</f>
        <v>1.7139533633570202E-2</v>
      </c>
      <c r="L15" s="477">
        <f>Wood!J22</f>
        <v>0</v>
      </c>
      <c r="M15" s="478">
        <f>J15*(1-Recovery_OX!E15)*(1-Recovery_OX!F15)</f>
        <v>0</v>
      </c>
      <c r="N15" s="476">
        <f>K15*(1-Recovery_OX!E15)*(1-Recovery_OX!F15)</f>
        <v>1.7139533633570202E-2</v>
      </c>
      <c r="O15" s="477">
        <f>L15*(1-Recovery_OX!E15)*(1-Recovery_OX!F15)</f>
        <v>0</v>
      </c>
    </row>
    <row r="16" spans="2:15">
      <c r="B16" s="470">
        <f t="shared" si="0"/>
        <v>1954</v>
      </c>
      <c r="C16" s="471">
        <f>Stored_C!E22</f>
        <v>0</v>
      </c>
      <c r="D16" s="472">
        <f>Stored_C!F22+Stored_C!L22</f>
        <v>0.20866714104719999</v>
      </c>
      <c r="E16" s="473">
        <f>Stored_C!G22+Stored_C!M22</f>
        <v>0.17215039136394</v>
      </c>
      <c r="F16" s="474">
        <f>F15+HWP!C16</f>
        <v>0</v>
      </c>
      <c r="G16" s="472">
        <f>G15+HWP!D16</f>
        <v>0.97201690713599997</v>
      </c>
      <c r="H16" s="473">
        <f>H15+HWP!E16</f>
        <v>0.80191394838719998</v>
      </c>
      <c r="I16" s="456"/>
      <c r="J16" s="475">
        <f>Garden!J23</f>
        <v>0</v>
      </c>
      <c r="K16" s="476">
        <f>Paper!J23</f>
        <v>2.263067116954354E-2</v>
      </c>
      <c r="L16" s="477">
        <f>Wood!J23</f>
        <v>0</v>
      </c>
      <c r="M16" s="478">
        <f>J16*(1-Recovery_OX!E16)*(1-Recovery_OX!F16)</f>
        <v>0</v>
      </c>
      <c r="N16" s="476">
        <f>K16*(1-Recovery_OX!E16)*(1-Recovery_OX!F16)</f>
        <v>2.263067116954354E-2</v>
      </c>
      <c r="O16" s="477">
        <f>L16*(1-Recovery_OX!E16)*(1-Recovery_OX!F16)</f>
        <v>0</v>
      </c>
    </row>
    <row r="17" spans="2:15">
      <c r="B17" s="470">
        <f t="shared" si="0"/>
        <v>1955</v>
      </c>
      <c r="C17" s="471">
        <f>Stored_C!E23</f>
        <v>0</v>
      </c>
      <c r="D17" s="472">
        <f>Stored_C!F23+Stored_C!L23</f>
        <v>0.21944121356520002</v>
      </c>
      <c r="E17" s="473">
        <f>Stored_C!G23+Stored_C!M23</f>
        <v>0.18103900119129004</v>
      </c>
      <c r="F17" s="474">
        <f>F16+HWP!C17</f>
        <v>0</v>
      </c>
      <c r="G17" s="472">
        <f>G16+HWP!D17</f>
        <v>1.1914581207012001</v>
      </c>
      <c r="H17" s="473">
        <f>H16+HWP!E17</f>
        <v>0.98295294957849</v>
      </c>
      <c r="I17" s="456"/>
      <c r="J17" s="475">
        <f>Garden!J24</f>
        <v>0</v>
      </c>
      <c r="K17" s="476">
        <f>Paper!J24</f>
        <v>2.7928577084402498E-2</v>
      </c>
      <c r="L17" s="477">
        <f>Wood!J24</f>
        <v>0</v>
      </c>
      <c r="M17" s="478">
        <f>J17*(1-Recovery_OX!E17)*(1-Recovery_OX!F17)</f>
        <v>0</v>
      </c>
      <c r="N17" s="476">
        <f>K17*(1-Recovery_OX!E17)*(1-Recovery_OX!F17)</f>
        <v>2.7928577084402498E-2</v>
      </c>
      <c r="O17" s="477">
        <f>L17*(1-Recovery_OX!E17)*(1-Recovery_OX!F17)</f>
        <v>0</v>
      </c>
    </row>
    <row r="18" spans="2:15">
      <c r="B18" s="470">
        <f t="shared" si="0"/>
        <v>1956</v>
      </c>
      <c r="C18" s="471">
        <f>Stored_C!E24</f>
        <v>0</v>
      </c>
      <c r="D18" s="472">
        <f>Stored_C!F24+Stored_C!L24</f>
        <v>0.22633984950719999</v>
      </c>
      <c r="E18" s="473">
        <f>Stored_C!G24+Stored_C!M24</f>
        <v>0.18673037584343999</v>
      </c>
      <c r="F18" s="474">
        <f>F17+HWP!C18</f>
        <v>0</v>
      </c>
      <c r="G18" s="472">
        <f>G17+HWP!D18</f>
        <v>1.4177979702084</v>
      </c>
      <c r="H18" s="473">
        <f>H17+HWP!E18</f>
        <v>1.1696833254219299</v>
      </c>
      <c r="I18" s="456"/>
      <c r="J18" s="475">
        <f>Garden!J25</f>
        <v>0</v>
      </c>
      <c r="K18" s="476">
        <f>Paper!J25</f>
        <v>3.322085445916733E-2</v>
      </c>
      <c r="L18" s="477">
        <f>Wood!J25</f>
        <v>0</v>
      </c>
      <c r="M18" s="478">
        <f>J18*(1-Recovery_OX!E18)*(1-Recovery_OX!F18)</f>
        <v>0</v>
      </c>
      <c r="N18" s="476">
        <f>K18*(1-Recovery_OX!E18)*(1-Recovery_OX!F18)</f>
        <v>3.322085445916733E-2</v>
      </c>
      <c r="O18" s="477">
        <f>L18*(1-Recovery_OX!E18)*(1-Recovery_OX!F18)</f>
        <v>0</v>
      </c>
    </row>
    <row r="19" spans="2:15">
      <c r="B19" s="470">
        <f t="shared" si="0"/>
        <v>1957</v>
      </c>
      <c r="C19" s="471">
        <f>Stored_C!E25</f>
        <v>0</v>
      </c>
      <c r="D19" s="472">
        <f>Stored_C!F25+Stored_C!L25</f>
        <v>0.23335869575040002</v>
      </c>
      <c r="E19" s="473">
        <f>Stored_C!G25+Stored_C!M25</f>
        <v>0.19252092399408</v>
      </c>
      <c r="F19" s="474">
        <f>F18+HWP!C19</f>
        <v>0</v>
      </c>
      <c r="G19" s="472">
        <f>G18+HWP!D19</f>
        <v>1.6511566659588</v>
      </c>
      <c r="H19" s="473">
        <f>H18+HWP!E19</f>
        <v>1.3622042494160098</v>
      </c>
      <c r="I19" s="456"/>
      <c r="J19" s="475">
        <f>Garden!J26</f>
        <v>0</v>
      </c>
      <c r="K19" s="476">
        <f>Paper!J26</f>
        <v>3.8381074141792836E-2</v>
      </c>
      <c r="L19" s="477">
        <f>Wood!J26</f>
        <v>0</v>
      </c>
      <c r="M19" s="478">
        <f>J19*(1-Recovery_OX!E19)*(1-Recovery_OX!F19)</f>
        <v>0</v>
      </c>
      <c r="N19" s="476">
        <f>K19*(1-Recovery_OX!E19)*(1-Recovery_OX!F19)</f>
        <v>3.8381074141792836E-2</v>
      </c>
      <c r="O19" s="477">
        <f>L19*(1-Recovery_OX!E19)*(1-Recovery_OX!F19)</f>
        <v>0</v>
      </c>
    </row>
    <row r="20" spans="2:15">
      <c r="B20" s="470">
        <f t="shared" si="0"/>
        <v>1958</v>
      </c>
      <c r="C20" s="471">
        <f>Stored_C!E26</f>
        <v>0</v>
      </c>
      <c r="D20" s="472">
        <f>Stored_C!F26+Stored_C!L26</f>
        <v>0.24046904535720001</v>
      </c>
      <c r="E20" s="473">
        <f>Stored_C!G26+Stored_C!M26</f>
        <v>0.19838696241969</v>
      </c>
      <c r="F20" s="474">
        <f>F19+HWP!C20</f>
        <v>0</v>
      </c>
      <c r="G20" s="472">
        <f>G19+HWP!D20</f>
        <v>1.891625711316</v>
      </c>
      <c r="H20" s="473">
        <f>H19+HWP!E20</f>
        <v>1.5605912118356997</v>
      </c>
      <c r="I20" s="456"/>
      <c r="J20" s="475">
        <f>Garden!J27</f>
        <v>0</v>
      </c>
      <c r="K20" s="476">
        <f>Paper!J27</f>
        <v>4.3422097496684284E-2</v>
      </c>
      <c r="L20" s="477">
        <f>Wood!J27</f>
        <v>0</v>
      </c>
      <c r="M20" s="478">
        <f>J20*(1-Recovery_OX!E20)*(1-Recovery_OX!F20)</f>
        <v>0</v>
      </c>
      <c r="N20" s="476">
        <f>K20*(1-Recovery_OX!E20)*(1-Recovery_OX!F20)</f>
        <v>4.3422097496684284E-2</v>
      </c>
      <c r="O20" s="477">
        <f>L20*(1-Recovery_OX!E20)*(1-Recovery_OX!F20)</f>
        <v>0</v>
      </c>
    </row>
    <row r="21" spans="2:15">
      <c r="B21" s="470">
        <f t="shared" si="0"/>
        <v>1959</v>
      </c>
      <c r="C21" s="471">
        <f>Stored_C!E27</f>
        <v>0</v>
      </c>
      <c r="D21" s="472">
        <f>Stored_C!F27+Stored_C!L27</f>
        <v>0.24763501465560001</v>
      </c>
      <c r="E21" s="473">
        <f>Stored_C!G27+Stored_C!M27</f>
        <v>0.20429888709086999</v>
      </c>
      <c r="F21" s="474">
        <f>F20+HWP!C21</f>
        <v>0</v>
      </c>
      <c r="G21" s="472">
        <f>G20+HWP!D21</f>
        <v>2.1392607259715999</v>
      </c>
      <c r="H21" s="473">
        <f>H20+HWP!E21</f>
        <v>1.7648900989265697</v>
      </c>
      <c r="I21" s="456"/>
      <c r="J21" s="475">
        <f>Garden!J28</f>
        <v>0</v>
      </c>
      <c r="K21" s="476">
        <f>Paper!J28</f>
        <v>4.8354977049594336E-2</v>
      </c>
      <c r="L21" s="477">
        <f>Wood!J28</f>
        <v>0</v>
      </c>
      <c r="M21" s="478">
        <f>J21*(1-Recovery_OX!E21)*(1-Recovery_OX!F21)</f>
        <v>0</v>
      </c>
      <c r="N21" s="476">
        <f>K21*(1-Recovery_OX!E21)*(1-Recovery_OX!F21)</f>
        <v>4.8354977049594336E-2</v>
      </c>
      <c r="O21" s="477">
        <f>L21*(1-Recovery_OX!E21)*(1-Recovery_OX!F21)</f>
        <v>0</v>
      </c>
    </row>
    <row r="22" spans="2:15">
      <c r="B22" s="470">
        <f t="shared" si="0"/>
        <v>1960</v>
      </c>
      <c r="C22" s="471">
        <f>Stored_C!E28</f>
        <v>0</v>
      </c>
      <c r="D22" s="472">
        <f>Stored_C!F28+Stored_C!L28</f>
        <v>0.2577936821988</v>
      </c>
      <c r="E22" s="473">
        <f>Stored_C!G28+Stored_C!M28</f>
        <v>0.21267978781400998</v>
      </c>
      <c r="F22" s="474">
        <f>F21+HWP!C22</f>
        <v>0</v>
      </c>
      <c r="G22" s="472">
        <f>G21+HWP!D22</f>
        <v>2.3970544081703999</v>
      </c>
      <c r="H22" s="473">
        <f>H21+HWP!E22</f>
        <v>1.9775698867405795</v>
      </c>
      <c r="I22" s="456"/>
      <c r="J22" s="475">
        <f>Garden!J29</f>
        <v>0</v>
      </c>
      <c r="K22" s="476">
        <f>Paper!J29</f>
        <v>5.3188843943561145E-2</v>
      </c>
      <c r="L22" s="477">
        <f>Wood!J29</f>
        <v>0</v>
      </c>
      <c r="M22" s="478">
        <f>J22*(1-Recovery_OX!E22)*(1-Recovery_OX!F22)</f>
        <v>0</v>
      </c>
      <c r="N22" s="476">
        <f>K22*(1-Recovery_OX!E22)*(1-Recovery_OX!F22)</f>
        <v>5.3188843943561145E-2</v>
      </c>
      <c r="O22" s="477">
        <f>L22*(1-Recovery_OX!E22)*(1-Recovery_OX!F22)</f>
        <v>0</v>
      </c>
    </row>
    <row r="23" spans="2:15">
      <c r="B23" s="470">
        <f t="shared" si="0"/>
        <v>1961</v>
      </c>
      <c r="C23" s="471">
        <f>Stored_C!E29</f>
        <v>0</v>
      </c>
      <c r="D23" s="472">
        <f>Stored_C!F29+Stored_C!L29</f>
        <v>0.24206962023600004</v>
      </c>
      <c r="E23" s="473">
        <f>Stored_C!G29+Stored_C!M29</f>
        <v>0.19970743669470004</v>
      </c>
      <c r="F23" s="474">
        <f>F22+HWP!C23</f>
        <v>0</v>
      </c>
      <c r="G23" s="472">
        <f>G22+HWP!D23</f>
        <v>2.6391240284064001</v>
      </c>
      <c r="H23" s="473">
        <f>H22+HWP!E23</f>
        <v>2.1772773234352796</v>
      </c>
      <c r="I23" s="456"/>
      <c r="J23" s="475">
        <f>Garden!J30</f>
        <v>0</v>
      </c>
      <c r="K23" s="476">
        <f>Paper!J30</f>
        <v>5.8028317296145285E-2</v>
      </c>
      <c r="L23" s="477">
        <f>Wood!J30</f>
        <v>0</v>
      </c>
      <c r="M23" s="478">
        <f>J23*(1-Recovery_OX!E23)*(1-Recovery_OX!F23)</f>
        <v>0</v>
      </c>
      <c r="N23" s="476">
        <f>K23*(1-Recovery_OX!E23)*(1-Recovery_OX!F23)</f>
        <v>5.8028317296145285E-2</v>
      </c>
      <c r="O23" s="477">
        <f>L23*(1-Recovery_OX!E23)*(1-Recovery_OX!F23)</f>
        <v>0</v>
      </c>
    </row>
    <row r="24" spans="2:15">
      <c r="B24" s="470">
        <f t="shared" si="0"/>
        <v>1962</v>
      </c>
      <c r="C24" s="471">
        <f>Stored_C!E30</f>
        <v>0</v>
      </c>
      <c r="D24" s="472">
        <f>Stored_C!F30+Stored_C!L30</f>
        <v>0.24806871776400002</v>
      </c>
      <c r="E24" s="473">
        <f>Stored_C!G30+Stored_C!M30</f>
        <v>0.20465669215530002</v>
      </c>
      <c r="F24" s="474">
        <f>F23+HWP!C24</f>
        <v>0</v>
      </c>
      <c r="G24" s="472">
        <f>G23+HWP!D24</f>
        <v>2.8871927461704003</v>
      </c>
      <c r="H24" s="473">
        <f>H23+HWP!E24</f>
        <v>2.3819340155905797</v>
      </c>
      <c r="I24" s="456"/>
      <c r="J24" s="475">
        <f>Garden!J31</f>
        <v>0</v>
      </c>
      <c r="K24" s="476">
        <f>Paper!J31</f>
        <v>6.2026099159498589E-2</v>
      </c>
      <c r="L24" s="477">
        <f>Wood!J31</f>
        <v>0</v>
      </c>
      <c r="M24" s="478">
        <f>J24*(1-Recovery_OX!E24)*(1-Recovery_OX!F24)</f>
        <v>0</v>
      </c>
      <c r="N24" s="476">
        <f>K24*(1-Recovery_OX!E24)*(1-Recovery_OX!F24)</f>
        <v>6.2026099159498589E-2</v>
      </c>
      <c r="O24" s="477">
        <f>L24*(1-Recovery_OX!E24)*(1-Recovery_OX!F24)</f>
        <v>0</v>
      </c>
    </row>
    <row r="25" spans="2:15">
      <c r="B25" s="470">
        <f t="shared" si="0"/>
        <v>1963</v>
      </c>
      <c r="C25" s="471">
        <f>Stored_C!E31</f>
        <v>0</v>
      </c>
      <c r="D25" s="472">
        <f>Stored_C!F31+Stored_C!L31</f>
        <v>0.25425212687999998</v>
      </c>
      <c r="E25" s="473">
        <f>Stored_C!G31+Stored_C!M31</f>
        <v>0.20975800467599998</v>
      </c>
      <c r="F25" s="474">
        <f>F24+HWP!C25</f>
        <v>0</v>
      </c>
      <c r="G25" s="472">
        <f>G24+HWP!D25</f>
        <v>3.1414448730504003</v>
      </c>
      <c r="H25" s="473">
        <f>H24+HWP!E25</f>
        <v>2.5916920202665796</v>
      </c>
      <c r="I25" s="456"/>
      <c r="J25" s="475">
        <f>Garden!J32</f>
        <v>0</v>
      </c>
      <c r="K25" s="476">
        <f>Paper!J32</f>
        <v>6.5949905079075097E-2</v>
      </c>
      <c r="L25" s="477">
        <f>Wood!J32</f>
        <v>0</v>
      </c>
      <c r="M25" s="478">
        <f>J25*(1-Recovery_OX!E25)*(1-Recovery_OX!F25)</f>
        <v>0</v>
      </c>
      <c r="N25" s="476">
        <f>K25*(1-Recovery_OX!E25)*(1-Recovery_OX!F25)</f>
        <v>6.5949905079075097E-2</v>
      </c>
      <c r="O25" s="477">
        <f>L25*(1-Recovery_OX!E25)*(1-Recovery_OX!F25)</f>
        <v>0</v>
      </c>
    </row>
    <row r="26" spans="2:15">
      <c r="B26" s="470">
        <f t="shared" si="0"/>
        <v>1964</v>
      </c>
      <c r="C26" s="471">
        <f>Stored_C!E32</f>
        <v>0</v>
      </c>
      <c r="D26" s="472">
        <f>Stored_C!F32+Stored_C!L32</f>
        <v>0.26034256466400002</v>
      </c>
      <c r="E26" s="473">
        <f>Stored_C!G32+Stored_C!M32</f>
        <v>0.21478261584779998</v>
      </c>
      <c r="F26" s="474">
        <f>F25+HWP!C26</f>
        <v>0</v>
      </c>
      <c r="G26" s="472">
        <f>G25+HWP!D26</f>
        <v>3.4017874377144004</v>
      </c>
      <c r="H26" s="473">
        <f>H25+HWP!E26</f>
        <v>2.8064746361143795</v>
      </c>
      <c r="I26" s="456"/>
      <c r="J26" s="475">
        <f>Garden!J33</f>
        <v>0</v>
      </c>
      <c r="K26" s="476">
        <f>Paper!J33</f>
        <v>6.9810767217419703E-2</v>
      </c>
      <c r="L26" s="477">
        <f>Wood!J33</f>
        <v>0</v>
      </c>
      <c r="M26" s="478">
        <f>J26*(1-Recovery_OX!E26)*(1-Recovery_OX!F26)</f>
        <v>0</v>
      </c>
      <c r="N26" s="476">
        <f>K26*(1-Recovery_OX!E26)*(1-Recovery_OX!F26)</f>
        <v>6.9810767217419703E-2</v>
      </c>
      <c r="O26" s="477">
        <f>L26*(1-Recovery_OX!E26)*(1-Recovery_OX!F26)</f>
        <v>0</v>
      </c>
    </row>
    <row r="27" spans="2:15">
      <c r="B27" s="470">
        <f t="shared" si="0"/>
        <v>1965</v>
      </c>
      <c r="C27" s="471">
        <f>Stored_C!E33</f>
        <v>0</v>
      </c>
      <c r="D27" s="472">
        <f>Stored_C!F33+Stored_C!L33</f>
        <v>0.26639711877600003</v>
      </c>
      <c r="E27" s="473">
        <f>Stored_C!G33+Stored_C!M33</f>
        <v>0.21977762299019996</v>
      </c>
      <c r="F27" s="474">
        <f>F26+HWP!C27</f>
        <v>0</v>
      </c>
      <c r="G27" s="472">
        <f>G26+HWP!D27</f>
        <v>3.6681845564904005</v>
      </c>
      <c r="H27" s="473">
        <f>H26+HWP!E27</f>
        <v>3.0262522591045795</v>
      </c>
      <c r="I27" s="456"/>
      <c r="J27" s="475">
        <f>Garden!J34</f>
        <v>0</v>
      </c>
      <c r="K27" s="476">
        <f>Paper!J34</f>
        <v>7.360989881182059E-2</v>
      </c>
      <c r="L27" s="477">
        <f>Wood!J34</f>
        <v>0</v>
      </c>
      <c r="M27" s="478">
        <f>J27*(1-Recovery_OX!E27)*(1-Recovery_OX!F27)</f>
        <v>0</v>
      </c>
      <c r="N27" s="476">
        <f>K27*(1-Recovery_OX!E27)*(1-Recovery_OX!F27)</f>
        <v>7.360989881182059E-2</v>
      </c>
      <c r="O27" s="477">
        <f>L27*(1-Recovery_OX!E27)*(1-Recovery_OX!F27)</f>
        <v>0</v>
      </c>
    </row>
    <row r="28" spans="2:15">
      <c r="B28" s="470">
        <f t="shared" si="0"/>
        <v>1966</v>
      </c>
      <c r="C28" s="471">
        <f>Stored_C!E34</f>
        <v>0</v>
      </c>
      <c r="D28" s="472">
        <f>Stored_C!F34+Stored_C!L34</f>
        <v>0.27217438996799997</v>
      </c>
      <c r="E28" s="473">
        <f>Stored_C!G34+Stored_C!M34</f>
        <v>0.22454387172359996</v>
      </c>
      <c r="F28" s="474">
        <f>F27+HWP!C28</f>
        <v>0</v>
      </c>
      <c r="G28" s="472">
        <f>G27+HWP!D28</f>
        <v>3.9403589464584003</v>
      </c>
      <c r="H28" s="473">
        <f>H27+HWP!E28</f>
        <v>3.2507961308281796</v>
      </c>
      <c r="I28" s="456"/>
      <c r="J28" s="475">
        <f>Garden!J35</f>
        <v>0</v>
      </c>
      <c r="K28" s="476">
        <f>Paper!J35</f>
        <v>7.7350299064880987E-2</v>
      </c>
      <c r="L28" s="477">
        <f>Wood!J35</f>
        <v>0</v>
      </c>
      <c r="M28" s="478">
        <f>J28*(1-Recovery_OX!E28)*(1-Recovery_OX!F28)</f>
        <v>0</v>
      </c>
      <c r="N28" s="476">
        <f>K28*(1-Recovery_OX!E28)*(1-Recovery_OX!F28)</f>
        <v>7.7350299064880987E-2</v>
      </c>
      <c r="O28" s="477">
        <f>L28*(1-Recovery_OX!E28)*(1-Recovery_OX!F28)</f>
        <v>0</v>
      </c>
    </row>
    <row r="29" spans="2:15">
      <c r="B29" s="470">
        <f t="shared" si="0"/>
        <v>1967</v>
      </c>
      <c r="C29" s="471">
        <f>Stored_C!E35</f>
        <v>0</v>
      </c>
      <c r="D29" s="472">
        <f>Stored_C!F35+Stored_C!L35</f>
        <v>0.27138494885045766</v>
      </c>
      <c r="E29" s="473">
        <f>Stored_C!G35+Stored_C!M35</f>
        <v>0.2238925828016276</v>
      </c>
      <c r="F29" s="474">
        <f>F28+HWP!C29</f>
        <v>0</v>
      </c>
      <c r="G29" s="472">
        <f>G28+HWP!D29</f>
        <v>4.2117438953088584</v>
      </c>
      <c r="H29" s="473">
        <f>H28+HWP!E29</f>
        <v>3.4746887136298072</v>
      </c>
      <c r="I29" s="456"/>
      <c r="J29" s="475">
        <f>Garden!J36</f>
        <v>0</v>
      </c>
      <c r="K29" s="476">
        <f>Paper!J36</f>
        <v>8.1026865495351888E-2</v>
      </c>
      <c r="L29" s="477">
        <f>Wood!J36</f>
        <v>0</v>
      </c>
      <c r="M29" s="478">
        <f>J29*(1-Recovery_OX!E29)*(1-Recovery_OX!F29)</f>
        <v>0</v>
      </c>
      <c r="N29" s="476">
        <f>K29*(1-Recovery_OX!E29)*(1-Recovery_OX!F29)</f>
        <v>7.7619718416463424E-2</v>
      </c>
      <c r="O29" s="477">
        <f>L29*(1-Recovery_OX!E29)*(1-Recovery_OX!F29)</f>
        <v>0</v>
      </c>
    </row>
    <row r="30" spans="2:15">
      <c r="B30" s="470">
        <f t="shared" si="0"/>
        <v>1968</v>
      </c>
      <c r="C30" s="471">
        <f>Stored_C!E36</f>
        <v>0</v>
      </c>
      <c r="D30" s="472">
        <f>Stored_C!F36+Stored_C!L36</f>
        <v>0.28433313335633509</v>
      </c>
      <c r="E30" s="473">
        <f>Stored_C!G36+Stored_C!M36</f>
        <v>0.23457483501897647</v>
      </c>
      <c r="F30" s="474">
        <f>F29+HWP!C30</f>
        <v>0</v>
      </c>
      <c r="G30" s="472">
        <f>G29+HWP!D30</f>
        <v>4.4960770286651934</v>
      </c>
      <c r="H30" s="473">
        <f>H29+HWP!E30</f>
        <v>3.7092635486487837</v>
      </c>
      <c r="I30" s="456"/>
      <c r="J30" s="475">
        <f>Garden!J37</f>
        <v>0</v>
      </c>
      <c r="K30" s="476">
        <f>Paper!J37</f>
        <v>8.4429041701987367E-2</v>
      </c>
      <c r="L30" s="477">
        <f>Wood!J37</f>
        <v>0</v>
      </c>
      <c r="M30" s="478">
        <f>J30*(1-Recovery_OX!E30)*(1-Recovery_OX!F30)</f>
        <v>0</v>
      </c>
      <c r="N30" s="476">
        <f>K30*(1-Recovery_OX!E30)*(1-Recovery_OX!F30)</f>
        <v>8.0777618340535151E-2</v>
      </c>
      <c r="O30" s="477">
        <f>L30*(1-Recovery_OX!E30)*(1-Recovery_OX!F30)</f>
        <v>0</v>
      </c>
    </row>
    <row r="31" spans="2:15">
      <c r="B31" s="470">
        <f t="shared" si="0"/>
        <v>1969</v>
      </c>
      <c r="C31" s="471">
        <f>Stored_C!E37</f>
        <v>0</v>
      </c>
      <c r="D31" s="472">
        <f>Stored_C!F37+Stored_C!L37</f>
        <v>0.2976798689410276</v>
      </c>
      <c r="E31" s="473">
        <f>Stored_C!G37+Stored_C!M37</f>
        <v>0.2455858918763478</v>
      </c>
      <c r="F31" s="474">
        <f>F30+HWP!C31</f>
        <v>0</v>
      </c>
      <c r="G31" s="472">
        <f>G30+HWP!D31</f>
        <v>4.7937568976062206</v>
      </c>
      <c r="H31" s="473">
        <f>H30+HWP!E31</f>
        <v>3.9548494405251313</v>
      </c>
      <c r="I31" s="456"/>
      <c r="J31" s="475">
        <f>Garden!J38</f>
        <v>0</v>
      </c>
      <c r="K31" s="476">
        <f>Paper!J38</f>
        <v>8.8024892381385514E-2</v>
      </c>
      <c r="L31" s="477">
        <f>Wood!J38</f>
        <v>0</v>
      </c>
      <c r="M31" s="478">
        <f>J31*(1-Recovery_OX!E31)*(1-Recovery_OX!F31)</f>
        <v>0</v>
      </c>
      <c r="N31" s="476">
        <f>K31*(1-Recovery_OX!E31)*(1-Recovery_OX!F31)</f>
        <v>8.41460327523465E-2</v>
      </c>
      <c r="O31" s="477">
        <f>L31*(1-Recovery_OX!E31)*(1-Recovery_OX!F31)</f>
        <v>0</v>
      </c>
    </row>
    <row r="32" spans="2:15">
      <c r="B32" s="470">
        <f t="shared" si="0"/>
        <v>1970</v>
      </c>
      <c r="C32" s="471">
        <f>Stored_C!E38</f>
        <v>0</v>
      </c>
      <c r="D32" s="472">
        <f>Stored_C!F38+Stored_C!L38</f>
        <v>0.31142976190809513</v>
      </c>
      <c r="E32" s="473">
        <f>Stored_C!G38+Stored_C!M38</f>
        <v>0.25692955357417846</v>
      </c>
      <c r="F32" s="474">
        <f>F31+HWP!C32</f>
        <v>0</v>
      </c>
      <c r="G32" s="472">
        <f>G31+HWP!D32</f>
        <v>5.1051866595143158</v>
      </c>
      <c r="H32" s="473">
        <f>H31+HWP!E32</f>
        <v>4.2117789940993102</v>
      </c>
      <c r="I32" s="456"/>
      <c r="J32" s="475">
        <f>Garden!J39</f>
        <v>0</v>
      </c>
      <c r="K32" s="476">
        <f>Paper!J39</f>
        <v>9.1814365088010441E-2</v>
      </c>
      <c r="L32" s="477">
        <f>Wood!J39</f>
        <v>0</v>
      </c>
      <c r="M32" s="478">
        <f>J32*(1-Recovery_OX!E32)*(1-Recovery_OX!F32)</f>
        <v>0</v>
      </c>
      <c r="N32" s="476">
        <f>K32*(1-Recovery_OX!E32)*(1-Recovery_OX!F32)</f>
        <v>8.7718577232539563E-2</v>
      </c>
      <c r="O32" s="477">
        <f>L32*(1-Recovery_OX!E32)*(1-Recovery_OX!F32)</f>
        <v>0</v>
      </c>
    </row>
    <row r="33" spans="2:15">
      <c r="B33" s="470">
        <f t="shared" si="0"/>
        <v>1971</v>
      </c>
      <c r="C33" s="471">
        <f>Stored_C!E39</f>
        <v>0</v>
      </c>
      <c r="D33" s="472">
        <f>Stored_C!F39+Stored_C!L39</f>
        <v>0.32558678325667556</v>
      </c>
      <c r="E33" s="473">
        <f>Stored_C!G39+Stored_C!M39</f>
        <v>0.26860909618675732</v>
      </c>
      <c r="F33" s="474">
        <f>F32+HWP!C33</f>
        <v>0</v>
      </c>
      <c r="G33" s="472">
        <f>G32+HWP!D33</f>
        <v>5.4307734427709917</v>
      </c>
      <c r="H33" s="473">
        <f>H32+HWP!E33</f>
        <v>4.480388090286068</v>
      </c>
      <c r="I33" s="456"/>
      <c r="J33" s="475">
        <f>Garden!J40</f>
        <v>0</v>
      </c>
      <c r="K33" s="476">
        <f>Paper!J40</f>
        <v>9.5797561646629267E-2</v>
      </c>
      <c r="L33" s="477">
        <f>Wood!J40</f>
        <v>0</v>
      </c>
      <c r="M33" s="478">
        <f>J33*(1-Recovery_OX!E33)*(1-Recovery_OX!F33)</f>
        <v>0</v>
      </c>
      <c r="N33" s="476">
        <f>K33*(1-Recovery_OX!E33)*(1-Recovery_OX!F33)</f>
        <v>9.1490336766222438E-2</v>
      </c>
      <c r="O33" s="477">
        <f>L33*(1-Recovery_OX!E33)*(1-Recovery_OX!F33)</f>
        <v>0</v>
      </c>
    </row>
    <row r="34" spans="2:15">
      <c r="B34" s="470">
        <f t="shared" si="0"/>
        <v>1972</v>
      </c>
      <c r="C34" s="471">
        <f>Stored_C!E40</f>
        <v>0</v>
      </c>
      <c r="D34" s="472">
        <f>Stored_C!F40+Stored_C!L40</f>
        <v>0.340154182972776</v>
      </c>
      <c r="E34" s="473">
        <f>Stored_C!G40+Stored_C!M40</f>
        <v>0.28062720095254018</v>
      </c>
      <c r="F34" s="474">
        <f>F33+HWP!C34</f>
        <v>0</v>
      </c>
      <c r="G34" s="472">
        <f>G33+HWP!D34</f>
        <v>5.7709276257437674</v>
      </c>
      <c r="H34" s="473">
        <f>H33+HWP!E34</f>
        <v>4.7610152912386079</v>
      </c>
      <c r="I34" s="456"/>
      <c r="J34" s="475">
        <f>Garden!J41</f>
        <v>0</v>
      </c>
      <c r="K34" s="476">
        <f>Paper!J41</f>
        <v>9.9974706934641611E-2</v>
      </c>
      <c r="L34" s="477">
        <f>Wood!J41</f>
        <v>0</v>
      </c>
      <c r="M34" s="478">
        <f>J34*(1-Recovery_OX!E34)*(1-Recovery_OX!F34)</f>
        <v>0</v>
      </c>
      <c r="N34" s="476">
        <f>K34*(1-Recovery_OX!E34)*(1-Recovery_OX!F34)</f>
        <v>9.5457778527731976E-2</v>
      </c>
      <c r="O34" s="477">
        <f>L34*(1-Recovery_OX!E34)*(1-Recovery_OX!F34)</f>
        <v>0</v>
      </c>
    </row>
    <row r="35" spans="2:15">
      <c r="B35" s="470">
        <f t="shared" si="0"/>
        <v>1973</v>
      </c>
      <c r="C35" s="471">
        <f>Stored_C!E41</f>
        <v>0</v>
      </c>
      <c r="D35" s="472">
        <f>Stored_C!F41+Stored_C!L41</f>
        <v>0.35513439627321902</v>
      </c>
      <c r="E35" s="473">
        <f>Stored_C!G41+Stored_C!M41</f>
        <v>0.29298587692540567</v>
      </c>
      <c r="F35" s="474">
        <f>F34+HWP!C35</f>
        <v>0</v>
      </c>
      <c r="G35" s="472">
        <f>G34+HWP!D35</f>
        <v>6.1260620220169866</v>
      </c>
      <c r="H35" s="473">
        <f>H34+HWP!E35</f>
        <v>5.0540011681640138</v>
      </c>
      <c r="I35" s="456"/>
      <c r="J35" s="475">
        <f>Garden!J42</f>
        <v>0</v>
      </c>
      <c r="K35" s="476">
        <f>Paper!J42</f>
        <v>0.1043461169704086</v>
      </c>
      <c r="L35" s="477">
        <f>Wood!J42</f>
        <v>0</v>
      </c>
      <c r="M35" s="478">
        <f>J35*(1-Recovery_OX!E35)*(1-Recovery_OX!F35)</f>
        <v>0</v>
      </c>
      <c r="N35" s="476">
        <f>K35*(1-Recovery_OX!E35)*(1-Recovery_OX!F35)</f>
        <v>9.9618496904438039E-2</v>
      </c>
      <c r="O35" s="477">
        <f>L35*(1-Recovery_OX!E35)*(1-Recovery_OX!F35)</f>
        <v>0</v>
      </c>
    </row>
    <row r="36" spans="2:15">
      <c r="B36" s="470">
        <f t="shared" si="0"/>
        <v>1974</v>
      </c>
      <c r="C36" s="471">
        <f>Stored_C!E42</f>
        <v>0</v>
      </c>
      <c r="D36" s="472">
        <f>Stored_C!F42+Stored_C!L42</f>
        <v>0.37052894111864249</v>
      </c>
      <c r="E36" s="473">
        <f>Stored_C!G42+Stored_C!M42</f>
        <v>0.30568637642288005</v>
      </c>
      <c r="F36" s="474">
        <f>F35+HWP!C36</f>
        <v>0</v>
      </c>
      <c r="G36" s="472">
        <f>G35+HWP!D36</f>
        <v>6.4965909631356293</v>
      </c>
      <c r="H36" s="473">
        <f>H35+HWP!E36</f>
        <v>5.3596875445868939</v>
      </c>
      <c r="I36" s="456"/>
      <c r="J36" s="475">
        <f>Garden!J43</f>
        <v>0</v>
      </c>
      <c r="K36" s="476">
        <f>Paper!J43</f>
        <v>0.10891216609117932</v>
      </c>
      <c r="L36" s="477">
        <f>Wood!J43</f>
        <v>0</v>
      </c>
      <c r="M36" s="478">
        <f>J36*(1-Recovery_OX!E36)*(1-Recovery_OX!F36)</f>
        <v>0</v>
      </c>
      <c r="N36" s="476">
        <f>K36*(1-Recovery_OX!E36)*(1-Recovery_OX!F36)</f>
        <v>0.1039709353021501</v>
      </c>
      <c r="O36" s="477">
        <f>L36*(1-Recovery_OX!E36)*(1-Recovery_OX!F36)</f>
        <v>0</v>
      </c>
    </row>
    <row r="37" spans="2:15">
      <c r="B37" s="470">
        <f t="shared" si="0"/>
        <v>1975</v>
      </c>
      <c r="C37" s="471">
        <f>Stored_C!E43</f>
        <v>0</v>
      </c>
      <c r="D37" s="472">
        <f>Stored_C!F43+Stored_C!L43</f>
        <v>0.38633830625608451</v>
      </c>
      <c r="E37" s="473">
        <f>Stored_C!G43+Stored_C!M43</f>
        <v>0.31872910266126969</v>
      </c>
      <c r="F37" s="474">
        <f>F36+HWP!C37</f>
        <v>0</v>
      </c>
      <c r="G37" s="472">
        <f>G36+HWP!D37</f>
        <v>6.8829292693917141</v>
      </c>
      <c r="H37" s="473">
        <f>H36+HWP!E37</f>
        <v>5.6784166472481639</v>
      </c>
      <c r="I37" s="456"/>
      <c r="J37" s="475">
        <f>Garden!J44</f>
        <v>0</v>
      </c>
      <c r="K37" s="476">
        <f>Paper!J44</f>
        <v>0.11367325299647518</v>
      </c>
      <c r="L37" s="477">
        <f>Wood!J44</f>
        <v>0</v>
      </c>
      <c r="M37" s="478">
        <f>J37*(1-Recovery_OX!E37)*(1-Recovery_OX!F37)</f>
        <v>0</v>
      </c>
      <c r="N37" s="476">
        <f>K37*(1-Recovery_OX!E37)*(1-Recovery_OX!F37)</f>
        <v>0.10851414089893488</v>
      </c>
      <c r="O37" s="477">
        <f>L37*(1-Recovery_OX!E37)*(1-Recovery_OX!F37)</f>
        <v>0</v>
      </c>
    </row>
    <row r="38" spans="2:15">
      <c r="B38" s="470">
        <f t="shared" si="0"/>
        <v>1976</v>
      </c>
      <c r="C38" s="471">
        <f>Stored_C!E44</f>
        <v>0</v>
      </c>
      <c r="D38" s="472">
        <f>Stored_C!F44+Stored_C!L44</f>
        <v>0.4025618289913494</v>
      </c>
      <c r="E38" s="473">
        <f>Stored_C!G44+Stored_C!M44</f>
        <v>0.33211350891786323</v>
      </c>
      <c r="F38" s="474">
        <f>F37+HWP!C38</f>
        <v>0</v>
      </c>
      <c r="G38" s="472">
        <f>G37+HWP!D38</f>
        <v>7.2854910983830639</v>
      </c>
      <c r="H38" s="473">
        <f>H37+HWP!E38</f>
        <v>6.0105301561660269</v>
      </c>
      <c r="I38" s="456"/>
      <c r="J38" s="475">
        <f>Garden!J45</f>
        <v>0</v>
      </c>
      <c r="K38" s="476">
        <f>Paper!J45</f>
        <v>0.11862976542374899</v>
      </c>
      <c r="L38" s="477">
        <f>Wood!J45</f>
        <v>0</v>
      </c>
      <c r="M38" s="478">
        <f>J38*(1-Recovery_OX!E38)*(1-Recovery_OX!F38)</f>
        <v>0</v>
      </c>
      <c r="N38" s="476">
        <f>K38*(1-Recovery_OX!E38)*(1-Recovery_OX!F38)</f>
        <v>0.11324756560350864</v>
      </c>
      <c r="O38" s="477">
        <f>L38*(1-Recovery_OX!E38)*(1-Recovery_OX!F38)</f>
        <v>0</v>
      </c>
    </row>
    <row r="39" spans="2:15">
      <c r="B39" s="470">
        <f t="shared" si="0"/>
        <v>1977</v>
      </c>
      <c r="C39" s="471">
        <f>Stored_C!E45</f>
        <v>0</v>
      </c>
      <c r="D39" s="472">
        <f>Stored_C!F45+Stored_C!L45</f>
        <v>0.41919756182616325</v>
      </c>
      <c r="E39" s="473">
        <f>Stored_C!G45+Stored_C!M45</f>
        <v>0.34583798850658465</v>
      </c>
      <c r="F39" s="474">
        <f>F38+HWP!C39</f>
        <v>0</v>
      </c>
      <c r="G39" s="472">
        <f>G38+HWP!D39</f>
        <v>7.7046886602092268</v>
      </c>
      <c r="H39" s="473">
        <f>H38+HWP!E39</f>
        <v>6.3563681446726115</v>
      </c>
      <c r="I39" s="456"/>
      <c r="J39" s="475">
        <f>Garden!J46</f>
        <v>0</v>
      </c>
      <c r="K39" s="476">
        <f>Paper!J46</f>
        <v>0.12378204321272944</v>
      </c>
      <c r="L39" s="477">
        <f>Wood!J46</f>
        <v>0</v>
      </c>
      <c r="M39" s="478">
        <f>J39*(1-Recovery_OX!E39)*(1-Recovery_OX!F39)</f>
        <v>0</v>
      </c>
      <c r="N39" s="476">
        <f>K39*(1-Recovery_OX!E39)*(1-Recovery_OX!F39)</f>
        <v>0.11817090921735045</v>
      </c>
      <c r="O39" s="477">
        <f>L39*(1-Recovery_OX!E39)*(1-Recovery_OX!F39)</f>
        <v>0</v>
      </c>
    </row>
    <row r="40" spans="2:15">
      <c r="B40" s="470">
        <f t="shared" si="0"/>
        <v>1978</v>
      </c>
      <c r="C40" s="471">
        <f>Stored_C!E46</f>
        <v>0</v>
      </c>
      <c r="D40" s="472">
        <f>Stored_C!F46+Stored_C!L46</f>
        <v>0.4362421270247332</v>
      </c>
      <c r="E40" s="473">
        <f>Stored_C!G46+Stored_C!M46</f>
        <v>0.35989975479540487</v>
      </c>
      <c r="F40" s="474">
        <f>F39+HWP!C40</f>
        <v>0</v>
      </c>
      <c r="G40" s="472">
        <f>G39+HWP!D40</f>
        <v>8.1409307872339607</v>
      </c>
      <c r="H40" s="473">
        <f>H39+HWP!E40</f>
        <v>6.7162678994680167</v>
      </c>
      <c r="I40" s="456"/>
      <c r="J40" s="475">
        <f>Garden!J47</f>
        <v>0</v>
      </c>
      <c r="K40" s="476">
        <f>Paper!J47</f>
        <v>0.12913033950302655</v>
      </c>
      <c r="L40" s="477">
        <f>Wood!J47</f>
        <v>0</v>
      </c>
      <c r="M40" s="478">
        <f>J40*(1-Recovery_OX!E40)*(1-Recovery_OX!F40)</f>
        <v>0</v>
      </c>
      <c r="N40" s="476">
        <f>K40*(1-Recovery_OX!E40)*(1-Recovery_OX!F40)</f>
        <v>0.12328399573493057</v>
      </c>
      <c r="O40" s="477">
        <f>L40*(1-Recovery_OX!E40)*(1-Recovery_OX!F40)</f>
        <v>0</v>
      </c>
    </row>
    <row r="41" spans="2:15">
      <c r="B41" s="470">
        <f t="shared" si="0"/>
        <v>1979</v>
      </c>
      <c r="C41" s="471">
        <f>Stored_C!E47</f>
        <v>0</v>
      </c>
      <c r="D41" s="472">
        <f>Stored_C!F47+Stored_C!L47</f>
        <v>0.45369055809828673</v>
      </c>
      <c r="E41" s="473">
        <f>Stored_C!G47+Stored_C!M47</f>
        <v>0.37429471043108653</v>
      </c>
      <c r="F41" s="474">
        <f>F40+HWP!C41</f>
        <v>0</v>
      </c>
      <c r="G41" s="472">
        <f>G40+HWP!D41</f>
        <v>8.5946213453322482</v>
      </c>
      <c r="H41" s="473">
        <f>H40+HWP!E41</f>
        <v>7.090562609899103</v>
      </c>
      <c r="I41" s="456"/>
      <c r="J41" s="475">
        <f>Garden!J48</f>
        <v>0</v>
      </c>
      <c r="K41" s="476">
        <f>Paper!J48</f>
        <v>0.1346747797962341</v>
      </c>
      <c r="L41" s="477">
        <f>Wood!J48</f>
        <v>0</v>
      </c>
      <c r="M41" s="478">
        <f>J41*(1-Recovery_OX!E41)*(1-Recovery_OX!F41)</f>
        <v>0</v>
      </c>
      <c r="N41" s="476">
        <f>K41*(1-Recovery_OX!E41)*(1-Recovery_OX!F41)</f>
        <v>0.12858667363424647</v>
      </c>
      <c r="O41" s="477">
        <f>L41*(1-Recovery_OX!E41)*(1-Recovery_OX!F41)</f>
        <v>0</v>
      </c>
    </row>
    <row r="42" spans="2:15">
      <c r="B42" s="470">
        <f t="shared" si="0"/>
        <v>1980</v>
      </c>
      <c r="C42" s="471">
        <f>Stored_C!E48</f>
        <v>0</v>
      </c>
      <c r="D42" s="472">
        <f>Stored_C!F48+Stored_C!L48</f>
        <v>0.47186940960000001</v>
      </c>
      <c r="E42" s="473">
        <f>Stored_C!G48+Stored_C!M48</f>
        <v>0.38929226291999997</v>
      </c>
      <c r="F42" s="474">
        <f>F41+HWP!C42</f>
        <v>0</v>
      </c>
      <c r="G42" s="472">
        <f>G41+HWP!D42</f>
        <v>9.0664907549322482</v>
      </c>
      <c r="H42" s="473">
        <f>H41+HWP!E42</f>
        <v>7.4798548728191028</v>
      </c>
      <c r="I42" s="456"/>
      <c r="J42" s="475">
        <f>Garden!J49</f>
        <v>0</v>
      </c>
      <c r="K42" s="476">
        <f>Paper!J49</f>
        <v>0.14041531859884071</v>
      </c>
      <c r="L42" s="477">
        <f>Wood!J49</f>
        <v>0</v>
      </c>
      <c r="M42" s="478">
        <f>J42*(1-Recovery_OX!E42)*(1-Recovery_OX!F42)</f>
        <v>0</v>
      </c>
      <c r="N42" s="476">
        <f>K42*(1-Recovery_OX!E42)*(1-Recovery_OX!F42)</f>
        <v>0.13407425383926522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9.0664907549322482</v>
      </c>
      <c r="H43" s="473">
        <f>H42+HWP!E43</f>
        <v>7.4798548728191028</v>
      </c>
      <c r="I43" s="456"/>
      <c r="J43" s="475">
        <f>Garden!J50</f>
        <v>0</v>
      </c>
      <c r="K43" s="476">
        <f>Paper!J50</f>
        <v>0.14636259881224889</v>
      </c>
      <c r="L43" s="477">
        <f>Wood!J50</f>
        <v>0</v>
      </c>
      <c r="M43" s="478">
        <f>J43*(1-Recovery_OX!E43)*(1-Recovery_OX!F43)</f>
        <v>0</v>
      </c>
      <c r="N43" s="476">
        <f>K43*(1-Recovery_OX!E43)*(1-Recovery_OX!F43)</f>
        <v>0.14636259881224889</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9.0664907549322482</v>
      </c>
      <c r="H44" s="473">
        <f>H43+HWP!E44</f>
        <v>7.4798548728191028</v>
      </c>
      <c r="I44" s="456"/>
      <c r="J44" s="475">
        <f>Garden!J51</f>
        <v>0</v>
      </c>
      <c r="K44" s="476">
        <f>Paper!J51</f>
        <v>0.13646758259791456</v>
      </c>
      <c r="L44" s="477">
        <f>Wood!J51</f>
        <v>0</v>
      </c>
      <c r="M44" s="478">
        <f>J44*(1-Recovery_OX!E44)*(1-Recovery_OX!F44)</f>
        <v>0</v>
      </c>
      <c r="N44" s="476">
        <f>K44*(1-Recovery_OX!E44)*(1-Recovery_OX!F44)</f>
        <v>0.13646758259791456</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9.0664907549322482</v>
      </c>
      <c r="H45" s="473">
        <f>H44+HWP!E45</f>
        <v>7.4798548728191028</v>
      </c>
      <c r="I45" s="456"/>
      <c r="J45" s="475">
        <f>Garden!J52</f>
        <v>0</v>
      </c>
      <c r="K45" s="476">
        <f>Paper!J52</f>
        <v>0.12724153063180008</v>
      </c>
      <c r="L45" s="477">
        <f>Wood!J52</f>
        <v>0</v>
      </c>
      <c r="M45" s="478">
        <f>J45*(1-Recovery_OX!E45)*(1-Recovery_OX!F45)</f>
        <v>0</v>
      </c>
      <c r="N45" s="476">
        <f>K45*(1-Recovery_OX!E45)*(1-Recovery_OX!F45)</f>
        <v>0.12724153063180008</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9.0664907549322482</v>
      </c>
      <c r="H46" s="473">
        <f>H45+HWP!E46</f>
        <v>7.4798548728191028</v>
      </c>
      <c r="I46" s="456"/>
      <c r="J46" s="475">
        <f>Garden!J53</f>
        <v>0</v>
      </c>
      <c r="K46" s="476">
        <f>Paper!J53</f>
        <v>0.1186392167964638</v>
      </c>
      <c r="L46" s="477">
        <f>Wood!J53</f>
        <v>0</v>
      </c>
      <c r="M46" s="478">
        <f>J46*(1-Recovery_OX!E46)*(1-Recovery_OX!F46)</f>
        <v>0</v>
      </c>
      <c r="N46" s="476">
        <f>K46*(1-Recovery_OX!E46)*(1-Recovery_OX!F46)</f>
        <v>0.1186392167964638</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9.0664907549322482</v>
      </c>
      <c r="H47" s="473">
        <f>H46+HWP!E47</f>
        <v>7.4798548728191028</v>
      </c>
      <c r="I47" s="456"/>
      <c r="J47" s="475">
        <f>Garden!J54</f>
        <v>0</v>
      </c>
      <c r="K47" s="476">
        <f>Paper!J54</f>
        <v>0.11061847253950483</v>
      </c>
      <c r="L47" s="477">
        <f>Wood!J54</f>
        <v>0</v>
      </c>
      <c r="M47" s="478">
        <f>J47*(1-Recovery_OX!E47)*(1-Recovery_OX!F47)</f>
        <v>0</v>
      </c>
      <c r="N47" s="476">
        <f>K47*(1-Recovery_OX!E47)*(1-Recovery_OX!F47)</f>
        <v>0.11061847253950483</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9.0664907549322482</v>
      </c>
      <c r="H48" s="473">
        <f>H47+HWP!E48</f>
        <v>7.4798548728191028</v>
      </c>
      <c r="I48" s="456"/>
      <c r="J48" s="475">
        <f>Garden!J55</f>
        <v>0</v>
      </c>
      <c r="K48" s="476">
        <f>Paper!J55</f>
        <v>0.10313998016327015</v>
      </c>
      <c r="L48" s="477">
        <f>Wood!J55</f>
        <v>0</v>
      </c>
      <c r="M48" s="478">
        <f>J48*(1-Recovery_OX!E48)*(1-Recovery_OX!F48)</f>
        <v>0</v>
      </c>
      <c r="N48" s="476">
        <f>K48*(1-Recovery_OX!E48)*(1-Recovery_OX!F48)</f>
        <v>0.10313998016327015</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9.0664907549322482</v>
      </c>
      <c r="H49" s="473">
        <f>H48+HWP!E49</f>
        <v>7.4798548728191028</v>
      </c>
      <c r="I49" s="456"/>
      <c r="J49" s="475">
        <f>Garden!J56</f>
        <v>0</v>
      </c>
      <c r="K49" s="476">
        <f>Paper!J56</f>
        <v>9.6167080089455181E-2</v>
      </c>
      <c r="L49" s="477">
        <f>Wood!J56</f>
        <v>0</v>
      </c>
      <c r="M49" s="478">
        <f>J49*(1-Recovery_OX!E49)*(1-Recovery_OX!F49)</f>
        <v>0</v>
      </c>
      <c r="N49" s="476">
        <f>K49*(1-Recovery_OX!E49)*(1-Recovery_OX!F49)</f>
        <v>9.6167080089455181E-2</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9.0664907549322482</v>
      </c>
      <c r="H50" s="473">
        <f>H49+HWP!E50</f>
        <v>7.4798548728191028</v>
      </c>
      <c r="I50" s="456"/>
      <c r="J50" s="475">
        <f>Garden!J57</f>
        <v>0</v>
      </c>
      <c r="K50" s="476">
        <f>Paper!J57</f>
        <v>8.9665591153808372E-2</v>
      </c>
      <c r="L50" s="477">
        <f>Wood!J57</f>
        <v>0</v>
      </c>
      <c r="M50" s="478">
        <f>J50*(1-Recovery_OX!E50)*(1-Recovery_OX!F50)</f>
        <v>0</v>
      </c>
      <c r="N50" s="476">
        <f>K50*(1-Recovery_OX!E50)*(1-Recovery_OX!F50)</f>
        <v>8.9665591153808372E-2</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9.0664907549322482</v>
      </c>
      <c r="H51" s="473">
        <f>H50+HWP!E51</f>
        <v>7.4798548728191028</v>
      </c>
      <c r="I51" s="456"/>
      <c r="J51" s="475">
        <f>Garden!J58</f>
        <v>0</v>
      </c>
      <c r="K51" s="476">
        <f>Paper!J58</f>
        <v>8.3603643050024393E-2</v>
      </c>
      <c r="L51" s="477">
        <f>Wood!J58</f>
        <v>0</v>
      </c>
      <c r="M51" s="478">
        <f>J51*(1-Recovery_OX!E51)*(1-Recovery_OX!F51)</f>
        <v>0</v>
      </c>
      <c r="N51" s="476">
        <f>K51*(1-Recovery_OX!E51)*(1-Recovery_OX!F51)</f>
        <v>8.3603643050024393E-2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9.0664907549322482</v>
      </c>
      <c r="H52" s="473">
        <f>H51+HWP!E52</f>
        <v>7.4798548728191028</v>
      </c>
      <c r="I52" s="456"/>
      <c r="J52" s="475">
        <f>Garden!J59</f>
        <v>0</v>
      </c>
      <c r="K52" s="476">
        <f>Paper!J59</f>
        <v>7.7951520101465624E-2</v>
      </c>
      <c r="L52" s="477">
        <f>Wood!J59</f>
        <v>0</v>
      </c>
      <c r="M52" s="478">
        <f>J52*(1-Recovery_OX!E52)*(1-Recovery_OX!F52)</f>
        <v>0</v>
      </c>
      <c r="N52" s="476">
        <f>K52*(1-Recovery_OX!E52)*(1-Recovery_OX!F52)</f>
        <v>7.7951520101465624E-2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9.0664907549322482</v>
      </c>
      <c r="H53" s="473">
        <f>H52+HWP!E53</f>
        <v>7.4798548728191028</v>
      </c>
      <c r="I53" s="456"/>
      <c r="J53" s="475">
        <f>Garden!J60</f>
        <v>0</v>
      </c>
      <c r="K53" s="476">
        <f>Paper!J60</f>
        <v>7.2681515594880855E-2</v>
      </c>
      <c r="L53" s="477">
        <f>Wood!J60</f>
        <v>0</v>
      </c>
      <c r="M53" s="478">
        <f>J53*(1-Recovery_OX!E53)*(1-Recovery_OX!F53)</f>
        <v>0</v>
      </c>
      <c r="N53" s="476">
        <f>K53*(1-Recovery_OX!E53)*(1-Recovery_OX!F53)</f>
        <v>7.2681515594880855E-2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9.0664907549322482</v>
      </c>
      <c r="H54" s="473">
        <f>H53+HWP!E54</f>
        <v>7.4798548728191028</v>
      </c>
      <c r="I54" s="456"/>
      <c r="J54" s="475">
        <f>Garden!J61</f>
        <v>0</v>
      </c>
      <c r="K54" s="476">
        <f>Paper!J61</f>
        <v>6.7767795962064711E-2</v>
      </c>
      <c r="L54" s="477">
        <f>Wood!J61</f>
        <v>0</v>
      </c>
      <c r="M54" s="478">
        <f>J54*(1-Recovery_OX!E54)*(1-Recovery_OX!F54)</f>
        <v>0</v>
      </c>
      <c r="N54" s="476">
        <f>K54*(1-Recovery_OX!E54)*(1-Recovery_OX!F54)</f>
        <v>6.7767795962064711E-2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9.0664907549322482</v>
      </c>
      <c r="H55" s="473">
        <f>H54+HWP!E55</f>
        <v>7.4798548728191028</v>
      </c>
      <c r="I55" s="456"/>
      <c r="J55" s="475">
        <f>Garden!J62</f>
        <v>0</v>
      </c>
      <c r="K55" s="476">
        <f>Paper!J62</f>
        <v>6.3186274143676405E-2</v>
      </c>
      <c r="L55" s="477">
        <f>Wood!J62</f>
        <v>0</v>
      </c>
      <c r="M55" s="478">
        <f>J55*(1-Recovery_OX!E55)*(1-Recovery_OX!F55)</f>
        <v>0</v>
      </c>
      <c r="N55" s="476">
        <f>K55*(1-Recovery_OX!E55)*(1-Recovery_OX!F55)</f>
        <v>6.3186274143676405E-2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9.0664907549322482</v>
      </c>
      <c r="H56" s="473">
        <f>H55+HWP!E56</f>
        <v>7.4798548728191028</v>
      </c>
      <c r="I56" s="456"/>
      <c r="J56" s="475">
        <f>Garden!J63</f>
        <v>0</v>
      </c>
      <c r="K56" s="476">
        <f>Paper!J63</f>
        <v>5.8914491514446901E-2</v>
      </c>
      <c r="L56" s="477">
        <f>Wood!J63</f>
        <v>0</v>
      </c>
      <c r="M56" s="478">
        <f>J56*(1-Recovery_OX!E56)*(1-Recovery_OX!F56)</f>
        <v>0</v>
      </c>
      <c r="N56" s="476">
        <f>K56*(1-Recovery_OX!E56)*(1-Recovery_OX!F56)</f>
        <v>5.8914491514446901E-2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9.0664907549322482</v>
      </c>
      <c r="H57" s="473">
        <f>H56+HWP!E57</f>
        <v>7.4798548728191028</v>
      </c>
      <c r="I57" s="456"/>
      <c r="J57" s="475">
        <f>Garden!J64</f>
        <v>0</v>
      </c>
      <c r="K57" s="476">
        <f>Paper!J64</f>
        <v>5.4931507790971716E-2</v>
      </c>
      <c r="L57" s="477">
        <f>Wood!J64</f>
        <v>0</v>
      </c>
      <c r="M57" s="478">
        <f>J57*(1-Recovery_OX!E57)*(1-Recovery_OX!F57)</f>
        <v>0</v>
      </c>
      <c r="N57" s="476">
        <f>K57*(1-Recovery_OX!E57)*(1-Recovery_OX!F57)</f>
        <v>5.4931507790971716E-2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9.0664907549322482</v>
      </c>
      <c r="H58" s="473">
        <f>H57+HWP!E58</f>
        <v>7.4798548728191028</v>
      </c>
      <c r="I58" s="456"/>
      <c r="J58" s="475">
        <f>Garden!J65</f>
        <v>0</v>
      </c>
      <c r="K58" s="476">
        <f>Paper!J65</f>
        <v>5.1217798382417482E-2</v>
      </c>
      <c r="L58" s="477">
        <f>Wood!J65</f>
        <v>0</v>
      </c>
      <c r="M58" s="478">
        <f>J58*(1-Recovery_OX!E58)*(1-Recovery_OX!F58)</f>
        <v>0</v>
      </c>
      <c r="N58" s="476">
        <f>K58*(1-Recovery_OX!E58)*(1-Recovery_OX!F58)</f>
        <v>5.1217798382417482E-2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9.0664907549322482</v>
      </c>
      <c r="H59" s="473">
        <f>H58+HWP!E59</f>
        <v>7.4798548728191028</v>
      </c>
      <c r="I59" s="456"/>
      <c r="J59" s="475">
        <f>Garden!J66</f>
        <v>0</v>
      </c>
      <c r="K59" s="476">
        <f>Paper!J66</f>
        <v>4.7755158680954937E-2</v>
      </c>
      <c r="L59" s="477">
        <f>Wood!J66</f>
        <v>0</v>
      </c>
      <c r="M59" s="478">
        <f>J59*(1-Recovery_OX!E59)*(1-Recovery_OX!F59)</f>
        <v>0</v>
      </c>
      <c r="N59" s="476">
        <f>K59*(1-Recovery_OX!E59)*(1-Recovery_OX!F59)</f>
        <v>4.7755158680954937E-2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9.0664907549322482</v>
      </c>
      <c r="H60" s="473">
        <f>H59+HWP!E60</f>
        <v>7.4798548728191028</v>
      </c>
      <c r="I60" s="456"/>
      <c r="J60" s="475">
        <f>Garden!J67</f>
        <v>0</v>
      </c>
      <c r="K60" s="476">
        <f>Paper!J67</f>
        <v>4.4526614822750284E-2</v>
      </c>
      <c r="L60" s="477">
        <f>Wood!J67</f>
        <v>0</v>
      </c>
      <c r="M60" s="478">
        <f>J60*(1-Recovery_OX!E60)*(1-Recovery_OX!F60)</f>
        <v>0</v>
      </c>
      <c r="N60" s="476">
        <f>K60*(1-Recovery_OX!E60)*(1-Recovery_OX!F60)</f>
        <v>4.4526614822750284E-2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9.0664907549322482</v>
      </c>
      <c r="H61" s="473">
        <f>H60+HWP!E61</f>
        <v>7.4798548728191028</v>
      </c>
      <c r="I61" s="456"/>
      <c r="J61" s="475">
        <f>Garden!J68</f>
        <v>0</v>
      </c>
      <c r="K61" s="476">
        <f>Paper!J68</f>
        <v>4.1516340482064949E-2</v>
      </c>
      <c r="L61" s="477">
        <f>Wood!J68</f>
        <v>0</v>
      </c>
      <c r="M61" s="478">
        <f>J61*(1-Recovery_OX!E61)*(1-Recovery_OX!F61)</f>
        <v>0</v>
      </c>
      <c r="N61" s="476">
        <f>K61*(1-Recovery_OX!E61)*(1-Recovery_OX!F61)</f>
        <v>4.1516340482064949E-2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9.0664907549322482</v>
      </c>
      <c r="H62" s="473">
        <f>H61+HWP!E62</f>
        <v>7.4798548728191028</v>
      </c>
      <c r="I62" s="456"/>
      <c r="J62" s="475">
        <f>Garden!J69</f>
        <v>0</v>
      </c>
      <c r="K62" s="476">
        <f>Paper!J69</f>
        <v>3.8709579290588492E-2</v>
      </c>
      <c r="L62" s="477">
        <f>Wood!J69</f>
        <v>0</v>
      </c>
      <c r="M62" s="478">
        <f>J62*(1-Recovery_OX!E62)*(1-Recovery_OX!F62)</f>
        <v>0</v>
      </c>
      <c r="N62" s="476">
        <f>K62*(1-Recovery_OX!E62)*(1-Recovery_OX!F62)</f>
        <v>3.8709579290588492E-2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9.0664907549322482</v>
      </c>
      <c r="H63" s="473">
        <f>H62+HWP!E63</f>
        <v>7.4798548728191028</v>
      </c>
      <c r="I63" s="456"/>
      <c r="J63" s="475">
        <f>Garden!J70</f>
        <v>0</v>
      </c>
      <c r="K63" s="476">
        <f>Paper!J70</f>
        <v>3.6092572501703994E-2</v>
      </c>
      <c r="L63" s="477">
        <f>Wood!J70</f>
        <v>0</v>
      </c>
      <c r="M63" s="478">
        <f>J63*(1-Recovery_OX!E63)*(1-Recovery_OX!F63)</f>
        <v>0</v>
      </c>
      <c r="N63" s="476">
        <f>K63*(1-Recovery_OX!E63)*(1-Recovery_OX!F63)</f>
        <v>3.6092572501703994E-2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9.0664907549322482</v>
      </c>
      <c r="H64" s="473">
        <f>H63+HWP!E64</f>
        <v>7.4798548728191028</v>
      </c>
      <c r="I64" s="456"/>
      <c r="J64" s="475">
        <f>Garden!J71</f>
        <v>0</v>
      </c>
      <c r="K64" s="476">
        <f>Paper!J71</f>
        <v>3.3652491545096169E-2</v>
      </c>
      <c r="L64" s="477">
        <f>Wood!J71</f>
        <v>0</v>
      </c>
      <c r="M64" s="478">
        <f>J64*(1-Recovery_OX!E64)*(1-Recovery_OX!F64)</f>
        <v>0</v>
      </c>
      <c r="N64" s="476">
        <f>K64*(1-Recovery_OX!E64)*(1-Recovery_OX!F64)</f>
        <v>3.3652491545096169E-2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9.0664907549322482</v>
      </c>
      <c r="H65" s="473">
        <f>H64+HWP!E65</f>
        <v>7.4798548728191028</v>
      </c>
      <c r="I65" s="456"/>
      <c r="J65" s="475">
        <f>Garden!J72</f>
        <v>0</v>
      </c>
      <c r="K65" s="476">
        <f>Paper!J72</f>
        <v>3.1377375141084844E-2</v>
      </c>
      <c r="L65" s="477">
        <f>Wood!J72</f>
        <v>0</v>
      </c>
      <c r="M65" s="478">
        <f>J65*(1-Recovery_OX!E65)*(1-Recovery_OX!F65)</f>
        <v>0</v>
      </c>
      <c r="N65" s="476">
        <f>K65*(1-Recovery_OX!E65)*(1-Recovery_OX!F65)</f>
        <v>3.1377375141084844E-2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9.0664907549322482</v>
      </c>
      <c r="H66" s="473">
        <f>H65+HWP!E66</f>
        <v>7.4798548728191028</v>
      </c>
      <c r="I66" s="456"/>
      <c r="J66" s="475">
        <f>Garden!J73</f>
        <v>0</v>
      </c>
      <c r="K66" s="476">
        <f>Paper!J73</f>
        <v>2.9256070666418041E-2</v>
      </c>
      <c r="L66" s="477">
        <f>Wood!J73</f>
        <v>0</v>
      </c>
      <c r="M66" s="478">
        <f>J66*(1-Recovery_OX!E66)*(1-Recovery_OX!F66)</f>
        <v>0</v>
      </c>
      <c r="N66" s="476">
        <f>K66*(1-Recovery_OX!E66)*(1-Recovery_OX!F66)</f>
        <v>2.9256070666418041E-2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9.0664907549322482</v>
      </c>
      <c r="H67" s="473">
        <f>H66+HWP!E67</f>
        <v>7.4798548728191028</v>
      </c>
      <c r="I67" s="456"/>
      <c r="J67" s="475">
        <f>Garden!J74</f>
        <v>0</v>
      </c>
      <c r="K67" s="476">
        <f>Paper!J74</f>
        <v>2.7278179484099878E-2</v>
      </c>
      <c r="L67" s="477">
        <f>Wood!J74</f>
        <v>0</v>
      </c>
      <c r="M67" s="478">
        <f>J67*(1-Recovery_OX!E67)*(1-Recovery_OX!F67)</f>
        <v>0</v>
      </c>
      <c r="N67" s="476">
        <f>K67*(1-Recovery_OX!E67)*(1-Recovery_OX!F67)</f>
        <v>2.7278179484099878E-2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9.0664907549322482</v>
      </c>
      <c r="H68" s="473">
        <f>H67+HWP!E68</f>
        <v>7.4798548728191028</v>
      </c>
      <c r="I68" s="456"/>
      <c r="J68" s="475">
        <f>Garden!J75</f>
        <v>0</v>
      </c>
      <c r="K68" s="476">
        <f>Paper!J75</f>
        <v>2.5434005969259956E-2</v>
      </c>
      <c r="L68" s="477">
        <f>Wood!J75</f>
        <v>0</v>
      </c>
      <c r="M68" s="478">
        <f>J68*(1-Recovery_OX!E68)*(1-Recovery_OX!F68)</f>
        <v>0</v>
      </c>
      <c r="N68" s="476">
        <f>K68*(1-Recovery_OX!E68)*(1-Recovery_OX!F68)</f>
        <v>2.5434005969259956E-2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9.0664907549322482</v>
      </c>
      <c r="H69" s="473">
        <f>H68+HWP!E69</f>
        <v>7.4798548728191028</v>
      </c>
      <c r="I69" s="456"/>
      <c r="J69" s="475">
        <f>Garden!J76</f>
        <v>0</v>
      </c>
      <c r="K69" s="476">
        <f>Paper!J76</f>
        <v>2.3714509981188982E-2</v>
      </c>
      <c r="L69" s="477">
        <f>Wood!J76</f>
        <v>0</v>
      </c>
      <c r="M69" s="478">
        <f>J69*(1-Recovery_OX!E69)*(1-Recovery_OX!F69)</f>
        <v>0</v>
      </c>
      <c r="N69" s="476">
        <f>K69*(1-Recovery_OX!E69)*(1-Recovery_OX!F69)</f>
        <v>2.3714509981188982E-2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9.0664907549322482</v>
      </c>
      <c r="H70" s="473">
        <f>H69+HWP!E70</f>
        <v>7.4798548728191028</v>
      </c>
      <c r="I70" s="456"/>
      <c r="J70" s="475">
        <f>Garden!J77</f>
        <v>0</v>
      </c>
      <c r="K70" s="476">
        <f>Paper!J77</f>
        <v>2.2111262548558535E-2</v>
      </c>
      <c r="L70" s="477">
        <f>Wood!J77</f>
        <v>0</v>
      </c>
      <c r="M70" s="478">
        <f>J70*(1-Recovery_OX!E70)*(1-Recovery_OX!F70)</f>
        <v>0</v>
      </c>
      <c r="N70" s="476">
        <f>K70*(1-Recovery_OX!E70)*(1-Recovery_OX!F70)</f>
        <v>2.2111262548558535E-2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9.0664907549322482</v>
      </c>
      <c r="H71" s="473">
        <f>H70+HWP!E71</f>
        <v>7.4798548728191028</v>
      </c>
      <c r="I71" s="456"/>
      <c r="J71" s="475">
        <f>Garden!J78</f>
        <v>0</v>
      </c>
      <c r="K71" s="476">
        <f>Paper!J78</f>
        <v>2.0616404550593822E-2</v>
      </c>
      <c r="L71" s="477">
        <f>Wood!J78</f>
        <v>0</v>
      </c>
      <c r="M71" s="478">
        <f>J71*(1-Recovery_OX!E71)*(1-Recovery_OX!F71)</f>
        <v>0</v>
      </c>
      <c r="N71" s="476">
        <f>K71*(1-Recovery_OX!E71)*(1-Recovery_OX!F71)</f>
        <v>2.0616404550593822E-2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9.0664907549322482</v>
      </c>
      <c r="H72" s="473">
        <f>H71+HWP!E72</f>
        <v>7.4798548728191028</v>
      </c>
      <c r="I72" s="456"/>
      <c r="J72" s="475">
        <f>Garden!J79</f>
        <v>0</v>
      </c>
      <c r="K72" s="476">
        <f>Paper!J79</f>
        <v>1.9222608191654549E-2</v>
      </c>
      <c r="L72" s="477">
        <f>Wood!J79</f>
        <v>0</v>
      </c>
      <c r="M72" s="478">
        <f>J72*(1-Recovery_OX!E72)*(1-Recovery_OX!F72)</f>
        <v>0</v>
      </c>
      <c r="N72" s="476">
        <f>K72*(1-Recovery_OX!E72)*(1-Recovery_OX!F72)</f>
        <v>1.9222608191654549E-2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9.0664907549322482</v>
      </c>
      <c r="H73" s="473">
        <f>H72+HWP!E73</f>
        <v>7.4798548728191028</v>
      </c>
      <c r="I73" s="456"/>
      <c r="J73" s="475">
        <f>Garden!J80</f>
        <v>0</v>
      </c>
      <c r="K73" s="476">
        <f>Paper!J80</f>
        <v>1.7923041080372158E-2</v>
      </c>
      <c r="L73" s="477">
        <f>Wood!J80</f>
        <v>0</v>
      </c>
      <c r="M73" s="478">
        <f>J73*(1-Recovery_OX!E73)*(1-Recovery_OX!F73)</f>
        <v>0</v>
      </c>
      <c r="N73" s="476">
        <f>K73*(1-Recovery_OX!E73)*(1-Recovery_OX!F73)</f>
        <v>1.7923041080372158E-2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9.0664907549322482</v>
      </c>
      <c r="H74" s="473">
        <f>H73+HWP!E74</f>
        <v>7.4798548728191028</v>
      </c>
      <c r="I74" s="456"/>
      <c r="J74" s="475">
        <f>Garden!J81</f>
        <v>0</v>
      </c>
      <c r="K74" s="476">
        <f>Paper!J81</f>
        <v>1.6711332737259429E-2</v>
      </c>
      <c r="L74" s="477">
        <f>Wood!J81</f>
        <v>0</v>
      </c>
      <c r="M74" s="478">
        <f>J74*(1-Recovery_OX!E74)*(1-Recovery_OX!F74)</f>
        <v>0</v>
      </c>
      <c r="N74" s="476">
        <f>K74*(1-Recovery_OX!E74)*(1-Recovery_OX!F74)</f>
        <v>1.6711332737259429E-2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9.0664907549322482</v>
      </c>
      <c r="H75" s="473">
        <f>H74+HWP!E75</f>
        <v>7.4798548728191028</v>
      </c>
      <c r="I75" s="456"/>
      <c r="J75" s="475">
        <f>Garden!J82</f>
        <v>0</v>
      </c>
      <c r="K75" s="476">
        <f>Paper!J82</f>
        <v>1.5581543366612646E-2</v>
      </c>
      <c r="L75" s="477">
        <f>Wood!J82</f>
        <v>0</v>
      </c>
      <c r="M75" s="478">
        <f>J75*(1-Recovery_OX!E75)*(1-Recovery_OX!F75)</f>
        <v>0</v>
      </c>
      <c r="N75" s="476">
        <f>K75*(1-Recovery_OX!E75)*(1-Recovery_OX!F75)</f>
        <v>1.5581543366612646E-2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9.0664907549322482</v>
      </c>
      <c r="H76" s="473">
        <f>H75+HWP!E76</f>
        <v>7.4798548728191028</v>
      </c>
      <c r="I76" s="456"/>
      <c r="J76" s="475">
        <f>Garden!J83</f>
        <v>0</v>
      </c>
      <c r="K76" s="476">
        <f>Paper!J83</f>
        <v>1.4528134739626155E-2</v>
      </c>
      <c r="L76" s="477">
        <f>Wood!J83</f>
        <v>0</v>
      </c>
      <c r="M76" s="478">
        <f>J76*(1-Recovery_OX!E76)*(1-Recovery_OX!F76)</f>
        <v>0</v>
      </c>
      <c r="N76" s="476">
        <f>K76*(1-Recovery_OX!E76)*(1-Recovery_OX!F76)</f>
        <v>1.4528134739626155E-2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9.0664907549322482</v>
      </c>
      <c r="H77" s="473">
        <f>H76+HWP!E77</f>
        <v>7.4798548728191028</v>
      </c>
      <c r="I77" s="456"/>
      <c r="J77" s="475">
        <f>Garden!J84</f>
        <v>0</v>
      </c>
      <c r="K77" s="476">
        <f>Paper!J84</f>
        <v>1.3545943045988339E-2</v>
      </c>
      <c r="L77" s="477">
        <f>Wood!J84</f>
        <v>0</v>
      </c>
      <c r="M77" s="478">
        <f>J77*(1-Recovery_OX!E77)*(1-Recovery_OX!F77)</f>
        <v>0</v>
      </c>
      <c r="N77" s="476">
        <f>K77*(1-Recovery_OX!E77)*(1-Recovery_OX!F77)</f>
        <v>1.3545943045988339E-2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9.0664907549322482</v>
      </c>
      <c r="H78" s="473">
        <f>H77+HWP!E78</f>
        <v>7.4798548728191028</v>
      </c>
      <c r="I78" s="456"/>
      <c r="J78" s="475">
        <f>Garden!J85</f>
        <v>0</v>
      </c>
      <c r="K78" s="476">
        <f>Paper!J85</f>
        <v>1.2630153580877485E-2</v>
      </c>
      <c r="L78" s="477">
        <f>Wood!J85</f>
        <v>0</v>
      </c>
      <c r="M78" s="478">
        <f>J78*(1-Recovery_OX!E78)*(1-Recovery_OX!F78)</f>
        <v>0</v>
      </c>
      <c r="N78" s="476">
        <f>K78*(1-Recovery_OX!E78)*(1-Recovery_OX!F78)</f>
        <v>1.2630153580877485E-2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9.0664907549322482</v>
      </c>
      <c r="H79" s="473">
        <f>H78+HWP!E79</f>
        <v>7.4798548728191028</v>
      </c>
      <c r="I79" s="456"/>
      <c r="J79" s="475">
        <f>Garden!J86</f>
        <v>0</v>
      </c>
      <c r="K79" s="476">
        <f>Paper!J86</f>
        <v>1.1776277143273148E-2</v>
      </c>
      <c r="L79" s="477">
        <f>Wood!J86</f>
        <v>0</v>
      </c>
      <c r="M79" s="478">
        <f>J79*(1-Recovery_OX!E79)*(1-Recovery_OX!F79)</f>
        <v>0</v>
      </c>
      <c r="N79" s="476">
        <f>K79*(1-Recovery_OX!E79)*(1-Recovery_OX!F79)</f>
        <v>1.1776277143273148E-2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9.0664907549322482</v>
      </c>
      <c r="H80" s="473">
        <f>H79+HWP!E80</f>
        <v>7.4798548728191028</v>
      </c>
      <c r="I80" s="456"/>
      <c r="J80" s="475">
        <f>Garden!J87</f>
        <v>0</v>
      </c>
      <c r="K80" s="476">
        <f>Paper!J87</f>
        <v>1.098012802988756E-2</v>
      </c>
      <c r="L80" s="477">
        <f>Wood!J87</f>
        <v>0</v>
      </c>
      <c r="M80" s="478">
        <f>J80*(1-Recovery_OX!E80)*(1-Recovery_OX!F80)</f>
        <v>0</v>
      </c>
      <c r="N80" s="476">
        <f>K80*(1-Recovery_OX!E80)*(1-Recovery_OX!F80)</f>
        <v>1.098012802988756E-2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9.0664907549322482</v>
      </c>
      <c r="H81" s="473">
        <f>H80+HWP!E81</f>
        <v>7.4798548728191028</v>
      </c>
      <c r="I81" s="456"/>
      <c r="J81" s="475">
        <f>Garden!J88</f>
        <v>0</v>
      </c>
      <c r="K81" s="476">
        <f>Paper!J88</f>
        <v>1.0237803516843235E-2</v>
      </c>
      <c r="L81" s="477">
        <f>Wood!J88</f>
        <v>0</v>
      </c>
      <c r="M81" s="478">
        <f>J81*(1-Recovery_OX!E81)*(1-Recovery_OX!F81)</f>
        <v>0</v>
      </c>
      <c r="N81" s="476">
        <f>K81*(1-Recovery_OX!E81)*(1-Recovery_OX!F81)</f>
        <v>1.0237803516843235E-2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9.0664907549322482</v>
      </c>
      <c r="H82" s="473">
        <f>H81+HWP!E82</f>
        <v>7.4798548728191028</v>
      </c>
      <c r="I82" s="456"/>
      <c r="J82" s="475">
        <f>Garden!J89</f>
        <v>0</v>
      </c>
      <c r="K82" s="476">
        <f>Paper!J89</f>
        <v>9.5456647285160155E-3</v>
      </c>
      <c r="L82" s="477">
        <f>Wood!J89</f>
        <v>0</v>
      </c>
      <c r="M82" s="478">
        <f>J82*(1-Recovery_OX!E82)*(1-Recovery_OX!F82)</f>
        <v>0</v>
      </c>
      <c r="N82" s="476">
        <f>K82*(1-Recovery_OX!E82)*(1-Recovery_OX!F82)</f>
        <v>9.5456647285160155E-3</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9.0664907549322482</v>
      </c>
      <c r="H83" s="473">
        <f>H82+HWP!E83</f>
        <v>7.4798548728191028</v>
      </c>
      <c r="I83" s="456"/>
      <c r="J83" s="475">
        <f>Garden!J90</f>
        <v>0</v>
      </c>
      <c r="K83" s="476">
        <f>Paper!J90</f>
        <v>8.9003187997625261E-3</v>
      </c>
      <c r="L83" s="477">
        <f>Wood!J90</f>
        <v>0</v>
      </c>
      <c r="M83" s="478">
        <f>J83*(1-Recovery_OX!E83)*(1-Recovery_OX!F83)</f>
        <v>0</v>
      </c>
      <c r="N83" s="476">
        <f>K83*(1-Recovery_OX!E83)*(1-Recovery_OX!F83)</f>
        <v>8.9003187997625261E-3</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9.0664907549322482</v>
      </c>
      <c r="H84" s="473">
        <f>H83+HWP!E84</f>
        <v>7.4798548728191028</v>
      </c>
      <c r="I84" s="456"/>
      <c r="J84" s="475">
        <f>Garden!J91</f>
        <v>0</v>
      </c>
      <c r="K84" s="476">
        <f>Paper!J91</f>
        <v>8.2986022440913066E-3</v>
      </c>
      <c r="L84" s="477">
        <f>Wood!J91</f>
        <v>0</v>
      </c>
      <c r="M84" s="478">
        <f>J84*(1-Recovery_OX!E84)*(1-Recovery_OX!F84)</f>
        <v>0</v>
      </c>
      <c r="N84" s="476">
        <f>K84*(1-Recovery_OX!E84)*(1-Recovery_OX!F84)</f>
        <v>8.2986022440913066E-3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9.0664907549322482</v>
      </c>
      <c r="H85" s="473">
        <f>H84+HWP!E85</f>
        <v>7.4798548728191028</v>
      </c>
      <c r="I85" s="456"/>
      <c r="J85" s="475">
        <f>Garden!J92</f>
        <v>0</v>
      </c>
      <c r="K85" s="476">
        <f>Paper!J92</f>
        <v>7.7375654462483673E-3</v>
      </c>
      <c r="L85" s="477">
        <f>Wood!J92</f>
        <v>0</v>
      </c>
      <c r="M85" s="478">
        <f>J85*(1-Recovery_OX!E85)*(1-Recovery_OX!F85)</f>
        <v>0</v>
      </c>
      <c r="N85" s="476">
        <f>K85*(1-Recovery_OX!E85)*(1-Recovery_OX!F85)</f>
        <v>7.7375654462483673E-3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9.0664907549322482</v>
      </c>
      <c r="H86" s="473">
        <f>H85+HWP!E86</f>
        <v>7.4798548728191028</v>
      </c>
      <c r="I86" s="456"/>
      <c r="J86" s="475">
        <f>Garden!J93</f>
        <v>0</v>
      </c>
      <c r="K86" s="476">
        <f>Paper!J93</f>
        <v>7.2144582031997877E-3</v>
      </c>
      <c r="L86" s="477">
        <f>Wood!J93</f>
        <v>0</v>
      </c>
      <c r="M86" s="478">
        <f>J86*(1-Recovery_OX!E86)*(1-Recovery_OX!F86)</f>
        <v>0</v>
      </c>
      <c r="N86" s="476">
        <f>K86*(1-Recovery_OX!E86)*(1-Recovery_OX!F86)</f>
        <v>7.2144582031997877E-3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9.0664907549322482</v>
      </c>
      <c r="H87" s="473">
        <f>H86+HWP!E87</f>
        <v>7.4798548728191028</v>
      </c>
      <c r="I87" s="456"/>
      <c r="J87" s="475">
        <f>Garden!J94</f>
        <v>0</v>
      </c>
      <c r="K87" s="476">
        <f>Paper!J94</f>
        <v>6.7267162426332544E-3</v>
      </c>
      <c r="L87" s="477">
        <f>Wood!J94</f>
        <v>0</v>
      </c>
      <c r="M87" s="478">
        <f>J87*(1-Recovery_OX!E87)*(1-Recovery_OX!F87)</f>
        <v>0</v>
      </c>
      <c r="N87" s="476">
        <f>K87*(1-Recovery_OX!E87)*(1-Recovery_OX!F87)</f>
        <v>6.7267162426332544E-3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9.0664907549322482</v>
      </c>
      <c r="H88" s="473">
        <f>H87+HWP!E88</f>
        <v>7.4798548728191028</v>
      </c>
      <c r="I88" s="456"/>
      <c r="J88" s="475">
        <f>Garden!J95</f>
        <v>0</v>
      </c>
      <c r="K88" s="476">
        <f>Paper!J95</f>
        <v>6.2719486528922076E-3</v>
      </c>
      <c r="L88" s="477">
        <f>Wood!J95</f>
        <v>0</v>
      </c>
      <c r="M88" s="478">
        <f>J88*(1-Recovery_OX!E88)*(1-Recovery_OX!F88)</f>
        <v>0</v>
      </c>
      <c r="N88" s="476">
        <f>K88*(1-Recovery_OX!E88)*(1-Recovery_OX!F88)</f>
        <v>6.2719486528922076E-3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9.0664907549322482</v>
      </c>
      <c r="H89" s="473">
        <f>H88+HWP!E89</f>
        <v>7.4798548728191028</v>
      </c>
      <c r="I89" s="456"/>
      <c r="J89" s="475">
        <f>Garden!J96</f>
        <v>0</v>
      </c>
      <c r="K89" s="476">
        <f>Paper!J96</f>
        <v>5.8479261627241317E-3</v>
      </c>
      <c r="L89" s="477">
        <f>Wood!J96</f>
        <v>0</v>
      </c>
      <c r="M89" s="478">
        <f>J89*(1-Recovery_OX!E89)*(1-Recovery_OX!F89)</f>
        <v>0</v>
      </c>
      <c r="N89" s="476">
        <f>K89*(1-Recovery_OX!E89)*(1-Recovery_OX!F89)</f>
        <v>5.8479261627241317E-3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9.0664907549322482</v>
      </c>
      <c r="H90" s="473">
        <f>H89+HWP!E90</f>
        <v>7.4798548728191028</v>
      </c>
      <c r="I90" s="456"/>
      <c r="J90" s="475">
        <f>Garden!J97</f>
        <v>0</v>
      </c>
      <c r="K90" s="476">
        <f>Paper!J97</f>
        <v>5.4525702133902875E-3</v>
      </c>
      <c r="L90" s="477">
        <f>Wood!J97</f>
        <v>0</v>
      </c>
      <c r="M90" s="478">
        <f>J90*(1-Recovery_OX!E90)*(1-Recovery_OX!F90)</f>
        <v>0</v>
      </c>
      <c r="N90" s="476">
        <f>K90*(1-Recovery_OX!E90)*(1-Recovery_OX!F90)</f>
        <v>5.4525702133902875E-3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9.0664907549322482</v>
      </c>
      <c r="H91" s="473">
        <f>H90+HWP!E91</f>
        <v>7.4798548728191028</v>
      </c>
      <c r="I91" s="456"/>
      <c r="J91" s="475">
        <f>Garden!J98</f>
        <v>0</v>
      </c>
      <c r="K91" s="476">
        <f>Paper!J98</f>
        <v>5.0839427695683623E-3</v>
      </c>
      <c r="L91" s="477">
        <f>Wood!J98</f>
        <v>0</v>
      </c>
      <c r="M91" s="478">
        <f>J91*(1-Recovery_OX!E91)*(1-Recovery_OX!F91)</f>
        <v>0</v>
      </c>
      <c r="N91" s="476">
        <f>K91*(1-Recovery_OX!E91)*(1-Recovery_OX!F91)</f>
        <v>5.0839427695683623E-3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9.0664907549322482</v>
      </c>
      <c r="H92" s="482">
        <f>H91+HWP!E92</f>
        <v>7.4798548728191028</v>
      </c>
      <c r="I92" s="456"/>
      <c r="J92" s="484">
        <f>Garden!J99</f>
        <v>0</v>
      </c>
      <c r="K92" s="485">
        <f>Paper!J99</f>
        <v>4.7402368191010709E-3</v>
      </c>
      <c r="L92" s="486">
        <f>Wood!J99</f>
        <v>0</v>
      </c>
      <c r="M92" s="487">
        <f>J92*(1-Recovery_OX!E92)*(1-Recovery_OX!F92)</f>
        <v>0</v>
      </c>
      <c r="N92" s="485">
        <f>K92*(1-Recovery_OX!E92)*(1-Recovery_OX!F92)</f>
        <v>4.7402368191010709E-3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2017-09-14T08:37:43Z</dcterms:modified>
</cp:coreProperties>
</file>