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Kutim\"/>
    </mc:Choice>
  </mc:AlternateContent>
  <bookViews>
    <workbookView xWindow="0" yWindow="0" windowWidth="20490" windowHeight="7755" tabRatio="820" activeTab="2"/>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28" s="1"/>
  <c r="C42" i="6"/>
  <c r="C41" i="28" s="1"/>
  <c r="C41" i="6"/>
  <c r="C40" i="28" s="1"/>
  <c r="C40" i="6"/>
  <c r="C39" i="28" s="1"/>
  <c r="C39" i="6"/>
  <c r="C38" i="28" s="1"/>
  <c r="C38" i="6"/>
  <c r="C37" i="28" s="1"/>
  <c r="C37" i="6"/>
  <c r="C36" i="28" s="1"/>
  <c r="C36" i="6"/>
  <c r="C35" i="28" s="1"/>
  <c r="C35" i="6"/>
  <c r="C34" i="28" s="1"/>
  <c r="C34" i="6"/>
  <c r="C33" i="28" s="1"/>
  <c r="C33" i="6"/>
  <c r="C32" i="28" s="1"/>
  <c r="C32" i="6"/>
  <c r="C31" i="6"/>
  <c r="C30" i="6"/>
  <c r="C29" i="6"/>
  <c r="C28" i="6"/>
  <c r="C27" i="6"/>
  <c r="C26" i="6"/>
  <c r="C25" i="6"/>
  <c r="C24" i="6"/>
  <c r="J8" i="6" l="1"/>
  <c r="E8" i="6"/>
  <c r="O8" i="6"/>
  <c r="N8" i="6"/>
  <c r="M8" i="6"/>
  <c r="L8" i="6"/>
  <c r="K8" i="6"/>
  <c r="I8" i="6"/>
  <c r="F8" i="6"/>
  <c r="P8" i="6" l="1"/>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B19" i="39" s="1"/>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s="1"/>
  <c r="O28" i="4" s="1"/>
  <c r="K6" i="40" s="1"/>
  <c r="L28" i="4"/>
  <c r="B28" i="4"/>
  <c r="V93" i="6"/>
  <c r="X93" i="6" s="1"/>
  <c r="P94" i="7" s="1"/>
  <c r="P99" i="40" s="1"/>
  <c r="V92" i="6"/>
  <c r="X92" i="6" s="1"/>
  <c r="P93" i="7"/>
  <c r="V91" i="6"/>
  <c r="X91" i="6" s="1"/>
  <c r="P92" i="7" s="1"/>
  <c r="V90" i="6"/>
  <c r="X90" i="6" s="1"/>
  <c r="P91" i="7"/>
  <c r="V89" i="6"/>
  <c r="X89" i="6" s="1"/>
  <c r="P90" i="7" s="1"/>
  <c r="V88" i="6"/>
  <c r="X88" i="6" s="1"/>
  <c r="P89" i="7"/>
  <c r="P94" i="40" s="1"/>
  <c r="V87" i="6"/>
  <c r="X87" i="6" s="1"/>
  <c r="P88" i="7" s="1"/>
  <c r="V86" i="6"/>
  <c r="X86" i="6" s="1"/>
  <c r="P87" i="7"/>
  <c r="V85" i="6"/>
  <c r="X85" i="6" s="1"/>
  <c r="P86" i="7" s="1"/>
  <c r="P91" i="40" s="1"/>
  <c r="V84" i="6"/>
  <c r="X84" i="6" s="1"/>
  <c r="P85" i="7"/>
  <c r="V83" i="6"/>
  <c r="X83" i="6" s="1"/>
  <c r="P84" i="7" s="1"/>
  <c r="V82" i="6"/>
  <c r="X82" i="6" s="1"/>
  <c r="P83" i="7"/>
  <c r="V81" i="6"/>
  <c r="X81" i="6" s="1"/>
  <c r="P82" i="7" s="1"/>
  <c r="V80" i="6"/>
  <c r="X80" i="6" s="1"/>
  <c r="P81" i="7"/>
  <c r="P86" i="40" s="1"/>
  <c r="V79" i="6"/>
  <c r="X79" i="6" s="1"/>
  <c r="P80" i="7" s="1"/>
  <c r="V78" i="6"/>
  <c r="X78" i="6" s="1"/>
  <c r="P79" i="7"/>
  <c r="V77" i="6"/>
  <c r="X77" i="6" s="1"/>
  <c r="P78" i="7" s="1"/>
  <c r="P83" i="40" s="1"/>
  <c r="V76" i="6"/>
  <c r="X76" i="6" s="1"/>
  <c r="P77" i="7"/>
  <c r="V75" i="6"/>
  <c r="X75" i="6" s="1"/>
  <c r="P76" i="7" s="1"/>
  <c r="V74" i="6"/>
  <c r="X74" i="6" s="1"/>
  <c r="P75" i="7"/>
  <c r="V73" i="6"/>
  <c r="X73" i="6" s="1"/>
  <c r="P74" i="7" s="1"/>
  <c r="V72" i="6"/>
  <c r="X72" i="6" s="1"/>
  <c r="P73" i="7"/>
  <c r="P78" i="40" s="1"/>
  <c r="V71" i="6"/>
  <c r="X71" i="6" s="1"/>
  <c r="P72" i="7" s="1"/>
  <c r="V70" i="6"/>
  <c r="X70" i="6" s="1"/>
  <c r="P71" i="7"/>
  <c r="V69" i="6"/>
  <c r="X69" i="6" s="1"/>
  <c r="P70" i="7" s="1"/>
  <c r="P75" i="40" s="1"/>
  <c r="V68" i="6"/>
  <c r="X68" i="6" s="1"/>
  <c r="P69" i="7"/>
  <c r="V67" i="6"/>
  <c r="X67" i="6" s="1"/>
  <c r="P68" i="7" s="1"/>
  <c r="V66" i="6"/>
  <c r="X66" i="6" s="1"/>
  <c r="P67" i="7"/>
  <c r="V65" i="6"/>
  <c r="X65" i="6" s="1"/>
  <c r="P66" i="7" s="1"/>
  <c r="V64" i="6"/>
  <c r="X64" i="6" s="1"/>
  <c r="P65" i="7"/>
  <c r="P70" i="40" s="1"/>
  <c r="V63" i="6"/>
  <c r="X63" i="6" s="1"/>
  <c r="P64" i="7" s="1"/>
  <c r="V62" i="6"/>
  <c r="X62" i="6" s="1"/>
  <c r="P63" i="7"/>
  <c r="V61" i="6"/>
  <c r="X61" i="6" s="1"/>
  <c r="P62" i="7" s="1"/>
  <c r="P67" i="40" s="1"/>
  <c r="V60" i="6"/>
  <c r="X60" i="6" s="1"/>
  <c r="P61" i="7"/>
  <c r="V59" i="6"/>
  <c r="X59" i="6" s="1"/>
  <c r="P60" i="7" s="1"/>
  <c r="V58" i="6"/>
  <c r="X58" i="6" s="1"/>
  <c r="P59" i="7"/>
  <c r="V57" i="6"/>
  <c r="X57" i="6" s="1"/>
  <c r="P58" i="7" s="1"/>
  <c r="V56" i="6"/>
  <c r="X56" i="6" s="1"/>
  <c r="P57" i="7"/>
  <c r="P62" i="40" s="1"/>
  <c r="V55" i="6"/>
  <c r="X55" i="6" s="1"/>
  <c r="P56" i="7" s="1"/>
  <c r="V54" i="6"/>
  <c r="X54" i="6" s="1"/>
  <c r="P55" i="7"/>
  <c r="V53" i="6"/>
  <c r="X53" i="6" s="1"/>
  <c r="P54" i="7" s="1"/>
  <c r="P59" i="40" s="1"/>
  <c r="V52" i="6"/>
  <c r="X52" i="6" s="1"/>
  <c r="P53" i="7"/>
  <c r="V51" i="6"/>
  <c r="X51" i="6" s="1"/>
  <c r="P52" i="7" s="1"/>
  <c r="V50" i="6"/>
  <c r="X50" i="6"/>
  <c r="P51" i="7" s="1"/>
  <c r="V49" i="6"/>
  <c r="X49" i="6" s="1"/>
  <c r="P50" i="7" s="1"/>
  <c r="V48" i="6"/>
  <c r="X48" i="6"/>
  <c r="P49" i="7" s="1"/>
  <c r="P54" i="40" s="1"/>
  <c r="V47" i="6"/>
  <c r="X47" i="6" s="1"/>
  <c r="P48" i="7" s="1"/>
  <c r="V46" i="6"/>
  <c r="X46" i="6"/>
  <c r="P47" i="7" s="1"/>
  <c r="V45" i="6"/>
  <c r="X45" i="6" s="1"/>
  <c r="P46" i="7" s="1"/>
  <c r="P51" i="40" s="1"/>
  <c r="V44" i="6"/>
  <c r="X44" i="6"/>
  <c r="P45" i="7" s="1"/>
  <c r="V43" i="6"/>
  <c r="X43" i="6" s="1"/>
  <c r="P44" i="7" s="1"/>
  <c r="V42" i="6"/>
  <c r="X42" i="6"/>
  <c r="P43" i="7" s="1"/>
  <c r="V41" i="6"/>
  <c r="X41" i="6" s="1"/>
  <c r="P42" i="7" s="1"/>
  <c r="V40" i="6"/>
  <c r="X40" i="6"/>
  <c r="P41" i="7" s="1"/>
  <c r="P46" i="40" s="1"/>
  <c r="V39" i="6"/>
  <c r="X39" i="6" s="1"/>
  <c r="P40" i="7" s="1"/>
  <c r="V38" i="6"/>
  <c r="X38" i="6"/>
  <c r="P39" i="7" s="1"/>
  <c r="V37" i="6"/>
  <c r="X37" i="6" s="1"/>
  <c r="P38" i="7" s="1"/>
  <c r="P43" i="40" s="1"/>
  <c r="V36" i="6"/>
  <c r="X36" i="6"/>
  <c r="P37" i="7" s="1"/>
  <c r="V35" i="6"/>
  <c r="X35" i="6" s="1"/>
  <c r="P36" i="7" s="1"/>
  <c r="V34" i="6"/>
  <c r="X34" i="6"/>
  <c r="P35" i="7" s="1"/>
  <c r="V33" i="6"/>
  <c r="X33" i="6" s="1"/>
  <c r="P34" i="7" s="1"/>
  <c r="V32" i="6"/>
  <c r="X32" i="6"/>
  <c r="P33" i="7" s="1"/>
  <c r="P38" i="40" s="1"/>
  <c r="V31" i="6"/>
  <c r="X31" i="6" s="1"/>
  <c r="P32" i="7" s="1"/>
  <c r="V30" i="6"/>
  <c r="X30" i="6"/>
  <c r="P31" i="7" s="1"/>
  <c r="V29" i="6"/>
  <c r="X29" i="6" s="1"/>
  <c r="P30" i="7" s="1"/>
  <c r="P35" i="40" s="1"/>
  <c r="V28" i="6"/>
  <c r="X28" i="6"/>
  <c r="P29" i="7" s="1"/>
  <c r="V27" i="6"/>
  <c r="X27" i="6" s="1"/>
  <c r="P28" i="7" s="1"/>
  <c r="V26" i="6"/>
  <c r="X26" i="6"/>
  <c r="P27" i="7" s="1"/>
  <c r="V25" i="6"/>
  <c r="X25" i="6" s="1"/>
  <c r="P26" i="7" s="1"/>
  <c r="V24" i="6"/>
  <c r="X24" i="6"/>
  <c r="P25" i="7" s="1"/>
  <c r="P30" i="40" s="1"/>
  <c r="V23" i="6"/>
  <c r="X23" i="6" s="1"/>
  <c r="P24" i="7" s="1"/>
  <c r="V22" i="6"/>
  <c r="X22" i="6"/>
  <c r="P23" i="7" s="1"/>
  <c r="V21" i="6"/>
  <c r="X21" i="6" s="1"/>
  <c r="P22" i="7" s="1"/>
  <c r="P27" i="40" s="1"/>
  <c r="V20" i="6"/>
  <c r="X20" i="6"/>
  <c r="P21" i="7" s="1"/>
  <c r="V19" i="6"/>
  <c r="X19" i="6" s="1"/>
  <c r="P20" i="7" s="1"/>
  <c r="V18" i="6"/>
  <c r="X18" i="6"/>
  <c r="P19" i="7" s="1"/>
  <c r="V17" i="6"/>
  <c r="X17" i="6" s="1"/>
  <c r="P18" i="7" s="1"/>
  <c r="V16" i="6"/>
  <c r="X16" i="6"/>
  <c r="P17" i="7" s="1"/>
  <c r="P22" i="40" s="1"/>
  <c r="V15" i="6"/>
  <c r="X15" i="6" s="1"/>
  <c r="P16" i="7" s="1"/>
  <c r="V14" i="6"/>
  <c r="X14" i="6"/>
  <c r="P15" i="7" s="1"/>
  <c r="V13" i="6"/>
  <c r="X13" i="6" s="1"/>
  <c r="P14" i="7" s="1"/>
  <c r="P19" i="40"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G88" i="7" s="1"/>
  <c r="P93" i="34" s="1"/>
  <c r="I86" i="6"/>
  <c r="I85" i="6"/>
  <c r="I84" i="6"/>
  <c r="I83" i="6"/>
  <c r="I82" i="6"/>
  <c r="I81" i="6"/>
  <c r="G82" i="7" s="1"/>
  <c r="P87" i="34" s="1"/>
  <c r="I80" i="6"/>
  <c r="G81" i="7" s="1"/>
  <c r="P86" i="34" s="1"/>
  <c r="I79" i="6"/>
  <c r="I78" i="6"/>
  <c r="I77" i="6"/>
  <c r="I76" i="6"/>
  <c r="I75" i="6"/>
  <c r="I74" i="6"/>
  <c r="I73" i="6"/>
  <c r="G74" i="7" s="1"/>
  <c r="P79" i="34" s="1"/>
  <c r="I72" i="6"/>
  <c r="I71" i="6"/>
  <c r="G72" i="7" s="1"/>
  <c r="P77" i="34" s="1"/>
  <c r="I70" i="6"/>
  <c r="I69" i="6"/>
  <c r="I68" i="6"/>
  <c r="I67" i="6"/>
  <c r="I66" i="6"/>
  <c r="I65" i="6"/>
  <c r="I64" i="6"/>
  <c r="I63" i="6"/>
  <c r="I62" i="6"/>
  <c r="I61" i="6"/>
  <c r="G62" i="7" s="1"/>
  <c r="P67" i="34" s="1"/>
  <c r="I60" i="6"/>
  <c r="I59" i="6"/>
  <c r="I58" i="6"/>
  <c r="I57" i="6"/>
  <c r="I56" i="6"/>
  <c r="G57" i="7" s="1"/>
  <c r="P62" i="34" s="1"/>
  <c r="I55" i="6"/>
  <c r="G56" i="7" s="1"/>
  <c r="P61" i="34" s="1"/>
  <c r="I54" i="6"/>
  <c r="I53" i="6"/>
  <c r="G54" i="7" s="1"/>
  <c r="P59" i="34" s="1"/>
  <c r="I52" i="6"/>
  <c r="I51" i="6"/>
  <c r="I50" i="6"/>
  <c r="I49" i="6"/>
  <c r="I48" i="6"/>
  <c r="I47" i="6"/>
  <c r="G48" i="7" s="1"/>
  <c r="P53" i="34" s="1"/>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E81" i="7" s="1"/>
  <c r="P86" i="35" s="1"/>
  <c r="G79" i="6"/>
  <c r="G78" i="6"/>
  <c r="E79" i="7" s="1"/>
  <c r="P84" i="35" s="1"/>
  <c r="G77" i="6"/>
  <c r="E78" i="7" s="1"/>
  <c r="P83" i="35" s="1"/>
  <c r="G76" i="6"/>
  <c r="G75" i="6"/>
  <c r="G74" i="6"/>
  <c r="G73" i="6"/>
  <c r="E74" i="7" s="1"/>
  <c r="P79" i="35" s="1"/>
  <c r="G72" i="6"/>
  <c r="G71" i="6"/>
  <c r="G70" i="6"/>
  <c r="E71" i="7" s="1"/>
  <c r="P76" i="35" s="1"/>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E35" i="7" s="1"/>
  <c r="P40" i="35" s="1"/>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J15" i="4" s="1"/>
  <c r="D21" i="4"/>
  <c r="O21" i="4"/>
  <c r="K6" i="35" s="1"/>
  <c r="D20" i="4"/>
  <c r="O20" i="4" s="1"/>
  <c r="K6" i="34" s="1"/>
  <c r="C15" i="4"/>
  <c r="I21" i="4"/>
  <c r="J21" i="4" s="1"/>
  <c r="I20" i="4"/>
  <c r="J20" i="4" s="1"/>
  <c r="R20" i="4" s="1"/>
  <c r="H21" i="4"/>
  <c r="H20" i="4"/>
  <c r="C21" i="4"/>
  <c r="C20" i="4"/>
  <c r="R21"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L43" i="7" s="1"/>
  <c r="M43" i="6"/>
  <c r="K44" i="7" s="1"/>
  <c r="N43" i="6"/>
  <c r="M44" i="6"/>
  <c r="N44" i="6"/>
  <c r="M45" i="6"/>
  <c r="N45" i="6"/>
  <c r="M46" i="6"/>
  <c r="K47" i="7" s="1"/>
  <c r="N46" i="6"/>
  <c r="M47" i="6"/>
  <c r="N47" i="6"/>
  <c r="M48" i="6"/>
  <c r="N48" i="6"/>
  <c r="L49" i="7" s="1"/>
  <c r="M49" i="6"/>
  <c r="N49" i="6"/>
  <c r="M50" i="6"/>
  <c r="N50" i="6"/>
  <c r="M51" i="6"/>
  <c r="N51" i="6"/>
  <c r="M52" i="6"/>
  <c r="N52" i="6"/>
  <c r="M53" i="6"/>
  <c r="N53" i="6"/>
  <c r="M54" i="6"/>
  <c r="N54" i="6"/>
  <c r="M55" i="6"/>
  <c r="N55" i="6"/>
  <c r="M56" i="6"/>
  <c r="N56" i="6"/>
  <c r="M57" i="6"/>
  <c r="N57" i="6"/>
  <c r="M58" i="6"/>
  <c r="N58" i="6"/>
  <c r="E59" i="7"/>
  <c r="P64" i="35" s="1"/>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L74" i="7" s="1"/>
  <c r="M74" i="6"/>
  <c r="N74" i="6"/>
  <c r="M75" i="6"/>
  <c r="N75" i="6"/>
  <c r="M76" i="6"/>
  <c r="N76" i="6"/>
  <c r="L77" i="7" s="1"/>
  <c r="M77" i="6"/>
  <c r="N77" i="6"/>
  <c r="M78" i="6"/>
  <c r="N78" i="6"/>
  <c r="M79" i="6"/>
  <c r="N79" i="6"/>
  <c r="M80" i="6"/>
  <c r="K81" i="7" s="1"/>
  <c r="N80" i="6"/>
  <c r="M81" i="6"/>
  <c r="K82" i="7" s="1"/>
  <c r="N81" i="6"/>
  <c r="M82" i="6"/>
  <c r="N82" i="6"/>
  <c r="M83" i="6"/>
  <c r="N83" i="6"/>
  <c r="M84" i="6"/>
  <c r="N84" i="6"/>
  <c r="M85" i="6"/>
  <c r="N85" i="6"/>
  <c r="L86" i="7" s="1"/>
  <c r="M86" i="6"/>
  <c r="N86" i="6"/>
  <c r="M87" i="6"/>
  <c r="N87" i="6"/>
  <c r="M88" i="6"/>
  <c r="N88" i="6"/>
  <c r="L89" i="7" s="1"/>
  <c r="M89" i="6"/>
  <c r="N89" i="6"/>
  <c r="M90" i="6"/>
  <c r="N90" i="6"/>
  <c r="M91" i="6"/>
  <c r="K92" i="7" s="1"/>
  <c r="N91" i="6"/>
  <c r="M92" i="6"/>
  <c r="N92" i="6"/>
  <c r="L93" i="7" s="1"/>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AH25" i="5" s="1"/>
  <c r="Y4" i="5"/>
  <c r="AA4" i="5"/>
  <c r="AD4" i="5"/>
  <c r="E58" i="4"/>
  <c r="E59" i="4"/>
  <c r="E55" i="4"/>
  <c r="F12" i="28" s="1"/>
  <c r="C94" i="8"/>
  <c r="D94" i="8"/>
  <c r="E94" i="8"/>
  <c r="F94" i="8"/>
  <c r="G94" i="8"/>
  <c r="C95" i="8"/>
  <c r="D95" i="8"/>
  <c r="E95" i="8"/>
  <c r="F95" i="8"/>
  <c r="G95" i="8"/>
  <c r="C96" i="8"/>
  <c r="D96" i="8"/>
  <c r="E96" i="8"/>
  <c r="F96" i="8"/>
  <c r="G96" i="8"/>
  <c r="C97" i="8"/>
  <c r="D97" i="8"/>
  <c r="E97" i="8"/>
  <c r="F97" i="8"/>
  <c r="G97" i="8"/>
  <c r="C98" i="8"/>
  <c r="D98" i="8"/>
  <c r="E98" i="8"/>
  <c r="F98" i="8"/>
  <c r="G98" i="8"/>
  <c r="B14" i="7"/>
  <c r="O19" i="37" s="1"/>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F13" i="28"/>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K13" i="18"/>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C47" i="7" s="1"/>
  <c r="P52" i="18" s="1"/>
  <c r="L65" i="6"/>
  <c r="E82" i="6"/>
  <c r="C83" i="7" s="1"/>
  <c r="E64" i="6"/>
  <c r="E76" i="6"/>
  <c r="E60" i="6"/>
  <c r="L13" i="6"/>
  <c r="J67" i="6"/>
  <c r="E55" i="6"/>
  <c r="E36" i="6"/>
  <c r="E21" i="6"/>
  <c r="K51" i="6"/>
  <c r="E54" i="6"/>
  <c r="E13" i="6"/>
  <c r="E66" i="6"/>
  <c r="E79" i="6"/>
  <c r="F79" i="6"/>
  <c r="H79" i="6"/>
  <c r="F80" i="7" s="1"/>
  <c r="J79" i="6"/>
  <c r="K79" i="6"/>
  <c r="L79" i="6"/>
  <c r="J42" i="6"/>
  <c r="E88" i="6"/>
  <c r="J22" i="6"/>
  <c r="J92" i="6"/>
  <c r="E87" i="6"/>
  <c r="E51" i="6"/>
  <c r="E33" i="6"/>
  <c r="J82" i="6"/>
  <c r="E45" i="6"/>
  <c r="E27" i="6"/>
  <c r="E74" i="6"/>
  <c r="C75" i="7" s="1"/>
  <c r="C80" i="18" s="1"/>
  <c r="E57" i="6"/>
  <c r="L89" i="6"/>
  <c r="I50" i="7"/>
  <c r="K38" i="6"/>
  <c r="K28" i="6"/>
  <c r="L38" i="6"/>
  <c r="E38" i="6"/>
  <c r="F38" i="6"/>
  <c r="H38" i="6"/>
  <c r="J38" i="6"/>
  <c r="K17" i="6"/>
  <c r="F91" i="6"/>
  <c r="D92" i="7" s="1"/>
  <c r="C97" i="35" s="1"/>
  <c r="K42" i="6"/>
  <c r="L93" i="6"/>
  <c r="L54" i="6"/>
  <c r="K23" i="6"/>
  <c r="K88" i="6"/>
  <c r="I89" i="7" s="1"/>
  <c r="L40" i="6"/>
  <c r="L24" i="6"/>
  <c r="L42" i="6"/>
  <c r="K65" i="6"/>
  <c r="F18" i="6"/>
  <c r="K26" i="6"/>
  <c r="O54" i="7"/>
  <c r="L34" i="6"/>
  <c r="F41" i="6"/>
  <c r="F93" i="6"/>
  <c r="F20" i="6"/>
  <c r="L71" i="6"/>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I47" i="7" s="1"/>
  <c r="F53" i="6"/>
  <c r="L86" i="6"/>
  <c r="K92" i="6"/>
  <c r="F59" i="6"/>
  <c r="C46" i="7"/>
  <c r="C51" i="18" s="1"/>
  <c r="K48" i="6"/>
  <c r="I49" i="7" s="1"/>
  <c r="L46" i="6"/>
  <c r="O68" i="7"/>
  <c r="O65" i="7"/>
  <c r="F19" i="6"/>
  <c r="L68" i="6"/>
  <c r="L39" i="6"/>
  <c r="L29" i="6"/>
  <c r="K77" i="6"/>
  <c r="K55" i="6"/>
  <c r="I56" i="7" s="1"/>
  <c r="K81" i="6"/>
  <c r="K59" i="6"/>
  <c r="K74" i="6"/>
  <c r="I75" i="7" s="1"/>
  <c r="L64" i="7"/>
  <c r="F86" i="6"/>
  <c r="H14" i="6"/>
  <c r="K68" i="6"/>
  <c r="L31" i="6"/>
  <c r="L59" i="6"/>
  <c r="L83" i="6"/>
  <c r="H86" i="6"/>
  <c r="H26" i="6"/>
  <c r="L18" i="6"/>
  <c r="L80" i="6"/>
  <c r="J81" i="7" s="1"/>
  <c r="L81" i="6"/>
  <c r="L44" i="6"/>
  <c r="L82" i="6"/>
  <c r="L45" i="6"/>
  <c r="L78" i="6"/>
  <c r="K53" i="6"/>
  <c r="I54" i="7" s="1"/>
  <c r="K87" i="6"/>
  <c r="K33" i="6"/>
  <c r="K78" i="6"/>
  <c r="K19" i="6"/>
  <c r="K75" i="6"/>
  <c r="K52" i="6"/>
  <c r="K18" i="6"/>
  <c r="L23" i="6"/>
  <c r="H67" i="6"/>
  <c r="H80" i="6"/>
  <c r="F81" i="7" s="1"/>
  <c r="H71" i="6"/>
  <c r="H53" i="6"/>
  <c r="K36" i="6"/>
  <c r="K70" i="6"/>
  <c r="L87" i="6"/>
  <c r="H36" i="6"/>
  <c r="F37" i="7" s="1"/>
  <c r="H48" i="6"/>
  <c r="L26" i="6"/>
  <c r="L27" i="6"/>
  <c r="L20" i="6"/>
  <c r="L49" i="6"/>
  <c r="L16" i="6"/>
  <c r="L50" i="6"/>
  <c r="L90" i="6"/>
  <c r="K34" i="6"/>
  <c r="K45" i="6"/>
  <c r="I46" i="7" s="1"/>
  <c r="K84" i="6"/>
  <c r="I85" i="7" s="1"/>
  <c r="K57" i="6"/>
  <c r="K54" i="6"/>
  <c r="K27" i="6"/>
  <c r="K91" i="6"/>
  <c r="K16" i="6"/>
  <c r="H32" i="6"/>
  <c r="F32" i="6"/>
  <c r="F69" i="6"/>
  <c r="F48" i="6"/>
  <c r="F30" i="6"/>
  <c r="F84" i="6"/>
  <c r="F29" i="6"/>
  <c r="F60" i="6"/>
  <c r="F90" i="6"/>
  <c r="F27" i="6"/>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L32" i="6"/>
  <c r="L37" i="6"/>
  <c r="L19" i="6"/>
  <c r="L69" i="6"/>
  <c r="L28" i="6"/>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H35" i="7" s="1"/>
  <c r="P40" i="33" s="1"/>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F40" i="7" s="1"/>
  <c r="H85" i="6"/>
  <c r="H66" i="6"/>
  <c r="H59" i="6"/>
  <c r="H49" i="6"/>
  <c r="H78" i="6"/>
  <c r="H15" i="6"/>
  <c r="H51" i="6"/>
  <c r="H19" i="6"/>
  <c r="H89" i="6"/>
  <c r="H77" i="6"/>
  <c r="H37" i="6"/>
  <c r="H44" i="6"/>
  <c r="H68" i="6"/>
  <c r="H35" i="6"/>
  <c r="H24" i="6"/>
  <c r="H16" i="6"/>
  <c r="H90" i="6"/>
  <c r="H58" i="6"/>
  <c r="H33" i="6"/>
  <c r="H25" i="6"/>
  <c r="H75" i="6"/>
  <c r="H23" i="6"/>
  <c r="H54" i="6"/>
  <c r="H61" i="6"/>
  <c r="F62" i="7" s="1"/>
  <c r="H56" i="6"/>
  <c r="H87" i="6"/>
  <c r="H17" i="6"/>
  <c r="H60" i="6"/>
  <c r="H28" i="6"/>
  <c r="H18" i="6"/>
  <c r="H82" i="6"/>
  <c r="H42" i="6"/>
  <c r="H13" i="6"/>
  <c r="H73" i="6"/>
  <c r="H83" i="6"/>
  <c r="H57" i="6"/>
  <c r="H50" i="6"/>
  <c r="H62" i="6"/>
  <c r="H88" i="6"/>
  <c r="H40" i="6"/>
  <c r="H93" i="6"/>
  <c r="H70" i="6"/>
  <c r="H29" i="6"/>
  <c r="H64" i="6"/>
  <c r="F65" i="7" s="1"/>
  <c r="P70" i="32" s="1"/>
  <c r="H65" i="6"/>
  <c r="J33" i="6"/>
  <c r="J61" i="6"/>
  <c r="J90" i="6"/>
  <c r="H81" i="6"/>
  <c r="H21" i="6"/>
  <c r="H92" i="6"/>
  <c r="H30" i="6"/>
  <c r="H31" i="6"/>
  <c r="J32" i="6"/>
  <c r="H47" i="6"/>
  <c r="F48" i="7" s="1"/>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D81" i="7" s="1"/>
  <c r="C86" i="31" s="1"/>
  <c r="F36" i="6"/>
  <c r="F40" i="6"/>
  <c r="F25" i="6"/>
  <c r="F76" i="6"/>
  <c r="E19" i="6"/>
  <c r="E56" i="6"/>
  <c r="E24" i="6"/>
  <c r="E40" i="6"/>
  <c r="E49" i="6"/>
  <c r="E32" i="6"/>
  <c r="E31" i="6"/>
  <c r="E71" i="6"/>
  <c r="E92" i="6"/>
  <c r="H69" i="6"/>
  <c r="J89" i="6"/>
  <c r="J48" i="6"/>
  <c r="J23" i="6"/>
  <c r="J81" i="6"/>
  <c r="J69" i="6"/>
  <c r="J36" i="6"/>
  <c r="O81" i="7"/>
  <c r="C86" i="37" s="1"/>
  <c r="L45" i="7"/>
  <c r="H75" i="7"/>
  <c r="O43" i="7"/>
  <c r="P48" i="37" s="1"/>
  <c r="O48" i="7"/>
  <c r="C53" i="37" s="1"/>
  <c r="F70" i="28"/>
  <c r="F74" i="28"/>
  <c r="F48" i="28"/>
  <c r="F71" i="28"/>
  <c r="F47" i="28"/>
  <c r="F28" i="28"/>
  <c r="F18" i="28"/>
  <c r="F27" i="28"/>
  <c r="F49" i="28"/>
  <c r="F50" i="28"/>
  <c r="F68" i="28"/>
  <c r="F43" i="28"/>
  <c r="F21" i="28"/>
  <c r="F69" i="28"/>
  <c r="F44" i="28"/>
  <c r="F22" i="28"/>
  <c r="F58" i="28"/>
  <c r="F33" i="28"/>
  <c r="F34" i="28"/>
  <c r="F84" i="28"/>
  <c r="F64" i="28"/>
  <c r="F37" i="28"/>
  <c r="F85" i="28"/>
  <c r="F65" i="28"/>
  <c r="F38" i="28"/>
  <c r="F88" i="28"/>
  <c r="F86" i="28"/>
  <c r="F87" i="28"/>
  <c r="F92" i="28"/>
  <c r="F80" i="28"/>
  <c r="F53" i="28"/>
  <c r="F31" i="28"/>
  <c r="F81" i="28"/>
  <c r="F54" i="28"/>
  <c r="F32" i="28"/>
  <c r="F90" i="28"/>
  <c r="F78" i="28"/>
  <c r="F41" i="28"/>
  <c r="F79" i="28"/>
  <c r="F42" i="28"/>
  <c r="F89" i="28"/>
  <c r="F76" i="28"/>
  <c r="F66" i="28"/>
  <c r="F51" i="28"/>
  <c r="F39" i="28"/>
  <c r="F29" i="28"/>
  <c r="F19" i="28"/>
  <c r="F77" i="28"/>
  <c r="F67" i="28"/>
  <c r="F52" i="28"/>
  <c r="F40" i="28"/>
  <c r="F30" i="28"/>
  <c r="F20" i="28"/>
  <c r="F15" i="28"/>
  <c r="F62" i="28"/>
  <c r="F25" i="28"/>
  <c r="F63" i="28"/>
  <c r="F26" i="28"/>
  <c r="F14" i="28"/>
  <c r="F82" i="28"/>
  <c r="F72" i="28"/>
  <c r="F55" i="28"/>
  <c r="F45" i="28"/>
  <c r="F35" i="28"/>
  <c r="F23" i="28"/>
  <c r="F83" i="28"/>
  <c r="F73" i="28"/>
  <c r="F56" i="28"/>
  <c r="F46" i="28"/>
  <c r="F36" i="28"/>
  <c r="F24" i="28"/>
  <c r="F57" i="28"/>
  <c r="F91" i="28"/>
  <c r="F59" i="28"/>
  <c r="F16" i="28"/>
  <c r="W13" i="18"/>
  <c r="K7" i="18"/>
  <c r="W7" i="18"/>
  <c r="F60" i="28"/>
  <c r="F61" i="28"/>
  <c r="F17" i="28"/>
  <c r="B19" i="35"/>
  <c r="K7" i="31"/>
  <c r="W7" i="31"/>
  <c r="K13" i="31"/>
  <c r="W13" i="31"/>
  <c r="K7" i="32"/>
  <c r="W7" i="32"/>
  <c r="K13" i="32"/>
  <c r="W13" i="32"/>
  <c r="K7" i="33"/>
  <c r="K13" i="33"/>
  <c r="E54" i="7"/>
  <c r="P59" i="35" s="1"/>
  <c r="E46" i="7"/>
  <c r="P51" i="35" s="1"/>
  <c r="O46" i="4"/>
  <c r="K7" i="34"/>
  <c r="W7" i="34"/>
  <c r="K13" i="34"/>
  <c r="W13" i="34"/>
  <c r="K7" i="35"/>
  <c r="K13" i="35"/>
  <c r="O73" i="7"/>
  <c r="P78" i="37" s="1"/>
  <c r="O52" i="7"/>
  <c r="C57" i="37" s="1"/>
  <c r="G43" i="7"/>
  <c r="P48" i="34" s="1"/>
  <c r="K89" i="7"/>
  <c r="O89" i="7"/>
  <c r="P94" i="37" s="1"/>
  <c r="O79" i="7"/>
  <c r="C84" i="37" s="1"/>
  <c r="O46" i="7"/>
  <c r="C51" i="37" s="1"/>
  <c r="L57" i="7"/>
  <c r="O45" i="7"/>
  <c r="L72" i="7"/>
  <c r="G92" i="7"/>
  <c r="P97" i="34" s="1"/>
  <c r="J92" i="7"/>
  <c r="O92" i="7"/>
  <c r="P97" i="37" s="1"/>
  <c r="C54" i="7"/>
  <c r="W13" i="35"/>
  <c r="W7" i="36"/>
  <c r="W13" i="36"/>
  <c r="W7" i="37"/>
  <c r="W13" i="37"/>
  <c r="K7" i="36"/>
  <c r="K13" i="36"/>
  <c r="C97" i="37"/>
  <c r="P20" i="40"/>
  <c r="C20" i="40"/>
  <c r="P24" i="40"/>
  <c r="C24" i="40"/>
  <c r="P29" i="40"/>
  <c r="C29" i="40"/>
  <c r="P31" i="40"/>
  <c r="C31" i="40"/>
  <c r="P33" i="40"/>
  <c r="C33" i="40"/>
  <c r="P37" i="40"/>
  <c r="C37" i="40"/>
  <c r="P39" i="40"/>
  <c r="C39" i="40"/>
  <c r="P41" i="40"/>
  <c r="C41" i="40"/>
  <c r="P45" i="40"/>
  <c r="C45" i="40"/>
  <c r="P47" i="40"/>
  <c r="C47" i="40"/>
  <c r="P49" i="40"/>
  <c r="C49" i="40"/>
  <c r="P53" i="40"/>
  <c r="C53" i="40"/>
  <c r="P55" i="40"/>
  <c r="C55" i="40"/>
  <c r="P57" i="40"/>
  <c r="C57" i="40"/>
  <c r="P60" i="40"/>
  <c r="C60" i="40"/>
  <c r="C62" i="40"/>
  <c r="P64" i="40"/>
  <c r="C64" i="40"/>
  <c r="P66" i="40"/>
  <c r="C66" i="40"/>
  <c r="P68" i="40"/>
  <c r="C68" i="40"/>
  <c r="C70" i="40"/>
  <c r="P72" i="40"/>
  <c r="C72" i="40"/>
  <c r="P74" i="40"/>
  <c r="C74" i="40"/>
  <c r="P76" i="40"/>
  <c r="C76" i="40"/>
  <c r="C78" i="40"/>
  <c r="P80" i="40"/>
  <c r="C80" i="40"/>
  <c r="P82" i="40"/>
  <c r="C82" i="40"/>
  <c r="P84" i="40"/>
  <c r="C84" i="40"/>
  <c r="C86" i="40"/>
  <c r="P88" i="40"/>
  <c r="C88" i="40"/>
  <c r="P90" i="40"/>
  <c r="C90" i="40"/>
  <c r="P93" i="40"/>
  <c r="C93" i="40"/>
  <c r="P95" i="40"/>
  <c r="C95" i="40"/>
  <c r="P97" i="40"/>
  <c r="C97" i="40"/>
  <c r="C99" i="40"/>
  <c r="P51" i="37"/>
  <c r="P57" i="37"/>
  <c r="C19" i="40"/>
  <c r="P21" i="40"/>
  <c r="C21" i="40"/>
  <c r="P23" i="40"/>
  <c r="C23" i="40"/>
  <c r="P25" i="40"/>
  <c r="C25" i="40"/>
  <c r="P26" i="40"/>
  <c r="C26" i="40"/>
  <c r="P28" i="40"/>
  <c r="C28" i="40"/>
  <c r="C30" i="40"/>
  <c r="P32" i="40"/>
  <c r="C32" i="40"/>
  <c r="P34" i="40"/>
  <c r="C34" i="40"/>
  <c r="P36" i="40"/>
  <c r="C36" i="40"/>
  <c r="C38" i="40"/>
  <c r="P40" i="40"/>
  <c r="C40" i="40"/>
  <c r="P42" i="40"/>
  <c r="C42" i="40"/>
  <c r="P44" i="40"/>
  <c r="C44" i="40"/>
  <c r="C46" i="40"/>
  <c r="P48" i="40"/>
  <c r="C48" i="40"/>
  <c r="P50" i="40"/>
  <c r="C50" i="40"/>
  <c r="P52" i="40"/>
  <c r="C52" i="40"/>
  <c r="C54" i="40"/>
  <c r="P56" i="40"/>
  <c r="C56" i="40"/>
  <c r="P58" i="40"/>
  <c r="C58" i="40"/>
  <c r="P61" i="40"/>
  <c r="C61" i="40"/>
  <c r="P63" i="40"/>
  <c r="C63" i="40"/>
  <c r="P65" i="40"/>
  <c r="C65" i="40"/>
  <c r="P69" i="40"/>
  <c r="C69" i="40"/>
  <c r="P71" i="40"/>
  <c r="C71" i="40"/>
  <c r="P73" i="40"/>
  <c r="C73" i="40"/>
  <c r="P77" i="40"/>
  <c r="C77" i="40"/>
  <c r="P79" i="40"/>
  <c r="C79" i="40"/>
  <c r="P81" i="40"/>
  <c r="C81" i="40"/>
  <c r="P85" i="40"/>
  <c r="C85" i="40"/>
  <c r="P87" i="40"/>
  <c r="C87" i="40"/>
  <c r="P89" i="40"/>
  <c r="C89" i="40"/>
  <c r="P92" i="40"/>
  <c r="C92" i="40"/>
  <c r="P96" i="40"/>
  <c r="C96" i="40"/>
  <c r="P98" i="40"/>
  <c r="C98" i="40"/>
  <c r="F12" i="39"/>
  <c r="R16" i="4"/>
  <c r="O17" i="4"/>
  <c r="K6" i="32" s="1"/>
  <c r="W8" i="34"/>
  <c r="W6" i="36"/>
  <c r="W8" i="35"/>
  <c r="K8" i="33"/>
  <c r="K8" i="37"/>
  <c r="K12" i="37" s="1"/>
  <c r="W8" i="37"/>
  <c r="W10" i="35"/>
  <c r="K12" i="34"/>
  <c r="K9" i="34"/>
  <c r="K12" i="35"/>
  <c r="K9" i="37"/>
  <c r="W10" i="37"/>
  <c r="W12" i="37"/>
  <c r="W9" i="37"/>
  <c r="C53" i="34" l="1"/>
  <c r="C53" i="32"/>
  <c r="B15" i="7"/>
  <c r="B20" i="33" s="1"/>
  <c r="B19" i="36"/>
  <c r="O19" i="32"/>
  <c r="O19" i="33"/>
  <c r="O19" i="40"/>
  <c r="O20" i="31"/>
  <c r="O19" i="34"/>
  <c r="B19" i="32"/>
  <c r="B19" i="18"/>
  <c r="B19" i="37"/>
  <c r="B19" i="31"/>
  <c r="O19" i="31"/>
  <c r="O19" i="36"/>
  <c r="O20" i="33"/>
  <c r="B16" i="7"/>
  <c r="B21" i="31" s="1"/>
  <c r="B19" i="33"/>
  <c r="O19" i="35"/>
  <c r="B19" i="40"/>
  <c r="B19" i="34"/>
  <c r="P97" i="31"/>
  <c r="C94" i="37"/>
  <c r="C40" i="33"/>
  <c r="P42" i="32"/>
  <c r="C42" i="32"/>
  <c r="R26" i="4"/>
  <c r="R15" i="4"/>
  <c r="S67" i="8"/>
  <c r="L79" i="7"/>
  <c r="H50" i="7"/>
  <c r="C55" i="33" s="1"/>
  <c r="O62" i="7"/>
  <c r="C67" i="37" s="1"/>
  <c r="E62" i="7"/>
  <c r="P67" i="35" s="1"/>
  <c r="AH16" i="5"/>
  <c r="H56" i="7"/>
  <c r="C61" i="33" s="1"/>
  <c r="C74" i="7"/>
  <c r="P79" i="18" s="1"/>
  <c r="C62" i="7"/>
  <c r="P67" i="18" s="1"/>
  <c r="C43" i="7"/>
  <c r="C48" i="18" s="1"/>
  <c r="J65" i="7"/>
  <c r="G45" i="7"/>
  <c r="P50" i="34" s="1"/>
  <c r="G85" i="7"/>
  <c r="P90" i="34" s="1"/>
  <c r="F36" i="7"/>
  <c r="P41" i="32" s="1"/>
  <c r="H96" i="8"/>
  <c r="H20" i="8"/>
  <c r="L81" i="7"/>
  <c r="K10" i="37"/>
  <c r="C91" i="40"/>
  <c r="C83" i="40"/>
  <c r="C75" i="40"/>
  <c r="C51" i="40"/>
  <c r="C27" i="40"/>
  <c r="AH15" i="5"/>
  <c r="AH24" i="5"/>
  <c r="K73" i="7"/>
  <c r="K65" i="7"/>
  <c r="H74" i="7"/>
  <c r="P79" i="33" s="1"/>
  <c r="I57" i="7"/>
  <c r="H58" i="7"/>
  <c r="C63" i="33" s="1"/>
  <c r="W13" i="40"/>
  <c r="K13" i="40"/>
  <c r="C94" i="40"/>
  <c r="C67" i="40"/>
  <c r="C59" i="40"/>
  <c r="C43" i="40"/>
  <c r="C35" i="40"/>
  <c r="C22" i="40"/>
  <c r="C78" i="37"/>
  <c r="O74" i="7"/>
  <c r="K75" i="7"/>
  <c r="K56" i="7"/>
  <c r="F57" i="7"/>
  <c r="C62" i="32" s="1"/>
  <c r="D79" i="7"/>
  <c r="C84" i="31" s="1"/>
  <c r="P53" i="32"/>
  <c r="K48" i="7"/>
  <c r="H73" i="7"/>
  <c r="C78" i="33" s="1"/>
  <c r="O56" i="7"/>
  <c r="C57" i="7"/>
  <c r="C62" i="18" s="1"/>
  <c r="D48" i="7"/>
  <c r="C53" i="35" s="1"/>
  <c r="K63" i="7"/>
  <c r="H39" i="7"/>
  <c r="C44" i="33" s="1"/>
  <c r="J55" i="7"/>
  <c r="F83" i="7"/>
  <c r="C88" i="34" s="1"/>
  <c r="R81" i="8"/>
  <c r="E82" i="33" s="1"/>
  <c r="L65" i="7"/>
  <c r="L56" i="7"/>
  <c r="L54" i="7"/>
  <c r="L48" i="7"/>
  <c r="E48" i="7"/>
  <c r="P53" i="35" s="1"/>
  <c r="E92" i="7"/>
  <c r="P97" i="35" s="1"/>
  <c r="G89" i="7"/>
  <c r="P94" i="34" s="1"/>
  <c r="P73" i="37"/>
  <c r="C73" i="37"/>
  <c r="L71" i="7"/>
  <c r="L63" i="7"/>
  <c r="E68" i="7"/>
  <c r="P73" i="35" s="1"/>
  <c r="E72" i="7"/>
  <c r="P77" i="35" s="1"/>
  <c r="G68" i="7"/>
  <c r="P73" i="34" s="1"/>
  <c r="P86" i="37"/>
  <c r="I78" i="7"/>
  <c r="I39" i="7"/>
  <c r="H47" i="7"/>
  <c r="C52" i="33" s="1"/>
  <c r="E83" i="7"/>
  <c r="P88" i="35" s="1"/>
  <c r="L47" i="7"/>
  <c r="C72" i="7"/>
  <c r="C77" i="18" s="1"/>
  <c r="D72" i="7"/>
  <c r="P77" i="31" s="1"/>
  <c r="F63" i="7"/>
  <c r="C68" i="32" s="1"/>
  <c r="F78" i="7"/>
  <c r="P83" i="32" s="1"/>
  <c r="J39" i="7"/>
  <c r="H83" i="7"/>
  <c r="C88" i="33" s="1"/>
  <c r="H42" i="7"/>
  <c r="C47" i="33" s="1"/>
  <c r="C71" i="7"/>
  <c r="P76" i="18" s="1"/>
  <c r="L78" i="7"/>
  <c r="K83" i="7"/>
  <c r="O72" i="7"/>
  <c r="C77" i="37" s="1"/>
  <c r="C70" i="32"/>
  <c r="J71" i="7"/>
  <c r="C39" i="7"/>
  <c r="P44" i="18" s="1"/>
  <c r="H68" i="7"/>
  <c r="J47" i="7"/>
  <c r="E47" i="7"/>
  <c r="P52" i="35" s="1"/>
  <c r="I71" i="7"/>
  <c r="F47" i="7"/>
  <c r="C52" i="32" s="1"/>
  <c r="H60" i="7"/>
  <c r="P65" i="33" s="1"/>
  <c r="J83" i="7"/>
  <c r="K94" i="7"/>
  <c r="K78" i="7"/>
  <c r="K68" i="7"/>
  <c r="K51" i="7"/>
  <c r="K49" i="7"/>
  <c r="K45" i="7"/>
  <c r="K37" i="7"/>
  <c r="K35" i="7"/>
  <c r="G35" i="7"/>
  <c r="P40" i="34" s="1"/>
  <c r="G39" i="7"/>
  <c r="P44" i="34" s="1"/>
  <c r="G47" i="7"/>
  <c r="P52" i="34" s="1"/>
  <c r="G63" i="7"/>
  <c r="P68" i="34" s="1"/>
  <c r="G71" i="7"/>
  <c r="P76" i="34" s="1"/>
  <c r="G75" i="7"/>
  <c r="P80" i="34" s="1"/>
  <c r="G79" i="7"/>
  <c r="P84" i="34" s="1"/>
  <c r="C70" i="34"/>
  <c r="G78" i="7"/>
  <c r="P83" i="34" s="1"/>
  <c r="H72" i="7"/>
  <c r="C77" i="33" s="1"/>
  <c r="D39" i="7"/>
  <c r="C44" i="31" s="1"/>
  <c r="O71" i="7"/>
  <c r="P76" i="37" s="1"/>
  <c r="C68" i="7"/>
  <c r="P73" i="18" s="1"/>
  <c r="O47" i="7"/>
  <c r="O40" i="7"/>
  <c r="P45" i="37" s="1"/>
  <c r="O78" i="7"/>
  <c r="I63" i="7"/>
  <c r="J63" i="7"/>
  <c r="D63" i="7"/>
  <c r="C68" i="35" s="1"/>
  <c r="C73" i="7"/>
  <c r="C78" i="18" s="1"/>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5" i="32"/>
  <c r="P45" i="32"/>
  <c r="C48" i="37"/>
  <c r="J82" i="7"/>
  <c r="O50" i="7"/>
  <c r="E82" i="7"/>
  <c r="P87" i="35" s="1"/>
  <c r="F58" i="7"/>
  <c r="C63" i="34" s="1"/>
  <c r="H40" i="7"/>
  <c r="P45" i="33" s="1"/>
  <c r="D37" i="7"/>
  <c r="C42" i="35" s="1"/>
  <c r="I37" i="7"/>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J37" i="7"/>
  <c r="F50" i="7"/>
  <c r="P55" i="32" s="1"/>
  <c r="O77" i="7"/>
  <c r="P82" i="37" s="1"/>
  <c r="H37" i="7"/>
  <c r="C42" i="33" s="1"/>
  <c r="L85" i="7"/>
  <c r="C37" i="7"/>
  <c r="C42" i="18" s="1"/>
  <c r="I58" i="7"/>
  <c r="I73" i="7"/>
  <c r="G49" i="7"/>
  <c r="P54" i="34" s="1"/>
  <c r="O49" i="7"/>
  <c r="C54" i="37" s="1"/>
  <c r="J43" i="7"/>
  <c r="F43" i="7"/>
  <c r="K77" i="7"/>
  <c r="K54" i="7"/>
  <c r="K52" i="7"/>
  <c r="K40" i="7"/>
  <c r="E45" i="7"/>
  <c r="P50" i="35" s="1"/>
  <c r="E57" i="7"/>
  <c r="P62" i="35" s="1"/>
  <c r="E77" i="7"/>
  <c r="P82" i="35" s="1"/>
  <c r="G65" i="7"/>
  <c r="P70" i="34" s="1"/>
  <c r="P84" i="37"/>
  <c r="C45" i="34"/>
  <c r="F82" i="7"/>
  <c r="H54" i="7"/>
  <c r="P59" i="33" s="1"/>
  <c r="C49" i="7"/>
  <c r="C54" i="18" s="1"/>
  <c r="O85" i="7"/>
  <c r="P90" i="37" s="1"/>
  <c r="L75" i="7"/>
  <c r="C56" i="7"/>
  <c r="H57" i="7"/>
  <c r="C62" i="33" s="1"/>
  <c r="L62" i="7"/>
  <c r="O88" i="7"/>
  <c r="H46" i="7"/>
  <c r="C51" i="33" s="1"/>
  <c r="G46" i="7"/>
  <c r="P51" i="34" s="1"/>
  <c r="G37" i="7"/>
  <c r="P42" i="34" s="1"/>
  <c r="G50" i="7"/>
  <c r="P55" i="34" s="1"/>
  <c r="F77" i="7"/>
  <c r="C82" i="34" s="1"/>
  <c r="H88" i="7"/>
  <c r="J46" i="7"/>
  <c r="L73" i="7"/>
  <c r="E43" i="7"/>
  <c r="P48" i="35" s="1"/>
  <c r="E85" i="7"/>
  <c r="P90" i="35" s="1"/>
  <c r="K50" i="7"/>
  <c r="J85" i="7"/>
  <c r="K85" i="7"/>
  <c r="D77" i="7"/>
  <c r="P82" i="31" s="1"/>
  <c r="F56" i="7"/>
  <c r="C61" i="32" s="1"/>
  <c r="F74" i="7"/>
  <c r="C79" i="34" s="1"/>
  <c r="F88" i="7"/>
  <c r="C93" i="32" s="1"/>
  <c r="F38" i="7"/>
  <c r="P43" i="32" s="1"/>
  <c r="F52" i="7"/>
  <c r="C57" i="34" s="1"/>
  <c r="F75" i="7"/>
  <c r="C80" i="32" s="1"/>
  <c r="F85" i="7"/>
  <c r="C90" i="32" s="1"/>
  <c r="H52" i="7"/>
  <c r="C40" i="7"/>
  <c r="C45" i="18" s="1"/>
  <c r="D40" i="7"/>
  <c r="C45" i="35" s="1"/>
  <c r="I65" i="7"/>
  <c r="I40" i="7"/>
  <c r="I62" i="7"/>
  <c r="I45" i="7"/>
  <c r="J49" i="7"/>
  <c r="D56" i="7"/>
  <c r="P61" i="31" s="1"/>
  <c r="D50" i="7"/>
  <c r="C55" i="35" s="1"/>
  <c r="J40" i="7"/>
  <c r="E63" i="7"/>
  <c r="P68" i="35" s="1"/>
  <c r="O63" i="7"/>
  <c r="P68" i="37" s="1"/>
  <c r="F68" i="7"/>
  <c r="L68" i="7"/>
  <c r="F39" i="7"/>
  <c r="P44" i="32" s="1"/>
  <c r="E39" i="7"/>
  <c r="P44" i="35" s="1"/>
  <c r="L39" i="7"/>
  <c r="O39" i="7"/>
  <c r="C44" i="37" s="1"/>
  <c r="J87" i="7"/>
  <c r="L83" i="7"/>
  <c r="G83" i="7"/>
  <c r="P88" i="34" s="1"/>
  <c r="O83" i="7"/>
  <c r="F51" i="7"/>
  <c r="P56" i="32" s="1"/>
  <c r="H71" i="7"/>
  <c r="C76" i="33" s="1"/>
  <c r="H45" i="7"/>
  <c r="P50" i="33" s="1"/>
  <c r="C79" i="7"/>
  <c r="C84" i="18" s="1"/>
  <c r="J36" i="7"/>
  <c r="I74" i="7"/>
  <c r="I68" i="7"/>
  <c r="D52" i="7"/>
  <c r="C57" i="31" s="1"/>
  <c r="D47" i="7"/>
  <c r="P52" i="31" s="1"/>
  <c r="D54" i="7"/>
  <c r="C59" i="31" s="1"/>
  <c r="J73" i="7"/>
  <c r="J56" i="7"/>
  <c r="H43" i="7"/>
  <c r="P48" i="33"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R23" i="8"/>
  <c r="E24" i="18" s="1"/>
  <c r="Q52" i="33"/>
  <c r="R69" i="8"/>
  <c r="E70" i="33" s="1"/>
  <c r="R73" i="8"/>
  <c r="R55" i="8"/>
  <c r="H55" i="8"/>
  <c r="R59" i="8"/>
  <c r="Q60" i="40" s="1"/>
  <c r="H59" i="8"/>
  <c r="Q20" i="40"/>
  <c r="E82" i="32"/>
  <c r="H77" i="8"/>
  <c r="R77" i="8"/>
  <c r="R93" i="8"/>
  <c r="Q94" i="35" s="1"/>
  <c r="H93" i="8"/>
  <c r="R39" i="8"/>
  <c r="H98" i="8"/>
  <c r="H22" i="8"/>
  <c r="R29" i="8"/>
  <c r="E30" i="36" s="1"/>
  <c r="J29" i="39" s="1"/>
  <c r="H43" i="8"/>
  <c r="H47" i="8"/>
  <c r="H54" i="8"/>
  <c r="R61" i="8"/>
  <c r="H65" i="8"/>
  <c r="H68" i="8"/>
  <c r="H72" i="8"/>
  <c r="R87" i="8"/>
  <c r="E88" i="31" s="1"/>
  <c r="R91" i="8"/>
  <c r="Q92" i="40" s="1"/>
  <c r="E58" i="31"/>
  <c r="R85" i="8"/>
  <c r="H85" i="8"/>
  <c r="R89" i="8"/>
  <c r="R27" i="8"/>
  <c r="R53" i="8"/>
  <c r="H53" i="8"/>
  <c r="E68" i="36"/>
  <c r="J67" i="39" s="1"/>
  <c r="H87" i="8"/>
  <c r="I88" i="7"/>
  <c r="C83" i="34"/>
  <c r="C67" i="32"/>
  <c r="P67" i="32"/>
  <c r="C67" i="34"/>
  <c r="C62" i="34"/>
  <c r="C42" i="34"/>
  <c r="F46" i="7"/>
  <c r="E56" i="7"/>
  <c r="P61" i="35" s="1"/>
  <c r="O62" i="6"/>
  <c r="M63" i="7" s="1"/>
  <c r="O74" i="6"/>
  <c r="M75" i="7" s="1"/>
  <c r="O23" i="6"/>
  <c r="P23" i="6" s="1"/>
  <c r="P61" i="33"/>
  <c r="P82" i="33"/>
  <c r="C82" i="33"/>
  <c r="O89" i="6"/>
  <c r="M90" i="7" s="1"/>
  <c r="O76" i="6"/>
  <c r="M77" i="7" s="1"/>
  <c r="P78" i="33"/>
  <c r="O82" i="6"/>
  <c r="M83" i="7" s="1"/>
  <c r="O30" i="6"/>
  <c r="O24" i="6"/>
  <c r="P24" i="6" s="1"/>
  <c r="O83" i="6"/>
  <c r="P83" i="6" s="1"/>
  <c r="O42" i="6"/>
  <c r="M43" i="7" s="1"/>
  <c r="O72" i="6"/>
  <c r="M73" i="7" s="1"/>
  <c r="D49" i="7"/>
  <c r="P54" i="31" s="1"/>
  <c r="P21" i="6"/>
  <c r="C88" i="31"/>
  <c r="P88" i="31"/>
  <c r="C88" i="35"/>
  <c r="D65" i="7"/>
  <c r="C70" i="31" s="1"/>
  <c r="O88" i="6"/>
  <c r="M89" i="7" s="1"/>
  <c r="O50" i="6"/>
  <c r="P50" i="6" s="1"/>
  <c r="O20" i="6"/>
  <c r="O14" i="6"/>
  <c r="C97" i="31"/>
  <c r="O64" i="6"/>
  <c r="M65" i="7" s="1"/>
  <c r="O31" i="6"/>
  <c r="O49" i="6"/>
  <c r="M50" i="7" s="1"/>
  <c r="C67" i="18"/>
  <c r="O61" i="6"/>
  <c r="P61" i="6" s="1"/>
  <c r="O43" i="6"/>
  <c r="M44" i="7" s="1"/>
  <c r="O38" i="6"/>
  <c r="M39" i="7" s="1"/>
  <c r="O59" i="6"/>
  <c r="P59" i="6" s="1"/>
  <c r="O78" i="6"/>
  <c r="P78" i="6" s="1"/>
  <c r="O16" i="6"/>
  <c r="O90" i="6"/>
  <c r="P90" i="6" s="1"/>
  <c r="O47" i="6"/>
  <c r="M48" i="7" s="1"/>
  <c r="O52" i="6"/>
  <c r="P52" i="6" s="1"/>
  <c r="O32" i="6"/>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O25" i="6"/>
  <c r="O39" i="6"/>
  <c r="P39" i="6" s="1"/>
  <c r="O56" i="6"/>
  <c r="M57" i="7" s="1"/>
  <c r="O53" i="6"/>
  <c r="M54" i="7" s="1"/>
  <c r="O37" i="6"/>
  <c r="M38" i="7" s="1"/>
  <c r="O29" i="6"/>
  <c r="P29" i="6" s="1"/>
  <c r="O15" i="6"/>
  <c r="O41" i="6"/>
  <c r="M42" i="7" s="1"/>
  <c r="O65" i="6"/>
  <c r="M66" i="7" s="1"/>
  <c r="O71" i="6"/>
  <c r="P71" i="6" s="1"/>
  <c r="O68" i="6"/>
  <c r="P68" i="6" s="1"/>
  <c r="O45" i="6"/>
  <c r="M46" i="7" s="1"/>
  <c r="O28" i="6"/>
  <c r="O75" i="6"/>
  <c r="P75" i="6" s="1"/>
  <c r="C88" i="18"/>
  <c r="P86" i="18"/>
  <c r="C86" i="18"/>
  <c r="C50" i="7"/>
  <c r="C55" i="18" s="1"/>
  <c r="O19" i="6"/>
  <c r="P19" i="6" s="1"/>
  <c r="O58" i="6"/>
  <c r="M59" i="7" s="1"/>
  <c r="O27" i="6"/>
  <c r="O67" i="6"/>
  <c r="M68" i="7" s="1"/>
  <c r="O69" i="6"/>
  <c r="M70" i="7" s="1"/>
  <c r="O92" i="6"/>
  <c r="M93" i="7" s="1"/>
  <c r="O44" i="6"/>
  <c r="M45" i="7" s="1"/>
  <c r="O93" i="6"/>
  <c r="P93" i="6" s="1"/>
  <c r="O35" i="6"/>
  <c r="P35" i="6" s="1"/>
  <c r="O79" i="6"/>
  <c r="P79" i="6" s="1"/>
  <c r="O63" i="6"/>
  <c r="M64" i="7" s="1"/>
  <c r="C59" i="18"/>
  <c r="P59" i="18"/>
  <c r="C65" i="33"/>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G84" i="7"/>
  <c r="P89" i="34" s="1"/>
  <c r="C87" i="7"/>
  <c r="K59"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O55" i="7"/>
  <c r="G55" i="7"/>
  <c r="P60" i="34" s="1"/>
  <c r="D55" i="7"/>
  <c r="C60" i="31" s="1"/>
  <c r="I55" i="7"/>
  <c r="E55" i="7"/>
  <c r="P60" i="35" s="1"/>
  <c r="K55" i="7"/>
  <c r="F55" i="7"/>
  <c r="L55" i="7"/>
  <c r="K60" i="7"/>
  <c r="E60" i="7"/>
  <c r="P65" i="35" s="1"/>
  <c r="G60" i="7"/>
  <c r="P65" i="34" s="1"/>
  <c r="I60" i="7"/>
  <c r="L60" i="7"/>
  <c r="O60"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G94" i="7"/>
  <c r="P99" i="34" s="1"/>
  <c r="O90" i="7"/>
  <c r="P54" i="37"/>
  <c r="C66" i="7"/>
  <c r="J61" i="7"/>
  <c r="O38" i="7"/>
  <c r="C38" i="7"/>
  <c r="O36" i="7"/>
  <c r="P41" i="37" s="1"/>
  <c r="P83" i="18"/>
  <c r="C83" i="18"/>
  <c r="C53" i="33"/>
  <c r="P53" i="33"/>
  <c r="I64" i="7"/>
  <c r="J67" i="7"/>
  <c r="C59" i="37"/>
  <c r="P59" i="37"/>
  <c r="F41" i="7"/>
  <c r="J41" i="7"/>
  <c r="I86" i="7"/>
  <c r="L90" i="7"/>
  <c r="C81" i="33"/>
  <c r="H55" i="7"/>
  <c r="C60" i="33" s="1"/>
  <c r="G70" i="7"/>
  <c r="P75" i="34" s="1"/>
  <c r="G53" i="7"/>
  <c r="P58" i="34" s="1"/>
  <c r="P70" i="37"/>
  <c r="C70" i="37"/>
  <c r="J44" i="7"/>
  <c r="C40" i="34"/>
  <c r="P40" i="32"/>
  <c r="O61" i="7"/>
  <c r="D41" i="7"/>
  <c r="O91" i="7"/>
  <c r="P53" i="18"/>
  <c r="C53" i="18"/>
  <c r="L67" i="7"/>
  <c r="E66" i="7"/>
  <c r="P71" i="35" s="1"/>
  <c r="C52" i="18"/>
  <c r="F64" i="7"/>
  <c r="O80" i="7"/>
  <c r="C78" i="31"/>
  <c r="C86" i="34"/>
  <c r="P86" i="32"/>
  <c r="C86" i="32"/>
  <c r="C62" i="35"/>
  <c r="C62" i="31"/>
  <c r="C51" i="7"/>
  <c r="J86" i="7"/>
  <c r="E37" i="7"/>
  <c r="P42" i="35" s="1"/>
  <c r="E40" i="7"/>
  <c r="P45" i="35" s="1"/>
  <c r="H89" i="7"/>
  <c r="C94" i="33" s="1"/>
  <c r="E89" i="7"/>
  <c r="P94" i="35" s="1"/>
  <c r="L92" i="7"/>
  <c r="I92" i="7"/>
  <c r="F92" i="7"/>
  <c r="E88" i="7"/>
  <c r="P93" i="35" s="1"/>
  <c r="D43" i="7"/>
  <c r="P48" i="31" s="1"/>
  <c r="I35" i="7"/>
  <c r="O37" i="7"/>
  <c r="D46" i="7"/>
  <c r="C51" i="31" s="1"/>
  <c r="F89" i="7"/>
  <c r="H67" i="7"/>
  <c r="C72" i="33" s="1"/>
  <c r="I90" i="7"/>
  <c r="D88" i="7"/>
  <c r="J60" i="7"/>
  <c r="E73" i="7"/>
  <c r="P78" i="35" s="1"/>
  <c r="G73" i="7"/>
  <c r="P78" i="34" s="1"/>
  <c r="F73" i="7"/>
  <c r="C93" i="7"/>
  <c r="F93" i="7"/>
  <c r="C98" i="32" s="1"/>
  <c r="F90" i="7"/>
  <c r="P95" i="32" s="1"/>
  <c r="I81" i="7"/>
  <c r="I34" i="7"/>
  <c r="D44" i="7"/>
  <c r="K64" i="7"/>
  <c r="P39" i="37"/>
  <c r="B20" i="32"/>
  <c r="O20" i="35"/>
  <c r="B20" i="40"/>
  <c r="O20" i="37"/>
  <c r="B20" i="36"/>
  <c r="O20" i="18"/>
  <c r="B20" i="37"/>
  <c r="B20" i="34"/>
  <c r="B20" i="31"/>
  <c r="O20" i="40"/>
  <c r="O20" i="32"/>
  <c r="O20" i="36"/>
  <c r="B20" i="35"/>
  <c r="O20" i="34"/>
  <c r="B20" i="18"/>
  <c r="P80" i="18"/>
  <c r="C80" i="33"/>
  <c r="P80" i="33"/>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E91" i="7"/>
  <c r="P96" i="35" s="1"/>
  <c r="K91" i="7"/>
  <c r="C91" i="7"/>
  <c r="P96" i="18" s="1"/>
  <c r="I91" i="7"/>
  <c r="R24" i="8"/>
  <c r="H24" i="8"/>
  <c r="H25" i="8"/>
  <c r="H26" i="8"/>
  <c r="R58" i="8"/>
  <c r="H58" i="8"/>
  <c r="H60" i="8"/>
  <c r="H61" i="8"/>
  <c r="R80" i="8"/>
  <c r="H80" i="8"/>
  <c r="H81" i="8"/>
  <c r="C89" i="33"/>
  <c r="H78" i="7"/>
  <c r="D68" i="7"/>
  <c r="F54" i="7"/>
  <c r="D62" i="7"/>
  <c r="J62" i="7"/>
  <c r="K62" i="7"/>
  <c r="H62" i="7"/>
  <c r="J76" i="7"/>
  <c r="C76" i="7"/>
  <c r="P81" i="18" s="1"/>
  <c r="F76" i="7"/>
  <c r="C81" i="34" s="1"/>
  <c r="I76" i="7"/>
  <c r="D76" i="7"/>
  <c r="C81" i="31" s="1"/>
  <c r="F49" i="7"/>
  <c r="H49" i="7"/>
  <c r="P54" i="33" s="1"/>
  <c r="E49" i="7"/>
  <c r="P54" i="35" s="1"/>
  <c r="O57" i="7"/>
  <c r="K57" i="7"/>
  <c r="J57" i="7"/>
  <c r="C52" i="7"/>
  <c r="C89" i="7"/>
  <c r="C67" i="7"/>
  <c r="C55" i="7"/>
  <c r="AE29" i="5"/>
  <c r="H97" i="8"/>
  <c r="H18" i="8"/>
  <c r="H19" i="8"/>
  <c r="R32" i="8"/>
  <c r="H32" i="8"/>
  <c r="H33" i="8"/>
  <c r="Q35" i="32"/>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K71" i="7"/>
  <c r="F71" i="7"/>
  <c r="P76" i="32" s="1"/>
  <c r="G69" i="7"/>
  <c r="P74" i="34" s="1"/>
  <c r="J69" i="7"/>
  <c r="L69" i="7"/>
  <c r="D69" i="7"/>
  <c r="P74" i="31" s="1"/>
  <c r="C69" i="7"/>
  <c r="O69" i="7"/>
  <c r="D74" i="7"/>
  <c r="J74" i="7"/>
  <c r="I48" i="7"/>
  <c r="J45" i="7"/>
  <c r="C45" i="7"/>
  <c r="C50" i="18" s="1"/>
  <c r="D45" i="7"/>
  <c r="J52" i="7"/>
  <c r="F60" i="7"/>
  <c r="D60" i="7"/>
  <c r="C60" i="7"/>
  <c r="D85" i="7"/>
  <c r="C85" i="7"/>
  <c r="P90" i="18" s="1"/>
  <c r="J72" i="7"/>
  <c r="F72" i="7"/>
  <c r="K72" i="7"/>
  <c r="I72" i="7"/>
  <c r="I36" i="7"/>
  <c r="H36" i="7"/>
  <c r="C41" i="33" s="1"/>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82" i="39" s="1"/>
  <c r="W8" i="36"/>
  <c r="K8" i="36"/>
  <c r="W6" i="35"/>
  <c r="H10" i="39"/>
  <c r="R17" i="4"/>
  <c r="W8" i="18"/>
  <c r="K8" i="18"/>
  <c r="W9" i="34"/>
  <c r="W12" i="34"/>
  <c r="W10" i="34"/>
  <c r="H81" i="39"/>
  <c r="K10" i="31"/>
  <c r="K12" i="31"/>
  <c r="K9" i="31"/>
  <c r="O21" i="34"/>
  <c r="O21" i="18"/>
  <c r="O21" i="37"/>
  <c r="B21" i="33"/>
  <c r="W12" i="33"/>
  <c r="W10" i="33"/>
  <c r="D12" i="39"/>
  <c r="W6" i="34"/>
  <c r="K98" i="39"/>
  <c r="K90" i="39"/>
  <c r="K66" i="39"/>
  <c r="K58" i="39"/>
  <c r="K34" i="39"/>
  <c r="K26" i="39"/>
  <c r="K75" i="39"/>
  <c r="K67" i="39"/>
  <c r="K43" i="39"/>
  <c r="K35" i="39"/>
  <c r="K9" i="18"/>
  <c r="P51" i="18"/>
  <c r="P86" i="31"/>
  <c r="C88" i="32"/>
  <c r="C83" i="32"/>
  <c r="P88" i="18"/>
  <c r="C86" i="35"/>
  <c r="C97" i="18"/>
  <c r="C68" i="18"/>
  <c r="C94" i="31"/>
  <c r="P85" i="32"/>
  <c r="C63" i="37"/>
  <c r="P78" i="31"/>
  <c r="P94" i="31"/>
  <c r="P41" i="31"/>
  <c r="C41" i="35"/>
  <c r="C63" i="32"/>
  <c r="E82" i="18" l="1"/>
  <c r="Q96" i="37"/>
  <c r="E83" i="32"/>
  <c r="Q36" i="37"/>
  <c r="Q76" i="18"/>
  <c r="Q76" i="33"/>
  <c r="E83" i="31"/>
  <c r="F82" i="39" s="1"/>
  <c r="E82" i="35"/>
  <c r="I81" i="39" s="1"/>
  <c r="Q96" i="34"/>
  <c r="R96" i="34" s="1"/>
  <c r="Q36" i="35"/>
  <c r="E35" i="31"/>
  <c r="Q96" i="40"/>
  <c r="R96" i="40" s="1"/>
  <c r="E36" i="34"/>
  <c r="Q96" i="33"/>
  <c r="E35" i="40"/>
  <c r="F35" i="40" s="1"/>
  <c r="E36" i="40"/>
  <c r="F36" i="40" s="1"/>
  <c r="Q20" i="32"/>
  <c r="Q35" i="34"/>
  <c r="E83" i="37"/>
  <c r="F83" i="37" s="1"/>
  <c r="H83" i="37" s="1"/>
  <c r="E34" i="40"/>
  <c r="F34" i="40" s="1"/>
  <c r="E35" i="18"/>
  <c r="Q35" i="36"/>
  <c r="R35" i="36" s="1"/>
  <c r="E82" i="31"/>
  <c r="E52" i="33"/>
  <c r="F52" i="33" s="1"/>
  <c r="E36" i="32"/>
  <c r="E36" i="18"/>
  <c r="E82" i="36"/>
  <c r="J81" i="39" s="1"/>
  <c r="Q82" i="18"/>
  <c r="R82" i="18" s="1"/>
  <c r="F82" i="33"/>
  <c r="H82" i="33" s="1"/>
  <c r="E36" i="37"/>
  <c r="Q36" i="34"/>
  <c r="E36" i="35"/>
  <c r="Q82" i="32"/>
  <c r="Q36" i="18"/>
  <c r="E36" i="36"/>
  <c r="J35" i="39" s="1"/>
  <c r="Q82" i="37"/>
  <c r="R82" i="37" s="1"/>
  <c r="S82" i="37" s="1"/>
  <c r="Q52" i="37"/>
  <c r="Q84" i="40"/>
  <c r="R84" i="40" s="1"/>
  <c r="E52" i="34"/>
  <c r="G51" i="39" s="1"/>
  <c r="E35" i="32"/>
  <c r="Q96" i="31"/>
  <c r="R96" i="31" s="1"/>
  <c r="E35" i="33"/>
  <c r="Q96" i="32"/>
  <c r="E96" i="34"/>
  <c r="G95" i="39" s="1"/>
  <c r="E96" i="36"/>
  <c r="J95" i="39" s="1"/>
  <c r="E35" i="34"/>
  <c r="M69" i="7"/>
  <c r="C64" i="33"/>
  <c r="C82" i="35"/>
  <c r="C82" i="31"/>
  <c r="P53" i="31"/>
  <c r="P55" i="33"/>
  <c r="C55" i="31"/>
  <c r="C76" i="18"/>
  <c r="P63" i="32"/>
  <c r="C84" i="35"/>
  <c r="P77" i="33"/>
  <c r="P62" i="18"/>
  <c r="P88" i="33"/>
  <c r="C58" i="33"/>
  <c r="P84" i="31"/>
  <c r="C90" i="34"/>
  <c r="P90" i="32"/>
  <c r="C53" i="31"/>
  <c r="M94" i="7"/>
  <c r="P72" i="6"/>
  <c r="P52" i="32"/>
  <c r="M37" i="7"/>
  <c r="P93" i="32"/>
  <c r="C93" i="34"/>
  <c r="C95" i="32"/>
  <c r="P88" i="32"/>
  <c r="P68" i="32"/>
  <c r="P79" i="32"/>
  <c r="P78" i="18"/>
  <c r="P82" i="18"/>
  <c r="P54" i="18"/>
  <c r="C45" i="33"/>
  <c r="P42" i="31"/>
  <c r="C41" i="34"/>
  <c r="B21" i="32"/>
  <c r="B21" i="18"/>
  <c r="O21" i="32"/>
  <c r="O21" i="33"/>
  <c r="O21" i="35"/>
  <c r="O21" i="40"/>
  <c r="B21" i="36"/>
  <c r="B21" i="35"/>
  <c r="B21" i="37"/>
  <c r="O21" i="36"/>
  <c r="P42" i="18"/>
  <c r="B21" i="40"/>
  <c r="B17" i="7"/>
  <c r="O21" i="31"/>
  <c r="B21" i="34"/>
  <c r="C42" i="31"/>
  <c r="C48" i="33"/>
  <c r="C41" i="32"/>
  <c r="C45" i="31"/>
  <c r="C50" i="32"/>
  <c r="P45" i="31"/>
  <c r="P48" i="18"/>
  <c r="P47" i="33"/>
  <c r="C50" i="33"/>
  <c r="C44" i="18"/>
  <c r="C39" i="32"/>
  <c r="P63" i="33"/>
  <c r="C59" i="33"/>
  <c r="C73" i="18"/>
  <c r="P51" i="33"/>
  <c r="C50" i="34"/>
  <c r="P41" i="33"/>
  <c r="P77" i="18"/>
  <c r="C48" i="35"/>
  <c r="H69" i="39"/>
  <c r="P67" i="37"/>
  <c r="P44" i="33"/>
  <c r="C39" i="35"/>
  <c r="P80" i="32"/>
  <c r="C68" i="37"/>
  <c r="C52" i="31"/>
  <c r="P76" i="33"/>
  <c r="C82" i="37"/>
  <c r="F88" i="31"/>
  <c r="H88" i="31" s="1"/>
  <c r="K19" i="39"/>
  <c r="K51" i="39"/>
  <c r="K83" i="39"/>
  <c r="K42" i="39"/>
  <c r="K74" i="39"/>
  <c r="E99" i="36"/>
  <c r="J98" i="39" s="1"/>
  <c r="Q61" i="35"/>
  <c r="R61" i="35" s="1"/>
  <c r="T61" i="35" s="1"/>
  <c r="C80" i="34"/>
  <c r="M76" i="7"/>
  <c r="P55" i="31"/>
  <c r="P82" i="6"/>
  <c r="C79" i="18"/>
  <c r="C52" i="35"/>
  <c r="P62" i="32"/>
  <c r="C79" i="32"/>
  <c r="Q82" i="31"/>
  <c r="R82" i="31" s="1"/>
  <c r="Q82" i="40"/>
  <c r="R82" i="40" s="1"/>
  <c r="Q58" i="35"/>
  <c r="R58" i="35" s="1"/>
  <c r="S58" i="35" s="1"/>
  <c r="E76" i="31"/>
  <c r="F75" i="39" s="1"/>
  <c r="E82" i="37"/>
  <c r="Q20" i="31"/>
  <c r="E82" i="34"/>
  <c r="E83" i="40"/>
  <c r="F83" i="40" s="1"/>
  <c r="E82" i="40"/>
  <c r="F82" i="40" s="1"/>
  <c r="Q34" i="40"/>
  <c r="R34" i="40" s="1"/>
  <c r="C77" i="35"/>
  <c r="C61" i="37"/>
  <c r="P61" i="37"/>
  <c r="F10" i="39"/>
  <c r="D81" i="39" s="1"/>
  <c r="W6" i="18"/>
  <c r="K27" i="39"/>
  <c r="K59" i="39"/>
  <c r="K91" i="39"/>
  <c r="K50" i="39"/>
  <c r="Q83" i="33"/>
  <c r="P55" i="18"/>
  <c r="P76" i="6"/>
  <c r="C79" i="33"/>
  <c r="Q92" i="34"/>
  <c r="R92" i="34" s="1"/>
  <c r="Q82" i="35"/>
  <c r="R82" i="35" s="1"/>
  <c r="Q58" i="37"/>
  <c r="R76" i="18"/>
  <c r="Q82" i="34"/>
  <c r="R82" i="34" s="1"/>
  <c r="Q82" i="33"/>
  <c r="R82" i="33" s="1"/>
  <c r="T82" i="33" s="1"/>
  <c r="D75" i="39"/>
  <c r="E32" i="36"/>
  <c r="J31" i="39" s="1"/>
  <c r="P79" i="37"/>
  <c r="C79" i="37"/>
  <c r="D10" i="39"/>
  <c r="W6" i="37"/>
  <c r="P73" i="33"/>
  <c r="C73" i="33"/>
  <c r="P68" i="31"/>
  <c r="F82" i="34"/>
  <c r="H82" i="34" s="1"/>
  <c r="C52" i="34"/>
  <c r="C52" i="37"/>
  <c r="P52" i="37"/>
  <c r="R52" i="37" s="1"/>
  <c r="C69" i="18"/>
  <c r="C68" i="31"/>
  <c r="P44" i="31"/>
  <c r="P96" i="32"/>
  <c r="C61" i="34"/>
  <c r="C43" i="32"/>
  <c r="C61" i="31"/>
  <c r="C92" i="33"/>
  <c r="C56" i="34"/>
  <c r="C90" i="37"/>
  <c r="C56" i="32"/>
  <c r="P52" i="33"/>
  <c r="P42" i="33"/>
  <c r="C68" i="34"/>
  <c r="F68" i="34" s="1"/>
  <c r="P57" i="31"/>
  <c r="P44" i="37"/>
  <c r="P59" i="31"/>
  <c r="C44" i="35"/>
  <c r="C92" i="34"/>
  <c r="C82" i="32"/>
  <c r="F82" i="32" s="1"/>
  <c r="C39" i="31"/>
  <c r="C77" i="31"/>
  <c r="C55" i="32"/>
  <c r="C83" i="37"/>
  <c r="P83" i="37"/>
  <c r="P98" i="32"/>
  <c r="P49" i="33"/>
  <c r="C45" i="37"/>
  <c r="C76" i="37"/>
  <c r="Q35" i="33"/>
  <c r="E35" i="37"/>
  <c r="E69" i="34"/>
  <c r="G68" i="39" s="1"/>
  <c r="E34" i="34"/>
  <c r="Q58" i="40"/>
  <c r="R58" i="40" s="1"/>
  <c r="Q96" i="35"/>
  <c r="R96" i="35" s="1"/>
  <c r="E96" i="33"/>
  <c r="H95" i="39" s="1"/>
  <c r="E96" i="32"/>
  <c r="F96" i="32" s="1"/>
  <c r="E58" i="34"/>
  <c r="G57" i="39" s="1"/>
  <c r="E68" i="18"/>
  <c r="D67" i="39" s="1"/>
  <c r="Q35" i="40"/>
  <c r="R35" i="40" s="1"/>
  <c r="Q58" i="34"/>
  <c r="R58" i="34" s="1"/>
  <c r="E76" i="36"/>
  <c r="J75" i="39" s="1"/>
  <c r="E72" i="18"/>
  <c r="D71" i="39" s="1"/>
  <c r="E52" i="32"/>
  <c r="F52" i="32" s="1"/>
  <c r="E20" i="40"/>
  <c r="F20" i="40" s="1"/>
  <c r="Q35" i="18"/>
  <c r="Q35" i="35"/>
  <c r="E68" i="31"/>
  <c r="F67" i="39" s="1"/>
  <c r="E35" i="35"/>
  <c r="Q96" i="36"/>
  <c r="R96" i="36" s="1"/>
  <c r="Q35" i="31"/>
  <c r="Q96" i="18"/>
  <c r="R96" i="18" s="1"/>
  <c r="S96" i="18" s="1"/>
  <c r="E96" i="40"/>
  <c r="F96" i="40" s="1"/>
  <c r="E35" i="36"/>
  <c r="J34" i="39" s="1"/>
  <c r="Q76" i="36"/>
  <c r="R76" i="36" s="1"/>
  <c r="E96" i="35"/>
  <c r="I95" i="39" s="1"/>
  <c r="Q20" i="33"/>
  <c r="E96" i="37"/>
  <c r="E61" i="18"/>
  <c r="D60" i="39" s="1"/>
  <c r="Q70" i="36"/>
  <c r="R70" i="36" s="1"/>
  <c r="Q92" i="32"/>
  <c r="Q32" i="33"/>
  <c r="Q32" i="37"/>
  <c r="Q32" i="31"/>
  <c r="Q80" i="31"/>
  <c r="R80" i="31" s="1"/>
  <c r="E32" i="40"/>
  <c r="F32" i="40" s="1"/>
  <c r="Q53" i="33"/>
  <c r="R53" i="33" s="1"/>
  <c r="S53" i="33" s="1"/>
  <c r="Q61" i="31"/>
  <c r="R61" i="31" s="1"/>
  <c r="E94" i="32"/>
  <c r="Q61" i="40"/>
  <c r="R61" i="40" s="1"/>
  <c r="Q36" i="33"/>
  <c r="E36" i="33"/>
  <c r="Q36" i="40"/>
  <c r="R36" i="40" s="1"/>
  <c r="Q64" i="31"/>
  <c r="Q61" i="32"/>
  <c r="E61" i="37"/>
  <c r="E94" i="40"/>
  <c r="F94" i="40" s="1"/>
  <c r="Q80" i="34"/>
  <c r="R80" i="34" s="1"/>
  <c r="Q32" i="36"/>
  <c r="R32" i="36" s="1"/>
  <c r="E61" i="32"/>
  <c r="F61" i="32" s="1"/>
  <c r="E32" i="34"/>
  <c r="E32" i="31"/>
  <c r="Q64" i="36"/>
  <c r="R64" i="36" s="1"/>
  <c r="E61" i="36"/>
  <c r="J60" i="39" s="1"/>
  <c r="Q69" i="32"/>
  <c r="Q61" i="33"/>
  <c r="R61" i="33" s="1"/>
  <c r="T61" i="33" s="1"/>
  <c r="Q61" i="36"/>
  <c r="R61" i="36" s="1"/>
  <c r="E32" i="32"/>
  <c r="E26" i="32"/>
  <c r="E61" i="33"/>
  <c r="H60" i="39" s="1"/>
  <c r="Q32" i="35"/>
  <c r="E32" i="35"/>
  <c r="E61" i="31"/>
  <c r="F60" i="39" s="1"/>
  <c r="Q61" i="18"/>
  <c r="Q61" i="34"/>
  <c r="R61" i="34" s="1"/>
  <c r="Q61" i="37"/>
  <c r="E52" i="40"/>
  <c r="F52" i="40" s="1"/>
  <c r="Q32" i="32"/>
  <c r="E61" i="35"/>
  <c r="I60" i="39" s="1"/>
  <c r="E32" i="18"/>
  <c r="E61" i="34"/>
  <c r="Q32" i="18"/>
  <c r="E68" i="40"/>
  <c r="M67" i="39" s="1"/>
  <c r="E32" i="37"/>
  <c r="Q32" i="40"/>
  <c r="R32" i="40" s="1"/>
  <c r="Q76" i="40"/>
  <c r="R76" i="40" s="1"/>
  <c r="E76" i="40"/>
  <c r="L75" i="39" s="1"/>
  <c r="Q36" i="36"/>
  <c r="R36" i="36" s="1"/>
  <c r="Q36" i="31"/>
  <c r="E36" i="31"/>
  <c r="E22" i="35"/>
  <c r="E68" i="32"/>
  <c r="F68" i="32" s="1"/>
  <c r="Q52" i="35"/>
  <c r="R52" i="35" s="1"/>
  <c r="E20" i="34"/>
  <c r="E32" i="33"/>
  <c r="E22" i="40"/>
  <c r="M21" i="39" s="1"/>
  <c r="E19" i="31"/>
  <c r="Q52" i="18"/>
  <c r="R52" i="18" s="1"/>
  <c r="Q52" i="40"/>
  <c r="R52" i="40" s="1"/>
  <c r="Q68" i="33"/>
  <c r="E68" i="35"/>
  <c r="F68" i="35" s="1"/>
  <c r="G68" i="35" s="1"/>
  <c r="Q68" i="36"/>
  <c r="R68" i="36" s="1"/>
  <c r="Q68" i="18"/>
  <c r="R68" i="18" s="1"/>
  <c r="E53" i="37"/>
  <c r="R52" i="33"/>
  <c r="T52" i="33" s="1"/>
  <c r="Q94" i="31"/>
  <c r="R94" i="31" s="1"/>
  <c r="T94" i="31" s="1"/>
  <c r="Q52" i="34"/>
  <c r="R52" i="34" s="1"/>
  <c r="Q68" i="32"/>
  <c r="Q68" i="31"/>
  <c r="Q68" i="34"/>
  <c r="R68" i="34" s="1"/>
  <c r="E76" i="37"/>
  <c r="F76" i="37" s="1"/>
  <c r="H76" i="37" s="1"/>
  <c r="Q76" i="31"/>
  <c r="R76" i="31" s="1"/>
  <c r="E76" i="34"/>
  <c r="G75" i="39" s="1"/>
  <c r="Q22" i="35"/>
  <c r="E20" i="36"/>
  <c r="J19" i="39" s="1"/>
  <c r="E52" i="36"/>
  <c r="Q20" i="34"/>
  <c r="E20" i="35"/>
  <c r="Q76" i="34"/>
  <c r="R76" i="34" s="1"/>
  <c r="E76" i="33"/>
  <c r="Q76" i="37"/>
  <c r="R76" i="37" s="1"/>
  <c r="S76" i="37" s="1"/>
  <c r="E22" i="31"/>
  <c r="Q52" i="31"/>
  <c r="R52" i="31" s="1"/>
  <c r="T52" i="31" s="1"/>
  <c r="Q20" i="18"/>
  <c r="Q20" i="35"/>
  <c r="F83" i="32"/>
  <c r="F76" i="40"/>
  <c r="E72" i="34"/>
  <c r="G71" i="39" s="1"/>
  <c r="E22" i="36"/>
  <c r="J21" i="39" s="1"/>
  <c r="E22" i="37"/>
  <c r="Q22" i="40"/>
  <c r="R22" i="40" s="1"/>
  <c r="Q68" i="40"/>
  <c r="R68" i="40" s="1"/>
  <c r="Q38" i="40"/>
  <c r="R38" i="40" s="1"/>
  <c r="E19" i="34"/>
  <c r="E94" i="36"/>
  <c r="J93" i="39" s="1"/>
  <c r="E52" i="18"/>
  <c r="D51" i="39" s="1"/>
  <c r="Q68" i="37"/>
  <c r="R68" i="37" s="1"/>
  <c r="T68" i="37" s="1"/>
  <c r="E68" i="33"/>
  <c r="H67" i="39" s="1"/>
  <c r="Q76" i="32"/>
  <c r="E76" i="32"/>
  <c r="Q76" i="35"/>
  <c r="R76" i="35" s="1"/>
  <c r="T76" i="35" s="1"/>
  <c r="E76" i="35"/>
  <c r="I75" i="39" s="1"/>
  <c r="E22" i="34"/>
  <c r="Q22" i="31"/>
  <c r="Q20" i="36"/>
  <c r="R20" i="36" s="1"/>
  <c r="E20" i="32"/>
  <c r="E20" i="18"/>
  <c r="E40" i="33"/>
  <c r="H39" i="39" s="1"/>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E24" i="36"/>
  <c r="J23" i="39" s="1"/>
  <c r="Q24" i="18"/>
  <c r="E24" i="35"/>
  <c r="E72" i="31"/>
  <c r="F71" i="39" s="1"/>
  <c r="Q72" i="40"/>
  <c r="R72" i="40" s="1"/>
  <c r="E72" i="36"/>
  <c r="J71" i="39" s="1"/>
  <c r="E72" i="33"/>
  <c r="F72" i="33" s="1"/>
  <c r="Q72" i="34"/>
  <c r="R72" i="34" s="1"/>
  <c r="E72" i="40"/>
  <c r="F72" i="40" s="1"/>
  <c r="Q64" i="40"/>
  <c r="R64" i="40" s="1"/>
  <c r="Q64" i="34"/>
  <c r="R64" i="34" s="1"/>
  <c r="E64" i="37"/>
  <c r="E64" i="35"/>
  <c r="I63" i="39" s="1"/>
  <c r="Q64" i="18"/>
  <c r="E64" i="32"/>
  <c r="E69" i="31"/>
  <c r="F68" i="39" s="1"/>
  <c r="E69" i="18"/>
  <c r="D68" i="39" s="1"/>
  <c r="E69" i="40"/>
  <c r="F69" i="40" s="1"/>
  <c r="E69" i="37"/>
  <c r="E99" i="34"/>
  <c r="G98" i="39" s="1"/>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Q58" i="18"/>
  <c r="E34" i="32"/>
  <c r="Q34" i="31"/>
  <c r="E34" i="18"/>
  <c r="Q34" i="33"/>
  <c r="E34" i="36"/>
  <c r="J33" i="39" s="1"/>
  <c r="Q34" i="32"/>
  <c r="Q69" i="33"/>
  <c r="Q53" i="37"/>
  <c r="R53" i="37" s="1"/>
  <c r="S53" i="37" s="1"/>
  <c r="Q83" i="18"/>
  <c r="R83" i="18" s="1"/>
  <c r="E83" i="18"/>
  <c r="D82" i="39" s="1"/>
  <c r="Q69" i="40"/>
  <c r="R69" i="40" s="1"/>
  <c r="Q34" i="36"/>
  <c r="R34" i="36" s="1"/>
  <c r="Q58" i="31"/>
  <c r="R58" i="31" s="1"/>
  <c r="E58" i="35"/>
  <c r="I57" i="39" s="1"/>
  <c r="E83" i="33"/>
  <c r="H82" i="39" s="1"/>
  <c r="E53" i="33"/>
  <c r="H52" i="39" s="1"/>
  <c r="Q58" i="32"/>
  <c r="Q72" i="18"/>
  <c r="E64" i="31"/>
  <c r="F63" i="39" s="1"/>
  <c r="Q92" i="36"/>
  <c r="R92" i="36" s="1"/>
  <c r="E92" i="36"/>
  <c r="J91" i="39" s="1"/>
  <c r="E92" i="31"/>
  <c r="F91" i="39" s="1"/>
  <c r="E92" i="40"/>
  <c r="E92" i="32"/>
  <c r="E34" i="31"/>
  <c r="F68" i="36"/>
  <c r="E80" i="18"/>
  <c r="E26" i="35"/>
  <c r="C93" i="37"/>
  <c r="P93" i="37"/>
  <c r="C87" i="34"/>
  <c r="C87" i="32"/>
  <c r="P81" i="32"/>
  <c r="P61" i="32"/>
  <c r="P91" i="32"/>
  <c r="P48" i="32"/>
  <c r="C48" i="34"/>
  <c r="C48" i="32"/>
  <c r="C58" i="35"/>
  <c r="C43" i="34"/>
  <c r="C98" i="34"/>
  <c r="P45" i="18"/>
  <c r="P93" i="18"/>
  <c r="C40" i="18"/>
  <c r="P84" i="18"/>
  <c r="P87" i="32"/>
  <c r="P57" i="32"/>
  <c r="R80" i="33"/>
  <c r="S80" i="33" s="1"/>
  <c r="C88" i="37"/>
  <c r="P88" i="37"/>
  <c r="P73" i="32"/>
  <c r="C73" i="32"/>
  <c r="C73" i="34"/>
  <c r="C40" i="37"/>
  <c r="P40" i="37"/>
  <c r="C44" i="34"/>
  <c r="C44" i="32"/>
  <c r="P55" i="37"/>
  <c r="C55" i="37"/>
  <c r="C57" i="35"/>
  <c r="C55" i="34"/>
  <c r="C57" i="32"/>
  <c r="C57" i="33"/>
  <c r="P57" i="33"/>
  <c r="P94" i="33"/>
  <c r="C49" i="34"/>
  <c r="C81" i="32"/>
  <c r="C90" i="33"/>
  <c r="C59" i="35"/>
  <c r="R53" i="18"/>
  <c r="T53" i="18" s="1"/>
  <c r="C54" i="31"/>
  <c r="C95" i="34"/>
  <c r="C61" i="35"/>
  <c r="P82" i="32"/>
  <c r="C96" i="34"/>
  <c r="P62" i="33"/>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E62" i="40"/>
  <c r="E62" i="18"/>
  <c r="D61" i="39" s="1"/>
  <c r="E62" i="33"/>
  <c r="E40" i="37"/>
  <c r="Q40" i="36"/>
  <c r="R40" i="36" s="1"/>
  <c r="Q40" i="18"/>
  <c r="R40" i="18" s="1"/>
  <c r="Q40" i="33"/>
  <c r="R40" i="33" s="1"/>
  <c r="S40" i="33" s="1"/>
  <c r="Q40" i="34"/>
  <c r="R40" i="34" s="1"/>
  <c r="E40" i="34"/>
  <c r="Q40" i="40"/>
  <c r="R40" i="40" s="1"/>
  <c r="E40" i="32"/>
  <c r="F40" i="32" s="1"/>
  <c r="E26" i="34"/>
  <c r="E26" i="36"/>
  <c r="J25" i="39" s="1"/>
  <c r="Q26" i="37"/>
  <c r="Q26" i="35"/>
  <c r="Q26" i="33"/>
  <c r="E26" i="37"/>
  <c r="E26" i="40"/>
  <c r="F26" i="40" s="1"/>
  <c r="Q26" i="34"/>
  <c r="Q26" i="40"/>
  <c r="R26" i="40" s="1"/>
  <c r="E26" i="31"/>
  <c r="Q26" i="18"/>
  <c r="Q26" i="32"/>
  <c r="Q26" i="31"/>
  <c r="E26" i="18"/>
  <c r="Q80" i="35"/>
  <c r="R80" i="35" s="1"/>
  <c r="S80" i="35" s="1"/>
  <c r="Q80" i="18"/>
  <c r="R80" i="18" s="1"/>
  <c r="T80" i="18" s="1"/>
  <c r="E80" i="40"/>
  <c r="E80" i="33"/>
  <c r="Q80" i="32"/>
  <c r="E80" i="31"/>
  <c r="F79" i="39" s="1"/>
  <c r="Q80" i="37"/>
  <c r="E80" i="36"/>
  <c r="J79" i="39" s="1"/>
  <c r="E80" i="37"/>
  <c r="Q80" i="36"/>
  <c r="R80" i="36" s="1"/>
  <c r="E80" i="35"/>
  <c r="I79" i="39" s="1"/>
  <c r="Q80" i="40"/>
  <c r="R80" i="40" s="1"/>
  <c r="E80" i="32"/>
  <c r="F80" i="32" s="1"/>
  <c r="E80" i="34"/>
  <c r="G79" i="39" s="1"/>
  <c r="E50" i="35"/>
  <c r="I49" i="39" s="1"/>
  <c r="E50" i="34"/>
  <c r="G49" i="39" s="1"/>
  <c r="E50" i="33"/>
  <c r="H49" i="39" s="1"/>
  <c r="E66" i="40"/>
  <c r="F66" i="40" s="1"/>
  <c r="E66" i="18"/>
  <c r="D65" i="39" s="1"/>
  <c r="Q66" i="31"/>
  <c r="E66" i="31"/>
  <c r="E66" i="32"/>
  <c r="E66" i="35"/>
  <c r="I65" i="39" s="1"/>
  <c r="E84" i="32"/>
  <c r="Q84" i="34"/>
  <c r="R84" i="34" s="1"/>
  <c r="E84" i="34"/>
  <c r="G83" i="39" s="1"/>
  <c r="E84" i="33"/>
  <c r="H83" i="39" s="1"/>
  <c r="Q84" i="35"/>
  <c r="R84" i="35" s="1"/>
  <c r="Q84" i="31"/>
  <c r="Q84" i="18"/>
  <c r="E98" i="35"/>
  <c r="I97" i="39" s="1"/>
  <c r="Q98" i="33"/>
  <c r="E98" i="32"/>
  <c r="F98" i="32" s="1"/>
  <c r="E98" i="37"/>
  <c r="C97" i="39" s="1"/>
  <c r="E98" i="36"/>
  <c r="J97" i="39" s="1"/>
  <c r="E98" i="40"/>
  <c r="Q98" i="37"/>
  <c r="E98" i="33"/>
  <c r="H97" i="39" s="1"/>
  <c r="Q27" i="37"/>
  <c r="Q27" i="34"/>
  <c r="E27" i="37"/>
  <c r="E27" i="31"/>
  <c r="Q27" i="33"/>
  <c r="Q27" i="36"/>
  <c r="R27" i="36" s="1"/>
  <c r="Q27" i="18"/>
  <c r="E27" i="36"/>
  <c r="J26" i="39" s="1"/>
  <c r="F82" i="35"/>
  <c r="H82" i="35" s="1"/>
  <c r="Q69" i="31"/>
  <c r="Q69" i="35"/>
  <c r="R69" i="35" s="1"/>
  <c r="S69" i="35" s="1"/>
  <c r="Q69" i="37"/>
  <c r="Q99" i="31"/>
  <c r="Q99" i="35"/>
  <c r="R99" i="35" s="1"/>
  <c r="S99" i="35" s="1"/>
  <c r="E99" i="35"/>
  <c r="I98" i="39" s="1"/>
  <c r="E69" i="35"/>
  <c r="I68" i="39" s="1"/>
  <c r="Q72" i="35"/>
  <c r="R72" i="35" s="1"/>
  <c r="Q72" i="36"/>
  <c r="R72" i="36" s="1"/>
  <c r="Q72" i="37"/>
  <c r="E72" i="37"/>
  <c r="E72" i="35"/>
  <c r="I71" i="39" s="1"/>
  <c r="Q22" i="18"/>
  <c r="Q22" i="37"/>
  <c r="E22" i="18"/>
  <c r="E22" i="33"/>
  <c r="Q22" i="36"/>
  <c r="R22" i="36" s="1"/>
  <c r="Q64" i="37"/>
  <c r="E64" i="40"/>
  <c r="E64" i="33"/>
  <c r="H63" i="39" s="1"/>
  <c r="E64" i="34"/>
  <c r="G63" i="39" s="1"/>
  <c r="E99" i="33"/>
  <c r="H98" i="39" s="1"/>
  <c r="Q58" i="33"/>
  <c r="R58" i="33" s="1"/>
  <c r="T58" i="33" s="1"/>
  <c r="E58" i="33"/>
  <c r="H57" i="39" s="1"/>
  <c r="Q34" i="34"/>
  <c r="E34" i="35"/>
  <c r="Q34" i="18"/>
  <c r="E34" i="33"/>
  <c r="Q34" i="37"/>
  <c r="Q34" i="35"/>
  <c r="Q69" i="18"/>
  <c r="R69" i="18" s="1"/>
  <c r="Q69" i="34"/>
  <c r="R69" i="34" s="1"/>
  <c r="Q69" i="36"/>
  <c r="R69" i="36" s="1"/>
  <c r="T69" i="36" s="1"/>
  <c r="Q99" i="18"/>
  <c r="Q99" i="34"/>
  <c r="R99" i="34" s="1"/>
  <c r="Q72" i="31"/>
  <c r="Q72" i="32"/>
  <c r="E72" i="32"/>
  <c r="Q22" i="32"/>
  <c r="Q22" i="33"/>
  <c r="Q22" i="34"/>
  <c r="Q64" i="32"/>
  <c r="Q64" i="33"/>
  <c r="R64" i="33" s="1"/>
  <c r="T64" i="33" s="1"/>
  <c r="Q64" i="35"/>
  <c r="R64" i="35" s="1"/>
  <c r="S64" i="35" s="1"/>
  <c r="E64" i="18"/>
  <c r="D63" i="39" s="1"/>
  <c r="L37" i="39"/>
  <c r="F38" i="40"/>
  <c r="Q19" i="34"/>
  <c r="E40" i="36"/>
  <c r="Q24" i="32"/>
  <c r="Q24" i="40"/>
  <c r="R24" i="40" s="1"/>
  <c r="E84" i="37"/>
  <c r="C83" i="39" s="1"/>
  <c r="E66" i="33"/>
  <c r="H65" i="39" s="1"/>
  <c r="Q66" i="18"/>
  <c r="Q40" i="37"/>
  <c r="E66" i="34"/>
  <c r="G65" i="39" s="1"/>
  <c r="E66" i="36"/>
  <c r="E98" i="18"/>
  <c r="D97" i="39" s="1"/>
  <c r="Q84" i="32"/>
  <c r="E84" i="36"/>
  <c r="J83" i="39" s="1"/>
  <c r="E84" i="35"/>
  <c r="Q68" i="35"/>
  <c r="R68" i="35" s="1"/>
  <c r="E68" i="37"/>
  <c r="Q52" i="36"/>
  <c r="R52" i="36" s="1"/>
  <c r="E52" i="31"/>
  <c r="Q52" i="32"/>
  <c r="E52" i="35"/>
  <c r="E20" i="33"/>
  <c r="E20" i="37"/>
  <c r="Q20" i="37"/>
  <c r="E19" i="40"/>
  <c r="L18" i="39" s="1"/>
  <c r="E19" i="33"/>
  <c r="Q19" i="18"/>
  <c r="E19" i="18"/>
  <c r="E19" i="32"/>
  <c r="Q19" i="31"/>
  <c r="Q19" i="37"/>
  <c r="Q19" i="35"/>
  <c r="E19" i="36"/>
  <c r="J18" i="39" s="1"/>
  <c r="Q19" i="33"/>
  <c r="E38" i="35"/>
  <c r="E38" i="18"/>
  <c r="Q38" i="34"/>
  <c r="E38" i="31"/>
  <c r="E38" i="34"/>
  <c r="Q38" i="37"/>
  <c r="Q38" i="33"/>
  <c r="Q38" i="31"/>
  <c r="E38" i="37"/>
  <c r="E38" i="33"/>
  <c r="E38" i="36"/>
  <c r="J37" i="39" s="1"/>
  <c r="Q38" i="32"/>
  <c r="E38" i="32"/>
  <c r="Q38" i="35"/>
  <c r="Q38" i="18"/>
  <c r="Q38" i="36"/>
  <c r="R38" i="36" s="1"/>
  <c r="Q19" i="36"/>
  <c r="R19" i="36" s="1"/>
  <c r="Q66" i="35"/>
  <c r="R66" i="35" s="1"/>
  <c r="E66" i="37"/>
  <c r="E98" i="34"/>
  <c r="Q98" i="18"/>
  <c r="E27" i="33"/>
  <c r="Q27" i="40"/>
  <c r="R27" i="40" s="1"/>
  <c r="E27" i="32"/>
  <c r="E27" i="40"/>
  <c r="F27" i="40" s="1"/>
  <c r="Q27" i="31"/>
  <c r="Q27" i="35"/>
  <c r="Q98" i="36"/>
  <c r="R98" i="36" s="1"/>
  <c r="Q70" i="32"/>
  <c r="E19" i="37"/>
  <c r="E92" i="37"/>
  <c r="Q19" i="32"/>
  <c r="Q19" i="40"/>
  <c r="R19" i="40" s="1"/>
  <c r="Q74" i="32"/>
  <c r="E84" i="40"/>
  <c r="M83" i="39" s="1"/>
  <c r="Q84" i="36"/>
  <c r="R84" i="36" s="1"/>
  <c r="Q24" i="35"/>
  <c r="Q84" i="37"/>
  <c r="R84" i="37" s="1"/>
  <c r="Q40" i="35"/>
  <c r="R40" i="35" s="1"/>
  <c r="Q66" i="40"/>
  <c r="R66" i="40" s="1"/>
  <c r="E40" i="31"/>
  <c r="F39" i="39" s="1"/>
  <c r="Q66" i="37"/>
  <c r="Q66" i="36"/>
  <c r="R66" i="36" s="1"/>
  <c r="E27" i="18"/>
  <c r="E27" i="35"/>
  <c r="Q98" i="34"/>
  <c r="R98" i="34" s="1"/>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E88" i="33"/>
  <c r="Q88" i="37"/>
  <c r="E88" i="40"/>
  <c r="Q88" i="18"/>
  <c r="R88" i="18" s="1"/>
  <c r="Q30" i="40"/>
  <c r="R30" i="40" s="1"/>
  <c r="E30" i="35"/>
  <c r="E30" i="33"/>
  <c r="Q30" i="34"/>
  <c r="E30" i="34"/>
  <c r="E30" i="18"/>
  <c r="E30" i="31"/>
  <c r="Q30" i="35"/>
  <c r="E30" i="40"/>
  <c r="F30" i="40" s="1"/>
  <c r="E30" i="37"/>
  <c r="Q30" i="32"/>
  <c r="E62" i="32"/>
  <c r="F62" i="32" s="1"/>
  <c r="E88" i="37"/>
  <c r="Q30" i="36"/>
  <c r="R30" i="36" s="1"/>
  <c r="Q62" i="34"/>
  <c r="R62" i="34" s="1"/>
  <c r="Q62" i="32"/>
  <c r="E88" i="18"/>
  <c r="D87" i="39" s="1"/>
  <c r="Q30" i="18"/>
  <c r="Q88" i="32"/>
  <c r="Q30" i="33"/>
  <c r="E94" i="37"/>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Q62" i="40"/>
  <c r="R62" i="40" s="1"/>
  <c r="E62" i="34"/>
  <c r="F62" i="34" s="1"/>
  <c r="H62" i="34" s="1"/>
  <c r="Q62" i="33"/>
  <c r="R62" i="33" s="1"/>
  <c r="T62" i="33" s="1"/>
  <c r="Q62" i="35"/>
  <c r="R62" i="35" s="1"/>
  <c r="S62" i="35" s="1"/>
  <c r="E62" i="35"/>
  <c r="F62" i="35" s="1"/>
  <c r="G62" i="35" s="1"/>
  <c r="E62" i="37"/>
  <c r="Q30" i="37"/>
  <c r="E88" i="36"/>
  <c r="J87" i="39" s="1"/>
  <c r="E56" i="34"/>
  <c r="E56" i="18"/>
  <c r="D55" i="39" s="1"/>
  <c r="Q56" i="34"/>
  <c r="R56" i="34" s="1"/>
  <c r="Q56" i="18"/>
  <c r="E56" i="40"/>
  <c r="M55" i="39" s="1"/>
  <c r="E56" i="37"/>
  <c r="E56" i="33"/>
  <c r="H55" i="39" s="1"/>
  <c r="Q56" i="37"/>
  <c r="Q56" i="33"/>
  <c r="E56" i="31"/>
  <c r="F56" i="31" s="1"/>
  <c r="Q56" i="31"/>
  <c r="E56" i="35"/>
  <c r="I55" i="39" s="1"/>
  <c r="E56" i="36"/>
  <c r="J55" i="39" s="1"/>
  <c r="Q56" i="36"/>
  <c r="R56" i="36" s="1"/>
  <c r="Q56" i="35"/>
  <c r="R56" i="35" s="1"/>
  <c r="S56" i="35" s="1"/>
  <c r="Q56" i="40"/>
  <c r="R56" i="40" s="1"/>
  <c r="E56" i="32"/>
  <c r="Q56" i="32"/>
  <c r="Q62" i="36"/>
  <c r="R62" i="36" s="1"/>
  <c r="Q88" i="31"/>
  <c r="R88" i="31" s="1"/>
  <c r="Q30" i="31"/>
  <c r="Q88" i="34"/>
  <c r="R88" i="34" s="1"/>
  <c r="Q88" i="36"/>
  <c r="R88" i="36" s="1"/>
  <c r="E30" i="32"/>
  <c r="E92" i="34"/>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E60" i="40"/>
  <c r="F60" i="40" s="1"/>
  <c r="E60" i="34"/>
  <c r="G59" i="39" s="1"/>
  <c r="E60" i="18"/>
  <c r="D59" i="39" s="1"/>
  <c r="Q60" i="34"/>
  <c r="R60" i="34" s="1"/>
  <c r="Q60" i="18"/>
  <c r="E60" i="37"/>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E24" i="40"/>
  <c r="F24" i="40" s="1"/>
  <c r="E24" i="37"/>
  <c r="Q24" i="37"/>
  <c r="Q24" i="31"/>
  <c r="E24" i="33"/>
  <c r="Q24" i="34"/>
  <c r="Q24" i="33"/>
  <c r="Q24" i="36"/>
  <c r="R24" i="36" s="1"/>
  <c r="E90" i="36"/>
  <c r="J89" i="39" s="1"/>
  <c r="E90" i="32"/>
  <c r="F90" i="32" s="1"/>
  <c r="Q90" i="35"/>
  <c r="R90" i="35" s="1"/>
  <c r="Q90" i="31"/>
  <c r="E90" i="18"/>
  <c r="D89" i="39" s="1"/>
  <c r="E90" i="33"/>
  <c r="H89" i="39" s="1"/>
  <c r="Q90" i="34"/>
  <c r="R90" i="34" s="1"/>
  <c r="E90" i="37"/>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E54" i="36"/>
  <c r="J53" i="39" s="1"/>
  <c r="E54" i="32"/>
  <c r="Q54" i="36"/>
  <c r="R54" i="36" s="1"/>
  <c r="Q54" i="32"/>
  <c r="Q54" i="40"/>
  <c r="R54" i="40" s="1"/>
  <c r="E54" i="37"/>
  <c r="E54" i="31"/>
  <c r="F53" i="39" s="1"/>
  <c r="Q54" i="34"/>
  <c r="R54" i="34" s="1"/>
  <c r="E54" i="33"/>
  <c r="H53" i="39" s="1"/>
  <c r="Q54" i="33"/>
  <c r="R54" i="33" s="1"/>
  <c r="E54" i="40"/>
  <c r="M53" i="39" s="1"/>
  <c r="E54" i="18"/>
  <c r="Q54" i="31"/>
  <c r="R54" i="31" s="1"/>
  <c r="E54" i="35"/>
  <c r="I53" i="39" s="1"/>
  <c r="Q54" i="37"/>
  <c r="R54" i="37" s="1"/>
  <c r="T54" i="37" s="1"/>
  <c r="Q54" i="18"/>
  <c r="R54" i="18" s="1"/>
  <c r="E54" i="34"/>
  <c r="G53" i="39" s="1"/>
  <c r="Q54" i="35"/>
  <c r="R54" i="35" s="1"/>
  <c r="S54" i="35" s="1"/>
  <c r="Q28" i="40"/>
  <c r="R28" i="40" s="1"/>
  <c r="E28" i="37"/>
  <c r="E28" i="33"/>
  <c r="Q28" i="37"/>
  <c r="Q28" i="33"/>
  <c r="E28" i="34"/>
  <c r="E28" i="36"/>
  <c r="Q28" i="31"/>
  <c r="E28" i="40"/>
  <c r="M27" i="39" s="1"/>
  <c r="E28" i="32"/>
  <c r="Q28" i="35"/>
  <c r="Q28" i="18"/>
  <c r="Q28" i="36"/>
  <c r="R28" i="36" s="1"/>
  <c r="E28" i="31"/>
  <c r="Q28" i="34"/>
  <c r="E28" i="35"/>
  <c r="E28" i="18"/>
  <c r="Q28" i="32"/>
  <c r="C72" i="32"/>
  <c r="C74" i="34"/>
  <c r="P49" i="32"/>
  <c r="P39" i="32"/>
  <c r="C51" i="32"/>
  <c r="C51" i="34"/>
  <c r="P51" i="32"/>
  <c r="P74" i="32"/>
  <c r="P72" i="32"/>
  <c r="P30" i="6"/>
  <c r="P62" i="6"/>
  <c r="P42" i="6"/>
  <c r="M84" i="7"/>
  <c r="P74" i="6"/>
  <c r="M79" i="7"/>
  <c r="M34" i="7"/>
  <c r="C43" i="33"/>
  <c r="P60" i="33"/>
  <c r="P37" i="6"/>
  <c r="P39" i="33"/>
  <c r="P27" i="6"/>
  <c r="C54" i="33"/>
  <c r="P89" i="6"/>
  <c r="M53" i="7"/>
  <c r="C54" i="35"/>
  <c r="C74" i="31"/>
  <c r="M60" i="7"/>
  <c r="P16" i="6"/>
  <c r="P45" i="6"/>
  <c r="P14" i="6"/>
  <c r="P77" i="6"/>
  <c r="P41" i="6"/>
  <c r="M49" i="7"/>
  <c r="P44" i="6"/>
  <c r="P41" i="18"/>
  <c r="P88" i="6"/>
  <c r="M86" i="7"/>
  <c r="P70" i="6"/>
  <c r="P84" i="6"/>
  <c r="P49" i="6"/>
  <c r="P40" i="6"/>
  <c r="P58" i="6"/>
  <c r="P31" i="6"/>
  <c r="M80" i="7"/>
  <c r="M62" i="7"/>
  <c r="P86" i="6"/>
  <c r="P70" i="31"/>
  <c r="C43" i="31"/>
  <c r="M61" i="7"/>
  <c r="M51"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P28" i="6"/>
  <c r="P80" i="6"/>
  <c r="M81" i="7"/>
  <c r="P22" i="6"/>
  <c r="P63" i="6"/>
  <c r="P65" i="6"/>
  <c r="P67" i="6"/>
  <c r="M91" i="7"/>
  <c r="P32" i="6"/>
  <c r="M40" i="7"/>
  <c r="P57" i="6"/>
  <c r="P69" i="6"/>
  <c r="C89" i="18"/>
  <c r="P51" i="6"/>
  <c r="P53" i="6"/>
  <c r="P13" i="6"/>
  <c r="M47" i="7"/>
  <c r="P46" i="6"/>
  <c r="P34" i="6"/>
  <c r="P15" i="6"/>
  <c r="P56" i="6"/>
  <c r="C98" i="18"/>
  <c r="P98" i="18"/>
  <c r="P85" i="37"/>
  <c r="C85" i="37"/>
  <c r="C69" i="34"/>
  <c r="P69" i="32"/>
  <c r="C69" i="32"/>
  <c r="C46" i="35"/>
  <c r="P46" i="31"/>
  <c r="C46" i="31"/>
  <c r="C46" i="34"/>
  <c r="P46" i="32"/>
  <c r="C46" i="32"/>
  <c r="C71" i="18"/>
  <c r="P71" i="18"/>
  <c r="P99" i="33"/>
  <c r="C99" i="33"/>
  <c r="P71" i="33"/>
  <c r="C71" i="33"/>
  <c r="C71" i="34"/>
  <c r="C71" i="32"/>
  <c r="P71" i="32"/>
  <c r="C66" i="32"/>
  <c r="C66" i="34"/>
  <c r="P66" i="32"/>
  <c r="P98" i="37"/>
  <c r="C98" i="37"/>
  <c r="P56" i="37"/>
  <c r="C56" i="37"/>
  <c r="C60" i="37"/>
  <c r="C64" i="31"/>
  <c r="C64" i="35"/>
  <c r="P64" i="31"/>
  <c r="C89" i="37"/>
  <c r="P89" i="37"/>
  <c r="P91" i="33"/>
  <c r="C91" i="33"/>
  <c r="C91" i="18"/>
  <c r="P91" i="18"/>
  <c r="P95" i="31"/>
  <c r="C95" i="31"/>
  <c r="C95" i="35"/>
  <c r="C81" i="35"/>
  <c r="P60" i="37"/>
  <c r="C49" i="31"/>
  <c r="P49" i="31"/>
  <c r="C49" i="35"/>
  <c r="C42" i="37"/>
  <c r="P42" i="37"/>
  <c r="P95" i="37"/>
  <c r="C95" i="37"/>
  <c r="P47" i="37"/>
  <c r="C47" i="37"/>
  <c r="C72" i="37"/>
  <c r="P72" i="37"/>
  <c r="C72" i="35"/>
  <c r="P72" i="31"/>
  <c r="C72" i="31"/>
  <c r="C64" i="37"/>
  <c r="P64" i="37"/>
  <c r="C46" i="18"/>
  <c r="P46" i="18"/>
  <c r="C46" i="37"/>
  <c r="P46" i="37"/>
  <c r="C89" i="31"/>
  <c r="C89" i="35"/>
  <c r="P95" i="33"/>
  <c r="C95" i="33"/>
  <c r="C81" i="37"/>
  <c r="P81" i="37"/>
  <c r="C96" i="33"/>
  <c r="P96" i="33"/>
  <c r="P81" i="31"/>
  <c r="P47" i="32"/>
  <c r="C56" i="35"/>
  <c r="P72" i="33"/>
  <c r="R72" i="33" s="1"/>
  <c r="S72" i="33" s="1"/>
  <c r="C92" i="32"/>
  <c r="C51" i="35"/>
  <c r="C91" i="34"/>
  <c r="C78" i="34"/>
  <c r="C78" i="32"/>
  <c r="P78" i="32"/>
  <c r="C56" i="18"/>
  <c r="P56" i="18"/>
  <c r="P66" i="37"/>
  <c r="C66" i="37"/>
  <c r="C43" i="37"/>
  <c r="P43" i="37"/>
  <c r="P99" i="32"/>
  <c r="C99" i="34"/>
  <c r="C99" i="32"/>
  <c r="C49" i="37"/>
  <c r="P49" i="37"/>
  <c r="C66" i="18"/>
  <c r="P66" i="18"/>
  <c r="P66" i="33"/>
  <c r="C98" i="33"/>
  <c r="P98" i="33"/>
  <c r="P60" i="32"/>
  <c r="C60" i="32"/>
  <c r="C60" i="34"/>
  <c r="P60" i="31"/>
  <c r="C60" i="35"/>
  <c r="C74" i="33"/>
  <c r="P74" i="33"/>
  <c r="P58" i="37"/>
  <c r="C58" i="37"/>
  <c r="P47" i="18"/>
  <c r="C47" i="18"/>
  <c r="P47" i="31"/>
  <c r="C47" i="31"/>
  <c r="C47" i="35"/>
  <c r="C69" i="33"/>
  <c r="P69" i="33"/>
  <c r="C91" i="37"/>
  <c r="P91" i="37"/>
  <c r="P92" i="31"/>
  <c r="C92" i="35"/>
  <c r="C92" i="31"/>
  <c r="P56" i="31"/>
  <c r="C41" i="37"/>
  <c r="C47" i="34"/>
  <c r="C74" i="35"/>
  <c r="P49" i="18"/>
  <c r="P89" i="31"/>
  <c r="P51" i="31"/>
  <c r="C96" i="35"/>
  <c r="F96" i="35" s="1"/>
  <c r="P39" i="18"/>
  <c r="C93" i="35"/>
  <c r="C93" i="31"/>
  <c r="P93" i="31"/>
  <c r="C94" i="32"/>
  <c r="C94" i="34"/>
  <c r="P94" i="32"/>
  <c r="C97" i="34"/>
  <c r="P97" i="32"/>
  <c r="C97" i="32"/>
  <c r="P96" i="37"/>
  <c r="R96" i="37" s="1"/>
  <c r="S96" i="37" s="1"/>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C64" i="32"/>
  <c r="P64" i="32"/>
  <c r="C89" i="34"/>
  <c r="C89" i="32"/>
  <c r="P89" i="32"/>
  <c r="P91" i="31"/>
  <c r="C91" i="35"/>
  <c r="P92" i="37"/>
  <c r="C92" i="37"/>
  <c r="F76" i="18"/>
  <c r="F52" i="37"/>
  <c r="H52" i="37" s="1"/>
  <c r="E93" i="18"/>
  <c r="Q93" i="37"/>
  <c r="Q93" i="36"/>
  <c r="R93" i="36" s="1"/>
  <c r="E93" i="37"/>
  <c r="C92" i="39" s="1"/>
  <c r="Q93" i="35"/>
  <c r="R93" i="35" s="1"/>
  <c r="T93" i="35" s="1"/>
  <c r="Q93" i="34"/>
  <c r="R93" i="34" s="1"/>
  <c r="Q93" i="33"/>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E89" i="32"/>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Q55" i="32"/>
  <c r="Q55" i="31"/>
  <c r="Q55" i="18"/>
  <c r="Q55" i="37"/>
  <c r="E55" i="34"/>
  <c r="E55" i="32"/>
  <c r="Q55" i="36"/>
  <c r="R55" i="36" s="1"/>
  <c r="E55" i="35"/>
  <c r="F55" i="35" s="1"/>
  <c r="E55" i="33"/>
  <c r="E55" i="31"/>
  <c r="E55" i="40"/>
  <c r="F55" i="40" s="1"/>
  <c r="Q55" i="40"/>
  <c r="R55" i="40" s="1"/>
  <c r="E37" i="18"/>
  <c r="Q37" i="37"/>
  <c r="Q37" i="36"/>
  <c r="R37" i="36" s="1"/>
  <c r="Q37" i="35"/>
  <c r="Q37" i="34"/>
  <c r="Q37" i="33"/>
  <c r="Q37" i="32"/>
  <c r="E37" i="31"/>
  <c r="E37" i="36"/>
  <c r="J36" i="39" s="1"/>
  <c r="E37" i="35"/>
  <c r="E37" i="33"/>
  <c r="E37" i="37"/>
  <c r="E37" i="34"/>
  <c r="E37" i="32"/>
  <c r="Q37" i="18"/>
  <c r="Q37" i="31"/>
  <c r="Q37" i="40"/>
  <c r="R37" i="40" s="1"/>
  <c r="E37" i="40"/>
  <c r="M36" i="39" s="1"/>
  <c r="AC30" i="5"/>
  <c r="AA30" i="5"/>
  <c r="AB30" i="5"/>
  <c r="Y30" i="5"/>
  <c r="X30" i="5"/>
  <c r="Z30" i="5"/>
  <c r="W30" i="5"/>
  <c r="C77" i="34"/>
  <c r="P77" i="32"/>
  <c r="C77" i="32"/>
  <c r="C90" i="18"/>
  <c r="C65" i="35"/>
  <c r="C65" i="31"/>
  <c r="P65" i="31"/>
  <c r="C50" i="35"/>
  <c r="C50" i="31"/>
  <c r="P50" i="31"/>
  <c r="C79" i="35"/>
  <c r="P79" i="31"/>
  <c r="C79" i="31"/>
  <c r="P74" i="18"/>
  <c r="C74" i="18"/>
  <c r="C76" i="32"/>
  <c r="C76" i="34"/>
  <c r="Q95" i="37"/>
  <c r="Q95" i="36"/>
  <c r="R95" i="36" s="1"/>
  <c r="E95" i="36"/>
  <c r="Q95" i="35"/>
  <c r="R95" i="35" s="1"/>
  <c r="S95" i="35" s="1"/>
  <c r="Q95" i="34"/>
  <c r="R95" i="34" s="1"/>
  <c r="Q95" i="33"/>
  <c r="Q95" i="32"/>
  <c r="Q95" i="31"/>
  <c r="Q95" i="18"/>
  <c r="E95" i="37"/>
  <c r="C94" i="39" s="1"/>
  <c r="E95" i="34"/>
  <c r="E95" i="32"/>
  <c r="E95" i="18"/>
  <c r="D94" i="39" s="1"/>
  <c r="E95" i="35"/>
  <c r="I94" i="39" s="1"/>
  <c r="E95" i="33"/>
  <c r="E95" i="31"/>
  <c r="F94" i="39" s="1"/>
  <c r="Q95" i="40"/>
  <c r="R95" i="40" s="1"/>
  <c r="E95" i="40"/>
  <c r="M94" i="39" s="1"/>
  <c r="Q31" i="35"/>
  <c r="Q31" i="34"/>
  <c r="Q31" i="33"/>
  <c r="Q31" i="32"/>
  <c r="Q31" i="31"/>
  <c r="Q31" i="18"/>
  <c r="E31" i="37"/>
  <c r="E31" i="36"/>
  <c r="J30" i="39" s="1"/>
  <c r="E31" i="34"/>
  <c r="E31" i="32"/>
  <c r="E31" i="18"/>
  <c r="Q31" i="37"/>
  <c r="E31" i="35"/>
  <c r="E31" i="33"/>
  <c r="E31" i="3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R45" i="35" s="1"/>
  <c r="S45" i="35" s="1"/>
  <c r="Q45" i="34"/>
  <c r="R45" i="34" s="1"/>
  <c r="Q45" i="33"/>
  <c r="R45" i="33" s="1"/>
  <c r="S45" i="33" s="1"/>
  <c r="Q45" i="32"/>
  <c r="Q45" i="31"/>
  <c r="Q45" i="18"/>
  <c r="Q45" i="37"/>
  <c r="R45" i="37" s="1"/>
  <c r="T45" i="37" s="1"/>
  <c r="E45" i="34"/>
  <c r="F45" i="34" s="1"/>
  <c r="E45" i="32"/>
  <c r="F45" i="32" s="1"/>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R47" i="40" s="1"/>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63" i="35"/>
  <c r="P63" i="31"/>
  <c r="C63" i="31"/>
  <c r="P85" i="33"/>
  <c r="C85" i="33"/>
  <c r="C87" i="35"/>
  <c r="P87" i="31"/>
  <c r="C87" i="31"/>
  <c r="P87" i="18"/>
  <c r="C87" i="18"/>
  <c r="C99" i="37"/>
  <c r="P99" i="37"/>
  <c r="C99" i="31"/>
  <c r="P99" i="31"/>
  <c r="C99" i="35"/>
  <c r="E51" i="37"/>
  <c r="Q51" i="36"/>
  <c r="R51" i="36" s="1"/>
  <c r="Q51" i="35"/>
  <c r="R51" i="35" s="1"/>
  <c r="Q51" i="34"/>
  <c r="R51" i="34" s="1"/>
  <c r="Q51" i="33"/>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E33" i="36"/>
  <c r="E33" i="35"/>
  <c r="E33" i="34"/>
  <c r="E33" i="33"/>
  <c r="E33" i="32"/>
  <c r="E33" i="31"/>
  <c r="E33" i="18"/>
  <c r="Q33" i="36"/>
  <c r="R33" i="36" s="1"/>
  <c r="Q33" i="35"/>
  <c r="Q33" i="33"/>
  <c r="Q33" i="31"/>
  <c r="E33" i="37"/>
  <c r="Q33" i="40"/>
  <c r="R33" i="40" s="1"/>
  <c r="Q33" i="34"/>
  <c r="Q33" i="32"/>
  <c r="Q33" i="18"/>
  <c r="E33" i="40"/>
  <c r="F33" i="40" s="1"/>
  <c r="AE30" i="5"/>
  <c r="P60" i="18"/>
  <c r="C60" i="18"/>
  <c r="P72" i="18"/>
  <c r="C72" i="18"/>
  <c r="P57" i="18"/>
  <c r="C57" i="18"/>
  <c r="P62" i="37"/>
  <c r="C62" i="37"/>
  <c r="P54" i="32"/>
  <c r="C54" i="34"/>
  <c r="C54" i="32"/>
  <c r="C81" i="18"/>
  <c r="C67" i="33"/>
  <c r="P67" i="33"/>
  <c r="C59" i="34"/>
  <c r="P59" i="32"/>
  <c r="C59" i="32"/>
  <c r="C75" i="33"/>
  <c r="P75" i="33"/>
  <c r="P75" i="31"/>
  <c r="C75" i="35"/>
  <c r="C75" i="31"/>
  <c r="C80" i="35"/>
  <c r="C80" i="31"/>
  <c r="P80" i="37"/>
  <c r="C80" i="37"/>
  <c r="P58" i="32"/>
  <c r="C58" i="34"/>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E63" i="36"/>
  <c r="Q63" i="35"/>
  <c r="R63" i="35" s="1"/>
  <c r="T63" i="35" s="1"/>
  <c r="Q63" i="33"/>
  <c r="Q63" i="31"/>
  <c r="Q63" i="37"/>
  <c r="Q63" i="40"/>
  <c r="R63" i="40" s="1"/>
  <c r="Q63" i="34"/>
  <c r="R63" i="34" s="1"/>
  <c r="Q63" i="32"/>
  <c r="Q63" i="18"/>
  <c r="Q63" i="36"/>
  <c r="R63" i="36" s="1"/>
  <c r="E63" i="40"/>
  <c r="F63" i="40" s="1"/>
  <c r="E29" i="18"/>
  <c r="E29" i="37"/>
  <c r="Q29" i="36"/>
  <c r="R29" i="36" s="1"/>
  <c r="Q29" i="35"/>
  <c r="Q29" i="34"/>
  <c r="Q29" i="33"/>
  <c r="Q29" i="32"/>
  <c r="E29" i="31"/>
  <c r="Q29" i="37"/>
  <c r="E29" i="36"/>
  <c r="J28" i="39" s="1"/>
  <c r="E29" i="34"/>
  <c r="E29" i="32"/>
  <c r="Q29" i="18"/>
  <c r="E29" i="35"/>
  <c r="E29" i="33"/>
  <c r="Q29" i="31"/>
  <c r="Q29" i="40"/>
  <c r="R29" i="40" s="1"/>
  <c r="E29" i="40"/>
  <c r="Q21" i="35"/>
  <c r="Q21" i="34"/>
  <c r="Q21" i="33"/>
  <c r="Q21" i="32"/>
  <c r="Q21" i="31"/>
  <c r="Q21" i="18"/>
  <c r="E21" i="37"/>
  <c r="E21" i="36"/>
  <c r="J20" i="39" s="1"/>
  <c r="E21" i="34"/>
  <c r="E21" i="32"/>
  <c r="E21" i="18"/>
  <c r="Q21" i="37"/>
  <c r="E21" i="35"/>
  <c r="E21" i="33"/>
  <c r="E21" i="31"/>
  <c r="Q21" i="36"/>
  <c r="R21" i="36" s="1"/>
  <c r="E21" i="40"/>
  <c r="M20" i="39" s="1"/>
  <c r="Q21" i="40"/>
  <c r="R21" i="40" s="1"/>
  <c r="E97" i="37"/>
  <c r="E97" i="36"/>
  <c r="Q97" i="35"/>
  <c r="R97" i="35" s="1"/>
  <c r="Q97" i="34"/>
  <c r="R97" i="34" s="1"/>
  <c r="Q97" i="33"/>
  <c r="Q97" i="32"/>
  <c r="Q97" i="31"/>
  <c r="R97" i="31" s="1"/>
  <c r="S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90" i="35"/>
  <c r="P90" i="31"/>
  <c r="C90" i="31"/>
  <c r="C65" i="18"/>
  <c r="P65" i="18"/>
  <c r="P65" i="32"/>
  <c r="C65" i="34"/>
  <c r="C65" i="32"/>
  <c r="P50" i="18"/>
  <c r="P74" i="37"/>
  <c r="C74" i="37"/>
  <c r="P95" i="18"/>
  <c r="C95" i="18"/>
  <c r="C46" i="33"/>
  <c r="P46" i="33"/>
  <c r="E23" i="37"/>
  <c r="Q23" i="36"/>
  <c r="R23" i="36" s="1"/>
  <c r="Q23" i="35"/>
  <c r="Q23" i="34"/>
  <c r="Q23" i="33"/>
  <c r="Q23" i="32"/>
  <c r="E23" i="31"/>
  <c r="E23" i="18"/>
  <c r="E23" i="36"/>
  <c r="J22" i="39" s="1"/>
  <c r="E23" i="34"/>
  <c r="E23" i="32"/>
  <c r="Q23" i="37"/>
  <c r="E23" i="35"/>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F41" i="39" s="1"/>
  <c r="E42" i="37"/>
  <c r="E42" i="36"/>
  <c r="E42" i="34"/>
  <c r="F42" i="34" s="1"/>
  <c r="E42" i="32"/>
  <c r="F42" i="32" s="1"/>
  <c r="Q42" i="40"/>
  <c r="R42" i="40" s="1"/>
  <c r="E42" i="40"/>
  <c r="M41" i="39" s="1"/>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E75" i="40"/>
  <c r="M74" i="39" s="1"/>
  <c r="Q75" i="40"/>
  <c r="R75" i="40" s="1"/>
  <c r="E79" i="35"/>
  <c r="I78" i="39" s="1"/>
  <c r="E79" i="34"/>
  <c r="F79" i="34" s="1"/>
  <c r="E79" i="33"/>
  <c r="E79" i="32"/>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P63" i="37"/>
  <c r="C63" i="18"/>
  <c r="P63" i="18"/>
  <c r="P85" i="18"/>
  <c r="C85" i="18"/>
  <c r="C85" i="35"/>
  <c r="P85" i="31"/>
  <c r="C87" i="33"/>
  <c r="P87" i="33"/>
  <c r="C87" i="37"/>
  <c r="P87" i="37"/>
  <c r="P99" i="18"/>
  <c r="C99" i="18"/>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C67" i="35"/>
  <c r="P67" i="31"/>
  <c r="C67" i="31"/>
  <c r="C73" i="31"/>
  <c r="C73" i="35"/>
  <c r="P73" i="31"/>
  <c r="P83" i="33"/>
  <c r="C83" i="33"/>
  <c r="Q81" i="35"/>
  <c r="R81" i="35" s="1"/>
  <c r="Q81" i="34"/>
  <c r="R81" i="34" s="1"/>
  <c r="Q81" i="33"/>
  <c r="R81" i="33" s="1"/>
  <c r="S81" i="33" s="1"/>
  <c r="Q81" i="32"/>
  <c r="Q81" i="31"/>
  <c r="Q81" i="18"/>
  <c r="R81" i="18" s="1"/>
  <c r="S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Q59" i="40"/>
  <c r="R59" i="40" s="1"/>
  <c r="Q59" i="34"/>
  <c r="R59" i="34" s="1"/>
  <c r="Q59" i="32"/>
  <c r="Q59" i="18"/>
  <c r="R59" i="18" s="1"/>
  <c r="E59" i="40"/>
  <c r="M58" i="39" s="1"/>
  <c r="E25" i="37"/>
  <c r="Q25" i="36"/>
  <c r="R25" i="36" s="1"/>
  <c r="Q25" i="35"/>
  <c r="Q25" i="34"/>
  <c r="Q25" i="33"/>
  <c r="Q25" i="32"/>
  <c r="Q25" i="18"/>
  <c r="E25" i="31"/>
  <c r="E25" i="18"/>
  <c r="E25" i="34"/>
  <c r="E25" i="32"/>
  <c r="Q25" i="31"/>
  <c r="Q25" i="37"/>
  <c r="E25" i="36"/>
  <c r="J24" i="39" s="1"/>
  <c r="E25" i="35"/>
  <c r="E25" i="33"/>
  <c r="Q25" i="40"/>
  <c r="R25" i="40" s="1"/>
  <c r="E25" i="40"/>
  <c r="F25" i="40" s="1"/>
  <c r="C96" i="18"/>
  <c r="F96" i="18" s="1"/>
  <c r="D95" i="39"/>
  <c r="C75" i="34"/>
  <c r="C75" i="32"/>
  <c r="P75" i="32"/>
  <c r="C75" i="37"/>
  <c r="P75" i="37"/>
  <c r="P58" i="18"/>
  <c r="C58" i="18"/>
  <c r="C70" i="18"/>
  <c r="P70" i="18"/>
  <c r="C84" i="32"/>
  <c r="P84" i="32"/>
  <c r="C84" i="34"/>
  <c r="C68" i="33"/>
  <c r="P68" i="33"/>
  <c r="K9" i="36"/>
  <c r="K12" i="36"/>
  <c r="K10" i="36"/>
  <c r="K8" i="40"/>
  <c r="W8" i="40"/>
  <c r="F82" i="18"/>
  <c r="W8" i="32"/>
  <c r="K8" i="32"/>
  <c r="K10" i="18"/>
  <c r="K12" i="18"/>
  <c r="R60" i="40"/>
  <c r="R92" i="40"/>
  <c r="R20" i="40"/>
  <c r="L60" i="39"/>
  <c r="F83" i="39"/>
  <c r="F61" i="39"/>
  <c r="L26" i="39"/>
  <c r="F87" i="39"/>
  <c r="F81" i="39"/>
  <c r="F95" i="39"/>
  <c r="R94" i="35"/>
  <c r="F69" i="36"/>
  <c r="F99" i="36"/>
  <c r="F64" i="36"/>
  <c r="F30" i="36"/>
  <c r="W10" i="18"/>
  <c r="W9" i="18"/>
  <c r="W12" i="18"/>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F82" i="31"/>
  <c r="G82" i="31" s="1"/>
  <c r="R78" i="35"/>
  <c r="S78" i="35" s="1"/>
  <c r="F99" i="37"/>
  <c r="H99" i="37" s="1"/>
  <c r="F84" i="31"/>
  <c r="G84" i="31" s="1"/>
  <c r="M37" i="39"/>
  <c r="M33" i="39"/>
  <c r="G67" i="39"/>
  <c r="M60" i="39"/>
  <c r="G81" i="39"/>
  <c r="R83" i="34"/>
  <c r="M35" i="39" l="1"/>
  <c r="M34" i="39"/>
  <c r="L34" i="39"/>
  <c r="R96" i="33"/>
  <c r="T96" i="33" s="1"/>
  <c r="F83" i="31"/>
  <c r="G83" i="31" s="1"/>
  <c r="R76" i="33"/>
  <c r="T76" i="33" s="1"/>
  <c r="F82" i="36"/>
  <c r="G82" i="36" s="1"/>
  <c r="M71" i="39"/>
  <c r="E65" i="38" s="1"/>
  <c r="F93" i="39"/>
  <c r="H51" i="39"/>
  <c r="S68" i="37"/>
  <c r="L33" i="39"/>
  <c r="G82" i="33"/>
  <c r="S69" i="36"/>
  <c r="F36" i="36"/>
  <c r="H36" i="36" s="1"/>
  <c r="F58" i="34"/>
  <c r="G58" i="34" s="1"/>
  <c r="R58" i="37"/>
  <c r="S58" i="37" s="1"/>
  <c r="F96" i="36"/>
  <c r="G96" i="36" s="1"/>
  <c r="M39" i="39"/>
  <c r="G89" i="39"/>
  <c r="L35" i="39"/>
  <c r="R69" i="31"/>
  <c r="S69" i="31" s="1"/>
  <c r="F35" i="36"/>
  <c r="H35" i="36" s="1"/>
  <c r="F96" i="37"/>
  <c r="H96" i="37" s="1"/>
  <c r="F64" i="37"/>
  <c r="H64" i="37" s="1"/>
  <c r="M31" i="39"/>
  <c r="R83" i="33"/>
  <c r="T83" i="33" s="1"/>
  <c r="R87" i="18"/>
  <c r="S87" i="18" s="1"/>
  <c r="F72" i="31"/>
  <c r="H72" i="31" s="1"/>
  <c r="T82" i="37"/>
  <c r="F87" i="31"/>
  <c r="G87" i="31" s="1"/>
  <c r="F52" i="34"/>
  <c r="G52" i="34" s="1"/>
  <c r="F76" i="31"/>
  <c r="H76" i="31" s="1"/>
  <c r="M95" i="39"/>
  <c r="E89" i="38" s="1"/>
  <c r="M19" i="39"/>
  <c r="L19" i="39"/>
  <c r="L95" i="39"/>
  <c r="D89" i="38" s="1"/>
  <c r="F72" i="18"/>
  <c r="H72" i="18" s="1"/>
  <c r="F54" i="31"/>
  <c r="H54" i="31" s="1"/>
  <c r="F96" i="34"/>
  <c r="G96" i="34" s="1"/>
  <c r="F32" i="36"/>
  <c r="G32" i="36" s="1"/>
  <c r="F99" i="18"/>
  <c r="G99" i="18" s="1"/>
  <c r="F76" i="36"/>
  <c r="H76" i="36" s="1"/>
  <c r="R64" i="31"/>
  <c r="S64" i="31" s="1"/>
  <c r="F58" i="36"/>
  <c r="G58" i="36" s="1"/>
  <c r="L31" i="39"/>
  <c r="G44" i="39"/>
  <c r="F61" i="35"/>
  <c r="G61" i="35" s="1"/>
  <c r="F87" i="36"/>
  <c r="G87" i="36" s="1"/>
  <c r="M59" i="39"/>
  <c r="E53" i="38" s="1"/>
  <c r="M75" i="39"/>
  <c r="E69" i="38" s="1"/>
  <c r="F64" i="34"/>
  <c r="H64" i="34" s="1"/>
  <c r="F66" i="18"/>
  <c r="G66" i="18" s="1"/>
  <c r="G82" i="34"/>
  <c r="F61" i="33"/>
  <c r="H61" i="33" s="1"/>
  <c r="F61" i="36"/>
  <c r="G61" i="36" s="1"/>
  <c r="F68" i="18"/>
  <c r="H68" i="18" s="1"/>
  <c r="G84" i="39"/>
  <c r="M82" i="39"/>
  <c r="E76" i="38" s="1"/>
  <c r="F52" i="18"/>
  <c r="G52" i="18" s="1"/>
  <c r="L82" i="39"/>
  <c r="D76" i="38" s="1"/>
  <c r="F87" i="35"/>
  <c r="G87" i="35" s="1"/>
  <c r="F43" i="39"/>
  <c r="R70" i="31"/>
  <c r="S70" i="31" s="1"/>
  <c r="F72" i="34"/>
  <c r="G72" i="34" s="1"/>
  <c r="F50" i="33"/>
  <c r="G50" i="33" s="1"/>
  <c r="F68" i="31"/>
  <c r="G68" i="31" s="1"/>
  <c r="R88" i="33"/>
  <c r="S88" i="33" s="1"/>
  <c r="R55" i="33"/>
  <c r="S55" i="33" s="1"/>
  <c r="R84" i="31"/>
  <c r="S84" i="31" s="1"/>
  <c r="R59" i="31"/>
  <c r="T59" i="31" s="1"/>
  <c r="R42" i="31"/>
  <c r="S42" i="31" s="1"/>
  <c r="R63" i="31"/>
  <c r="T63" i="31" s="1"/>
  <c r="R62" i="18"/>
  <c r="T62" i="18" s="1"/>
  <c r="F48" i="35"/>
  <c r="G48" i="35" s="1"/>
  <c r="R55" i="31"/>
  <c r="T55" i="31" s="1"/>
  <c r="R73" i="33"/>
  <c r="S73" i="33" s="1"/>
  <c r="R93" i="33"/>
  <c r="T93" i="33" s="1"/>
  <c r="R78" i="18"/>
  <c r="S78" i="18" s="1"/>
  <c r="F56" i="34"/>
  <c r="H56" i="34" s="1"/>
  <c r="R94" i="33"/>
  <c r="S94" i="33" s="1"/>
  <c r="R63" i="33"/>
  <c r="S63" i="33" s="1"/>
  <c r="R51" i="33"/>
  <c r="S51" i="33" s="1"/>
  <c r="F97" i="32"/>
  <c r="F55" i="32"/>
  <c r="F79" i="32"/>
  <c r="F92" i="34"/>
  <c r="G92" i="34" s="1"/>
  <c r="F50" i="32"/>
  <c r="F95" i="32"/>
  <c r="R77" i="18"/>
  <c r="T77" i="18" s="1"/>
  <c r="F44" i="35"/>
  <c r="H44" i="35" s="1"/>
  <c r="R48" i="18"/>
  <c r="T48" i="18" s="1"/>
  <c r="R42" i="18"/>
  <c r="T42" i="18" s="1"/>
  <c r="F39" i="32"/>
  <c r="R40" i="37"/>
  <c r="T40" i="37" s="1"/>
  <c r="B22" i="34"/>
  <c r="O22" i="34"/>
  <c r="O22" i="18"/>
  <c r="B22" i="32"/>
  <c r="B22" i="33"/>
  <c r="B22" i="40"/>
  <c r="B22" i="31"/>
  <c r="B22" i="35"/>
  <c r="B22" i="18"/>
  <c r="O22" i="35"/>
  <c r="O22" i="37"/>
  <c r="O22" i="33"/>
  <c r="O22" i="31"/>
  <c r="B22" i="37"/>
  <c r="O22" i="32"/>
  <c r="B18" i="7"/>
  <c r="B22" i="36"/>
  <c r="O22" i="40"/>
  <c r="O22" i="36"/>
  <c r="F48" i="32"/>
  <c r="R49" i="33"/>
  <c r="S49" i="33" s="1"/>
  <c r="R47" i="33"/>
  <c r="S47" i="33" s="1"/>
  <c r="F42" i="31"/>
  <c r="H42" i="31" s="1"/>
  <c r="F41" i="32"/>
  <c r="F50" i="34"/>
  <c r="H50" i="34" s="1"/>
  <c r="R44" i="33"/>
  <c r="S44" i="33" s="1"/>
  <c r="R45" i="31"/>
  <c r="T45" i="31" s="1"/>
  <c r="S64" i="33"/>
  <c r="R91" i="18"/>
  <c r="T91" i="18" s="1"/>
  <c r="R41" i="33"/>
  <c r="S41" i="33" s="1"/>
  <c r="F89" i="32"/>
  <c r="F82" i="37"/>
  <c r="G82" i="37" s="1"/>
  <c r="F73" i="34"/>
  <c r="H73" i="34" s="1"/>
  <c r="R85" i="37"/>
  <c r="S85" i="37" s="1"/>
  <c r="R45" i="18"/>
  <c r="T45" i="18" s="1"/>
  <c r="F89" i="34"/>
  <c r="H89" i="34" s="1"/>
  <c r="R84" i="18"/>
  <c r="T84" i="18" s="1"/>
  <c r="F61" i="34"/>
  <c r="G61" i="34" s="1"/>
  <c r="F44" i="32"/>
  <c r="R42" i="33"/>
  <c r="T42" i="33" s="1"/>
  <c r="R44" i="31"/>
  <c r="T44" i="31" s="1"/>
  <c r="R44" i="37"/>
  <c r="T44" i="37" s="1"/>
  <c r="F43" i="32"/>
  <c r="F68" i="37"/>
  <c r="H68" i="37" s="1"/>
  <c r="G68" i="34"/>
  <c r="H68" i="34"/>
  <c r="M81" i="39"/>
  <c r="E75" i="38" s="1"/>
  <c r="F53" i="31"/>
  <c r="H53" i="31" s="1"/>
  <c r="F86" i="36"/>
  <c r="H86" i="36" s="1"/>
  <c r="F90" i="36"/>
  <c r="H90" i="36" s="1"/>
  <c r="F48" i="34"/>
  <c r="G48" i="34" s="1"/>
  <c r="F80" i="31"/>
  <c r="H80" i="31" s="1"/>
  <c r="C50" i="39"/>
  <c r="R47" i="37"/>
  <c r="S47" i="37" s="1"/>
  <c r="R71" i="37"/>
  <c r="T71" i="37" s="1"/>
  <c r="H76" i="18"/>
  <c r="C95" i="39"/>
  <c r="T86" i="31"/>
  <c r="C89" i="39"/>
  <c r="R90" i="31"/>
  <c r="T90" i="31" s="1"/>
  <c r="C73" i="39"/>
  <c r="T94" i="36"/>
  <c r="S88" i="18"/>
  <c r="C91" i="39"/>
  <c r="C67" i="39"/>
  <c r="S69" i="18"/>
  <c r="C71" i="39"/>
  <c r="T40" i="18"/>
  <c r="S83" i="18"/>
  <c r="C57" i="39"/>
  <c r="C51" i="39"/>
  <c r="C82" i="39"/>
  <c r="S46" i="36"/>
  <c r="S87" i="36"/>
  <c r="S54" i="36"/>
  <c r="S84" i="36"/>
  <c r="C81" i="39"/>
  <c r="T99" i="35"/>
  <c r="G88" i="31"/>
  <c r="T64" i="35"/>
  <c r="F84" i="34"/>
  <c r="H84" i="34" s="1"/>
  <c r="C74" i="39"/>
  <c r="R57" i="33"/>
  <c r="T57" i="33" s="1"/>
  <c r="S44" i="18"/>
  <c r="T97" i="36"/>
  <c r="C96" i="39"/>
  <c r="C62" i="39"/>
  <c r="C79" i="39"/>
  <c r="R93" i="37"/>
  <c r="S93" i="37" s="1"/>
  <c r="T54" i="31"/>
  <c r="T74" i="31"/>
  <c r="C59" i="39"/>
  <c r="S78" i="31"/>
  <c r="S88" i="31"/>
  <c r="T96" i="31"/>
  <c r="C63" i="39"/>
  <c r="R61" i="37"/>
  <c r="S80" i="36"/>
  <c r="L57" i="39"/>
  <c r="D51" i="38" s="1"/>
  <c r="S41" i="36"/>
  <c r="L81" i="39"/>
  <c r="D75" i="38" s="1"/>
  <c r="R81" i="37"/>
  <c r="T81" i="37" s="1"/>
  <c r="F57" i="35"/>
  <c r="H57" i="35" s="1"/>
  <c r="C45" i="39"/>
  <c r="C43" i="39"/>
  <c r="S39" i="36"/>
  <c r="T97" i="18"/>
  <c r="C84" i="39"/>
  <c r="T85" i="36"/>
  <c r="C86" i="39"/>
  <c r="T45" i="36"/>
  <c r="T41" i="36"/>
  <c r="R55" i="18"/>
  <c r="S55" i="18" s="1"/>
  <c r="F96" i="33"/>
  <c r="H96" i="33" s="1"/>
  <c r="T64" i="31"/>
  <c r="T90" i="18"/>
  <c r="T82" i="18"/>
  <c r="C93" i="39"/>
  <c r="R88" i="37"/>
  <c r="S88" i="37" s="1"/>
  <c r="T80" i="31"/>
  <c r="F98" i="34"/>
  <c r="H98" i="34" s="1"/>
  <c r="C39" i="39"/>
  <c r="H68" i="36"/>
  <c r="C68" i="39"/>
  <c r="C69" i="39"/>
  <c r="R76" i="32"/>
  <c r="S52" i="31"/>
  <c r="C75" i="39"/>
  <c r="S68" i="18"/>
  <c r="T52" i="37"/>
  <c r="S52" i="37"/>
  <c r="F49" i="34"/>
  <c r="H49" i="34" s="1"/>
  <c r="S76" i="33"/>
  <c r="F48" i="31"/>
  <c r="H48" i="31" s="1"/>
  <c r="F73" i="32"/>
  <c r="R91" i="37"/>
  <c r="S91" i="37" s="1"/>
  <c r="F71" i="32"/>
  <c r="R83" i="37"/>
  <c r="R68" i="31"/>
  <c r="S68" i="31" s="1"/>
  <c r="R61" i="18"/>
  <c r="T61" i="18" s="1"/>
  <c r="R81" i="31"/>
  <c r="T81" i="31" s="1"/>
  <c r="R79" i="31"/>
  <c r="S79" i="31" s="1"/>
  <c r="F57" i="32"/>
  <c r="R46" i="31"/>
  <c r="S46" i="31" s="1"/>
  <c r="R65" i="37"/>
  <c r="T65" i="37" s="1"/>
  <c r="F58" i="18"/>
  <c r="G58" i="18" s="1"/>
  <c r="R81" i="32"/>
  <c r="R55" i="37"/>
  <c r="T55" i="37" s="1"/>
  <c r="F56" i="32"/>
  <c r="G83" i="37"/>
  <c r="F22" i="36"/>
  <c r="H22" i="36" s="1"/>
  <c r="I87" i="39"/>
  <c r="T76" i="37"/>
  <c r="F69" i="34"/>
  <c r="H69" i="34" s="1"/>
  <c r="F69" i="18"/>
  <c r="G69" i="18" s="1"/>
  <c r="L52" i="39"/>
  <c r="D46" i="38" s="1"/>
  <c r="F66" i="35"/>
  <c r="H66" i="35" s="1"/>
  <c r="F64" i="35"/>
  <c r="H64" i="35" s="1"/>
  <c r="M52" i="39"/>
  <c r="L39" i="39"/>
  <c r="D33" i="38" s="1"/>
  <c r="L71" i="39"/>
  <c r="D65" i="38" s="1"/>
  <c r="F61" i="18"/>
  <c r="G61" i="18" s="1"/>
  <c r="T84" i="33"/>
  <c r="S84" i="33"/>
  <c r="T40" i="33"/>
  <c r="L93" i="39"/>
  <c r="D87" i="38" s="1"/>
  <c r="F92" i="32"/>
  <c r="F83" i="34"/>
  <c r="G83" i="34" s="1"/>
  <c r="S80" i="31"/>
  <c r="G76" i="37"/>
  <c r="M68" i="39"/>
  <c r="E62" i="38" s="1"/>
  <c r="M69" i="39"/>
  <c r="F43" i="34"/>
  <c r="H43" i="34" s="1"/>
  <c r="R99" i="18"/>
  <c r="S99" i="18" s="1"/>
  <c r="T54" i="36"/>
  <c r="G52" i="39"/>
  <c r="F24" i="36"/>
  <c r="G24" i="36" s="1"/>
  <c r="F67" i="31"/>
  <c r="G67" i="31" s="1"/>
  <c r="L69" i="39"/>
  <c r="D69" i="38"/>
  <c r="R58" i="18"/>
  <c r="T58" i="18" s="1"/>
  <c r="F50" i="31"/>
  <c r="G50" i="31" s="1"/>
  <c r="F94" i="32"/>
  <c r="F58" i="37"/>
  <c r="H58" i="37" s="1"/>
  <c r="T77" i="33"/>
  <c r="T53" i="33"/>
  <c r="G60" i="39"/>
  <c r="E54" i="38" s="1"/>
  <c r="M93" i="39"/>
  <c r="E87" i="38" s="1"/>
  <c r="T78" i="37"/>
  <c r="F61" i="31"/>
  <c r="G61" i="31" s="1"/>
  <c r="F78" i="36"/>
  <c r="H78" i="36" s="1"/>
  <c r="F72" i="36"/>
  <c r="G72" i="36" s="1"/>
  <c r="L59" i="39"/>
  <c r="F41" i="35"/>
  <c r="H41" i="35" s="1"/>
  <c r="F74" i="33"/>
  <c r="H74" i="33" s="1"/>
  <c r="F56" i="35"/>
  <c r="H56" i="35" s="1"/>
  <c r="L67" i="39"/>
  <c r="D61" i="38" s="1"/>
  <c r="F68" i="40"/>
  <c r="C60" i="39"/>
  <c r="F61" i="37"/>
  <c r="T84" i="36"/>
  <c r="G68" i="36"/>
  <c r="M51" i="39"/>
  <c r="E45" i="38" s="1"/>
  <c r="G41" i="39"/>
  <c r="E35" i="38" s="1"/>
  <c r="M57" i="39"/>
  <c r="E51" i="38" s="1"/>
  <c r="S88" i="35"/>
  <c r="F88" i="36"/>
  <c r="G88" i="36" s="1"/>
  <c r="F20" i="36"/>
  <c r="G20" i="36" s="1"/>
  <c r="L51" i="39"/>
  <c r="F53" i="18"/>
  <c r="H53" i="18" s="1"/>
  <c r="R74" i="37"/>
  <c r="T74" i="37" s="1"/>
  <c r="F80" i="35"/>
  <c r="G80" i="35" s="1"/>
  <c r="F98" i="18"/>
  <c r="H98" i="18" s="1"/>
  <c r="R60" i="33"/>
  <c r="T60" i="33" s="1"/>
  <c r="F74" i="34"/>
  <c r="F80" i="34"/>
  <c r="H80" i="34" s="1"/>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T58" i="37"/>
  <c r="C77" i="39"/>
  <c r="F78" i="37"/>
  <c r="G78" i="37" s="1"/>
  <c r="C55" i="39"/>
  <c r="F56" i="37"/>
  <c r="H56" i="37" s="1"/>
  <c r="F62" i="37"/>
  <c r="G62" i="37" s="1"/>
  <c r="C61" i="39"/>
  <c r="D79" i="39"/>
  <c r="F80" i="18"/>
  <c r="G80" i="18" s="1"/>
  <c r="H75" i="39"/>
  <c r="F76" i="33"/>
  <c r="J51" i="39"/>
  <c r="F52" i="36"/>
  <c r="G52" i="36" s="1"/>
  <c r="C52" i="39"/>
  <c r="F53" i="37"/>
  <c r="G53" i="37" s="1"/>
  <c r="F22" i="40"/>
  <c r="L21" i="39"/>
  <c r="S82" i="33"/>
  <c r="G47" i="39"/>
  <c r="G48" i="39"/>
  <c r="G87" i="39"/>
  <c r="I67" i="39"/>
  <c r="F40" i="33"/>
  <c r="H40" i="33" s="1"/>
  <c r="S92" i="33"/>
  <c r="T92" i="33"/>
  <c r="F52" i="35"/>
  <c r="H52" i="35" s="1"/>
  <c r="I51" i="39"/>
  <c r="F65" i="39"/>
  <c r="F66" i="31"/>
  <c r="G66" i="31" s="1"/>
  <c r="S52" i="33"/>
  <c r="S74" i="31"/>
  <c r="G69" i="39"/>
  <c r="T72" i="33"/>
  <c r="F97" i="31"/>
  <c r="H97" i="31" s="1"/>
  <c r="F19" i="36"/>
  <c r="G19" i="36" s="1"/>
  <c r="I19" i="36" s="1"/>
  <c r="F84" i="18"/>
  <c r="G84" i="18" s="1"/>
  <c r="F74" i="36"/>
  <c r="H74" i="36" s="1"/>
  <c r="S54" i="37"/>
  <c r="L32" i="39"/>
  <c r="F64" i="40"/>
  <c r="L63" i="39"/>
  <c r="D57" i="38" s="1"/>
  <c r="R68" i="33"/>
  <c r="S68" i="33" s="1"/>
  <c r="F76" i="34"/>
  <c r="H76" i="34" s="1"/>
  <c r="R66" i="33"/>
  <c r="F99" i="34"/>
  <c r="G99" i="34" s="1"/>
  <c r="R98" i="37"/>
  <c r="T98" i="37" s="1"/>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F90" i="40"/>
  <c r="L89" i="39"/>
  <c r="D83" i="38" s="1"/>
  <c r="F97" i="39"/>
  <c r="F98" i="31"/>
  <c r="H98" i="31" s="1"/>
  <c r="F98" i="40"/>
  <c r="L97" i="39"/>
  <c r="M97" i="39"/>
  <c r="H79" i="39"/>
  <c r="F80" i="33"/>
  <c r="H80" i="33" s="1"/>
  <c r="G39" i="39"/>
  <c r="F40" i="34"/>
  <c r="G40" i="34" s="1"/>
  <c r="F62" i="40"/>
  <c r="L61" i="39"/>
  <c r="D55" i="38" s="1"/>
  <c r="C49" i="39"/>
  <c r="F50" i="37"/>
  <c r="H50" i="37" s="1"/>
  <c r="H53" i="35"/>
  <c r="G53" i="35"/>
  <c r="S90" i="33"/>
  <c r="M63" i="39"/>
  <c r="E57" i="38" s="1"/>
  <c r="M61" i="39"/>
  <c r="R66" i="31"/>
  <c r="T66" i="31" s="1"/>
  <c r="F94" i="36"/>
  <c r="G94" i="36" s="1"/>
  <c r="F79" i="36"/>
  <c r="H79" i="36" s="1"/>
  <c r="F92" i="39"/>
  <c r="F93" i="31"/>
  <c r="G93" i="31" s="1"/>
  <c r="F48" i="40"/>
  <c r="M47" i="39"/>
  <c r="F44" i="40"/>
  <c r="L43" i="39"/>
  <c r="F26" i="36"/>
  <c r="G26" i="36" s="1"/>
  <c r="T62" i="31"/>
  <c r="S62" i="31"/>
  <c r="T83" i="18"/>
  <c r="S58" i="33"/>
  <c r="M43" i="39"/>
  <c r="G38" i="39"/>
  <c r="S90" i="18"/>
  <c r="F50" i="36"/>
  <c r="H50" i="36" s="1"/>
  <c r="F80" i="36"/>
  <c r="G80" i="36" s="1"/>
  <c r="F70" i="37"/>
  <c r="G70" i="37" s="1"/>
  <c r="F78" i="31"/>
  <c r="H78" i="31" s="1"/>
  <c r="F77" i="39"/>
  <c r="H88" i="35"/>
  <c r="G88" i="35"/>
  <c r="R64" i="37"/>
  <c r="S64" i="37" s="1"/>
  <c r="R72" i="31"/>
  <c r="T72" i="31" s="1"/>
  <c r="F72" i="37"/>
  <c r="H72" i="37" s="1"/>
  <c r="R56" i="37"/>
  <c r="R72" i="32"/>
  <c r="F76" i="35"/>
  <c r="G76" i="35" s="1"/>
  <c r="F74" i="39"/>
  <c r="F84" i="32"/>
  <c r="F75" i="32"/>
  <c r="R98" i="33"/>
  <c r="F89" i="37"/>
  <c r="G89" i="37" s="1"/>
  <c r="S96" i="33"/>
  <c r="M24" i="39"/>
  <c r="L68" i="39"/>
  <c r="D62" i="38" s="1"/>
  <c r="T39" i="37"/>
  <c r="F68" i="33"/>
  <c r="G68" i="33" s="1"/>
  <c r="R75" i="37"/>
  <c r="T75" i="37" s="1"/>
  <c r="R73" i="31"/>
  <c r="T73" i="31" s="1"/>
  <c r="F99" i="35"/>
  <c r="G99" i="35" s="1"/>
  <c r="R56" i="18"/>
  <c r="T56" i="18" s="1"/>
  <c r="F99" i="33"/>
  <c r="F93" i="37"/>
  <c r="H93" i="37" s="1"/>
  <c r="G72" i="33"/>
  <c r="H72" i="33"/>
  <c r="F40" i="18"/>
  <c r="H40" i="18" s="1"/>
  <c r="S85" i="36"/>
  <c r="G62" i="39"/>
  <c r="G61" i="39"/>
  <c r="F45" i="37"/>
  <c r="G45" i="37" s="1"/>
  <c r="F53" i="36"/>
  <c r="H53" i="36" s="1"/>
  <c r="L48" i="39"/>
  <c r="D42" i="38" s="1"/>
  <c r="I52" i="39"/>
  <c r="T53" i="37"/>
  <c r="F90" i="31"/>
  <c r="H90" i="31" s="1"/>
  <c r="R99" i="37"/>
  <c r="T99" i="37" s="1"/>
  <c r="F92" i="37"/>
  <c r="G92" i="37" s="1"/>
  <c r="F64" i="32"/>
  <c r="R69" i="33"/>
  <c r="H71" i="39"/>
  <c r="F69" i="32"/>
  <c r="F58" i="35"/>
  <c r="G58" i="35" s="1"/>
  <c r="T80" i="35"/>
  <c r="S61" i="33"/>
  <c r="T48" i="35"/>
  <c r="M26" i="39"/>
  <c r="M25" i="39"/>
  <c r="M65" i="39"/>
  <c r="E59" i="38" s="1"/>
  <c r="M85" i="39"/>
  <c r="F94" i="37"/>
  <c r="G94" i="37" s="1"/>
  <c r="F77" i="31"/>
  <c r="H77" i="31" s="1"/>
  <c r="F31" i="36"/>
  <c r="H31" i="36" s="1"/>
  <c r="F51" i="36"/>
  <c r="G51" i="36" s="1"/>
  <c r="F62" i="18"/>
  <c r="H62" i="18" s="1"/>
  <c r="L29" i="39"/>
  <c r="L54" i="39"/>
  <c r="F47" i="39"/>
  <c r="D41" i="38" s="1"/>
  <c r="L25" i="39"/>
  <c r="F83" i="18"/>
  <c r="H83" i="18" s="1"/>
  <c r="F60" i="18"/>
  <c r="H60" i="18" s="1"/>
  <c r="D57" i="39"/>
  <c r="R40" i="31"/>
  <c r="T40" i="31" s="1"/>
  <c r="F80" i="37"/>
  <c r="H80" i="37" s="1"/>
  <c r="R72" i="18"/>
  <c r="T72" i="18" s="1"/>
  <c r="F90" i="18"/>
  <c r="H90" i="18" s="1"/>
  <c r="R92" i="37"/>
  <c r="S92" i="37" s="1"/>
  <c r="R69" i="37"/>
  <c r="S69" i="37" s="1"/>
  <c r="F92" i="31"/>
  <c r="H92" i="31" s="1"/>
  <c r="F47" i="37"/>
  <c r="G47" i="37" s="1"/>
  <c r="R99" i="33"/>
  <c r="S99" i="33" s="1"/>
  <c r="F83" i="36"/>
  <c r="H83" i="36" s="1"/>
  <c r="F34" i="36"/>
  <c r="H34" i="36" s="1"/>
  <c r="F27" i="36"/>
  <c r="G27" i="36" s="1"/>
  <c r="F62" i="36"/>
  <c r="H62" i="36" s="1"/>
  <c r="F63" i="18"/>
  <c r="G63" i="18" s="1"/>
  <c r="L65" i="39"/>
  <c r="F86" i="18"/>
  <c r="H86" i="18" s="1"/>
  <c r="R50" i="31"/>
  <c r="S50" i="31" s="1"/>
  <c r="F78" i="18"/>
  <c r="H78" i="18" s="1"/>
  <c r="G62" i="34"/>
  <c r="R64" i="18"/>
  <c r="S64" i="18" s="1"/>
  <c r="F69" i="35"/>
  <c r="H69" i="35" s="1"/>
  <c r="F69" i="37"/>
  <c r="H69" i="37" s="1"/>
  <c r="F98" i="33"/>
  <c r="G98" i="33" s="1"/>
  <c r="R66" i="37"/>
  <c r="T66" i="37" s="1"/>
  <c r="F98" i="37"/>
  <c r="H98" i="37" s="1"/>
  <c r="F66" i="32"/>
  <c r="R98" i="18"/>
  <c r="T98" i="18" s="1"/>
  <c r="F72" i="32"/>
  <c r="F92" i="36"/>
  <c r="F53" i="33"/>
  <c r="R46" i="37"/>
  <c r="S46" i="37" s="1"/>
  <c r="R39" i="33"/>
  <c r="T39" i="33" s="1"/>
  <c r="F85" i="18"/>
  <c r="H85" i="18" s="1"/>
  <c r="F87" i="32"/>
  <c r="R43" i="37"/>
  <c r="R43" i="31"/>
  <c r="T43" i="31" s="1"/>
  <c r="R89" i="31"/>
  <c r="S89" i="31" s="1"/>
  <c r="R93" i="18"/>
  <c r="S93" i="18" s="1"/>
  <c r="T80" i="33"/>
  <c r="T96" i="37"/>
  <c r="R67" i="31"/>
  <c r="T67" i="31" s="1"/>
  <c r="F91" i="35"/>
  <c r="H91" i="35" s="1"/>
  <c r="F65" i="31"/>
  <c r="G65" i="31" s="1"/>
  <c r="S40" i="18"/>
  <c r="T89" i="33"/>
  <c r="G82" i="35"/>
  <c r="T97" i="31"/>
  <c r="S62" i="33"/>
  <c r="S94" i="31"/>
  <c r="S45" i="37"/>
  <c r="S51" i="37"/>
  <c r="F81" i="32"/>
  <c r="F71" i="34"/>
  <c r="H71" i="34" s="1"/>
  <c r="H82" i="31"/>
  <c r="G52" i="37"/>
  <c r="H50" i="18"/>
  <c r="G50" i="18"/>
  <c r="T88" i="31"/>
  <c r="S86" i="33"/>
  <c r="T69" i="18"/>
  <c r="S54" i="31"/>
  <c r="G97" i="39"/>
  <c r="M80" i="39"/>
  <c r="M89" i="39"/>
  <c r="E83" i="38" s="1"/>
  <c r="S53" i="35"/>
  <c r="H51" i="31"/>
  <c r="F45" i="18"/>
  <c r="G45" i="18" s="1"/>
  <c r="F98" i="36"/>
  <c r="H98" i="36" s="1"/>
  <c r="F84" i="36"/>
  <c r="H84" i="36" s="1"/>
  <c r="L88" i="39"/>
  <c r="D82" i="38" s="1"/>
  <c r="F50" i="39"/>
  <c r="L23" i="39"/>
  <c r="F65" i="18"/>
  <c r="G65" i="18" s="1"/>
  <c r="F97" i="37"/>
  <c r="G97" i="37" s="1"/>
  <c r="D49" i="39"/>
  <c r="F60" i="37"/>
  <c r="H60" i="37" s="1"/>
  <c r="F54" i="33"/>
  <c r="H54" i="33" s="1"/>
  <c r="F50" i="40"/>
  <c r="L49" i="39"/>
  <c r="D43" i="38" s="1"/>
  <c r="F80" i="40"/>
  <c r="L79" i="39"/>
  <c r="D73" i="38" s="1"/>
  <c r="F64" i="33"/>
  <c r="S78" i="33"/>
  <c r="M79" i="39"/>
  <c r="E73" i="38" s="1"/>
  <c r="H62" i="35"/>
  <c r="F48" i="36"/>
  <c r="H48" i="36" s="1"/>
  <c r="F45" i="36"/>
  <c r="G45" i="36" s="1"/>
  <c r="F94" i="18"/>
  <c r="G94" i="18" s="1"/>
  <c r="F50" i="35"/>
  <c r="G50" i="35" s="1"/>
  <c r="F92" i="18"/>
  <c r="H92" i="18" s="1"/>
  <c r="R98" i="31"/>
  <c r="T98" i="31" s="1"/>
  <c r="F72" i="35"/>
  <c r="H72" i="35" s="1"/>
  <c r="F62" i="33"/>
  <c r="H61" i="39"/>
  <c r="G55" i="39"/>
  <c r="E49" i="38" s="1"/>
  <c r="M88" i="39"/>
  <c r="T71" i="35"/>
  <c r="M23" i="39"/>
  <c r="M50" i="39"/>
  <c r="E44" i="38" s="1"/>
  <c r="G85" i="39"/>
  <c r="S97" i="36"/>
  <c r="F56" i="36"/>
  <c r="H56" i="36" s="1"/>
  <c r="F84" i="37"/>
  <c r="H84" i="37" s="1"/>
  <c r="F51" i="37"/>
  <c r="H51" i="37" s="1"/>
  <c r="F63" i="37"/>
  <c r="G63" i="37" s="1"/>
  <c r="L50" i="39"/>
  <c r="L24" i="39"/>
  <c r="F67" i="18"/>
  <c r="G67" i="18" s="1"/>
  <c r="I61" i="39"/>
  <c r="F84" i="33"/>
  <c r="G84" i="33" s="1"/>
  <c r="R80" i="37"/>
  <c r="T80" i="37" s="1"/>
  <c r="R99" i="31"/>
  <c r="T99" i="31" s="1"/>
  <c r="F40" i="37"/>
  <c r="H40" i="37" s="1"/>
  <c r="F98" i="35"/>
  <c r="H98" i="35" s="1"/>
  <c r="F90" i="33"/>
  <c r="F58" i="33"/>
  <c r="S70" i="37"/>
  <c r="T70" i="37"/>
  <c r="F98" i="39"/>
  <c r="F99" i="31"/>
  <c r="H99" i="31" s="1"/>
  <c r="F58" i="39"/>
  <c r="F59" i="31"/>
  <c r="F81" i="34"/>
  <c r="G81" i="34" s="1"/>
  <c r="G80" i="39"/>
  <c r="H62" i="39"/>
  <c r="F63" i="33"/>
  <c r="G63" i="33" s="1"/>
  <c r="F73" i="40"/>
  <c r="M72" i="39"/>
  <c r="F85" i="31"/>
  <c r="G85" i="31" s="1"/>
  <c r="F84" i="39"/>
  <c r="D78" i="38" s="1"/>
  <c r="F94" i="35"/>
  <c r="I93" i="39"/>
  <c r="F51" i="39"/>
  <c r="F52" i="31"/>
  <c r="G52" i="31" s="1"/>
  <c r="F84" i="35"/>
  <c r="I83" i="39"/>
  <c r="J65" i="39"/>
  <c r="F66" i="36"/>
  <c r="J39" i="39"/>
  <c r="F40" i="36"/>
  <c r="H40" i="36" s="1"/>
  <c r="G78" i="39"/>
  <c r="F90" i="39"/>
  <c r="L80" i="39"/>
  <c r="T50" i="37"/>
  <c r="D54" i="39"/>
  <c r="F55" i="18"/>
  <c r="H55" i="18" s="1"/>
  <c r="D76" i="39"/>
  <c r="F77" i="18"/>
  <c r="G77" i="18" s="1"/>
  <c r="D92" i="39"/>
  <c r="F93" i="18"/>
  <c r="G93" i="18" s="1"/>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F66" i="37"/>
  <c r="H66" i="37" s="1"/>
  <c r="C65" i="39"/>
  <c r="T69" i="35"/>
  <c r="F40" i="31"/>
  <c r="H40" i="31" s="1"/>
  <c r="F74" i="18"/>
  <c r="G74" i="18" s="1"/>
  <c r="F60" i="32"/>
  <c r="F19" i="40"/>
  <c r="K18" i="39"/>
  <c r="H83" i="31"/>
  <c r="M18" i="39"/>
  <c r="G91" i="39"/>
  <c r="M62" i="39"/>
  <c r="M48" i="39"/>
  <c r="F44" i="37"/>
  <c r="H44" i="37" s="1"/>
  <c r="F39" i="31"/>
  <c r="H39" i="31" s="1"/>
  <c r="F25" i="36"/>
  <c r="G25" i="36" s="1"/>
  <c r="F46" i="36"/>
  <c r="H46" i="36" s="1"/>
  <c r="F38" i="36"/>
  <c r="H38" i="36" s="1"/>
  <c r="F54" i="36"/>
  <c r="F67" i="37"/>
  <c r="F45" i="31"/>
  <c r="G45" i="31" s="1"/>
  <c r="F55" i="39"/>
  <c r="F74" i="37"/>
  <c r="G74" i="37" s="1"/>
  <c r="F65" i="34"/>
  <c r="H65" i="34" s="1"/>
  <c r="R70" i="33"/>
  <c r="S70" i="33" s="1"/>
  <c r="R62" i="37"/>
  <c r="T62" i="37" s="1"/>
  <c r="R74" i="18"/>
  <c r="T74" i="18" s="1"/>
  <c r="H70" i="34"/>
  <c r="F60" i="35"/>
  <c r="H60" i="35" s="1"/>
  <c r="F99" i="32"/>
  <c r="F78" i="32"/>
  <c r="F84" i="40"/>
  <c r="L83" i="39"/>
  <c r="D77" i="38" s="1"/>
  <c r="L62" i="39"/>
  <c r="D56" i="38" s="1"/>
  <c r="I56" i="39"/>
  <c r="F73" i="31"/>
  <c r="H73" i="31" s="1"/>
  <c r="R87" i="33"/>
  <c r="F41" i="37"/>
  <c r="H41" i="37" s="1"/>
  <c r="R92" i="18"/>
  <c r="T92" i="18" s="1"/>
  <c r="F56" i="33"/>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D53" i="39"/>
  <c r="F54" i="18"/>
  <c r="G54" i="18" s="1"/>
  <c r="F86" i="35"/>
  <c r="I85" i="39"/>
  <c r="G66" i="39"/>
  <c r="G72" i="39"/>
  <c r="F57" i="31"/>
  <c r="F90" i="37"/>
  <c r="L85" i="39"/>
  <c r="F39" i="18"/>
  <c r="G39" i="18" s="1"/>
  <c r="I43" i="39"/>
  <c r="I47" i="39"/>
  <c r="F59" i="35"/>
  <c r="G59" i="35" s="1"/>
  <c r="I58" i="39"/>
  <c r="D78" i="39"/>
  <c r="F79" i="18"/>
  <c r="G79" i="18" s="1"/>
  <c r="F87" i="40"/>
  <c r="L86" i="39"/>
  <c r="D80" i="38" s="1"/>
  <c r="D90" i="39"/>
  <c r="F91" i="18"/>
  <c r="G91" i="18" s="1"/>
  <c r="J42" i="39"/>
  <c r="F43" i="36"/>
  <c r="H43" i="36" s="1"/>
  <c r="J70" i="39"/>
  <c r="F71" i="36"/>
  <c r="G71" i="36" s="1"/>
  <c r="F28" i="40"/>
  <c r="L27" i="39"/>
  <c r="F54" i="40"/>
  <c r="L53" i="39"/>
  <c r="D47" i="38" s="1"/>
  <c r="H59" i="39"/>
  <c r="F60" i="33"/>
  <c r="F78" i="40"/>
  <c r="L77" i="39"/>
  <c r="H52" i="33"/>
  <c r="G52" i="33"/>
  <c r="C87" i="39"/>
  <c r="F88" i="37"/>
  <c r="H88" i="37" s="1"/>
  <c r="R75" i="31"/>
  <c r="T75" i="31" s="1"/>
  <c r="F91" i="40"/>
  <c r="L90" i="39"/>
  <c r="J64" i="39"/>
  <c r="F65" i="36"/>
  <c r="G65" i="36" s="1"/>
  <c r="J46" i="39"/>
  <c r="F47" i="36"/>
  <c r="G47" i="36" s="1"/>
  <c r="F45" i="35"/>
  <c r="H45" i="35" s="1"/>
  <c r="I44" i="39"/>
  <c r="H42" i="39"/>
  <c r="F43" i="33"/>
  <c r="F95" i="40"/>
  <c r="L94" i="39"/>
  <c r="D88" i="38" s="1"/>
  <c r="F37" i="40"/>
  <c r="L36" i="39"/>
  <c r="F55" i="31"/>
  <c r="G55" i="31" s="1"/>
  <c r="F54" i="39"/>
  <c r="F71" i="40"/>
  <c r="L70" i="39"/>
  <c r="D64" i="38" s="1"/>
  <c r="F77" i="35"/>
  <c r="G77" i="35" s="1"/>
  <c r="I76" i="39"/>
  <c r="J76" i="39"/>
  <c r="F77" i="36"/>
  <c r="G77" i="36" s="1"/>
  <c r="F88" i="18"/>
  <c r="F94" i="34"/>
  <c r="J69" i="39"/>
  <c r="F70" i="36"/>
  <c r="H70" i="36" s="1"/>
  <c r="F74" i="40"/>
  <c r="L73" i="39"/>
  <c r="D67" i="38" s="1"/>
  <c r="F60" i="31"/>
  <c r="H60" i="31" s="1"/>
  <c r="F59" i="39"/>
  <c r="F78" i="35"/>
  <c r="I77" i="39"/>
  <c r="F56" i="40"/>
  <c r="L55" i="39"/>
  <c r="F70" i="18"/>
  <c r="H70" i="18" s="1"/>
  <c r="F75" i="34"/>
  <c r="H75" i="34" s="1"/>
  <c r="R87" i="37"/>
  <c r="T87" i="37" s="1"/>
  <c r="R85" i="31"/>
  <c r="S85" i="31" s="1"/>
  <c r="R85" i="18"/>
  <c r="T85" i="18" s="1"/>
  <c r="F40" i="35"/>
  <c r="H40" i="35" s="1"/>
  <c r="F92" i="35"/>
  <c r="G92" i="35" s="1"/>
  <c r="R74" i="33"/>
  <c r="T74" i="33" s="1"/>
  <c r="F60" i="34"/>
  <c r="G60" i="34" s="1"/>
  <c r="F43" i="37"/>
  <c r="G43" i="37" s="1"/>
  <c r="F89" i="18"/>
  <c r="H89" i="18" s="1"/>
  <c r="F70" i="35"/>
  <c r="F74" i="31"/>
  <c r="H87" i="39"/>
  <c r="F88" i="33"/>
  <c r="R94" i="18"/>
  <c r="S94" i="18" s="1"/>
  <c r="F87" i="37"/>
  <c r="G87" i="37" s="1"/>
  <c r="F77" i="34"/>
  <c r="G77" i="34" s="1"/>
  <c r="R56" i="33"/>
  <c r="R93" i="31"/>
  <c r="S93" i="31" s="1"/>
  <c r="R92" i="31"/>
  <c r="T92" i="31" s="1"/>
  <c r="F49" i="37"/>
  <c r="H49" i="37" s="1"/>
  <c r="F56" i="18"/>
  <c r="G56" i="18" s="1"/>
  <c r="R47" i="32"/>
  <c r="F46" i="18"/>
  <c r="G46" i="18" s="1"/>
  <c r="H77" i="39"/>
  <c r="F78" i="33"/>
  <c r="F92" i="33"/>
  <c r="F94" i="33"/>
  <c r="H93" i="39"/>
  <c r="T90" i="34"/>
  <c r="S90" i="34"/>
  <c r="S54" i="33"/>
  <c r="T54" i="33"/>
  <c r="C58" i="39"/>
  <c r="F59" i="37"/>
  <c r="F67" i="40"/>
  <c r="L66" i="39"/>
  <c r="D60" i="38" s="1"/>
  <c r="T79" i="33"/>
  <c r="S79" i="33"/>
  <c r="J74" i="39"/>
  <c r="F75" i="36"/>
  <c r="G75" i="36" s="1"/>
  <c r="F57" i="40"/>
  <c r="M56" i="39"/>
  <c r="J41" i="39"/>
  <c r="F42" i="36"/>
  <c r="G42" i="36" s="1"/>
  <c r="H42" i="35"/>
  <c r="G42" i="35"/>
  <c r="F21" i="40"/>
  <c r="L20" i="39"/>
  <c r="F87" i="18"/>
  <c r="G87" i="18" s="1"/>
  <c r="D86" i="39"/>
  <c r="D46" i="39"/>
  <c r="F47" i="18"/>
  <c r="H47" i="18" s="1"/>
  <c r="F45" i="40"/>
  <c r="M44" i="39"/>
  <c r="F43" i="35"/>
  <c r="I42" i="39"/>
  <c r="F41" i="40"/>
  <c r="L40" i="39"/>
  <c r="M40" i="39"/>
  <c r="J40" i="39"/>
  <c r="F41" i="36"/>
  <c r="H41" i="36" s="1"/>
  <c r="H54" i="39"/>
  <c r="F55" i="33"/>
  <c r="F55" i="34"/>
  <c r="H55" i="34" s="1"/>
  <c r="G54" i="39"/>
  <c r="J54" i="39"/>
  <c r="F55" i="36"/>
  <c r="G55" i="36" s="1"/>
  <c r="F71" i="35"/>
  <c r="H71" i="35" s="1"/>
  <c r="I70" i="39"/>
  <c r="F77" i="40"/>
  <c r="M76" i="39"/>
  <c r="E70" i="38" s="1"/>
  <c r="T44" i="18"/>
  <c r="T65" i="33"/>
  <c r="T75" i="35"/>
  <c r="G56" i="39"/>
  <c r="E39" i="38"/>
  <c r="S70" i="35"/>
  <c r="T77" i="37"/>
  <c r="S29" i="36"/>
  <c r="F37" i="36"/>
  <c r="G37" i="36" s="1"/>
  <c r="F49" i="36"/>
  <c r="H49" i="36" s="1"/>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F95" i="18"/>
  <c r="H95" i="18" s="1"/>
  <c r="F97" i="40"/>
  <c r="L96" i="39"/>
  <c r="D90" i="38" s="1"/>
  <c r="F97" i="35"/>
  <c r="G97" i="35" s="1"/>
  <c r="I96" i="39"/>
  <c r="J96" i="39"/>
  <c r="F97" i="36"/>
  <c r="G97" i="36" s="1"/>
  <c r="F29" i="40"/>
  <c r="L28" i="39"/>
  <c r="M28" i="39"/>
  <c r="J62" i="39"/>
  <c r="F63" i="36"/>
  <c r="G63" i="36" s="1"/>
  <c r="J72" i="39"/>
  <c r="F73" i="36"/>
  <c r="H73" i="36" s="1"/>
  <c r="J32" i="39"/>
  <c r="F33" i="36"/>
  <c r="H33" i="36" s="1"/>
  <c r="R87" i="31"/>
  <c r="S87" i="31" s="1"/>
  <c r="F63" i="31"/>
  <c r="H63" i="31" s="1"/>
  <c r="C90" i="39"/>
  <c r="F91" i="37"/>
  <c r="H91" i="37" s="1"/>
  <c r="J90" i="39"/>
  <c r="F91" i="36"/>
  <c r="G91" i="36" s="1"/>
  <c r="F65" i="40"/>
  <c r="L64" i="39"/>
  <c r="D58" i="38" s="1"/>
  <c r="M64" i="39"/>
  <c r="E58" i="38" s="1"/>
  <c r="F43" i="40"/>
  <c r="L42" i="39"/>
  <c r="D36" i="38" s="1"/>
  <c r="F79" i="31"/>
  <c r="H79" i="31"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C53" i="39"/>
  <c r="F54" i="37"/>
  <c r="H86" i="34"/>
  <c r="G86" i="34"/>
  <c r="F86" i="33"/>
  <c r="H85" i="39"/>
  <c r="T45" i="35"/>
  <c r="G90" i="34"/>
  <c r="T39" i="36"/>
  <c r="S46" i="35"/>
  <c r="M30" i="39"/>
  <c r="M66" i="39"/>
  <c r="M42" i="39"/>
  <c r="E36" i="38" s="1"/>
  <c r="M78" i="39"/>
  <c r="G88" i="39"/>
  <c r="F23" i="36"/>
  <c r="G23" i="36" s="1"/>
  <c r="F29" i="36"/>
  <c r="G29" i="36" s="1"/>
  <c r="L30" i="39"/>
  <c r="I54" i="39"/>
  <c r="F91" i="34"/>
  <c r="G91" i="34" s="1"/>
  <c r="F54" i="32"/>
  <c r="R51" i="31"/>
  <c r="T51" i="31" s="1"/>
  <c r="F47" i="31"/>
  <c r="F71" i="18"/>
  <c r="G71" i="18" s="1"/>
  <c r="F46" i="31"/>
  <c r="G46" i="31" s="1"/>
  <c r="F54" i="35"/>
  <c r="S66" i="35"/>
  <c r="T66" i="35"/>
  <c r="J27" i="39"/>
  <c r="F28" i="36"/>
  <c r="F85" i="39"/>
  <c r="F86" i="31"/>
  <c r="C80" i="39"/>
  <c r="F81" i="37"/>
  <c r="G81" i="37" s="1"/>
  <c r="J80" i="39"/>
  <c r="F81" i="36"/>
  <c r="G81" i="36" s="1"/>
  <c r="J66" i="39"/>
  <c r="F67" i="36"/>
  <c r="G67" i="36" s="1"/>
  <c r="C56" i="39"/>
  <c r="F57" i="37"/>
  <c r="F73" i="37"/>
  <c r="L44" i="39"/>
  <c r="D38" i="38" s="1"/>
  <c r="L56" i="39"/>
  <c r="D50" i="38" s="1"/>
  <c r="I41" i="39"/>
  <c r="I90" i="39"/>
  <c r="G92" i="39"/>
  <c r="F21" i="36"/>
  <c r="G21" i="36" s="1"/>
  <c r="F85" i="37"/>
  <c r="T81" i="35"/>
  <c r="S81" i="35"/>
  <c r="F46" i="37"/>
  <c r="H46" i="37" s="1"/>
  <c r="L22" i="39"/>
  <c r="F40" i="39"/>
  <c r="F85" i="40"/>
  <c r="M84" i="39"/>
  <c r="F75" i="37"/>
  <c r="G75" i="37" s="1"/>
  <c r="F85" i="35"/>
  <c r="G85" i="35" s="1"/>
  <c r="R63" i="37"/>
  <c r="T63" i="37" s="1"/>
  <c r="R95" i="18"/>
  <c r="S95" i="18" s="1"/>
  <c r="F65" i="32"/>
  <c r="R65" i="18"/>
  <c r="S65" i="18" s="1"/>
  <c r="F90" i="35"/>
  <c r="G90" i="35" s="1"/>
  <c r="F54" i="34"/>
  <c r="G54" i="34" s="1"/>
  <c r="R49" i="18"/>
  <c r="T49" i="18" s="1"/>
  <c r="R47" i="31"/>
  <c r="T47" i="31" s="1"/>
  <c r="R41" i="18"/>
  <c r="S41" i="18" s="1"/>
  <c r="R63" i="18"/>
  <c r="T63" i="18" s="1"/>
  <c r="F57" i="18"/>
  <c r="H57" i="18" s="1"/>
  <c r="R65" i="31"/>
  <c r="S65" i="31" s="1"/>
  <c r="F77" i="32"/>
  <c r="F95" i="37"/>
  <c r="F95" i="31"/>
  <c r="H95" i="31" s="1"/>
  <c r="F43" i="31"/>
  <c r="G43" i="31" s="1"/>
  <c r="F51" i="32"/>
  <c r="F46" i="32"/>
  <c r="F97" i="34"/>
  <c r="G97" i="34" s="1"/>
  <c r="F51" i="34"/>
  <c r="H51" i="34" s="1"/>
  <c r="T54" i="35"/>
  <c r="S93" i="35"/>
  <c r="S83" i="35"/>
  <c r="T58" i="35"/>
  <c r="S87" i="35"/>
  <c r="S44" i="35"/>
  <c r="S47" i="35"/>
  <c r="T62" i="35"/>
  <c r="T59" i="33"/>
  <c r="G70" i="33"/>
  <c r="R95" i="33"/>
  <c r="S95" i="33" s="1"/>
  <c r="R71" i="33"/>
  <c r="G44" i="31"/>
  <c r="G41" i="31"/>
  <c r="F49" i="35"/>
  <c r="F47" i="35"/>
  <c r="G47" i="35" s="1"/>
  <c r="G62" i="31"/>
  <c r="H84" i="31"/>
  <c r="F49" i="31"/>
  <c r="F89" i="31"/>
  <c r="F95" i="35"/>
  <c r="G95" i="35" s="1"/>
  <c r="G76" i="18"/>
  <c r="T48" i="33"/>
  <c r="S48" i="33"/>
  <c r="T45" i="33"/>
  <c r="T79" i="37"/>
  <c r="S79" i="37"/>
  <c r="R46" i="18"/>
  <c r="T46" i="18" s="1"/>
  <c r="T81" i="33"/>
  <c r="S70" i="34"/>
  <c r="T67" i="35"/>
  <c r="T97" i="37"/>
  <c r="S41" i="37"/>
  <c r="G56" i="31"/>
  <c r="H56" i="31"/>
  <c r="T43" i="33"/>
  <c r="T67" i="37"/>
  <c r="R75" i="18"/>
  <c r="S75" i="18" s="1"/>
  <c r="S41" i="35"/>
  <c r="T78" i="35"/>
  <c r="G96" i="31"/>
  <c r="S81" i="37"/>
  <c r="S73" i="37"/>
  <c r="R91" i="33"/>
  <c r="F71" i="31"/>
  <c r="G96" i="35"/>
  <c r="H96" i="35"/>
  <c r="F81" i="35"/>
  <c r="H81" i="35" s="1"/>
  <c r="F46" i="34"/>
  <c r="H46" i="34" s="1"/>
  <c r="R49" i="37"/>
  <c r="R43" i="18"/>
  <c r="S43" i="18" s="1"/>
  <c r="R95" i="37"/>
  <c r="F89" i="35"/>
  <c r="S61" i="35"/>
  <c r="S77" i="35"/>
  <c r="F46" i="35"/>
  <c r="R42" i="37"/>
  <c r="R39" i="18"/>
  <c r="F51" i="35"/>
  <c r="H51" i="35" s="1"/>
  <c r="R47" i="18"/>
  <c r="R71" i="18"/>
  <c r="S71" i="18" s="1"/>
  <c r="R71" i="31"/>
  <c r="R89" i="37"/>
  <c r="G58" i="31"/>
  <c r="T57" i="31"/>
  <c r="S57" i="31"/>
  <c r="G93" i="34"/>
  <c r="H93" i="34"/>
  <c r="H85" i="34"/>
  <c r="G85" i="34"/>
  <c r="S41" i="31"/>
  <c r="T41" i="31"/>
  <c r="S86" i="31"/>
  <c r="T78" i="31"/>
  <c r="R63" i="32"/>
  <c r="R93" i="32"/>
  <c r="R74" i="32"/>
  <c r="T56" i="36"/>
  <c r="S78" i="36"/>
  <c r="S64" i="36"/>
  <c r="S34" i="36"/>
  <c r="T46" i="36"/>
  <c r="R96" i="32"/>
  <c r="R90" i="32"/>
  <c r="R68" i="32"/>
  <c r="R85" i="32"/>
  <c r="R49" i="32"/>
  <c r="T32" i="36"/>
  <c r="T50" i="36"/>
  <c r="S89" i="36"/>
  <c r="L58" i="39"/>
  <c r="F59" i="40"/>
  <c r="D58" i="39"/>
  <c r="F59" i="18"/>
  <c r="F81" i="33"/>
  <c r="H80" i="39"/>
  <c r="H67" i="34"/>
  <c r="G67" i="34"/>
  <c r="F79" i="33"/>
  <c r="H78" i="39"/>
  <c r="D74" i="39"/>
  <c r="F75" i="18"/>
  <c r="S48" i="37"/>
  <c r="T48" i="37"/>
  <c r="H42" i="34"/>
  <c r="G42" i="34"/>
  <c r="F42" i="37"/>
  <c r="C41" i="39"/>
  <c r="F42" i="33"/>
  <c r="H41" i="39"/>
  <c r="R46" i="33"/>
  <c r="F97" i="18"/>
  <c r="R97" i="33"/>
  <c r="F75" i="35"/>
  <c r="R75" i="33"/>
  <c r="R67" i="33"/>
  <c r="R57" i="18"/>
  <c r="H50" i="39"/>
  <c r="F51" i="33"/>
  <c r="D50" i="39"/>
  <c r="F51" i="18"/>
  <c r="H51" i="18" s="1"/>
  <c r="R85" i="33"/>
  <c r="F49" i="33"/>
  <c r="H48" i="39"/>
  <c r="F45" i="33"/>
  <c r="H44" i="39"/>
  <c r="H45" i="34"/>
  <c r="G45" i="34"/>
  <c r="D42" i="39"/>
  <c r="F43" i="18"/>
  <c r="G43" i="18" s="1"/>
  <c r="F41" i="33"/>
  <c r="H40" i="39"/>
  <c r="D40" i="39"/>
  <c r="F41" i="18"/>
  <c r="G41" i="18" s="1"/>
  <c r="H94" i="39"/>
  <c r="F95" i="33"/>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F39" i="33"/>
  <c r="F46" i="33"/>
  <c r="G63" i="34"/>
  <c r="H63" i="34"/>
  <c r="H72" i="39"/>
  <c r="F73" i="33"/>
  <c r="F97" i="33"/>
  <c r="F75" i="33"/>
  <c r="F59" i="32"/>
  <c r="F59" i="34"/>
  <c r="F67" i="33"/>
  <c r="F81" i="18"/>
  <c r="F85" i="33"/>
  <c r="F63" i="35"/>
  <c r="H90" i="39"/>
  <c r="F91" i="33"/>
  <c r="C64" i="39"/>
  <c r="F65" i="37"/>
  <c r="F65" i="33"/>
  <c r="H64" i="39"/>
  <c r="D48" i="39"/>
  <c r="F49" i="18"/>
  <c r="F47" i="33"/>
  <c r="H46" i="39"/>
  <c r="F79" i="35"/>
  <c r="F65" i="35"/>
  <c r="H55" i="35"/>
  <c r="G55" i="35"/>
  <c r="H70" i="39"/>
  <c r="F71" i="33"/>
  <c r="C70" i="39"/>
  <c r="F71" i="37"/>
  <c r="H88" i="39"/>
  <c r="F89" i="33"/>
  <c r="S98" i="35"/>
  <c r="T98" i="35"/>
  <c r="T83" i="31"/>
  <c r="S83" i="31"/>
  <c r="S61" i="31"/>
  <c r="T61" i="31"/>
  <c r="G35" i="36"/>
  <c r="T96" i="35"/>
  <c r="S96" i="35"/>
  <c r="T42" i="35"/>
  <c r="S42" i="35"/>
  <c r="S90" i="35"/>
  <c r="T90" i="35"/>
  <c r="K10" i="32"/>
  <c r="K9" i="32"/>
  <c r="K12" i="32"/>
  <c r="T76" i="31"/>
  <c r="S76" i="31"/>
  <c r="S59" i="18"/>
  <c r="T89" i="18"/>
  <c r="T59" i="18"/>
  <c r="S86" i="18"/>
  <c r="T86" i="18"/>
  <c r="S97" i="18"/>
  <c r="G48" i="36"/>
  <c r="S43" i="35"/>
  <c r="T43" i="35"/>
  <c r="T97" i="35"/>
  <c r="S97" i="35"/>
  <c r="T40" i="35"/>
  <c r="S40" i="35"/>
  <c r="S77" i="31"/>
  <c r="T77" i="31"/>
  <c r="T82" i="31"/>
  <c r="S82" i="31"/>
  <c r="R65" i="32"/>
  <c r="R42" i="32"/>
  <c r="R66" i="32"/>
  <c r="R48" i="32"/>
  <c r="R69" i="32"/>
  <c r="R73" i="32"/>
  <c r="R67" i="32"/>
  <c r="R84" i="32"/>
  <c r="R95" i="32"/>
  <c r="R59" i="32"/>
  <c r="R89" i="32"/>
  <c r="R77" i="32"/>
  <c r="R99" i="32"/>
  <c r="R39" i="32"/>
  <c r="R60" i="32"/>
  <c r="R45" i="32"/>
  <c r="R40" i="32"/>
  <c r="R41" i="32"/>
  <c r="R79" i="32"/>
  <c r="R54" i="32"/>
  <c r="R87" i="32"/>
  <c r="R94" i="32"/>
  <c r="R56" i="32"/>
  <c r="R46" i="32"/>
  <c r="R86" i="32"/>
  <c r="R53" i="32"/>
  <c r="R83" i="32"/>
  <c r="R51" i="32"/>
  <c r="R64" i="32"/>
  <c r="R61" i="32"/>
  <c r="R55" i="32"/>
  <c r="R58" i="32"/>
  <c r="R75" i="32"/>
  <c r="R98" i="32"/>
  <c r="R82" i="32"/>
  <c r="R80" i="32"/>
  <c r="R43" i="32"/>
  <c r="R88" i="32"/>
  <c r="R71" i="32"/>
  <c r="R97" i="32"/>
  <c r="R70" i="32"/>
  <c r="R92" i="32"/>
  <c r="R50" i="32"/>
  <c r="R44" i="32"/>
  <c r="R62" i="32"/>
  <c r="R57" i="32"/>
  <c r="R91" i="32"/>
  <c r="R52" i="32"/>
  <c r="R78" i="32"/>
  <c r="H69" i="36"/>
  <c r="G69" i="36"/>
  <c r="T84" i="35"/>
  <c r="S84" i="35"/>
  <c r="T72" i="35"/>
  <c r="S72" i="35"/>
  <c r="S57" i="35"/>
  <c r="T57" i="35"/>
  <c r="T85" i="35"/>
  <c r="S85" i="35"/>
  <c r="G82" i="18"/>
  <c r="H82" i="18"/>
  <c r="S91" i="35"/>
  <c r="S76" i="35"/>
  <c r="T73" i="35"/>
  <c r="S59" i="35"/>
  <c r="D40" i="38"/>
  <c r="S79" i="18"/>
  <c r="T67" i="18"/>
  <c r="T73" i="18"/>
  <c r="T87" i="18"/>
  <c r="S76" i="18"/>
  <c r="T96" i="18"/>
  <c r="T81" i="18"/>
  <c r="S82" i="18"/>
  <c r="G64" i="37"/>
  <c r="S54" i="18"/>
  <c r="T52" i="18"/>
  <c r="T56" i="35"/>
  <c r="T88" i="18"/>
  <c r="T68" i="18"/>
  <c r="G76" i="31"/>
  <c r="E90" i="38"/>
  <c r="T49" i="35"/>
  <c r="S50" i="35"/>
  <c r="S51" i="18"/>
  <c r="S56" i="36"/>
  <c r="T78" i="36"/>
  <c r="T64" i="36"/>
  <c r="T34" i="36"/>
  <c r="T74" i="36"/>
  <c r="T33" i="36"/>
  <c r="D70" i="38"/>
  <c r="S38" i="36"/>
  <c r="S50" i="36"/>
  <c r="T89" i="36"/>
  <c r="T74" i="35"/>
  <c r="S74" i="35"/>
  <c r="G99" i="36"/>
  <c r="H99" i="36"/>
  <c r="T82" i="35"/>
  <c r="S82" i="35"/>
  <c r="S65" i="35"/>
  <c r="T65" i="35"/>
  <c r="T39" i="35"/>
  <c r="S39" i="35"/>
  <c r="W10" i="40"/>
  <c r="W12" i="40"/>
  <c r="T24" i="40" s="1"/>
  <c r="W9" i="40"/>
  <c r="T58" i="31"/>
  <c r="S58" i="31"/>
  <c r="E90" i="39"/>
  <c r="C84" i="38" s="1"/>
  <c r="E78" i="39"/>
  <c r="C72" i="38" s="1"/>
  <c r="E68" i="39"/>
  <c r="C62" i="38" s="1"/>
  <c r="E58" i="39"/>
  <c r="C52" i="38" s="1"/>
  <c r="E46" i="39"/>
  <c r="C40" i="38" s="1"/>
  <c r="E43" i="39"/>
  <c r="C37" i="38" s="1"/>
  <c r="E92" i="39"/>
  <c r="C86" i="38" s="1"/>
  <c r="E82" i="39"/>
  <c r="C76" i="38" s="1"/>
  <c r="E70" i="39"/>
  <c r="C64" i="38" s="1"/>
  <c r="E60" i="39"/>
  <c r="C54" i="38" s="1"/>
  <c r="E50" i="39"/>
  <c r="C44" i="38" s="1"/>
  <c r="E38" i="39"/>
  <c r="C32" i="38" s="1"/>
  <c r="E47" i="39"/>
  <c r="C41" i="38" s="1"/>
  <c r="E57" i="39"/>
  <c r="C51" i="38" s="1"/>
  <c r="E75" i="39"/>
  <c r="C69" i="38" s="1"/>
  <c r="E86" i="39"/>
  <c r="C80" i="38" s="1"/>
  <c r="E66" i="39"/>
  <c r="C60" i="38" s="1"/>
  <c r="E44" i="39"/>
  <c r="C38" i="38" s="1"/>
  <c r="E49" i="39"/>
  <c r="C43" i="38" s="1"/>
  <c r="E69" i="39"/>
  <c r="C63" i="38" s="1"/>
  <c r="E93" i="39"/>
  <c r="C87" i="38" s="1"/>
  <c r="E71" i="39"/>
  <c r="C65" i="38" s="1"/>
  <c r="E91" i="39"/>
  <c r="C85" i="38" s="1"/>
  <c r="E94" i="39"/>
  <c r="C88" i="38" s="1"/>
  <c r="E74" i="39"/>
  <c r="C68" i="38" s="1"/>
  <c r="E52" i="39"/>
  <c r="C46" i="38" s="1"/>
  <c r="E95" i="39"/>
  <c r="C89" i="38" s="1"/>
  <c r="E65" i="39"/>
  <c r="C59" i="38" s="1"/>
  <c r="E89" i="39"/>
  <c r="C83" i="38" s="1"/>
  <c r="E67" i="39"/>
  <c r="C61" i="38" s="1"/>
  <c r="E62" i="39"/>
  <c r="C56" i="38" s="1"/>
  <c r="E79" i="39"/>
  <c r="C73" i="38" s="1"/>
  <c r="E97" i="39"/>
  <c r="C91" i="38" s="1"/>
  <c r="E59" i="39"/>
  <c r="C53" i="38" s="1"/>
  <c r="E76" i="39"/>
  <c r="C70" i="38" s="1"/>
  <c r="E85" i="39"/>
  <c r="C79" i="38" s="1"/>
  <c r="E55" i="39"/>
  <c r="C49" i="38" s="1"/>
  <c r="E42" i="39"/>
  <c r="C36" i="38" s="1"/>
  <c r="E87" i="39"/>
  <c r="C81" i="38" s="1"/>
  <c r="E84" i="39"/>
  <c r="C78" i="38" s="1"/>
  <c r="E53" i="39"/>
  <c r="C47" i="38" s="1"/>
  <c r="E54" i="39"/>
  <c r="C48" i="38" s="1"/>
  <c r="E98" i="39"/>
  <c r="C92" i="38" s="1"/>
  <c r="E83" i="39"/>
  <c r="C77" i="38" s="1"/>
  <c r="E41" i="39"/>
  <c r="C35" i="38" s="1"/>
  <c r="E73" i="39"/>
  <c r="C67" i="38" s="1"/>
  <c r="E63" i="39"/>
  <c r="E88" i="39"/>
  <c r="E56" i="39"/>
  <c r="E40" i="39"/>
  <c r="C34" i="38" s="1"/>
  <c r="E77" i="39"/>
  <c r="E48" i="39"/>
  <c r="E81" i="39"/>
  <c r="C75" i="38" s="1"/>
  <c r="E51" i="39"/>
  <c r="E96" i="39"/>
  <c r="C90" i="38" s="1"/>
  <c r="E64" i="39"/>
  <c r="E61" i="39"/>
  <c r="E39" i="39"/>
  <c r="C33" i="38" s="1"/>
  <c r="E72" i="39"/>
  <c r="C66" i="38" s="1"/>
  <c r="E80" i="39"/>
  <c r="E45" i="39"/>
  <c r="G30" i="36"/>
  <c r="H30" i="36"/>
  <c r="S55" i="35"/>
  <c r="T55" i="35"/>
  <c r="S98" i="40"/>
  <c r="S93" i="40"/>
  <c r="T95" i="40"/>
  <c r="T99" i="40"/>
  <c r="T86" i="35"/>
  <c r="S86" i="35"/>
  <c r="S48" i="31"/>
  <c r="T48" i="31"/>
  <c r="T39" i="31"/>
  <c r="S39"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64" i="36"/>
  <c r="H64" i="36"/>
  <c r="T51" i="35"/>
  <c r="S51" i="35"/>
  <c r="S94" i="35"/>
  <c r="T94" i="35"/>
  <c r="T52" i="35"/>
  <c r="S52" i="35"/>
  <c r="S60" i="35"/>
  <c r="T60" i="35"/>
  <c r="T89" i="35"/>
  <c r="S89" i="35"/>
  <c r="S79" i="35"/>
  <c r="T79" i="35"/>
  <c r="S82" i="40"/>
  <c r="S76" i="40"/>
  <c r="S37" i="40"/>
  <c r="T51" i="40"/>
  <c r="T38" i="40"/>
  <c r="S60" i="40"/>
  <c r="T42" i="40"/>
  <c r="T66" i="40"/>
  <c r="W12" i="32"/>
  <c r="W9" i="32"/>
  <c r="W10" i="32"/>
  <c r="H96" i="18"/>
  <c r="G96" i="18"/>
  <c r="G98" i="18"/>
  <c r="H99" i="18"/>
  <c r="K9" i="40"/>
  <c r="K12" i="40"/>
  <c r="K10" i="40"/>
  <c r="S89" i="18"/>
  <c r="T79" i="18"/>
  <c r="S67" i="18"/>
  <c r="S73" i="18"/>
  <c r="T76" i="18"/>
  <c r="S53" i="18"/>
  <c r="T54" i="18"/>
  <c r="S52" i="18"/>
  <c r="S80" i="18"/>
  <c r="H75" i="31"/>
  <c r="E71" i="38"/>
  <c r="T51" i="18"/>
  <c r="T80" i="36"/>
  <c r="T87" i="36"/>
  <c r="S94" i="36"/>
  <c r="S45" i="36"/>
  <c r="S74" i="36"/>
  <c r="T53" i="31"/>
  <c r="S32" i="36"/>
  <c r="T82" i="36"/>
  <c r="T50" i="34"/>
  <c r="S50" i="34"/>
  <c r="S56" i="34"/>
  <c r="T56" i="34"/>
  <c r="S58" i="34"/>
  <c r="T58" i="34"/>
  <c r="T81" i="34"/>
  <c r="S81" i="34"/>
  <c r="T91" i="34"/>
  <c r="S91" i="34"/>
  <c r="S67" i="34"/>
  <c r="T67" i="34"/>
  <c r="T57" i="34"/>
  <c r="S57" i="34"/>
  <c r="T46" i="34"/>
  <c r="S46" i="34"/>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47" i="38"/>
  <c r="E67" i="38"/>
  <c r="E61" i="38"/>
  <c r="E52" i="38"/>
  <c r="T65" i="34"/>
  <c r="S65" i="34"/>
  <c r="S61" i="34"/>
  <c r="T61" i="34"/>
  <c r="T86" i="34"/>
  <c r="S86" i="34"/>
  <c r="T79" i="34"/>
  <c r="S79" i="34"/>
  <c r="S52" i="34"/>
  <c r="T52" i="34"/>
  <c r="S95" i="34"/>
  <c r="T95" i="34"/>
  <c r="T48" i="34"/>
  <c r="S48" i="34"/>
  <c r="T99" i="34"/>
  <c r="S99" i="34"/>
  <c r="T69" i="34"/>
  <c r="S69" i="34"/>
  <c r="S85" i="34"/>
  <c r="T85" i="34"/>
  <c r="S83" i="34"/>
  <c r="T83" i="34"/>
  <c r="T73" i="34"/>
  <c r="S73" i="34"/>
  <c r="T41" i="34"/>
  <c r="S41" i="34"/>
  <c r="S55" i="34"/>
  <c r="T55" i="34"/>
  <c r="T93" i="34"/>
  <c r="S93" i="34"/>
  <c r="S66" i="34"/>
  <c r="T66" i="34"/>
  <c r="T53" i="34"/>
  <c r="S53" i="34"/>
  <c r="T84" i="34"/>
  <c r="S84" i="34"/>
  <c r="S76" i="34"/>
  <c r="T76" i="34"/>
  <c r="E77" i="38"/>
  <c r="E43" i="38"/>
  <c r="S72" i="34"/>
  <c r="T72" i="34"/>
  <c r="S77" i="34"/>
  <c r="T77" i="34"/>
  <c r="S49" i="34"/>
  <c r="T49" i="34"/>
  <c r="S75" i="34"/>
  <c r="T75" i="34"/>
  <c r="T97" i="34"/>
  <c r="S97" i="34"/>
  <c r="T89" i="34"/>
  <c r="S89" i="34"/>
  <c r="T88" i="34"/>
  <c r="S88" i="34"/>
  <c r="E68" i="38"/>
  <c r="T47" i="34"/>
  <c r="S47" i="34"/>
  <c r="S40" i="34"/>
  <c r="T40" i="34"/>
  <c r="T92" i="34"/>
  <c r="S92" i="34"/>
  <c r="S63" i="34"/>
  <c r="T63" i="34"/>
  <c r="S59" i="34"/>
  <c r="T59" i="34"/>
  <c r="T74" i="34"/>
  <c r="S74" i="34"/>
  <c r="T60" i="34"/>
  <c r="S60" i="34"/>
  <c r="S82" i="34"/>
  <c r="T82" i="34"/>
  <c r="T78" i="34"/>
  <c r="S78" i="34"/>
  <c r="T45" i="34"/>
  <c r="S45" i="34"/>
  <c r="T68" i="34"/>
  <c r="S68" i="34"/>
  <c r="S64" i="34"/>
  <c r="T64" i="34"/>
  <c r="E64" i="38"/>
  <c r="E84" i="38"/>
  <c r="H52" i="18" l="1"/>
  <c r="G36" i="36"/>
  <c r="E33" i="38"/>
  <c r="G60" i="37"/>
  <c r="G76" i="36"/>
  <c r="G72" i="31"/>
  <c r="T69" i="31"/>
  <c r="G89" i="34"/>
  <c r="H58" i="34"/>
  <c r="H52" i="34"/>
  <c r="G72" i="18"/>
  <c r="S72" i="37"/>
  <c r="G53" i="36"/>
  <c r="T93" i="37"/>
  <c r="G83" i="36"/>
  <c r="G90" i="36"/>
  <c r="H44" i="36"/>
  <c r="H92" i="34"/>
  <c r="H96" i="36"/>
  <c r="G96" i="37"/>
  <c r="S77" i="18"/>
  <c r="E78" i="38"/>
  <c r="S83" i="33"/>
  <c r="S62" i="18"/>
  <c r="G22" i="36"/>
  <c r="H50" i="33"/>
  <c r="H68" i="31"/>
  <c r="T85" i="37"/>
  <c r="H24" i="36"/>
  <c r="H87" i="31"/>
  <c r="G64" i="34"/>
  <c r="T88" i="37"/>
  <c r="G86" i="18"/>
  <c r="G68" i="37"/>
  <c r="T51" i="33"/>
  <c r="H61" i="34"/>
  <c r="T88" i="33"/>
  <c r="G84" i="36"/>
  <c r="S81" i="31"/>
  <c r="H87" i="36"/>
  <c r="T78" i="18"/>
  <c r="H82" i="37"/>
  <c r="T70" i="31"/>
  <c r="G84" i="37"/>
  <c r="H58" i="36"/>
  <c r="T55" i="33"/>
  <c r="H62" i="37"/>
  <c r="G61" i="33"/>
  <c r="H61" i="35"/>
  <c r="G68" i="18"/>
  <c r="H61" i="36"/>
  <c r="H72" i="34"/>
  <c r="S63" i="31"/>
  <c r="T68" i="31"/>
  <c r="T84" i="31"/>
  <c r="H94" i="36"/>
  <c r="H66" i="18"/>
  <c r="H92" i="37"/>
  <c r="H96" i="34"/>
  <c r="S55" i="37"/>
  <c r="H32" i="36"/>
  <c r="H53" i="37"/>
  <c r="G54" i="31"/>
  <c r="G80" i="31"/>
  <c r="T60" i="18"/>
  <c r="E38" i="38"/>
  <c r="G50" i="34"/>
  <c r="T94" i="33"/>
  <c r="S59" i="31"/>
  <c r="G34" i="36"/>
  <c r="G69" i="34"/>
  <c r="D37" i="38"/>
  <c r="S90" i="31"/>
  <c r="G78" i="36"/>
  <c r="H87" i="35"/>
  <c r="H83" i="34"/>
  <c r="H19" i="36"/>
  <c r="J19" i="36" s="1"/>
  <c r="K19" i="36" s="1"/>
  <c r="I17" i="17" s="1"/>
  <c r="H81" i="36"/>
  <c r="H99" i="34"/>
  <c r="G56" i="34"/>
  <c r="G86" i="36"/>
  <c r="G59" i="36"/>
  <c r="H51" i="36"/>
  <c r="H37" i="36"/>
  <c r="G53" i="31"/>
  <c r="G58" i="37"/>
  <c r="H94" i="37"/>
  <c r="T42" i="31"/>
  <c r="H48" i="34"/>
  <c r="H48" i="35"/>
  <c r="E63" i="38"/>
  <c r="S93" i="33"/>
  <c r="G44" i="35"/>
  <c r="G66" i="35"/>
  <c r="S55" i="31"/>
  <c r="H52" i="31"/>
  <c r="H69" i="18"/>
  <c r="S61" i="18"/>
  <c r="S40" i="37"/>
  <c r="H67" i="31"/>
  <c r="H69" i="31"/>
  <c r="T63" i="33"/>
  <c r="S42" i="18"/>
  <c r="T73" i="33"/>
  <c r="H63" i="18"/>
  <c r="H61" i="18"/>
  <c r="S98" i="18"/>
  <c r="H66" i="31"/>
  <c r="D48" i="38"/>
  <c r="D59" i="38"/>
  <c r="D53" i="38"/>
  <c r="G84" i="34"/>
  <c r="G73" i="34"/>
  <c r="H65" i="18"/>
  <c r="G60" i="18"/>
  <c r="T55" i="18"/>
  <c r="G70" i="18"/>
  <c r="S72" i="18"/>
  <c r="T44" i="33"/>
  <c r="T46" i="31"/>
  <c r="T41" i="33"/>
  <c r="S48" i="18"/>
  <c r="T49" i="33"/>
  <c r="S45" i="18"/>
  <c r="S44" i="31"/>
  <c r="E41" i="38"/>
  <c r="G40" i="18"/>
  <c r="S44" i="37"/>
  <c r="G45" i="35"/>
  <c r="B23" i="35"/>
  <c r="O23" i="31"/>
  <c r="B23" i="40"/>
  <c r="O23" i="35"/>
  <c r="B23" i="34"/>
  <c r="B23" i="33"/>
  <c r="O23" i="37"/>
  <c r="B23" i="32"/>
  <c r="B23" i="37"/>
  <c r="O23" i="40"/>
  <c r="B19" i="7"/>
  <c r="O23" i="18"/>
  <c r="O23" i="34"/>
  <c r="O23" i="33"/>
  <c r="B23" i="18"/>
  <c r="O23" i="32"/>
  <c r="O23" i="36"/>
  <c r="B23" i="36"/>
  <c r="B23" i="31"/>
  <c r="G48" i="31"/>
  <c r="G42" i="31"/>
  <c r="T47" i="33"/>
  <c r="G43" i="34"/>
  <c r="S45" i="31"/>
  <c r="T47" i="37"/>
  <c r="S42" i="33"/>
  <c r="D79" i="38"/>
  <c r="S91" i="18"/>
  <c r="G57" i="35"/>
  <c r="H81" i="34"/>
  <c r="G55" i="18"/>
  <c r="H58" i="18"/>
  <c r="G83" i="18"/>
  <c r="G96" i="33"/>
  <c r="S57" i="33"/>
  <c r="G98" i="34"/>
  <c r="S84" i="18"/>
  <c r="T79" i="31"/>
  <c r="G64" i="35"/>
  <c r="S71" i="37"/>
  <c r="T69" i="37"/>
  <c r="H40" i="34"/>
  <c r="T74" i="32"/>
  <c r="E46" i="38"/>
  <c r="S61" i="37"/>
  <c r="T61" i="37"/>
  <c r="T49" i="32"/>
  <c r="T96" i="32"/>
  <c r="T85" i="32"/>
  <c r="S83" i="37"/>
  <c r="T83" i="37"/>
  <c r="H98" i="33"/>
  <c r="S65" i="37"/>
  <c r="T91" i="37"/>
  <c r="H61" i="31"/>
  <c r="T92" i="37"/>
  <c r="T99" i="18"/>
  <c r="T93" i="31"/>
  <c r="T93" i="18"/>
  <c r="G49" i="34"/>
  <c r="S92" i="18"/>
  <c r="T72" i="32"/>
  <c r="H80" i="36"/>
  <c r="G64" i="18"/>
  <c r="G53" i="18"/>
  <c r="H60" i="34"/>
  <c r="H50" i="31"/>
  <c r="G74" i="33"/>
  <c r="G97" i="31"/>
  <c r="S60" i="33"/>
  <c r="H20" i="36"/>
  <c r="J20" i="36" s="1"/>
  <c r="K20" i="36" s="1"/>
  <c r="I18" i="17" s="1"/>
  <c r="D92" i="38"/>
  <c r="E91" i="38"/>
  <c r="G31" i="36"/>
  <c r="G57" i="18"/>
  <c r="S58" i="18"/>
  <c r="H54" i="18"/>
  <c r="S92" i="31"/>
  <c r="G39" i="36"/>
  <c r="H78" i="34"/>
  <c r="T50" i="31"/>
  <c r="E48" i="38"/>
  <c r="I20" i="36"/>
  <c r="T85" i="31"/>
  <c r="H93" i="18"/>
  <c r="H94" i="18"/>
  <c r="H60" i="36"/>
  <c r="G80" i="34"/>
  <c r="H76" i="35"/>
  <c r="E32" i="38"/>
  <c r="H39" i="18"/>
  <c r="G50" i="36"/>
  <c r="G76" i="34"/>
  <c r="G50" i="37"/>
  <c r="G56" i="37"/>
  <c r="G69" i="35"/>
  <c r="H93" i="31"/>
  <c r="S50" i="18"/>
  <c r="D34" i="38"/>
  <c r="E86" i="38"/>
  <c r="T70" i="33"/>
  <c r="D63" i="38"/>
  <c r="E74" i="38"/>
  <c r="H83" i="33"/>
  <c r="H47" i="36"/>
  <c r="H77" i="36"/>
  <c r="H85" i="31"/>
  <c r="S66" i="31"/>
  <c r="S75" i="37"/>
  <c r="E81" i="38"/>
  <c r="G78" i="31"/>
  <c r="G80" i="37"/>
  <c r="H72" i="36"/>
  <c r="G90" i="31"/>
  <c r="D91" i="38"/>
  <c r="H84" i="18"/>
  <c r="H42" i="36"/>
  <c r="H63" i="36"/>
  <c r="H65" i="36"/>
  <c r="G56" i="36"/>
  <c r="H88" i="36"/>
  <c r="H80" i="35"/>
  <c r="S40" i="31"/>
  <c r="H67" i="35"/>
  <c r="G44" i="37"/>
  <c r="T64" i="37"/>
  <c r="H78" i="37"/>
  <c r="S74" i="37"/>
  <c r="S98" i="37"/>
  <c r="E56" i="38"/>
  <c r="G41" i="35"/>
  <c r="G52" i="35"/>
  <c r="G80" i="33"/>
  <c r="H61" i="37"/>
  <c r="G61" i="37"/>
  <c r="G85" i="18"/>
  <c r="H23" i="36"/>
  <c r="G73" i="18"/>
  <c r="G44" i="18"/>
  <c r="S75" i="31"/>
  <c r="H45" i="36"/>
  <c r="G98" i="31"/>
  <c r="H87" i="33"/>
  <c r="G56" i="35"/>
  <c r="G60" i="31"/>
  <c r="T68" i="33"/>
  <c r="D71" i="38"/>
  <c r="D45" i="38"/>
  <c r="E66" i="38"/>
  <c r="D86" i="38"/>
  <c r="E55" i="38"/>
  <c r="E42" i="38"/>
  <c r="H74" i="34"/>
  <c r="G74" i="34"/>
  <c r="S66" i="33"/>
  <c r="T66" i="33"/>
  <c r="H70" i="37"/>
  <c r="G74" i="36"/>
  <c r="H84" i="33"/>
  <c r="H89" i="37"/>
  <c r="E82" i="38"/>
  <c r="N75" i="39"/>
  <c r="S73" i="31"/>
  <c r="H27" i="36"/>
  <c r="S56" i="18"/>
  <c r="H52" i="36"/>
  <c r="H80" i="18"/>
  <c r="G72" i="37"/>
  <c r="S70" i="18"/>
  <c r="G63" i="3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G71" i="35"/>
  <c r="S72" i="31"/>
  <c r="D44" i="38"/>
  <c r="S66" i="37"/>
  <c r="H68" i="33"/>
  <c r="T98" i="33"/>
  <c r="S98" i="33"/>
  <c r="T60" i="31"/>
  <c r="G62" i="18"/>
  <c r="G79" i="36"/>
  <c r="H97" i="37"/>
  <c r="G47" i="18"/>
  <c r="G62" i="36"/>
  <c r="G44" i="34"/>
  <c r="G90" i="18"/>
  <c r="H99" i="35"/>
  <c r="D84" i="38"/>
  <c r="H99" i="33"/>
  <c r="G99" i="33"/>
  <c r="T56" i="37"/>
  <c r="S56" i="37"/>
  <c r="G95" i="18"/>
  <c r="H47" i="37"/>
  <c r="S99" i="37"/>
  <c r="H65" i="31"/>
  <c r="G78" i="18"/>
  <c r="H45" i="37"/>
  <c r="H53" i="33"/>
  <c r="G53" i="33"/>
  <c r="H92" i="36"/>
  <c r="G92" i="36"/>
  <c r="H74" i="37"/>
  <c r="H89" i="36"/>
  <c r="H91" i="36"/>
  <c r="H70" i="31"/>
  <c r="T69" i="33"/>
  <c r="S69" i="33"/>
  <c r="N66" i="39"/>
  <c r="H91" i="18"/>
  <c r="G38" i="36"/>
  <c r="S43" i="31"/>
  <c r="S99" i="31"/>
  <c r="H71" i="18"/>
  <c r="T65" i="18"/>
  <c r="T94" i="18"/>
  <c r="H41" i="34"/>
  <c r="D52" i="38"/>
  <c r="G92" i="31"/>
  <c r="G98" i="37"/>
  <c r="G89" i="18"/>
  <c r="G73" i="31"/>
  <c r="D74" i="38"/>
  <c r="T64" i="18"/>
  <c r="E34" i="38"/>
  <c r="E40" i="38"/>
  <c r="S98" i="31"/>
  <c r="G69" i="37"/>
  <c r="H74" i="18"/>
  <c r="H77" i="34"/>
  <c r="H95" i="34"/>
  <c r="H87" i="34"/>
  <c r="H59" i="35"/>
  <c r="G49" i="37"/>
  <c r="G51" i="37"/>
  <c r="S80" i="37"/>
  <c r="S49" i="18"/>
  <c r="T49" i="31"/>
  <c r="H43" i="37"/>
  <c r="G79" i="37"/>
  <c r="S95" i="31"/>
  <c r="G79" i="31"/>
  <c r="T65" i="31"/>
  <c r="G75" i="34"/>
  <c r="T89" i="31"/>
  <c r="H47" i="34"/>
  <c r="H77" i="35"/>
  <c r="S39" i="33"/>
  <c r="G72" i="35"/>
  <c r="S62" i="37"/>
  <c r="T46" i="37"/>
  <c r="H46" i="31"/>
  <c r="G60" i="35"/>
  <c r="S43" i="37"/>
  <c r="T43" i="37"/>
  <c r="H67" i="36"/>
  <c r="G40" i="36"/>
  <c r="H67" i="18"/>
  <c r="G93" i="36"/>
  <c r="H75" i="36"/>
  <c r="G70" i="36"/>
  <c r="H79" i="18"/>
  <c r="H85" i="35"/>
  <c r="G40" i="35"/>
  <c r="H45" i="31"/>
  <c r="H97" i="36"/>
  <c r="G55" i="34"/>
  <c r="H55" i="31"/>
  <c r="G54" i="33"/>
  <c r="I21" i="36"/>
  <c r="H64" i="33"/>
  <c r="G64" i="33"/>
  <c r="H56" i="18"/>
  <c r="H21" i="36"/>
  <c r="G98" i="36"/>
  <c r="G40" i="31"/>
  <c r="G55" i="37"/>
  <c r="G98" i="35"/>
  <c r="N78" i="39"/>
  <c r="E60" i="38"/>
  <c r="G62" i="33"/>
  <c r="H62" i="33"/>
  <c r="H25" i="36"/>
  <c r="H95" i="36"/>
  <c r="G43" i="36"/>
  <c r="G88" i="37"/>
  <c r="S91" i="31"/>
  <c r="G92" i="18"/>
  <c r="H29" i="36"/>
  <c r="G65" i="34"/>
  <c r="G39" i="35"/>
  <c r="H63" i="33"/>
  <c r="H92" i="35"/>
  <c r="T87" i="31"/>
  <c r="E72" i="38"/>
  <c r="G58" i="33"/>
  <c r="H58" i="33"/>
  <c r="G66" i="37"/>
  <c r="H63" i="37"/>
  <c r="G90" i="33"/>
  <c r="H90" i="33"/>
  <c r="T41" i="18"/>
  <c r="H69" i="33"/>
  <c r="G69" i="33"/>
  <c r="H54" i="36"/>
  <c r="G54" i="36"/>
  <c r="H84" i="35"/>
  <c r="G84" i="35"/>
  <c r="H94" i="35"/>
  <c r="G94" i="35"/>
  <c r="N84" i="39"/>
  <c r="N85" i="39"/>
  <c r="N65" i="39"/>
  <c r="N82" i="39"/>
  <c r="N68" i="39"/>
  <c r="N62" i="39"/>
  <c r="S85" i="18"/>
  <c r="H54" i="34"/>
  <c r="G46" i="37"/>
  <c r="G93" i="35"/>
  <c r="G39" i="31"/>
  <c r="S74" i="33"/>
  <c r="S60" i="37"/>
  <c r="T60" i="37"/>
  <c r="S56" i="31"/>
  <c r="T56" i="31"/>
  <c r="G56" i="33"/>
  <c r="H56" i="33"/>
  <c r="G66" i="36"/>
  <c r="H66" i="36"/>
  <c r="G59" i="31"/>
  <c r="H59" i="31"/>
  <c r="N69" i="39"/>
  <c r="N98" i="39"/>
  <c r="N59" i="39"/>
  <c r="S47" i="31"/>
  <c r="T75" i="18"/>
  <c r="T95" i="18"/>
  <c r="S51" i="31"/>
  <c r="G51" i="34"/>
  <c r="G91" i="37"/>
  <c r="G41" i="37"/>
  <c r="G95" i="31"/>
  <c r="H43" i="31"/>
  <c r="H66" i="34"/>
  <c r="G99" i="31"/>
  <c r="G74" i="35"/>
  <c r="H74" i="35"/>
  <c r="T87" i="33"/>
  <c r="S87" i="33"/>
  <c r="H66" i="33"/>
  <c r="G66" i="33"/>
  <c r="D49" i="38"/>
  <c r="G67" i="37"/>
  <c r="H67" i="37"/>
  <c r="N39" i="39"/>
  <c r="S49" i="32"/>
  <c r="H78" i="33"/>
  <c r="G78" i="33"/>
  <c r="H74" i="31"/>
  <c r="G74" i="31"/>
  <c r="G78" i="35"/>
  <c r="H78" i="35"/>
  <c r="G94" i="34"/>
  <c r="H94" i="34"/>
  <c r="G90" i="37"/>
  <c r="H90" i="37"/>
  <c r="N91" i="39"/>
  <c r="H55" i="36"/>
  <c r="H71" i="36"/>
  <c r="H87" i="18"/>
  <c r="H87" i="37"/>
  <c r="S63" i="18"/>
  <c r="G57" i="36"/>
  <c r="H81" i="37"/>
  <c r="T56" i="33"/>
  <c r="S56" i="33"/>
  <c r="H70" i="35"/>
  <c r="G70" i="35"/>
  <c r="H88" i="18"/>
  <c r="G88" i="18"/>
  <c r="G60" i="33"/>
  <c r="H60" i="33"/>
  <c r="G57" i="31"/>
  <c r="H57" i="31"/>
  <c r="N44" i="39"/>
  <c r="N87" i="39"/>
  <c r="H75" i="37"/>
  <c r="H47" i="35"/>
  <c r="H86" i="37"/>
  <c r="S87" i="37"/>
  <c r="E50" i="38"/>
  <c r="H94" i="33"/>
  <c r="G94" i="33"/>
  <c r="H88" i="33"/>
  <c r="G88" i="33"/>
  <c r="H43" i="33"/>
  <c r="G43" i="33"/>
  <c r="H92" i="33"/>
  <c r="G92" i="33"/>
  <c r="G86" i="35"/>
  <c r="H86" i="35"/>
  <c r="G85" i="37"/>
  <c r="H85" i="37"/>
  <c r="G33" i="36"/>
  <c r="H48" i="18"/>
  <c r="G49" i="36"/>
  <c r="G73" i="36"/>
  <c r="T43" i="18"/>
  <c r="H91" i="34"/>
  <c r="G81" i="35"/>
  <c r="G95" i="37"/>
  <c r="H95" i="37"/>
  <c r="H57" i="37"/>
  <c r="G57" i="37"/>
  <c r="H86" i="33"/>
  <c r="G86" i="33"/>
  <c r="H73" i="35"/>
  <c r="G73" i="35"/>
  <c r="H59" i="37"/>
  <c r="G59" i="37"/>
  <c r="H81" i="31"/>
  <c r="G81" i="31"/>
  <c r="G42" i="18"/>
  <c r="H97" i="35"/>
  <c r="H90" i="35"/>
  <c r="S63" i="37"/>
  <c r="H86" i="31"/>
  <c r="G86" i="31"/>
  <c r="H28" i="36"/>
  <c r="G28" i="36"/>
  <c r="H54" i="35"/>
  <c r="G54" i="35"/>
  <c r="H47" i="31"/>
  <c r="G47" i="31"/>
  <c r="N40" i="39"/>
  <c r="H73" i="37"/>
  <c r="G73" i="37"/>
  <c r="G54" i="37"/>
  <c r="H54" i="37"/>
  <c r="G77" i="37"/>
  <c r="H77" i="37"/>
  <c r="H55" i="33"/>
  <c r="G55" i="33"/>
  <c r="H43" i="35"/>
  <c r="G43" i="35"/>
  <c r="N90" i="39"/>
  <c r="S96" i="32"/>
  <c r="H97" i="34"/>
  <c r="N74" i="39"/>
  <c r="G46" i="34"/>
  <c r="N72" i="39"/>
  <c r="T95" i="33"/>
  <c r="T71" i="33"/>
  <c r="S71" i="33"/>
  <c r="H95" i="35"/>
  <c r="G49" i="35"/>
  <c r="H49" i="35"/>
  <c r="H49" i="31"/>
  <c r="G49" i="31"/>
  <c r="G51" i="35"/>
  <c r="G89" i="31"/>
  <c r="H89" i="31"/>
  <c r="T71" i="18"/>
  <c r="S42" i="37"/>
  <c r="T42" i="37"/>
  <c r="N89" i="39"/>
  <c r="N76" i="39"/>
  <c r="N83" i="39"/>
  <c r="N55" i="39"/>
  <c r="G51" i="18"/>
  <c r="S39" i="18"/>
  <c r="T39" i="18"/>
  <c r="T49" i="37"/>
  <c r="S49" i="37"/>
  <c r="G71" i="31"/>
  <c r="H71" i="31"/>
  <c r="T47" i="18"/>
  <c r="S47" i="18"/>
  <c r="G89" i="35"/>
  <c r="H89" i="35"/>
  <c r="N96" i="39"/>
  <c r="S46" i="18"/>
  <c r="T89" i="37"/>
  <c r="S89" i="37"/>
  <c r="H46" i="35"/>
  <c r="G46" i="35"/>
  <c r="S95" i="37"/>
  <c r="T95" i="37"/>
  <c r="N93" i="39"/>
  <c r="N94" i="39"/>
  <c r="T71" i="31"/>
  <c r="S71" i="31"/>
  <c r="T91" i="33"/>
  <c r="S91" i="33"/>
  <c r="N38" i="39"/>
  <c r="G79" i="35"/>
  <c r="H79" i="35"/>
  <c r="G47" i="33"/>
  <c r="H47" i="33"/>
  <c r="H65" i="33"/>
  <c r="G65" i="33"/>
  <c r="H85" i="33"/>
  <c r="G85" i="33"/>
  <c r="G67" i="33"/>
  <c r="H67" i="33"/>
  <c r="H97" i="33"/>
  <c r="G97" i="33"/>
  <c r="G39" i="33"/>
  <c r="H39" i="33"/>
  <c r="G48" i="33"/>
  <c r="H48" i="33"/>
  <c r="H48" i="37"/>
  <c r="G48" i="37"/>
  <c r="G57" i="33"/>
  <c r="H57" i="33"/>
  <c r="H93" i="33"/>
  <c r="G93" i="33"/>
  <c r="G95" i="33"/>
  <c r="H95" i="33"/>
  <c r="T85" i="33"/>
  <c r="S85" i="33"/>
  <c r="T67" i="33"/>
  <c r="S67" i="33"/>
  <c r="H75" i="35"/>
  <c r="G75" i="35"/>
  <c r="G97" i="18"/>
  <c r="H97" i="18"/>
  <c r="H75" i="18"/>
  <c r="G75" i="18"/>
  <c r="H59" i="18"/>
  <c r="G59" i="18"/>
  <c r="V20" i="36"/>
  <c r="W20" i="36" s="1"/>
  <c r="Z18" i="17" s="1"/>
  <c r="N43" i="39"/>
  <c r="N70" i="39"/>
  <c r="N52" i="39"/>
  <c r="N49" i="39"/>
  <c r="N58" i="39"/>
  <c r="N67" i="39"/>
  <c r="N73" i="39"/>
  <c r="N53" i="39"/>
  <c r="N95" i="39"/>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46" i="33"/>
  <c r="G46" i="33"/>
  <c r="H44" i="33"/>
  <c r="G44" i="33"/>
  <c r="G59" i="33"/>
  <c r="H59" i="33"/>
  <c r="G77" i="33"/>
  <c r="H77" i="33"/>
  <c r="G41" i="33"/>
  <c r="H41" i="33"/>
  <c r="H45" i="33"/>
  <c r="G45" i="33"/>
  <c r="G49" i="33"/>
  <c r="H49" i="33"/>
  <c r="G51" i="33"/>
  <c r="H51" i="33"/>
  <c r="S57" i="18"/>
  <c r="T57" i="18"/>
  <c r="S75" i="33"/>
  <c r="T75" i="33"/>
  <c r="S97" i="33"/>
  <c r="T97" i="33"/>
  <c r="T46" i="33"/>
  <c r="S46" i="33"/>
  <c r="H42" i="33"/>
  <c r="G42" i="33"/>
  <c r="H42" i="37"/>
  <c r="G42" i="37"/>
  <c r="H79" i="33"/>
  <c r="G79" i="33"/>
  <c r="G81" i="33"/>
  <c r="H81" i="33"/>
  <c r="C39" i="38"/>
  <c r="N45" i="39"/>
  <c r="C58" i="38"/>
  <c r="N64" i="39"/>
  <c r="C50" i="38"/>
  <c r="N56" i="39"/>
  <c r="T78" i="32"/>
  <c r="S78" i="32"/>
  <c r="T70" i="32"/>
  <c r="S70" i="32"/>
  <c r="S98" i="32"/>
  <c r="T98" i="32"/>
  <c r="S64" i="32"/>
  <c r="T64" i="32"/>
  <c r="S56" i="32"/>
  <c r="T56" i="32"/>
  <c r="S41" i="32"/>
  <c r="T41" i="32"/>
  <c r="S67" i="32"/>
  <c r="T67"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85" i="32"/>
  <c r="S68" i="32"/>
  <c r="C55" i="38"/>
  <c r="N61" i="39"/>
  <c r="C45" i="38"/>
  <c r="N51" i="39"/>
  <c r="C57" i="38"/>
  <c r="N63" i="39"/>
  <c r="T91" i="32"/>
  <c r="S91" i="32"/>
  <c r="T50" i="32"/>
  <c r="S50" i="32"/>
  <c r="T80" i="32"/>
  <c r="S80" i="32"/>
  <c r="S75" i="32"/>
  <c r="T75" i="32"/>
  <c r="T86" i="32"/>
  <c r="S86" i="32"/>
  <c r="T54" i="32"/>
  <c r="S54" i="32"/>
  <c r="T45" i="32"/>
  <c r="S45" i="32"/>
  <c r="T39" i="32"/>
  <c r="S39" i="32"/>
  <c r="S95" i="32"/>
  <c r="T95" i="32"/>
  <c r="S69" i="32"/>
  <c r="T69" i="32"/>
  <c r="T42" i="32"/>
  <c r="S42" i="32"/>
  <c r="G54" i="32"/>
  <c r="H71" i="32"/>
  <c r="G75" i="32"/>
  <c r="H74" i="32"/>
  <c r="H89" i="32"/>
  <c r="H75" i="32"/>
  <c r="G74" i="32"/>
  <c r="G89" i="32"/>
  <c r="G71" i="32"/>
  <c r="G96" i="32"/>
  <c r="H54" i="32"/>
  <c r="G61" i="32"/>
  <c r="H55" i="32"/>
  <c r="G87" i="32"/>
  <c r="G99" i="32"/>
  <c r="H62" i="32"/>
  <c r="G48" i="32"/>
  <c r="G93" i="32"/>
  <c r="G68" i="32"/>
  <c r="H82" i="32"/>
  <c r="G97" i="32"/>
  <c r="G77" i="32"/>
  <c r="H96" i="32"/>
  <c r="G82" i="32"/>
  <c r="H99" i="32"/>
  <c r="G47" i="32"/>
  <c r="H79" i="32"/>
  <c r="G65" i="32"/>
  <c r="G76" i="32"/>
  <c r="H61" i="32"/>
  <c r="G55" i="32"/>
  <c r="H97" i="32"/>
  <c r="G62" i="32"/>
  <c r="G43" i="32"/>
  <c r="H48" i="32"/>
  <c r="H65" i="32"/>
  <c r="H76" i="32"/>
  <c r="H80" i="32"/>
  <c r="H47" i="32"/>
  <c r="H43" i="32"/>
  <c r="G79" i="32"/>
  <c r="H68" i="32"/>
  <c r="H91" i="32"/>
  <c r="H87" i="32"/>
  <c r="H77" i="32"/>
  <c r="G80" i="32"/>
  <c r="G39" i="32"/>
  <c r="G51" i="32"/>
  <c r="H58" i="32"/>
  <c r="G95" i="32"/>
  <c r="G66" i="32"/>
  <c r="G90" i="32"/>
  <c r="H93" i="32"/>
  <c r="G45" i="32"/>
  <c r="H59" i="32"/>
  <c r="G94" i="32"/>
  <c r="H98" i="32"/>
  <c r="G84" i="32"/>
  <c r="H64" i="32"/>
  <c r="G53" i="32"/>
  <c r="H46" i="32"/>
  <c r="G86" i="32"/>
  <c r="G72" i="32"/>
  <c r="G50" i="32"/>
  <c r="G88" i="32"/>
  <c r="G85" i="32"/>
  <c r="G78" i="32"/>
  <c r="G52" i="32"/>
  <c r="G57" i="32"/>
  <c r="H41" i="32"/>
  <c r="H92" i="32"/>
  <c r="H63" i="32"/>
  <c r="H70" i="32"/>
  <c r="H39" i="32"/>
  <c r="H95" i="32"/>
  <c r="H73" i="32"/>
  <c r="H56" i="32"/>
  <c r="G59" i="32"/>
  <c r="G92" i="32"/>
  <c r="G64" i="32"/>
  <c r="H53" i="32"/>
  <c r="H86" i="32"/>
  <c r="H50" i="32"/>
  <c r="H88" i="32"/>
  <c r="G49" i="32"/>
  <c r="G91" i="32"/>
  <c r="G73" i="32"/>
  <c r="H67" i="32"/>
  <c r="H57" i="32"/>
  <c r="H69" i="32"/>
  <c r="H49" i="32"/>
  <c r="H45" i="32"/>
  <c r="G41" i="32"/>
  <c r="G60" i="32"/>
  <c r="G98" i="32"/>
  <c r="G42" i="32"/>
  <c r="G81" i="32"/>
  <c r="H40" i="32"/>
  <c r="H44" i="32"/>
  <c r="G63" i="32"/>
  <c r="G83" i="32"/>
  <c r="G70" i="32"/>
  <c r="H78" i="32"/>
  <c r="G67" i="32"/>
  <c r="G69" i="32"/>
  <c r="G56" i="32"/>
  <c r="H60" i="32"/>
  <c r="H42" i="32"/>
  <c r="H81" i="32"/>
  <c r="G40" i="32"/>
  <c r="G44" i="32"/>
  <c r="H83" i="32"/>
  <c r="H90" i="32"/>
  <c r="H51" i="32"/>
  <c r="G58" i="32"/>
  <c r="H66" i="32"/>
  <c r="H94" i="32"/>
  <c r="H84" i="32"/>
  <c r="G46" i="32"/>
  <c r="H72" i="32"/>
  <c r="H85" i="32"/>
  <c r="H52" i="32"/>
  <c r="T69" i="40"/>
  <c r="S29" i="40"/>
  <c r="T74" i="40"/>
  <c r="T70" i="40"/>
  <c r="T33" i="40"/>
  <c r="S35" i="40"/>
  <c r="T55" i="40"/>
  <c r="T54" i="40"/>
  <c r="S80" i="40"/>
  <c r="N79" i="39"/>
  <c r="N41" i="39"/>
  <c r="S42" i="40"/>
  <c r="S38" i="40"/>
  <c r="T37" i="40"/>
  <c r="T82" i="40"/>
  <c r="T22" i="40"/>
  <c r="S79" i="40"/>
  <c r="S46" i="40"/>
  <c r="S88" i="40"/>
  <c r="S84" i="40"/>
  <c r="S25" i="40"/>
  <c r="S28" i="40"/>
  <c r="S31" i="40"/>
  <c r="T72" i="40"/>
  <c r="T59" i="40"/>
  <c r="T87" i="40"/>
  <c r="S57" i="40"/>
  <c r="T62" i="40"/>
  <c r="S54" i="40"/>
  <c r="T80" i="40"/>
  <c r="S20" i="40"/>
  <c r="N46" i="39"/>
  <c r="N54" i="39"/>
  <c r="N86" i="39"/>
  <c r="N81" i="39"/>
  <c r="N71" i="39"/>
  <c r="S67" i="40"/>
  <c r="S94" i="40"/>
  <c r="S63" i="40"/>
  <c r="T86" i="40"/>
  <c r="S64" i="40"/>
  <c r="S50" i="40"/>
  <c r="T71" i="40"/>
  <c r="T56" i="40"/>
  <c r="S23" i="40"/>
  <c r="S22" i="40"/>
  <c r="T30" i="40"/>
  <c r="S65" i="40"/>
  <c r="T91" i="40"/>
  <c r="T83" i="40"/>
  <c r="T79" i="40"/>
  <c r="T78" i="40"/>
  <c r="T46" i="40"/>
  <c r="S44" i="40"/>
  <c r="S19" i="40"/>
  <c r="U19" i="40" s="1"/>
  <c r="T40" i="40"/>
  <c r="T34" i="40"/>
  <c r="S48" i="40"/>
  <c r="T36" i="40"/>
  <c r="T27" i="40"/>
  <c r="S96" i="40"/>
  <c r="T97" i="40"/>
  <c r="S72" i="40"/>
  <c r="S59" i="40"/>
  <c r="S87" i="40"/>
  <c r="T57" i="40"/>
  <c r="T47" i="40"/>
  <c r="T43" i="40"/>
  <c r="S92" i="40"/>
  <c r="S76" i="32"/>
  <c r="T68"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59" i="32"/>
  <c r="T59" i="32"/>
  <c r="T66" i="32"/>
  <c r="S66" i="32"/>
  <c r="S57" i="32"/>
  <c r="T57" i="32"/>
  <c r="T71" i="32"/>
  <c r="S71" i="32"/>
  <c r="S58" i="32"/>
  <c r="T58" i="32"/>
  <c r="S83" i="32"/>
  <c r="T83" i="32"/>
  <c r="T94" i="32"/>
  <c r="S94" i="32"/>
  <c r="T60" i="32"/>
  <c r="S60" i="32"/>
  <c r="S89" i="32"/>
  <c r="T89" i="32"/>
  <c r="C74" i="38"/>
  <c r="N80" i="39"/>
  <c r="C71" i="38"/>
  <c r="N77" i="39"/>
  <c r="C82" i="38"/>
  <c r="N88" i="39"/>
  <c r="S52" i="32"/>
  <c r="T52" i="32"/>
  <c r="S44" i="32"/>
  <c r="T44" i="32"/>
  <c r="S97" i="32"/>
  <c r="T97" i="32"/>
  <c r="S43" i="32"/>
  <c r="T43" i="32"/>
  <c r="T51" i="32"/>
  <c r="S51" i="32"/>
  <c r="S40" i="32"/>
  <c r="T40" i="32"/>
  <c r="S77" i="32"/>
  <c r="T77" i="32"/>
  <c r="T73" i="32"/>
  <c r="S73" i="32"/>
  <c r="S65" i="32"/>
  <c r="T65" i="32"/>
  <c r="S89" i="40"/>
  <c r="T61" i="40"/>
  <c r="T88" i="40"/>
  <c r="T84" i="40"/>
  <c r="T25" i="40"/>
  <c r="T28" i="40"/>
  <c r="T31" i="40"/>
  <c r="S39" i="40"/>
  <c r="T75" i="40"/>
  <c r="S62" i="40"/>
  <c r="T20" i="40"/>
  <c r="N60" i="39"/>
  <c r="S66" i="40"/>
  <c r="T60" i="40"/>
  <c r="S51" i="40"/>
  <c r="T76" i="40"/>
  <c r="U20" i="36"/>
  <c r="T23" i="40"/>
  <c r="S30" i="40"/>
  <c r="T65" i="40"/>
  <c r="S91" i="40"/>
  <c r="S83" i="40"/>
  <c r="S78" i="40"/>
  <c r="S74" i="40"/>
  <c r="S70" i="40"/>
  <c r="S33" i="40"/>
  <c r="N47" i="39"/>
  <c r="N42" i="39"/>
  <c r="N57" i="39"/>
  <c r="N97" i="39"/>
  <c r="N50" i="39"/>
  <c r="N92" i="39"/>
  <c r="T67" i="40"/>
  <c r="T94" i="40"/>
  <c r="T63" i="40"/>
  <c r="S86" i="40"/>
  <c r="T64" i="40"/>
  <c r="T50" i="40"/>
  <c r="S71" i="40"/>
  <c r="S56" i="40"/>
  <c r="S99" i="40"/>
  <c r="S95" i="40"/>
  <c r="T93" i="40"/>
  <c r="T98" i="40"/>
  <c r="T89" i="40"/>
  <c r="S69" i="40"/>
  <c r="S61" i="40"/>
  <c r="T29" i="40"/>
  <c r="T44" i="40"/>
  <c r="T19" i="40"/>
  <c r="V19" i="40" s="1"/>
  <c r="W19" i="40" s="1"/>
  <c r="AB17" i="17" s="1"/>
  <c r="S40" i="40"/>
  <c r="S34" i="40"/>
  <c r="T48" i="40"/>
  <c r="S36" i="40"/>
  <c r="S27" i="40"/>
  <c r="T96" i="40"/>
  <c r="S97" i="40"/>
  <c r="T39" i="40"/>
  <c r="T35" i="40"/>
  <c r="S75" i="40"/>
  <c r="S55" i="40"/>
  <c r="S47" i="40"/>
  <c r="S43" i="40"/>
  <c r="T92" i="40"/>
  <c r="S24" i="40"/>
  <c r="S63" i="32"/>
  <c r="I22" i="36" l="1"/>
  <c r="J23" i="36" s="1"/>
  <c r="K23" i="36" s="1"/>
  <c r="I21" i="17" s="1"/>
  <c r="I20" i="40"/>
  <c r="J21" i="36"/>
  <c r="K21" i="36" s="1"/>
  <c r="I19" i="17" s="1"/>
  <c r="B24" i="35"/>
  <c r="B24" i="32"/>
  <c r="O24" i="31"/>
  <c r="B24" i="36"/>
  <c r="B24" i="40"/>
  <c r="B24" i="18"/>
  <c r="O24" i="37"/>
  <c r="O24" i="35"/>
  <c r="O24" i="40"/>
  <c r="B24" i="31"/>
  <c r="O24" i="36"/>
  <c r="O24" i="34"/>
  <c r="B24" i="37"/>
  <c r="O24" i="18"/>
  <c r="B24" i="33"/>
  <c r="O24" i="32"/>
  <c r="B24" i="34"/>
  <c r="O24" i="33"/>
  <c r="B20" i="7"/>
  <c r="J22" i="36"/>
  <c r="K22" i="36" s="1"/>
  <c r="I20" i="17" s="1"/>
  <c r="I23" i="36"/>
  <c r="J24" i="36" s="1"/>
  <c r="K24" i="36" s="1"/>
  <c r="I22" i="17" s="1"/>
  <c r="J20" i="40"/>
  <c r="K20" i="40" s="1"/>
  <c r="K18" i="17" s="1"/>
  <c r="J21" i="40"/>
  <c r="K21" i="40" s="1"/>
  <c r="K19" i="17" s="1"/>
  <c r="U20" i="40"/>
  <c r="V21" i="40" s="1"/>
  <c r="W21" i="40" s="1"/>
  <c r="AB19" i="17" s="1"/>
  <c r="U21" i="36"/>
  <c r="V21" i="36"/>
  <c r="W21" i="36" s="1"/>
  <c r="Z19" i="17" s="1"/>
  <c r="I21" i="40"/>
  <c r="J22" i="40" s="1"/>
  <c r="K22" i="40" s="1"/>
  <c r="K20" i="17" s="1"/>
  <c r="V20" i="40"/>
  <c r="W20" i="40" s="1"/>
  <c r="AB18" i="17" s="1"/>
  <c r="B25" i="33" l="1"/>
  <c r="B25" i="40"/>
  <c r="O25" i="32"/>
  <c r="B21" i="7"/>
  <c r="B25" i="31"/>
  <c r="B25" i="32"/>
  <c r="B25" i="37"/>
  <c r="O25" i="37"/>
  <c r="O25" i="34"/>
  <c r="B25" i="34"/>
  <c r="B25" i="35"/>
  <c r="O25" i="33"/>
  <c r="O25" i="31"/>
  <c r="O25" i="35"/>
  <c r="B25" i="36"/>
  <c r="O25" i="40"/>
  <c r="O25" i="18"/>
  <c r="O25" i="36"/>
  <c r="B25" i="18"/>
  <c r="I24" i="36"/>
  <c r="J25" i="36" s="1"/>
  <c r="K25" i="36" s="1"/>
  <c r="I23" i="17" s="1"/>
  <c r="U21" i="40"/>
  <c r="V22" i="40" s="1"/>
  <c r="W22" i="40" s="1"/>
  <c r="AB20" i="17" s="1"/>
  <c r="V22" i="36"/>
  <c r="W22" i="36" s="1"/>
  <c r="Z20" i="17" s="1"/>
  <c r="U22" i="36"/>
  <c r="I22" i="40"/>
  <c r="O26" i="40" l="1"/>
  <c r="O26" i="33"/>
  <c r="B26" i="31"/>
  <c r="O26" i="18"/>
  <c r="B26" i="18"/>
  <c r="B26" i="34"/>
  <c r="B26" i="32"/>
  <c r="B22" i="7"/>
  <c r="B26" i="36"/>
  <c r="O26" i="37"/>
  <c r="O26" i="34"/>
  <c r="O26" i="35"/>
  <c r="O26" i="31"/>
  <c r="O26" i="36"/>
  <c r="B26" i="37"/>
  <c r="B26" i="33"/>
  <c r="O26" i="32"/>
  <c r="B26" i="40"/>
  <c r="B26" i="35"/>
  <c r="U22" i="40"/>
  <c r="U23" i="40" s="1"/>
  <c r="I25" i="36"/>
  <c r="J26" i="36" s="1"/>
  <c r="K26" i="36" s="1"/>
  <c r="I24" i="17" s="1"/>
  <c r="U23" i="36"/>
  <c r="V23" i="36"/>
  <c r="W23" i="36" s="1"/>
  <c r="Z21" i="17" s="1"/>
  <c r="I23" i="40"/>
  <c r="J23" i="40"/>
  <c r="K23" i="40" s="1"/>
  <c r="K21" i="17" s="1"/>
  <c r="O27" i="18" l="1"/>
  <c r="O27" i="37"/>
  <c r="B27" i="37"/>
  <c r="O27" i="32"/>
  <c r="B27" i="36"/>
  <c r="O27" i="35"/>
  <c r="B27" i="18"/>
  <c r="O27" i="31"/>
  <c r="B27" i="40"/>
  <c r="O27" i="34"/>
  <c r="B27" i="35"/>
  <c r="B27" i="34"/>
  <c r="B27" i="33"/>
  <c r="B27" i="32"/>
  <c r="O27" i="40"/>
  <c r="B23" i="7"/>
  <c r="O27" i="33"/>
  <c r="O27" i="36"/>
  <c r="B27" i="31"/>
  <c r="V23" i="40"/>
  <c r="W23" i="40" s="1"/>
  <c r="AB21" i="17" s="1"/>
  <c r="I26" i="36"/>
  <c r="J27" i="36" s="1"/>
  <c r="K27" i="36" s="1"/>
  <c r="I25" i="17" s="1"/>
  <c r="V24" i="40"/>
  <c r="W24" i="40" s="1"/>
  <c r="AB22" i="17" s="1"/>
  <c r="U24" i="40"/>
  <c r="I24" i="40"/>
  <c r="J24" i="40"/>
  <c r="K24" i="40" s="1"/>
  <c r="K22" i="17" s="1"/>
  <c r="V24" i="36"/>
  <c r="W24" i="36" s="1"/>
  <c r="Z22" i="17" s="1"/>
  <c r="U24" i="36"/>
  <c r="O28" i="37" l="1"/>
  <c r="B28" i="32"/>
  <c r="B28" i="35"/>
  <c r="B28" i="36"/>
  <c r="O28" i="18"/>
  <c r="B28" i="33"/>
  <c r="B28" i="18"/>
  <c r="B28" i="34"/>
  <c r="O28" i="31"/>
  <c r="B24" i="7"/>
  <c r="O28" i="40"/>
  <c r="O28" i="36"/>
  <c r="B28" i="40"/>
  <c r="O28" i="33"/>
  <c r="O28" i="34"/>
  <c r="B28" i="31"/>
  <c r="O28" i="32"/>
  <c r="B28" i="37"/>
  <c r="O28" i="35"/>
  <c r="I27" i="36"/>
  <c r="J28" i="36" s="1"/>
  <c r="K28" i="36" s="1"/>
  <c r="I26" i="17" s="1"/>
  <c r="V25" i="36"/>
  <c r="W25" i="36" s="1"/>
  <c r="Z23" i="17" s="1"/>
  <c r="U25" i="36"/>
  <c r="V25" i="40"/>
  <c r="W25" i="40" s="1"/>
  <c r="AB23" i="17" s="1"/>
  <c r="U25" i="40"/>
  <c r="I25" i="40"/>
  <c r="J25" i="40"/>
  <c r="K25" i="40" s="1"/>
  <c r="K23" i="17" s="1"/>
  <c r="B25" i="7" l="1"/>
  <c r="B29" i="37"/>
  <c r="O29" i="18"/>
  <c r="B29" i="40"/>
  <c r="O29" i="33"/>
  <c r="O29" i="40"/>
  <c r="B29" i="33"/>
  <c r="O29" i="31"/>
  <c r="B29" i="36"/>
  <c r="B29" i="32"/>
  <c r="O29" i="34"/>
  <c r="B29" i="35"/>
  <c r="B29" i="18"/>
  <c r="O29" i="32"/>
  <c r="B29" i="31"/>
  <c r="O29" i="35"/>
  <c r="O29" i="37"/>
  <c r="B29" i="34"/>
  <c r="O29" i="36"/>
  <c r="I28" i="36"/>
  <c r="I29" i="36" s="1"/>
  <c r="J26" i="40"/>
  <c r="K26" i="40" s="1"/>
  <c r="K24" i="17" s="1"/>
  <c r="I26" i="40"/>
  <c r="U26" i="40"/>
  <c r="V26" i="40"/>
  <c r="W26" i="40" s="1"/>
  <c r="AB24" i="17" s="1"/>
  <c r="U26" i="36"/>
  <c r="V26" i="36"/>
  <c r="W26" i="36" s="1"/>
  <c r="Z24" i="17" s="1"/>
  <c r="J29" i="36" l="1"/>
  <c r="K29" i="36" s="1"/>
  <c r="I27" i="17" s="1"/>
  <c r="B30" i="35"/>
  <c r="O30" i="40"/>
  <c r="B30" i="33"/>
  <c r="B30" i="34"/>
  <c r="O30" i="31"/>
  <c r="O30" i="36"/>
  <c r="B26" i="7"/>
  <c r="B30" i="18"/>
  <c r="O30" i="18"/>
  <c r="B30" i="40"/>
  <c r="O30" i="33"/>
  <c r="O30" i="32"/>
  <c r="B30" i="37"/>
  <c r="B30" i="32"/>
  <c r="O30" i="35"/>
  <c r="B30" i="31"/>
  <c r="O30" i="37"/>
  <c r="O30" i="34"/>
  <c r="B30" i="36"/>
  <c r="U27" i="36"/>
  <c r="V27" i="36"/>
  <c r="W27" i="36" s="1"/>
  <c r="Z25" i="17" s="1"/>
  <c r="J27" i="40"/>
  <c r="K27" i="40" s="1"/>
  <c r="K25" i="17" s="1"/>
  <c r="I27" i="40"/>
  <c r="U27" i="40"/>
  <c r="V27" i="40"/>
  <c r="W27" i="40" s="1"/>
  <c r="AB25" i="17" s="1"/>
  <c r="I30" i="36"/>
  <c r="J30" i="36"/>
  <c r="K30" i="36" s="1"/>
  <c r="I28" i="17" s="1"/>
  <c r="O31" i="40" l="1"/>
  <c r="B31" i="31"/>
  <c r="O31" i="36"/>
  <c r="O31" i="31"/>
  <c r="O31" i="34"/>
  <c r="O31" i="37"/>
  <c r="B31" i="32"/>
  <c r="O31" i="33"/>
  <c r="B27" i="7"/>
  <c r="B31" i="40"/>
  <c r="O31" i="35"/>
  <c r="B31" i="18"/>
  <c r="O31" i="32"/>
  <c r="B31" i="34"/>
  <c r="B31" i="36"/>
  <c r="B31" i="35"/>
  <c r="B31" i="37"/>
  <c r="O31" i="18"/>
  <c r="B31" i="33"/>
  <c r="U28" i="40"/>
  <c r="V28" i="40"/>
  <c r="W28" i="40" s="1"/>
  <c r="AB26" i="17" s="1"/>
  <c r="U28" i="36"/>
  <c r="V28" i="36"/>
  <c r="W28" i="36" s="1"/>
  <c r="Z26" i="17" s="1"/>
  <c r="I28" i="40"/>
  <c r="J28" i="40"/>
  <c r="K28" i="40" s="1"/>
  <c r="K26" i="17" s="1"/>
  <c r="J31" i="36"/>
  <c r="K31" i="36" s="1"/>
  <c r="I29" i="17" s="1"/>
  <c r="I31" i="36"/>
  <c r="B32" i="40" l="1"/>
  <c r="O32" i="18"/>
  <c r="B32" i="31"/>
  <c r="O32" i="37"/>
  <c r="B32" i="34"/>
  <c r="O32" i="35"/>
  <c r="B32" i="36"/>
  <c r="B32" i="32"/>
  <c r="B32" i="18"/>
  <c r="O32" i="33"/>
  <c r="B32" i="37"/>
  <c r="B28" i="7"/>
  <c r="O32" i="36"/>
  <c r="B32" i="35"/>
  <c r="O32" i="40"/>
  <c r="O32" i="32"/>
  <c r="B32" i="33"/>
  <c r="O32" i="34"/>
  <c r="O32" i="31"/>
  <c r="I29" i="40"/>
  <c r="J29" i="40"/>
  <c r="K29" i="40" s="1"/>
  <c r="K27" i="17" s="1"/>
  <c r="U29" i="36"/>
  <c r="V29" i="36"/>
  <c r="W29" i="36" s="1"/>
  <c r="Z27" i="17" s="1"/>
  <c r="V29" i="40"/>
  <c r="W29" i="40" s="1"/>
  <c r="AB27" i="17" s="1"/>
  <c r="U29" i="40"/>
  <c r="J32" i="36"/>
  <c r="K32" i="36" s="1"/>
  <c r="I30" i="17" s="1"/>
  <c r="I32" i="36"/>
  <c r="O33" i="18" l="1"/>
  <c r="B29" i="7"/>
  <c r="B33" i="35"/>
  <c r="O33" i="32"/>
  <c r="B33" i="36"/>
  <c r="B33" i="18"/>
  <c r="O33" i="34"/>
  <c r="O33" i="33"/>
  <c r="O33" i="31"/>
  <c r="O33" i="35"/>
  <c r="B33" i="31"/>
  <c r="B33" i="34"/>
  <c r="O33" i="37"/>
  <c r="B33" i="37"/>
  <c r="B33" i="33"/>
  <c r="O33" i="40"/>
  <c r="B33" i="32"/>
  <c r="O33" i="36"/>
  <c r="B33" i="40"/>
  <c r="J30" i="40"/>
  <c r="K30" i="40" s="1"/>
  <c r="K28" i="17" s="1"/>
  <c r="I30" i="40"/>
  <c r="U30" i="40"/>
  <c r="V30" i="40"/>
  <c r="W30" i="40" s="1"/>
  <c r="AB28" i="17" s="1"/>
  <c r="U30" i="36"/>
  <c r="V30" i="36"/>
  <c r="W30" i="36" s="1"/>
  <c r="Z28" i="17" s="1"/>
  <c r="J33" i="36"/>
  <c r="K33" i="36" s="1"/>
  <c r="I31" i="17" s="1"/>
  <c r="I33" i="36"/>
  <c r="O34" i="40" l="1"/>
  <c r="B34" i="34"/>
  <c r="O34" i="37"/>
  <c r="B34" i="31"/>
  <c r="B34" i="18"/>
  <c r="O34" i="36"/>
  <c r="O34" i="33"/>
  <c r="B34" i="32"/>
  <c r="B30" i="7"/>
  <c r="B34" i="37"/>
  <c r="O34" i="18"/>
  <c r="B34" i="35"/>
  <c r="O34" i="34"/>
  <c r="B34" i="36"/>
  <c r="O34" i="31"/>
  <c r="O34" i="32"/>
  <c r="B34" i="40"/>
  <c r="B34" i="33"/>
  <c r="O34" i="35"/>
  <c r="V31" i="36"/>
  <c r="W31" i="36" s="1"/>
  <c r="Z29" i="17" s="1"/>
  <c r="U31" i="36"/>
  <c r="V31" i="40"/>
  <c r="W31" i="40" s="1"/>
  <c r="AB29" i="17" s="1"/>
  <c r="U31" i="40"/>
  <c r="I31" i="40"/>
  <c r="J31" i="40"/>
  <c r="K31" i="40" s="1"/>
  <c r="K29" i="17" s="1"/>
  <c r="J34" i="36"/>
  <c r="K34" i="36" s="1"/>
  <c r="I32" i="17" s="1"/>
  <c r="I34" i="36"/>
  <c r="B35" i="40" l="1"/>
  <c r="O35" i="34"/>
  <c r="O35" i="31"/>
  <c r="B35" i="34"/>
  <c r="B35" i="36"/>
  <c r="O35" i="33"/>
  <c r="O35" i="32"/>
  <c r="O35" i="36"/>
  <c r="O35" i="18"/>
  <c r="B35" i="18"/>
  <c r="B35" i="31"/>
  <c r="B31" i="7"/>
  <c r="B35" i="33"/>
  <c r="O35" i="40"/>
  <c r="O35" i="35"/>
  <c r="B35" i="35"/>
  <c r="B35" i="37"/>
  <c r="B35" i="32"/>
  <c r="O35" i="37"/>
  <c r="J32" i="40"/>
  <c r="K32" i="40" s="1"/>
  <c r="K30" i="17" s="1"/>
  <c r="I32" i="40"/>
  <c r="V32" i="40"/>
  <c r="W32" i="40" s="1"/>
  <c r="AB30" i="17" s="1"/>
  <c r="U32" i="40"/>
  <c r="U32" i="36"/>
  <c r="V32" i="36"/>
  <c r="W32" i="36" s="1"/>
  <c r="Z30" i="17" s="1"/>
  <c r="J35" i="36"/>
  <c r="K35" i="36" s="1"/>
  <c r="I33" i="17" s="1"/>
  <c r="I35" i="36"/>
  <c r="O36" i="37" l="1"/>
  <c r="B36" i="33"/>
  <c r="B36" i="32"/>
  <c r="O36" i="18"/>
  <c r="O36" i="40"/>
  <c r="O36" i="36"/>
  <c r="O36" i="31"/>
  <c r="O36" i="34"/>
  <c r="B36" i="40"/>
  <c r="B36" i="31"/>
  <c r="B36" i="36"/>
  <c r="B36" i="18"/>
  <c r="B36" i="35"/>
  <c r="B32" i="7"/>
  <c r="O36" i="32"/>
  <c r="O36" i="33"/>
  <c r="B36" i="37"/>
  <c r="B36" i="34"/>
  <c r="O36" i="35"/>
  <c r="U33" i="36"/>
  <c r="V33" i="36"/>
  <c r="W33" i="36" s="1"/>
  <c r="Z31" i="17" s="1"/>
  <c r="V33" i="40"/>
  <c r="W33" i="40" s="1"/>
  <c r="AB31" i="17" s="1"/>
  <c r="U33" i="40"/>
  <c r="J33" i="40"/>
  <c r="K33" i="40" s="1"/>
  <c r="K31" i="17" s="1"/>
  <c r="I33" i="40"/>
  <c r="J36" i="36"/>
  <c r="K36" i="36" s="1"/>
  <c r="I34" i="17" s="1"/>
  <c r="I36" i="36"/>
  <c r="B37" i="37" l="1"/>
  <c r="B37" i="40"/>
  <c r="B37" i="35"/>
  <c r="O37" i="31"/>
  <c r="O37" i="33"/>
  <c r="B37" i="32"/>
  <c r="B37" i="34"/>
  <c r="O37" i="18"/>
  <c r="B33" i="7"/>
  <c r="B37" i="31"/>
  <c r="B37" i="33"/>
  <c r="O37" i="34"/>
  <c r="B37" i="18"/>
  <c r="O37" i="35"/>
  <c r="B37" i="36"/>
  <c r="O37" i="37"/>
  <c r="O37" i="32"/>
  <c r="O37" i="40"/>
  <c r="O37" i="36"/>
  <c r="J34" i="40"/>
  <c r="K34" i="40" s="1"/>
  <c r="K32" i="17" s="1"/>
  <c r="I34" i="40"/>
  <c r="U34" i="40"/>
  <c r="V34" i="40"/>
  <c r="W34" i="40" s="1"/>
  <c r="AB32" i="17" s="1"/>
  <c r="V34" i="36"/>
  <c r="W34" i="36" s="1"/>
  <c r="Z32" i="17" s="1"/>
  <c r="U34" i="36"/>
  <c r="J37" i="36"/>
  <c r="K37" i="36" s="1"/>
  <c r="I35" i="17" s="1"/>
  <c r="I37" i="36"/>
  <c r="O38" i="33" l="1"/>
  <c r="O38" i="34"/>
  <c r="B38" i="32"/>
  <c r="B38" i="33"/>
  <c r="O38" i="32"/>
  <c r="O38" i="37"/>
  <c r="B38" i="37"/>
  <c r="B38" i="18"/>
  <c r="B38" i="36"/>
  <c r="B38" i="34"/>
  <c r="O38" i="36"/>
  <c r="O38" i="40"/>
  <c r="B38" i="40"/>
  <c r="O38" i="18"/>
  <c r="B34" i="7"/>
  <c r="O38" i="31"/>
  <c r="O38" i="35"/>
  <c r="B38" i="31"/>
  <c r="B38" i="35"/>
  <c r="U35" i="40"/>
  <c r="V35" i="40"/>
  <c r="W35" i="40" s="1"/>
  <c r="AB33" i="17" s="1"/>
  <c r="I35" i="40"/>
  <c r="J35" i="40"/>
  <c r="K35" i="40" s="1"/>
  <c r="K33" i="17" s="1"/>
  <c r="U35" i="36"/>
  <c r="V35" i="36"/>
  <c r="W35" i="36" s="1"/>
  <c r="Z33" i="17" s="1"/>
  <c r="J38" i="36"/>
  <c r="K38" i="36" s="1"/>
  <c r="I36" i="17" s="1"/>
  <c r="I38" i="36"/>
  <c r="O39" i="18" l="1"/>
  <c r="B39" i="34"/>
  <c r="B39" i="35"/>
  <c r="B39" i="36"/>
  <c r="O39" i="34"/>
  <c r="B39" i="31"/>
  <c r="O39" i="35"/>
  <c r="B35" i="7"/>
  <c r="B39" i="18"/>
  <c r="O39" i="31"/>
  <c r="B39" i="37"/>
  <c r="B39" i="40"/>
  <c r="O39" i="33"/>
  <c r="B39" i="32"/>
  <c r="B39" i="33"/>
  <c r="O39" i="37"/>
  <c r="O39" i="40"/>
  <c r="O39" i="36"/>
  <c r="O39" i="32"/>
  <c r="J36" i="40"/>
  <c r="K36" i="40" s="1"/>
  <c r="K34" i="17" s="1"/>
  <c r="I36" i="40"/>
  <c r="U36" i="40"/>
  <c r="V36" i="40"/>
  <c r="W36" i="40" s="1"/>
  <c r="AB34" i="17" s="1"/>
  <c r="V36" i="36"/>
  <c r="W36" i="36" s="1"/>
  <c r="Z34" i="17" s="1"/>
  <c r="U36" i="36"/>
  <c r="J39" i="36"/>
  <c r="K39" i="36" s="1"/>
  <c r="I37" i="17" s="1"/>
  <c r="I39" i="36"/>
  <c r="O40" i="35" l="1"/>
  <c r="B40" i="34"/>
  <c r="O40" i="36"/>
  <c r="B40" i="33"/>
  <c r="B40" i="32"/>
  <c r="O40" i="37"/>
  <c r="O40" i="32"/>
  <c r="O40" i="18"/>
  <c r="O40" i="34"/>
  <c r="B40" i="36"/>
  <c r="O40" i="31"/>
  <c r="B40" i="37"/>
  <c r="B40" i="35"/>
  <c r="O40" i="40"/>
  <c r="B40" i="40"/>
  <c r="B36" i="7"/>
  <c r="B40" i="31"/>
  <c r="O40" i="33"/>
  <c r="B40" i="18"/>
  <c r="I37" i="40"/>
  <c r="J37" i="40"/>
  <c r="K37" i="40" s="1"/>
  <c r="K35" i="17" s="1"/>
  <c r="U37" i="40"/>
  <c r="V37" i="40"/>
  <c r="W37" i="40" s="1"/>
  <c r="AB35" i="17" s="1"/>
  <c r="V37" i="36"/>
  <c r="W37" i="36" s="1"/>
  <c r="Z35" i="17" s="1"/>
  <c r="U37" i="36"/>
  <c r="I40" i="36"/>
  <c r="J40" i="36"/>
  <c r="K40" i="36" s="1"/>
  <c r="I38" i="17" s="1"/>
  <c r="O41" i="31" l="1"/>
  <c r="B41" i="40"/>
  <c r="B41" i="36"/>
  <c r="O41" i="40"/>
  <c r="O41" i="37"/>
  <c r="B41" i="37"/>
  <c r="B41" i="32"/>
  <c r="O41" i="35"/>
  <c r="B41" i="31"/>
  <c r="B41" i="18"/>
  <c r="O41" i="34"/>
  <c r="O41" i="32"/>
  <c r="O41" i="33"/>
  <c r="B41" i="34"/>
  <c r="B41" i="33"/>
  <c r="B37" i="7"/>
  <c r="O41" i="36"/>
  <c r="O41" i="18"/>
  <c r="B41" i="35"/>
  <c r="V38" i="40"/>
  <c r="W38" i="40" s="1"/>
  <c r="AB36" i="17" s="1"/>
  <c r="U38" i="40"/>
  <c r="I38" i="40"/>
  <c r="J38" i="40"/>
  <c r="K38" i="40" s="1"/>
  <c r="K36" i="17" s="1"/>
  <c r="U38" i="36"/>
  <c r="V38" i="36"/>
  <c r="W38" i="36" s="1"/>
  <c r="Z36" i="17" s="1"/>
  <c r="J41" i="36"/>
  <c r="K41" i="36" s="1"/>
  <c r="I39" i="17" s="1"/>
  <c r="I41" i="36"/>
  <c r="B42" i="18" l="1"/>
  <c r="O42" i="35"/>
  <c r="O42" i="37"/>
  <c r="B42" i="34"/>
  <c r="O42" i="18"/>
  <c r="O42" i="40"/>
  <c r="B42" i="32"/>
  <c r="B42" i="31"/>
  <c r="O42" i="31"/>
  <c r="O42" i="34"/>
  <c r="B42" i="40"/>
  <c r="B38" i="7"/>
  <c r="B42" i="33"/>
  <c r="B42" i="35"/>
  <c r="B42" i="36"/>
  <c r="O42" i="32"/>
  <c r="O42" i="36"/>
  <c r="O42" i="33"/>
  <c r="B42" i="37"/>
  <c r="I39" i="40"/>
  <c r="J39" i="40"/>
  <c r="K39" i="40" s="1"/>
  <c r="K37" i="17" s="1"/>
  <c r="V39" i="36"/>
  <c r="W39" i="36" s="1"/>
  <c r="Z37" i="17" s="1"/>
  <c r="U39" i="36"/>
  <c r="V39" i="40"/>
  <c r="W39" i="40" s="1"/>
  <c r="AB37" i="17" s="1"/>
  <c r="U39" i="40"/>
  <c r="J42" i="36"/>
  <c r="K42" i="36" s="1"/>
  <c r="I40" i="17" s="1"/>
  <c r="I42" i="36"/>
  <c r="B43" i="35" l="1"/>
  <c r="O43" i="31"/>
  <c r="O43" i="37"/>
  <c r="O43" i="32"/>
  <c r="O43" i="34"/>
  <c r="O43" i="40"/>
  <c r="B39" i="7"/>
  <c r="O43" i="33"/>
  <c r="O43" i="35"/>
  <c r="B43" i="36"/>
  <c r="B43" i="33"/>
  <c r="B43" i="18"/>
  <c r="B43" i="40"/>
  <c r="B43" i="31"/>
  <c r="B43" i="34"/>
  <c r="B43" i="32"/>
  <c r="O43" i="36"/>
  <c r="B43" i="37"/>
  <c r="O43" i="18"/>
  <c r="I40" i="40"/>
  <c r="J40" i="40"/>
  <c r="K40" i="40" s="1"/>
  <c r="K38" i="17" s="1"/>
  <c r="U40" i="40"/>
  <c r="V40" i="40"/>
  <c r="W40" i="40" s="1"/>
  <c r="AB38" i="17" s="1"/>
  <c r="U40" i="36"/>
  <c r="V40" i="36"/>
  <c r="W40" i="36" s="1"/>
  <c r="Z38" i="17" s="1"/>
  <c r="J43" i="36"/>
  <c r="K43" i="36" s="1"/>
  <c r="I41" i="17" s="1"/>
  <c r="I43" i="36"/>
  <c r="B44" i="34" l="1"/>
  <c r="O44" i="40"/>
  <c r="O44" i="33"/>
  <c r="O44" i="35"/>
  <c r="O44" i="32"/>
  <c r="B44" i="31"/>
  <c r="O44" i="31"/>
  <c r="O44" i="34"/>
  <c r="B44" i="33"/>
  <c r="B44" i="32"/>
  <c r="B40" i="7"/>
  <c r="B44" i="18"/>
  <c r="B44" i="37"/>
  <c r="O44" i="36"/>
  <c r="O44" i="18"/>
  <c r="O44" i="37"/>
  <c r="B44" i="36"/>
  <c r="B44" i="40"/>
  <c r="B44" i="35"/>
  <c r="U41" i="36"/>
  <c r="V41" i="36"/>
  <c r="W41" i="36" s="1"/>
  <c r="Z39" i="17" s="1"/>
  <c r="J41" i="40"/>
  <c r="K41" i="40" s="1"/>
  <c r="K39" i="17" s="1"/>
  <c r="I41" i="40"/>
  <c r="U41" i="40"/>
  <c r="V41" i="40"/>
  <c r="W41" i="40" s="1"/>
  <c r="AB39" i="17" s="1"/>
  <c r="J44" i="36"/>
  <c r="K44" i="36" s="1"/>
  <c r="I42" i="17" s="1"/>
  <c r="I44" i="36"/>
  <c r="O45" i="40" l="1"/>
  <c r="O45" i="31"/>
  <c r="O45" i="18"/>
  <c r="O45" i="35"/>
  <c r="B41" i="7"/>
  <c r="B45" i="32"/>
  <c r="O45" i="36"/>
  <c r="B45" i="40"/>
  <c r="O45" i="32"/>
  <c r="B45" i="35"/>
  <c r="B45" i="18"/>
  <c r="O45" i="34"/>
  <c r="B45" i="34"/>
  <c r="B45" i="31"/>
  <c r="B45" i="37"/>
  <c r="O45" i="37"/>
  <c r="B45" i="36"/>
  <c r="B45" i="33"/>
  <c r="O45" i="33"/>
  <c r="U42" i="36"/>
  <c r="V42" i="36"/>
  <c r="W42" i="36" s="1"/>
  <c r="Z40" i="17" s="1"/>
  <c r="V42" i="40"/>
  <c r="W42" i="40" s="1"/>
  <c r="AB40" i="17" s="1"/>
  <c r="U42" i="40"/>
  <c r="I42" i="40"/>
  <c r="J42" i="40"/>
  <c r="K42" i="40" s="1"/>
  <c r="K40" i="17" s="1"/>
  <c r="J45" i="36"/>
  <c r="K45" i="36" s="1"/>
  <c r="I43" i="17" s="1"/>
  <c r="I45" i="36"/>
  <c r="B46" i="35" l="1"/>
  <c r="O46" i="31"/>
  <c r="O46" i="32"/>
  <c r="B46" i="31"/>
  <c r="O46" i="34"/>
  <c r="B46" i="18"/>
  <c r="O46" i="33"/>
  <c r="O46" i="40"/>
  <c r="O46" i="35"/>
  <c r="B46" i="32"/>
  <c r="B42" i="7"/>
  <c r="B46" i="34"/>
  <c r="B46" i="40"/>
  <c r="O46" i="37"/>
  <c r="B46" i="33"/>
  <c r="B46" i="36"/>
  <c r="O46" i="36"/>
  <c r="B46" i="37"/>
  <c r="O46" i="18"/>
  <c r="V43" i="36"/>
  <c r="W43" i="36" s="1"/>
  <c r="Z41" i="17" s="1"/>
  <c r="U43" i="36"/>
  <c r="J43" i="40"/>
  <c r="K43" i="40" s="1"/>
  <c r="K41" i="17" s="1"/>
  <c r="I43" i="40"/>
  <c r="U43" i="40"/>
  <c r="V43" i="40"/>
  <c r="W43" i="40" s="1"/>
  <c r="AB41" i="17" s="1"/>
  <c r="J46" i="36"/>
  <c r="K46" i="36" s="1"/>
  <c r="I44" i="17" s="1"/>
  <c r="I46" i="36"/>
  <c r="B47" i="35" l="1"/>
  <c r="O47" i="18"/>
  <c r="B47" i="32"/>
  <c r="B47" i="18"/>
  <c r="B43" i="7"/>
  <c r="O47" i="33"/>
  <c r="O47" i="34"/>
  <c r="B47" i="36"/>
  <c r="B47" i="40"/>
  <c r="B47" i="31"/>
  <c r="B47" i="37"/>
  <c r="O47" i="31"/>
  <c r="O47" i="36"/>
  <c r="O47" i="35"/>
  <c r="B47" i="34"/>
  <c r="O47" i="32"/>
  <c r="B47" i="33"/>
  <c r="O47" i="37"/>
  <c r="O47" i="40"/>
  <c r="J44" i="40"/>
  <c r="K44" i="40" s="1"/>
  <c r="K42" i="17" s="1"/>
  <c r="I44" i="40"/>
  <c r="V44" i="40"/>
  <c r="W44" i="40" s="1"/>
  <c r="AB42" i="17" s="1"/>
  <c r="U44" i="40"/>
  <c r="V44" i="36"/>
  <c r="W44" i="36" s="1"/>
  <c r="Z42" i="17" s="1"/>
  <c r="U44" i="36"/>
  <c r="J47" i="36"/>
  <c r="K47" i="36" s="1"/>
  <c r="I45" i="17" s="1"/>
  <c r="I47" i="36"/>
  <c r="O48" i="18" l="1"/>
  <c r="B48" i="40"/>
  <c r="O48" i="36"/>
  <c r="B48" i="33"/>
  <c r="O48" i="33"/>
  <c r="B48" i="36"/>
  <c r="O48" i="40"/>
  <c r="B48" i="34"/>
  <c r="B44" i="7"/>
  <c r="O48" i="35"/>
  <c r="O48" i="34"/>
  <c r="B48" i="31"/>
  <c r="B48" i="37"/>
  <c r="O48" i="31"/>
  <c r="O48" i="32"/>
  <c r="B48" i="32"/>
  <c r="B48" i="18"/>
  <c r="O48" i="37"/>
  <c r="B48" i="35"/>
  <c r="V45" i="40"/>
  <c r="W45" i="40" s="1"/>
  <c r="AB43" i="17" s="1"/>
  <c r="U45" i="40"/>
  <c r="U45" i="36"/>
  <c r="V45" i="36"/>
  <c r="W45" i="36" s="1"/>
  <c r="Z43" i="17" s="1"/>
  <c r="I45" i="40"/>
  <c r="J45" i="40"/>
  <c r="K45" i="40" s="1"/>
  <c r="K43" i="17" s="1"/>
  <c r="J48" i="36"/>
  <c r="K48" i="36" s="1"/>
  <c r="I46" i="17" s="1"/>
  <c r="I48" i="36"/>
  <c r="O49" i="31" l="1"/>
  <c r="O49" i="34"/>
  <c r="B49" i="37"/>
  <c r="B45" i="7"/>
  <c r="O49" i="37"/>
  <c r="B49" i="34"/>
  <c r="O49" i="18"/>
  <c r="O49" i="36"/>
  <c r="O49" i="33"/>
  <c r="O49" i="40"/>
  <c r="B49" i="18"/>
  <c r="O49" i="35"/>
  <c r="B49" i="35"/>
  <c r="B49" i="31"/>
  <c r="B49" i="36"/>
  <c r="O49" i="32"/>
  <c r="B49" i="32"/>
  <c r="B49" i="40"/>
  <c r="B49" i="33"/>
  <c r="U46" i="36"/>
  <c r="V46" i="36"/>
  <c r="W46" i="36" s="1"/>
  <c r="Z44" i="17" s="1"/>
  <c r="J46" i="40"/>
  <c r="K46" i="40" s="1"/>
  <c r="K44" i="17" s="1"/>
  <c r="I46" i="40"/>
  <c r="V46" i="40"/>
  <c r="W46" i="40" s="1"/>
  <c r="AB44" i="17" s="1"/>
  <c r="U46" i="40"/>
  <c r="I49" i="36"/>
  <c r="J49" i="36"/>
  <c r="K49" i="36" s="1"/>
  <c r="I47" i="17" s="1"/>
  <c r="B50" i="37" l="1"/>
  <c r="B50" i="18"/>
  <c r="B50" i="33"/>
  <c r="O50" i="36"/>
  <c r="B50" i="36"/>
  <c r="O50" i="32"/>
  <c r="O50" i="37"/>
  <c r="O50" i="40"/>
  <c r="B46" i="7"/>
  <c r="O50" i="33"/>
  <c r="B50" i="35"/>
  <c r="B50" i="34"/>
  <c r="O50" i="18"/>
  <c r="B50" i="31"/>
  <c r="B50" i="40"/>
  <c r="B50" i="32"/>
  <c r="O50" i="34"/>
  <c r="O50" i="31"/>
  <c r="O50" i="35"/>
  <c r="V47" i="36"/>
  <c r="W47" i="36" s="1"/>
  <c r="Z45" i="17" s="1"/>
  <c r="U47" i="36"/>
  <c r="V47" i="40"/>
  <c r="W47" i="40" s="1"/>
  <c r="AB45" i="17" s="1"/>
  <c r="U47" i="40"/>
  <c r="I47" i="40"/>
  <c r="J47" i="40"/>
  <c r="K47" i="40" s="1"/>
  <c r="K45" i="17" s="1"/>
  <c r="J50" i="36"/>
  <c r="K50" i="36" s="1"/>
  <c r="I48" i="17" s="1"/>
  <c r="I50" i="36"/>
  <c r="O51" i="18" l="1"/>
  <c r="O51" i="35"/>
  <c r="O51" i="33"/>
  <c r="O51" i="37"/>
  <c r="O51" i="31"/>
  <c r="B51" i="18"/>
  <c r="B51" i="37"/>
  <c r="B51" i="35"/>
  <c r="B51" i="31"/>
  <c r="B51" i="34"/>
  <c r="B51" i="33"/>
  <c r="B51" i="36"/>
  <c r="B51" i="32"/>
  <c r="O51" i="36"/>
  <c r="B51" i="40"/>
  <c r="O51" i="40"/>
  <c r="O51" i="32"/>
  <c r="O51" i="34"/>
  <c r="B47" i="7"/>
  <c r="J48" i="40"/>
  <c r="K48" i="40" s="1"/>
  <c r="K46" i="17" s="1"/>
  <c r="I48" i="40"/>
  <c r="V48" i="40"/>
  <c r="W48" i="40" s="1"/>
  <c r="AB46" i="17" s="1"/>
  <c r="U48" i="40"/>
  <c r="U48" i="36"/>
  <c r="V48" i="36"/>
  <c r="W48" i="36" s="1"/>
  <c r="Z46" i="17" s="1"/>
  <c r="I51" i="36"/>
  <c r="J51" i="36"/>
  <c r="K51" i="36" s="1"/>
  <c r="I49" i="17" s="1"/>
  <c r="O52" i="32" l="1"/>
  <c r="B52" i="18"/>
  <c r="O52" i="35"/>
  <c r="O52" i="31"/>
  <c r="B52" i="31"/>
  <c r="O52" i="18"/>
  <c r="B52" i="36"/>
  <c r="O52" i="36"/>
  <c r="B52" i="34"/>
  <c r="B48" i="7"/>
  <c r="O52" i="37"/>
  <c r="O52" i="33"/>
  <c r="B52" i="33"/>
  <c r="O52" i="34"/>
  <c r="B52" i="37"/>
  <c r="B52" i="35"/>
  <c r="O52" i="40"/>
  <c r="B52" i="40"/>
  <c r="B52" i="32"/>
  <c r="V49" i="36"/>
  <c r="W49" i="36" s="1"/>
  <c r="Z47" i="17" s="1"/>
  <c r="U49" i="36"/>
  <c r="V49" i="40"/>
  <c r="W49" i="40" s="1"/>
  <c r="AB47" i="17" s="1"/>
  <c r="U49" i="40"/>
  <c r="I49" i="40"/>
  <c r="J49" i="40"/>
  <c r="K49" i="40" s="1"/>
  <c r="K47" i="17" s="1"/>
  <c r="I52" i="36"/>
  <c r="J52" i="36"/>
  <c r="K52" i="36" s="1"/>
  <c r="I50" i="17" s="1"/>
  <c r="O53" i="33" l="1"/>
  <c r="B53" i="35"/>
  <c r="B53" i="33"/>
  <c r="O53" i="34"/>
  <c r="B53" i="36"/>
  <c r="B53" i="32"/>
  <c r="O53" i="18"/>
  <c r="B53" i="40"/>
  <c r="O53" i="36"/>
  <c r="O53" i="35"/>
  <c r="O53" i="32"/>
  <c r="B53" i="37"/>
  <c r="O53" i="31"/>
  <c r="B53" i="18"/>
  <c r="B49" i="7"/>
  <c r="B53" i="31"/>
  <c r="O53" i="40"/>
  <c r="B53" i="34"/>
  <c r="O53" i="37"/>
  <c r="V50" i="40"/>
  <c r="W50" i="40" s="1"/>
  <c r="AB48" i="17" s="1"/>
  <c r="U50" i="40"/>
  <c r="I50" i="40"/>
  <c r="J50" i="40"/>
  <c r="K50" i="40" s="1"/>
  <c r="K48" i="17" s="1"/>
  <c r="V50" i="36"/>
  <c r="W50" i="36" s="1"/>
  <c r="Z48" i="17" s="1"/>
  <c r="U50" i="36"/>
  <c r="J53" i="36"/>
  <c r="K53" i="36" s="1"/>
  <c r="I51" i="17" s="1"/>
  <c r="I53" i="36"/>
  <c r="B54" i="32" l="1"/>
  <c r="O54" i="18"/>
  <c r="B54" i="18"/>
  <c r="B50" i="7"/>
  <c r="B54" i="36"/>
  <c r="B54" i="34"/>
  <c r="O54" i="32"/>
  <c r="O54" i="35"/>
  <c r="B54" i="40"/>
  <c r="O54" i="40"/>
  <c r="B54" i="33"/>
  <c r="O54" i="34"/>
  <c r="B54" i="35"/>
  <c r="O54" i="37"/>
  <c r="B54" i="37"/>
  <c r="B54" i="31"/>
  <c r="O54" i="36"/>
  <c r="O54" i="31"/>
  <c r="O54" i="33"/>
  <c r="J51" i="40"/>
  <c r="K51" i="40" s="1"/>
  <c r="K49" i="17" s="1"/>
  <c r="I51" i="40"/>
  <c r="V51" i="36"/>
  <c r="W51" i="36" s="1"/>
  <c r="Z49" i="17" s="1"/>
  <c r="U51" i="36"/>
  <c r="V51" i="40"/>
  <c r="W51" i="40" s="1"/>
  <c r="AB49" i="17" s="1"/>
  <c r="U51" i="40"/>
  <c r="J54" i="36"/>
  <c r="K54" i="36" s="1"/>
  <c r="I52" i="17" s="1"/>
  <c r="I54" i="36"/>
  <c r="B55" i="31" l="1"/>
  <c r="B55" i="33"/>
  <c r="O55" i="32"/>
  <c r="B51" i="7"/>
  <c r="B55" i="40"/>
  <c r="B55" i="18"/>
  <c r="O55" i="36"/>
  <c r="B55" i="32"/>
  <c r="B55" i="35"/>
  <c r="B55" i="34"/>
  <c r="B55" i="37"/>
  <c r="B55" i="36"/>
  <c r="O55" i="31"/>
  <c r="O55" i="33"/>
  <c r="O55" i="40"/>
  <c r="O55" i="18"/>
  <c r="O55" i="34"/>
  <c r="O55" i="35"/>
  <c r="O55" i="37"/>
  <c r="I52" i="40"/>
  <c r="J52" i="40"/>
  <c r="K52" i="40" s="1"/>
  <c r="K50" i="17" s="1"/>
  <c r="V52" i="40"/>
  <c r="W52" i="40" s="1"/>
  <c r="AB50" i="17" s="1"/>
  <c r="U52" i="40"/>
  <c r="U52" i="36"/>
  <c r="V52" i="36"/>
  <c r="W52" i="36" s="1"/>
  <c r="Z50" i="17" s="1"/>
  <c r="I55" i="36"/>
  <c r="J55" i="36"/>
  <c r="K55" i="36" s="1"/>
  <c r="I53" i="17" s="1"/>
  <c r="O56" i="35" l="1"/>
  <c r="B56" i="18"/>
  <c r="O56" i="32"/>
  <c r="B56" i="33"/>
  <c r="B56" i="40"/>
  <c r="O56" i="40"/>
  <c r="O56" i="34"/>
  <c r="B56" i="31"/>
  <c r="B52" i="7"/>
  <c r="B56" i="36"/>
  <c r="B56" i="37"/>
  <c r="B56" i="35"/>
  <c r="B56" i="34"/>
  <c r="O56" i="33"/>
  <c r="B56" i="32"/>
  <c r="O56" i="18"/>
  <c r="O56" i="37"/>
  <c r="O56" i="31"/>
  <c r="O56" i="36"/>
  <c r="U53" i="36"/>
  <c r="V53" i="36"/>
  <c r="W53" i="36" s="1"/>
  <c r="Z51" i="17" s="1"/>
  <c r="I53" i="40"/>
  <c r="J53" i="40"/>
  <c r="K53" i="40" s="1"/>
  <c r="K51" i="17" s="1"/>
  <c r="V53" i="40"/>
  <c r="W53" i="40" s="1"/>
  <c r="AB51" i="17" s="1"/>
  <c r="U53" i="40"/>
  <c r="J56" i="36"/>
  <c r="K56" i="36" s="1"/>
  <c r="I54" i="17" s="1"/>
  <c r="I56" i="36"/>
  <c r="O57" i="32" l="1"/>
  <c r="O57" i="37"/>
  <c r="O57" i="40"/>
  <c r="B57" i="18"/>
  <c r="O57" i="31"/>
  <c r="O57" i="18"/>
  <c r="B57" i="33"/>
  <c r="O57" i="34"/>
  <c r="O57" i="33"/>
  <c r="B57" i="37"/>
  <c r="O57" i="36"/>
  <c r="B57" i="40"/>
  <c r="B57" i="32"/>
  <c r="B57" i="31"/>
  <c r="O57" i="35"/>
  <c r="B57" i="35"/>
  <c r="B57" i="36"/>
  <c r="B53" i="7"/>
  <c r="B57" i="34"/>
  <c r="U54" i="36"/>
  <c r="V54" i="36"/>
  <c r="W54" i="36" s="1"/>
  <c r="Z52" i="17" s="1"/>
  <c r="V54" i="40"/>
  <c r="W54" i="40" s="1"/>
  <c r="AB52" i="17" s="1"/>
  <c r="U54" i="40"/>
  <c r="I54" i="40"/>
  <c r="J54" i="40"/>
  <c r="K54" i="40" s="1"/>
  <c r="K52" i="17" s="1"/>
  <c r="I57" i="36"/>
  <c r="J57" i="36"/>
  <c r="K57" i="36" s="1"/>
  <c r="I55" i="17" s="1"/>
  <c r="B58" i="33" l="1"/>
  <c r="B58" i="37"/>
  <c r="O58" i="33"/>
  <c r="O58" i="34"/>
  <c r="B58" i="31"/>
  <c r="B58" i="18"/>
  <c r="O58" i="32"/>
  <c r="B58" i="36"/>
  <c r="O58" i="35"/>
  <c r="B58" i="40"/>
  <c r="O58" i="40"/>
  <c r="B58" i="35"/>
  <c r="O58" i="31"/>
  <c r="O58" i="37"/>
  <c r="B58" i="32"/>
  <c r="O58" i="36"/>
  <c r="B58" i="34"/>
  <c r="O58" i="18"/>
  <c r="B54" i="7"/>
  <c r="I55" i="40"/>
  <c r="J55" i="40"/>
  <c r="K55" i="40" s="1"/>
  <c r="K53" i="17" s="1"/>
  <c r="U55" i="36"/>
  <c r="V55" i="36"/>
  <c r="W55" i="36" s="1"/>
  <c r="Z53" i="17" s="1"/>
  <c r="U55" i="40"/>
  <c r="V55" i="40"/>
  <c r="W55" i="40" s="1"/>
  <c r="AB53" i="17" s="1"/>
  <c r="J58" i="36"/>
  <c r="K58" i="36" s="1"/>
  <c r="I56" i="17" s="1"/>
  <c r="I58" i="36"/>
  <c r="B59" i="32" l="1"/>
  <c r="B55" i="7"/>
  <c r="O59" i="35"/>
  <c r="O59" i="31"/>
  <c r="B59" i="18"/>
  <c r="O59" i="18"/>
  <c r="B59" i="36"/>
  <c r="O59" i="33"/>
  <c r="O59" i="36"/>
  <c r="B59" i="37"/>
  <c r="O59" i="32"/>
  <c r="O59" i="40"/>
  <c r="O59" i="37"/>
  <c r="O59" i="34"/>
  <c r="B59" i="40"/>
  <c r="B59" i="35"/>
  <c r="B59" i="34"/>
  <c r="B59" i="31"/>
  <c r="B59" i="33"/>
  <c r="U56" i="40"/>
  <c r="V56" i="40"/>
  <c r="W56" i="40" s="1"/>
  <c r="AB54" i="17" s="1"/>
  <c r="J56" i="40"/>
  <c r="K56" i="40" s="1"/>
  <c r="K54" i="17" s="1"/>
  <c r="I56" i="40"/>
  <c r="U56" i="36"/>
  <c r="V56" i="36"/>
  <c r="W56" i="36" s="1"/>
  <c r="Z54" i="17" s="1"/>
  <c r="J59" i="36"/>
  <c r="K59" i="36" s="1"/>
  <c r="I57" i="17" s="1"/>
  <c r="I59" i="36"/>
  <c r="B60" i="34" l="1"/>
  <c r="B60" i="37"/>
  <c r="B60" i="32"/>
  <c r="O60" i="40"/>
  <c r="O60" i="35"/>
  <c r="O60" i="34"/>
  <c r="O60" i="37"/>
  <c r="O60" i="31"/>
  <c r="B56" i="7"/>
  <c r="B60" i="40"/>
  <c r="B60" i="35"/>
  <c r="B60" i="18"/>
  <c r="O60" i="36"/>
  <c r="B60" i="31"/>
  <c r="B60" i="33"/>
  <c r="O60" i="18"/>
  <c r="O60" i="32"/>
  <c r="B60" i="36"/>
  <c r="O60" i="33"/>
  <c r="I57" i="40"/>
  <c r="J57" i="40"/>
  <c r="K57" i="40" s="1"/>
  <c r="K55" i="17" s="1"/>
  <c r="V57" i="36"/>
  <c r="W57" i="36" s="1"/>
  <c r="Z55" i="17" s="1"/>
  <c r="U57" i="36"/>
  <c r="V57" i="40"/>
  <c r="W57" i="40" s="1"/>
  <c r="AB55" i="17" s="1"/>
  <c r="U57" i="40"/>
  <c r="J60" i="36"/>
  <c r="K60" i="36" s="1"/>
  <c r="I58" i="17" s="1"/>
  <c r="I60" i="36"/>
  <c r="B61" i="33" l="1"/>
  <c r="O61" i="34"/>
  <c r="B61" i="36"/>
  <c r="O61" i="35"/>
  <c r="B61" i="31"/>
  <c r="B61" i="35"/>
  <c r="B61" i="18"/>
  <c r="O61" i="31"/>
  <c r="B57" i="7"/>
  <c r="O61" i="37"/>
  <c r="O61" i="18"/>
  <c r="B61" i="37"/>
  <c r="B61" i="34"/>
  <c r="O61" i="40"/>
  <c r="O61" i="32"/>
  <c r="O61" i="36"/>
  <c r="B61" i="32"/>
  <c r="O61" i="33"/>
  <c r="B61" i="40"/>
  <c r="U58" i="36"/>
  <c r="V58" i="36"/>
  <c r="W58" i="36" s="1"/>
  <c r="Z56" i="17" s="1"/>
  <c r="U58" i="40"/>
  <c r="V58" i="40"/>
  <c r="W58" i="40" s="1"/>
  <c r="AB56" i="17" s="1"/>
  <c r="J58" i="40"/>
  <c r="K58" i="40" s="1"/>
  <c r="K56" i="17" s="1"/>
  <c r="I58" i="40"/>
  <c r="J61" i="36"/>
  <c r="K61" i="36" s="1"/>
  <c r="I59" i="17" s="1"/>
  <c r="I61" i="36"/>
  <c r="O62" i="35" l="1"/>
  <c r="B62" i="37"/>
  <c r="O62" i="34"/>
  <c r="B58" i="7"/>
  <c r="B62" i="18"/>
  <c r="B62" i="35"/>
  <c r="B62" i="40"/>
  <c r="O62" i="33"/>
  <c r="B62" i="32"/>
  <c r="O62" i="40"/>
  <c r="B62" i="33"/>
  <c r="B62" i="31"/>
  <c r="O62" i="32"/>
  <c r="O62" i="36"/>
  <c r="O62" i="31"/>
  <c r="B62" i="34"/>
  <c r="B62" i="36"/>
  <c r="O62" i="37"/>
  <c r="O62" i="18"/>
  <c r="J59" i="40"/>
  <c r="K59" i="40" s="1"/>
  <c r="K57" i="17" s="1"/>
  <c r="I59" i="40"/>
  <c r="U59" i="40"/>
  <c r="V59" i="40"/>
  <c r="W59" i="40" s="1"/>
  <c r="AB57" i="17" s="1"/>
  <c r="U59" i="36"/>
  <c r="V59" i="36"/>
  <c r="W59" i="36" s="1"/>
  <c r="Z57" i="17" s="1"/>
  <c r="J62" i="36"/>
  <c r="K62" i="36" s="1"/>
  <c r="I60" i="17" s="1"/>
  <c r="I62" i="36"/>
  <c r="B63" i="40" l="1"/>
  <c r="B63" i="34"/>
  <c r="B63" i="36"/>
  <c r="B63" i="35"/>
  <c r="O63" i="35"/>
  <c r="B63" i="18"/>
  <c r="O63" i="18"/>
  <c r="O63" i="33"/>
  <c r="B63" i="33"/>
  <c r="O63" i="36"/>
  <c r="O63" i="40"/>
  <c r="O63" i="34"/>
  <c r="B63" i="37"/>
  <c r="O63" i="31"/>
  <c r="B63" i="31"/>
  <c r="B63" i="32"/>
  <c r="B59" i="7"/>
  <c r="O63" i="37"/>
  <c r="O63" i="32"/>
  <c r="V60" i="40"/>
  <c r="W60" i="40" s="1"/>
  <c r="AB58" i="17" s="1"/>
  <c r="U60" i="40"/>
  <c r="U60" i="36"/>
  <c r="V60" i="36"/>
  <c r="W60" i="36" s="1"/>
  <c r="Z58" i="17" s="1"/>
  <c r="I60" i="40"/>
  <c r="J60" i="40"/>
  <c r="K60" i="40" s="1"/>
  <c r="K58" i="17" s="1"/>
  <c r="I63" i="36"/>
  <c r="J63" i="36"/>
  <c r="K63" i="36" s="1"/>
  <c r="I61" i="17" s="1"/>
  <c r="B64" i="35" l="1"/>
  <c r="O64" i="32"/>
  <c r="O64" i="33"/>
  <c r="O64" i="34"/>
  <c r="B64" i="31"/>
  <c r="O64" i="40"/>
  <c r="B64" i="32"/>
  <c r="O64" i="31"/>
  <c r="O64" i="18"/>
  <c r="B64" i="34"/>
  <c r="B64" i="40"/>
  <c r="B60" i="7"/>
  <c r="B64" i="36"/>
  <c r="B64" i="18"/>
  <c r="O64" i="36"/>
  <c r="O64" i="37"/>
  <c r="O64" i="35"/>
  <c r="B64" i="37"/>
  <c r="B64" i="33"/>
  <c r="I61" i="40"/>
  <c r="J61" i="40"/>
  <c r="K61" i="40" s="1"/>
  <c r="K59" i="17" s="1"/>
  <c r="U61" i="36"/>
  <c r="V61" i="36"/>
  <c r="W61" i="36" s="1"/>
  <c r="Z59" i="17" s="1"/>
  <c r="U61" i="40"/>
  <c r="V61" i="40"/>
  <c r="W61" i="40" s="1"/>
  <c r="AB59" i="17" s="1"/>
  <c r="J64" i="36"/>
  <c r="K64" i="36" s="1"/>
  <c r="I62" i="17" s="1"/>
  <c r="I64" i="36"/>
  <c r="O65" i="37" l="1"/>
  <c r="O65" i="33"/>
  <c r="O65" i="18"/>
  <c r="B65" i="33"/>
  <c r="B65" i="31"/>
  <c r="O65" i="34"/>
  <c r="B65" i="40"/>
  <c r="O65" i="32"/>
  <c r="B65" i="36"/>
  <c r="O65" i="36"/>
  <c r="B65" i="34"/>
  <c r="B65" i="37"/>
  <c r="B61" i="7"/>
  <c r="O65" i="35"/>
  <c r="B65" i="35"/>
  <c r="B65" i="18"/>
  <c r="B65" i="32"/>
  <c r="O65" i="40"/>
  <c r="O65" i="31"/>
  <c r="J62" i="40"/>
  <c r="K62" i="40" s="1"/>
  <c r="K60" i="17" s="1"/>
  <c r="I62" i="40"/>
  <c r="U62" i="40"/>
  <c r="V62" i="40"/>
  <c r="W62" i="40" s="1"/>
  <c r="AB60" i="17" s="1"/>
  <c r="V62" i="36"/>
  <c r="W62" i="36" s="1"/>
  <c r="Z60" i="17" s="1"/>
  <c r="U62" i="36"/>
  <c r="J65" i="36"/>
  <c r="K65" i="36" s="1"/>
  <c r="I63" i="17" s="1"/>
  <c r="I65" i="36"/>
  <c r="B66" i="37" l="1"/>
  <c r="O66" i="34"/>
  <c r="B66" i="32"/>
  <c r="B66" i="36"/>
  <c r="B66" i="34"/>
  <c r="B66" i="18"/>
  <c r="O66" i="32"/>
  <c r="O66" i="33"/>
  <c r="O66" i="31"/>
  <c r="O66" i="18"/>
  <c r="O66" i="36"/>
  <c r="B66" i="33"/>
  <c r="B66" i="31"/>
  <c r="B66" i="40"/>
  <c r="B66" i="35"/>
  <c r="O66" i="37"/>
  <c r="B62" i="7"/>
  <c r="O66" i="35"/>
  <c r="O66" i="40"/>
  <c r="U63" i="36"/>
  <c r="V63" i="36"/>
  <c r="W63" i="36" s="1"/>
  <c r="Z61" i="17" s="1"/>
  <c r="U63" i="40"/>
  <c r="V63" i="40"/>
  <c r="W63" i="40" s="1"/>
  <c r="AB61" i="17" s="1"/>
  <c r="J63" i="40"/>
  <c r="K63" i="40" s="1"/>
  <c r="K61" i="17" s="1"/>
  <c r="I63" i="40"/>
  <c r="J66" i="36"/>
  <c r="K66" i="36" s="1"/>
  <c r="I64" i="17" s="1"/>
  <c r="I66" i="36"/>
  <c r="O67" i="40" l="1"/>
  <c r="B67" i="36"/>
  <c r="O67" i="34"/>
  <c r="B67" i="31"/>
  <c r="B67" i="33"/>
  <c r="O67" i="31"/>
  <c r="B67" i="35"/>
  <c r="B67" i="37"/>
  <c r="B67" i="40"/>
  <c r="O67" i="32"/>
  <c r="B67" i="18"/>
  <c r="O67" i="33"/>
  <c r="B63" i="7"/>
  <c r="O67" i="37"/>
  <c r="O67" i="18"/>
  <c r="O67" i="36"/>
  <c r="B67" i="34"/>
  <c r="O67" i="35"/>
  <c r="B67" i="32"/>
  <c r="I64" i="40"/>
  <c r="J64" i="40"/>
  <c r="K64" i="40" s="1"/>
  <c r="K62" i="17" s="1"/>
  <c r="U64" i="40"/>
  <c r="V64" i="40"/>
  <c r="W64" i="40" s="1"/>
  <c r="AB62" i="17" s="1"/>
  <c r="U64" i="36"/>
  <c r="V64" i="36"/>
  <c r="W64" i="36" s="1"/>
  <c r="Z62" i="17" s="1"/>
  <c r="J67" i="36"/>
  <c r="K67" i="36" s="1"/>
  <c r="I65" i="17" s="1"/>
  <c r="I67" i="36"/>
  <c r="O68" i="31" l="1"/>
  <c r="O68" i="37"/>
  <c r="B68" i="18"/>
  <c r="B68" i="37"/>
  <c r="B68" i="35"/>
  <c r="O68" i="18"/>
  <c r="O68" i="34"/>
  <c r="B64" i="7"/>
  <c r="B68" i="31"/>
  <c r="O68" i="32"/>
  <c r="O68" i="33"/>
  <c r="O68" i="35"/>
  <c r="B68" i="40"/>
  <c r="O68" i="40"/>
  <c r="B68" i="33"/>
  <c r="B68" i="34"/>
  <c r="B68" i="32"/>
  <c r="O68" i="36"/>
  <c r="B68" i="36"/>
  <c r="V65" i="36"/>
  <c r="W65" i="36" s="1"/>
  <c r="Z63" i="17" s="1"/>
  <c r="U65" i="36"/>
  <c r="V65" i="40"/>
  <c r="W65" i="40" s="1"/>
  <c r="AB63" i="17" s="1"/>
  <c r="U65" i="40"/>
  <c r="I65" i="40"/>
  <c r="J65" i="40"/>
  <c r="K65" i="40" s="1"/>
  <c r="K63" i="17" s="1"/>
  <c r="J68" i="36"/>
  <c r="K68" i="36" s="1"/>
  <c r="I66" i="17" s="1"/>
  <c r="I68" i="36"/>
  <c r="O69" i="18" l="1"/>
  <c r="O69" i="35"/>
  <c r="B69" i="33"/>
  <c r="O69" i="33"/>
  <c r="B69" i="36"/>
  <c r="O69" i="37"/>
  <c r="B69" i="35"/>
  <c r="O69" i="34"/>
  <c r="B69" i="37"/>
  <c r="O69" i="32"/>
  <c r="B69" i="18"/>
  <c r="B69" i="40"/>
  <c r="O69" i="31"/>
  <c r="B69" i="32"/>
  <c r="B65" i="7"/>
  <c r="B69" i="31"/>
  <c r="O69" i="36"/>
  <c r="O69" i="40"/>
  <c r="B69" i="34"/>
  <c r="V66" i="40"/>
  <c r="W66" i="40" s="1"/>
  <c r="AB64" i="17" s="1"/>
  <c r="U66" i="40"/>
  <c r="I66" i="40"/>
  <c r="J66" i="40"/>
  <c r="K66" i="40" s="1"/>
  <c r="K64" i="17" s="1"/>
  <c r="V66" i="36"/>
  <c r="W66" i="36" s="1"/>
  <c r="Z64" i="17" s="1"/>
  <c r="U66" i="36"/>
  <c r="J69" i="36"/>
  <c r="K69" i="36" s="1"/>
  <c r="I67" i="17" s="1"/>
  <c r="I69" i="36"/>
  <c r="O70" i="33" l="1"/>
  <c r="O70" i="34"/>
  <c r="O70" i="31"/>
  <c r="O70" i="36"/>
  <c r="B70" i="35"/>
  <c r="O70" i="40"/>
  <c r="O70" i="32"/>
  <c r="B70" i="33"/>
  <c r="B70" i="34"/>
  <c r="B70" i="36"/>
  <c r="B70" i="40"/>
  <c r="B70" i="32"/>
  <c r="B70" i="18"/>
  <c r="B70" i="37"/>
  <c r="B66" i="7"/>
  <c r="B70" i="31"/>
  <c r="O70" i="37"/>
  <c r="O70" i="18"/>
  <c r="O70" i="35"/>
  <c r="J67" i="40"/>
  <c r="K67" i="40" s="1"/>
  <c r="K65" i="17" s="1"/>
  <c r="I67" i="40"/>
  <c r="U67" i="36"/>
  <c r="V67" i="36"/>
  <c r="W67" i="36" s="1"/>
  <c r="Z65" i="17" s="1"/>
  <c r="V67" i="40"/>
  <c r="W67" i="40" s="1"/>
  <c r="AB65" i="17" s="1"/>
  <c r="U67" i="40"/>
  <c r="J70" i="36"/>
  <c r="K70" i="36" s="1"/>
  <c r="I68" i="17" s="1"/>
  <c r="I70" i="36"/>
  <c r="B71" i="35" l="1"/>
  <c r="B71" i="32"/>
  <c r="B71" i="33"/>
  <c r="O71" i="18"/>
  <c r="B71" i="37"/>
  <c r="O71" i="32"/>
  <c r="B71" i="18"/>
  <c r="O71" i="37"/>
  <c r="B71" i="36"/>
  <c r="O71" i="31"/>
  <c r="O71" i="33"/>
  <c r="O71" i="35"/>
  <c r="B67" i="7"/>
  <c r="O71" i="36"/>
  <c r="B71" i="31"/>
  <c r="B71" i="40"/>
  <c r="B71" i="34"/>
  <c r="O71" i="34"/>
  <c r="O71" i="40"/>
  <c r="V68" i="36"/>
  <c r="W68" i="36" s="1"/>
  <c r="Z66" i="17" s="1"/>
  <c r="U68" i="36"/>
  <c r="J68" i="40"/>
  <c r="K68" i="40" s="1"/>
  <c r="K66" i="17" s="1"/>
  <c r="I68" i="40"/>
  <c r="U68" i="40"/>
  <c r="V68" i="40"/>
  <c r="W68" i="40" s="1"/>
  <c r="AB66" i="17" s="1"/>
  <c r="J71" i="36"/>
  <c r="K71" i="36" s="1"/>
  <c r="I69" i="17" s="1"/>
  <c r="I71" i="36"/>
  <c r="O72" i="40" l="1"/>
  <c r="O72" i="34"/>
  <c r="B72" i="35"/>
  <c r="B72" i="36"/>
  <c r="O72" i="35"/>
  <c r="O72" i="32"/>
  <c r="B72" i="32"/>
  <c r="B72" i="33"/>
  <c r="O72" i="33"/>
  <c r="B72" i="40"/>
  <c r="O72" i="36"/>
  <c r="O72" i="37"/>
  <c r="B72" i="34"/>
  <c r="B72" i="18"/>
  <c r="B72" i="37"/>
  <c r="B68" i="7"/>
  <c r="O72" i="31"/>
  <c r="O72" i="18"/>
  <c r="B72" i="31"/>
  <c r="J69" i="40"/>
  <c r="K69" i="40" s="1"/>
  <c r="K67" i="17" s="1"/>
  <c r="I69" i="40"/>
  <c r="U69" i="36"/>
  <c r="V69" i="36"/>
  <c r="W69" i="36" s="1"/>
  <c r="Z67" i="17" s="1"/>
  <c r="U69" i="40"/>
  <c r="V69" i="40"/>
  <c r="W69" i="40" s="1"/>
  <c r="AB67" i="17" s="1"/>
  <c r="J72" i="36"/>
  <c r="K72" i="36" s="1"/>
  <c r="I70" i="17" s="1"/>
  <c r="I72" i="36"/>
  <c r="O73" i="31" l="1"/>
  <c r="O73" i="34"/>
  <c r="B73" i="37"/>
  <c r="O73" i="18"/>
  <c r="B73" i="31"/>
  <c r="O73" i="37"/>
  <c r="B73" i="40"/>
  <c r="B73" i="18"/>
  <c r="B69" i="7"/>
  <c r="O73" i="36"/>
  <c r="O73" i="32"/>
  <c r="B73" i="33"/>
  <c r="B73" i="34"/>
  <c r="B73" i="32"/>
  <c r="B73" i="36"/>
  <c r="O73" i="40"/>
  <c r="B73" i="35"/>
  <c r="O73" i="33"/>
  <c r="O73" i="35"/>
  <c r="J70" i="40"/>
  <c r="K70" i="40" s="1"/>
  <c r="K68" i="17" s="1"/>
  <c r="I70" i="40"/>
  <c r="V70" i="40"/>
  <c r="W70" i="40" s="1"/>
  <c r="AB68" i="17" s="1"/>
  <c r="U70" i="40"/>
  <c r="V70" i="36"/>
  <c r="W70" i="36" s="1"/>
  <c r="Z68" i="17" s="1"/>
  <c r="U70" i="36"/>
  <c r="J73" i="36"/>
  <c r="K73" i="36" s="1"/>
  <c r="I71" i="17" s="1"/>
  <c r="I73" i="36"/>
  <c r="O74" i="18" l="1"/>
  <c r="O74" i="40"/>
  <c r="B74" i="40"/>
  <c r="O74" i="32"/>
  <c r="B74" i="18"/>
  <c r="B74" i="32"/>
  <c r="B74" i="36"/>
  <c r="O74" i="34"/>
  <c r="B74" i="33"/>
  <c r="B74" i="34"/>
  <c r="B70" i="7"/>
  <c r="O74" i="35"/>
  <c r="O74" i="37"/>
  <c r="O74" i="36"/>
  <c r="O74" i="31"/>
  <c r="B74" i="37"/>
  <c r="B74" i="35"/>
  <c r="B74" i="31"/>
  <c r="O74" i="33"/>
  <c r="J71" i="40"/>
  <c r="K71" i="40" s="1"/>
  <c r="K69" i="17" s="1"/>
  <c r="I71" i="40"/>
  <c r="U71" i="36"/>
  <c r="V71" i="36"/>
  <c r="W71" i="36" s="1"/>
  <c r="Z69" i="17" s="1"/>
  <c r="V71" i="40"/>
  <c r="W71" i="40" s="1"/>
  <c r="AB69" i="17" s="1"/>
  <c r="U71" i="40"/>
  <c r="J74" i="36"/>
  <c r="K74" i="36" s="1"/>
  <c r="I72" i="17" s="1"/>
  <c r="I74" i="36"/>
  <c r="B75" i="32" l="1"/>
  <c r="O75" i="18"/>
  <c r="B75" i="37"/>
  <c r="O75" i="33"/>
  <c r="B75" i="36"/>
  <c r="B75" i="35"/>
  <c r="O75" i="32"/>
  <c r="O75" i="31"/>
  <c r="B71" i="7"/>
  <c r="O75" i="35"/>
  <c r="B75" i="40"/>
  <c r="O75" i="40"/>
  <c r="O75" i="34"/>
  <c r="O75" i="37"/>
  <c r="B75" i="33"/>
  <c r="B75" i="34"/>
  <c r="B75" i="31"/>
  <c r="O75" i="36"/>
  <c r="B75" i="18"/>
  <c r="V72" i="36"/>
  <c r="W72" i="36" s="1"/>
  <c r="Z70" i="17" s="1"/>
  <c r="U72" i="36"/>
  <c r="U72" i="40"/>
  <c r="V72" i="40"/>
  <c r="W72" i="40" s="1"/>
  <c r="AB70" i="17" s="1"/>
  <c r="I72" i="40"/>
  <c r="J72" i="40"/>
  <c r="K72" i="40" s="1"/>
  <c r="K70" i="17" s="1"/>
  <c r="J75" i="36"/>
  <c r="K75" i="36" s="1"/>
  <c r="I73" i="17" s="1"/>
  <c r="I75" i="36"/>
  <c r="O76" i="32" l="1"/>
  <c r="B76" i="40"/>
  <c r="B76" i="31"/>
  <c r="B76" i="37"/>
  <c r="O76" i="18"/>
  <c r="B76" i="32"/>
  <c r="B72" i="7"/>
  <c r="O76" i="40"/>
  <c r="O76" i="31"/>
  <c r="O76" i="35"/>
  <c r="B76" i="34"/>
  <c r="B76" i="35"/>
  <c r="O76" i="33"/>
  <c r="O76" i="36"/>
  <c r="B76" i="36"/>
  <c r="B76" i="18"/>
  <c r="O76" i="34"/>
  <c r="O76" i="37"/>
  <c r="B76" i="33"/>
  <c r="J73" i="40"/>
  <c r="K73" i="40" s="1"/>
  <c r="K71" i="17" s="1"/>
  <c r="I73" i="40"/>
  <c r="U73" i="40"/>
  <c r="V73" i="40"/>
  <c r="W73" i="40" s="1"/>
  <c r="AB71" i="17" s="1"/>
  <c r="U73" i="36"/>
  <c r="V73" i="36"/>
  <c r="W73" i="36" s="1"/>
  <c r="Z71" i="17" s="1"/>
  <c r="J76" i="36"/>
  <c r="K76" i="36" s="1"/>
  <c r="I74" i="17" s="1"/>
  <c r="I76" i="36"/>
  <c r="O77" i="37" l="1"/>
  <c r="O77" i="40"/>
  <c r="B77" i="40"/>
  <c r="B77" i="31"/>
  <c r="B77" i="35"/>
  <c r="O77" i="33"/>
  <c r="B73" i="7"/>
  <c r="O77" i="34"/>
  <c r="O77" i="35"/>
  <c r="B77" i="37"/>
  <c r="B77" i="36"/>
  <c r="O77" i="36"/>
  <c r="B77" i="34"/>
  <c r="B77" i="32"/>
  <c r="O77" i="31"/>
  <c r="O77" i="18"/>
  <c r="O77" i="32"/>
  <c r="B77" i="18"/>
  <c r="B77" i="33"/>
  <c r="V74" i="40"/>
  <c r="W74" i="40" s="1"/>
  <c r="AB72" i="17" s="1"/>
  <c r="U74" i="40"/>
  <c r="U74" i="36"/>
  <c r="V74" i="36"/>
  <c r="W74" i="36" s="1"/>
  <c r="Z72" i="17" s="1"/>
  <c r="J74" i="40"/>
  <c r="K74" i="40" s="1"/>
  <c r="K72" i="17" s="1"/>
  <c r="I74" i="40"/>
  <c r="J77" i="36"/>
  <c r="K77" i="36" s="1"/>
  <c r="I75" i="17" s="1"/>
  <c r="I77" i="36"/>
  <c r="B78" i="34" l="1"/>
  <c r="B78" i="36"/>
  <c r="B78" i="35"/>
  <c r="O78" i="34"/>
  <c r="O78" i="40"/>
  <c r="B78" i="31"/>
  <c r="B78" i="33"/>
  <c r="B78" i="18"/>
  <c r="O78" i="37"/>
  <c r="O78" i="31"/>
  <c r="O78" i="33"/>
  <c r="O78" i="32"/>
  <c r="B78" i="37"/>
  <c r="O78" i="18"/>
  <c r="B78" i="32"/>
  <c r="B74" i="7"/>
  <c r="B78" i="40"/>
  <c r="O78" i="36"/>
  <c r="O78" i="35"/>
  <c r="J75" i="40"/>
  <c r="K75" i="40" s="1"/>
  <c r="K73" i="17" s="1"/>
  <c r="I75" i="40"/>
  <c r="U75" i="36"/>
  <c r="V75" i="36"/>
  <c r="W75" i="36" s="1"/>
  <c r="Z73" i="17" s="1"/>
  <c r="U75" i="40"/>
  <c r="V75" i="40"/>
  <c r="W75" i="40" s="1"/>
  <c r="AB73" i="17" s="1"/>
  <c r="J78" i="36"/>
  <c r="K78" i="36" s="1"/>
  <c r="I76" i="17" s="1"/>
  <c r="I78" i="36"/>
  <c r="O79" i="37" l="1"/>
  <c r="O79" i="18"/>
  <c r="B79" i="36"/>
  <c r="B79" i="35"/>
  <c r="O79" i="36"/>
  <c r="O79" i="35"/>
  <c r="B79" i="31"/>
  <c r="B79" i="37"/>
  <c r="B79" i="40"/>
  <c r="O79" i="34"/>
  <c r="O79" i="33"/>
  <c r="B75" i="7"/>
  <c r="B79" i="33"/>
  <c r="O79" i="31"/>
  <c r="O79" i="40"/>
  <c r="B79" i="18"/>
  <c r="O79" i="32"/>
  <c r="B79" i="32"/>
  <c r="B79" i="34"/>
  <c r="I76" i="40"/>
  <c r="J76" i="40"/>
  <c r="K76" i="40" s="1"/>
  <c r="K74" i="17" s="1"/>
  <c r="U76" i="40"/>
  <c r="V76" i="40"/>
  <c r="W76" i="40" s="1"/>
  <c r="AB74" i="17" s="1"/>
  <c r="V76" i="36"/>
  <c r="W76" i="36" s="1"/>
  <c r="Z74" i="17" s="1"/>
  <c r="U76" i="36"/>
  <c r="J79" i="36"/>
  <c r="K79" i="36" s="1"/>
  <c r="I77" i="17" s="1"/>
  <c r="I79" i="36"/>
  <c r="B80" i="37" l="1"/>
  <c r="B80" i="18"/>
  <c r="O80" i="34"/>
  <c r="B80" i="35"/>
  <c r="B80" i="31"/>
  <c r="O80" i="36"/>
  <c r="B80" i="40"/>
  <c r="B80" i="36"/>
  <c r="B80" i="32"/>
  <c r="O80" i="40"/>
  <c r="B80" i="34"/>
  <c r="O80" i="37"/>
  <c r="B80" i="33"/>
  <c r="O80" i="32"/>
  <c r="B76" i="7"/>
  <c r="O80" i="31"/>
  <c r="O80" i="35"/>
  <c r="O80" i="33"/>
  <c r="O80" i="18"/>
  <c r="I77" i="40"/>
  <c r="J77" i="40"/>
  <c r="K77" i="40" s="1"/>
  <c r="K75" i="17" s="1"/>
  <c r="V77" i="40"/>
  <c r="W77" i="40" s="1"/>
  <c r="AB75" i="17" s="1"/>
  <c r="U77" i="40"/>
  <c r="V77" i="36"/>
  <c r="W77" i="36" s="1"/>
  <c r="Z75" i="17" s="1"/>
  <c r="U77" i="36"/>
  <c r="I80" i="36"/>
  <c r="J80" i="36"/>
  <c r="K80" i="36" s="1"/>
  <c r="I78" i="17" s="1"/>
  <c r="O81" i="18" l="1"/>
  <c r="B81" i="31"/>
  <c r="B77" i="7"/>
  <c r="O81" i="36"/>
  <c r="O81" i="35"/>
  <c r="O81" i="37"/>
  <c r="B81" i="37"/>
  <c r="B81" i="33"/>
  <c r="O81" i="31"/>
  <c r="B81" i="34"/>
  <c r="B81" i="18"/>
  <c r="B81" i="32"/>
  <c r="B81" i="36"/>
  <c r="B81" i="40"/>
  <c r="O81" i="40"/>
  <c r="O81" i="33"/>
  <c r="O81" i="34"/>
  <c r="O81" i="32"/>
  <c r="B81" i="35"/>
  <c r="V78" i="36"/>
  <c r="W78" i="36" s="1"/>
  <c r="Z76" i="17" s="1"/>
  <c r="U78" i="36"/>
  <c r="U78" i="40"/>
  <c r="V78" i="40"/>
  <c r="W78" i="40" s="1"/>
  <c r="AB76" i="17" s="1"/>
  <c r="I78" i="40"/>
  <c r="J78" i="40"/>
  <c r="K78" i="40" s="1"/>
  <c r="K76" i="17" s="1"/>
  <c r="J81" i="36"/>
  <c r="K81" i="36" s="1"/>
  <c r="I79" i="17" s="1"/>
  <c r="I81" i="36"/>
  <c r="B82" i="37" l="1"/>
  <c r="O82" i="33"/>
  <c r="O82" i="18"/>
  <c r="B82" i="31"/>
  <c r="O82" i="31"/>
  <c r="O82" i="40"/>
  <c r="B82" i="36"/>
  <c r="O82" i="36"/>
  <c r="B82" i="34"/>
  <c r="B78" i="7"/>
  <c r="B82" i="33"/>
  <c r="O82" i="34"/>
  <c r="B82" i="18"/>
  <c r="B82" i="40"/>
  <c r="O82" i="35"/>
  <c r="B82" i="32"/>
  <c r="O82" i="37"/>
  <c r="O82" i="32"/>
  <c r="B82" i="35"/>
  <c r="U79" i="36"/>
  <c r="V79" i="36"/>
  <c r="W79" i="36" s="1"/>
  <c r="Z77" i="17" s="1"/>
  <c r="I79" i="40"/>
  <c r="J79" i="40"/>
  <c r="K79" i="40" s="1"/>
  <c r="K77" i="17" s="1"/>
  <c r="U79" i="40"/>
  <c r="V79" i="40"/>
  <c r="W79" i="40" s="1"/>
  <c r="AB77" i="17" s="1"/>
  <c r="J82" i="36"/>
  <c r="K82" i="36" s="1"/>
  <c r="I80" i="17" s="1"/>
  <c r="I82" i="36"/>
  <c r="B79" i="7" l="1"/>
  <c r="O83" i="31"/>
  <c r="O83" i="36"/>
  <c r="O83" i="35"/>
  <c r="B83" i="18"/>
  <c r="B83" i="36"/>
  <c r="O83" i="32"/>
  <c r="O83" i="40"/>
  <c r="B83" i="40"/>
  <c r="B83" i="31"/>
  <c r="B83" i="37"/>
  <c r="O83" i="18"/>
  <c r="B83" i="34"/>
  <c r="O83" i="34"/>
  <c r="O83" i="33"/>
  <c r="O83" i="37"/>
  <c r="B83" i="32"/>
  <c r="B83" i="33"/>
  <c r="B83" i="35"/>
  <c r="U80" i="40"/>
  <c r="V80" i="40"/>
  <c r="W80" i="40" s="1"/>
  <c r="AB78" i="17" s="1"/>
  <c r="V80" i="36"/>
  <c r="W80" i="36" s="1"/>
  <c r="Z78" i="17" s="1"/>
  <c r="U80" i="36"/>
  <c r="J80" i="40"/>
  <c r="K80" i="40" s="1"/>
  <c r="K78" i="17" s="1"/>
  <c r="I80" i="40"/>
  <c r="J83" i="36"/>
  <c r="K83" i="36" s="1"/>
  <c r="I81" i="17" s="1"/>
  <c r="I83" i="36"/>
  <c r="B84" i="32" l="1"/>
  <c r="B84" i="18"/>
  <c r="O84" i="32"/>
  <c r="O84" i="18"/>
  <c r="O84" i="34"/>
  <c r="O84" i="31"/>
  <c r="B84" i="36"/>
  <c r="O84" i="35"/>
  <c r="B84" i="34"/>
  <c r="B84" i="37"/>
  <c r="O84" i="40"/>
  <c r="B80" i="7"/>
  <c r="O84" i="33"/>
  <c r="B84" i="35"/>
  <c r="B84" i="40"/>
  <c r="B84" i="31"/>
  <c r="O84" i="37"/>
  <c r="O84" i="36"/>
  <c r="B84" i="33"/>
  <c r="V81" i="36"/>
  <c r="W81" i="36" s="1"/>
  <c r="Z79" i="17" s="1"/>
  <c r="U81" i="36"/>
  <c r="V81" i="40"/>
  <c r="W81" i="40" s="1"/>
  <c r="AB79" i="17" s="1"/>
  <c r="U81" i="40"/>
  <c r="I81" i="40"/>
  <c r="J81" i="40"/>
  <c r="K81" i="40" s="1"/>
  <c r="K79" i="17" s="1"/>
  <c r="J84" i="36"/>
  <c r="K84" i="36" s="1"/>
  <c r="I82" i="17" s="1"/>
  <c r="I84" i="36"/>
  <c r="B81" i="7" l="1"/>
  <c r="B85" i="35"/>
  <c r="O85" i="35"/>
  <c r="B85" i="40"/>
  <c r="O85" i="36"/>
  <c r="O85" i="37"/>
  <c r="O85" i="33"/>
  <c r="B85" i="31"/>
  <c r="B85" i="37"/>
  <c r="O85" i="31"/>
  <c r="O85" i="18"/>
  <c r="O85" i="40"/>
  <c r="B85" i="33"/>
  <c r="B85" i="32"/>
  <c r="B85" i="36"/>
  <c r="O85" i="34"/>
  <c r="B85" i="18"/>
  <c r="O85" i="32"/>
  <c r="B85" i="34"/>
  <c r="U82" i="40"/>
  <c r="V82" i="40"/>
  <c r="W82" i="40" s="1"/>
  <c r="AB80" i="17" s="1"/>
  <c r="U82" i="36"/>
  <c r="V82" i="36"/>
  <c r="W82" i="36" s="1"/>
  <c r="Z80" i="17" s="1"/>
  <c r="J82" i="40"/>
  <c r="K82" i="40" s="1"/>
  <c r="K80" i="17" s="1"/>
  <c r="I82" i="40"/>
  <c r="I85" i="36"/>
  <c r="J85" i="36"/>
  <c r="K85" i="36" s="1"/>
  <c r="I83" i="17" s="1"/>
  <c r="O86" i="18" l="1"/>
  <c r="B86" i="34"/>
  <c r="B86" i="31"/>
  <c r="O86" i="31"/>
  <c r="O86" i="37"/>
  <c r="B86" i="35"/>
  <c r="B86" i="32"/>
  <c r="B86" i="33"/>
  <c r="O86" i="32"/>
  <c r="O86" i="33"/>
  <c r="B86" i="40"/>
  <c r="B82" i="7"/>
  <c r="B86" i="18"/>
  <c r="B86" i="37"/>
  <c r="O86" i="40"/>
  <c r="O86" i="35"/>
  <c r="B86" i="36"/>
  <c r="O86" i="36"/>
  <c r="O86" i="34"/>
  <c r="U83" i="36"/>
  <c r="V83" i="36"/>
  <c r="W83" i="36" s="1"/>
  <c r="Z81" i="17" s="1"/>
  <c r="V83" i="40"/>
  <c r="W83" i="40" s="1"/>
  <c r="AB81" i="17" s="1"/>
  <c r="U83" i="40"/>
  <c r="J83" i="40"/>
  <c r="K83" i="40" s="1"/>
  <c r="K81" i="17" s="1"/>
  <c r="I83" i="40"/>
  <c r="J86" i="36"/>
  <c r="K86" i="36" s="1"/>
  <c r="I84" i="17" s="1"/>
  <c r="I86" i="36"/>
  <c r="B87" i="18" l="1"/>
  <c r="B87" i="33"/>
  <c r="O87" i="34"/>
  <c r="O87" i="35"/>
  <c r="B87" i="34"/>
  <c r="O87" i="31"/>
  <c r="O87" i="40"/>
  <c r="B83" i="7"/>
  <c r="O87" i="33"/>
  <c r="B87" i="35"/>
  <c r="O87" i="32"/>
  <c r="O87" i="18"/>
  <c r="B87" i="36"/>
  <c r="B87" i="31"/>
  <c r="B87" i="32"/>
  <c r="O87" i="36"/>
  <c r="O87" i="37"/>
  <c r="B87" i="40"/>
  <c r="B87" i="37"/>
  <c r="V84" i="40"/>
  <c r="W84" i="40" s="1"/>
  <c r="AB82" i="17" s="1"/>
  <c r="U84" i="40"/>
  <c r="U84" i="36"/>
  <c r="V84" i="36"/>
  <c r="W84" i="36" s="1"/>
  <c r="Z82" i="17" s="1"/>
  <c r="I84" i="40"/>
  <c r="J84" i="40"/>
  <c r="K84" i="40" s="1"/>
  <c r="K82" i="17" s="1"/>
  <c r="I87" i="36"/>
  <c r="J87" i="36"/>
  <c r="K87" i="36" s="1"/>
  <c r="I85" i="17" s="1"/>
  <c r="O88" i="36" l="1"/>
  <c r="O88" i="34"/>
  <c r="B88" i="35"/>
  <c r="O88" i="18"/>
  <c r="O88" i="33"/>
  <c r="O88" i="31"/>
  <c r="O88" i="37"/>
  <c r="B88" i="40"/>
  <c r="B88" i="33"/>
  <c r="B88" i="36"/>
  <c r="B88" i="18"/>
  <c r="B88" i="32"/>
  <c r="O88" i="35"/>
  <c r="B88" i="31"/>
  <c r="B84" i="7"/>
  <c r="O88" i="40"/>
  <c r="O88" i="32"/>
  <c r="B88" i="34"/>
  <c r="B88" i="37"/>
  <c r="V85" i="36"/>
  <c r="W85" i="36" s="1"/>
  <c r="Z83" i="17" s="1"/>
  <c r="U85" i="36"/>
  <c r="I85" i="40"/>
  <c r="J85" i="40"/>
  <c r="K85" i="40" s="1"/>
  <c r="K83" i="17" s="1"/>
  <c r="U85" i="40"/>
  <c r="V85" i="40"/>
  <c r="W85" i="40" s="1"/>
  <c r="AB83" i="17" s="1"/>
  <c r="I88" i="36"/>
  <c r="J88" i="36"/>
  <c r="K88" i="36" s="1"/>
  <c r="I86" i="17" s="1"/>
  <c r="B89" i="40" l="1"/>
  <c r="B89" i="36"/>
  <c r="O89" i="33"/>
  <c r="O89" i="31"/>
  <c r="B89" i="32"/>
  <c r="O89" i="36"/>
  <c r="O89" i="40"/>
  <c r="B89" i="37"/>
  <c r="B85" i="7"/>
  <c r="B89" i="33"/>
  <c r="O89" i="32"/>
  <c r="B89" i="34"/>
  <c r="O89" i="34"/>
  <c r="B89" i="35"/>
  <c r="O89" i="35"/>
  <c r="O89" i="18"/>
  <c r="B89" i="31"/>
  <c r="O89" i="37"/>
  <c r="B89" i="18"/>
  <c r="U86" i="40"/>
  <c r="V86" i="40"/>
  <c r="W86" i="40" s="1"/>
  <c r="AB84" i="17" s="1"/>
  <c r="I86" i="40"/>
  <c r="J86" i="40"/>
  <c r="K86" i="40" s="1"/>
  <c r="K84" i="17" s="1"/>
  <c r="U86" i="36"/>
  <c r="V86" i="36"/>
  <c r="W86" i="36" s="1"/>
  <c r="Z84" i="17" s="1"/>
  <c r="I89" i="36"/>
  <c r="J89" i="36"/>
  <c r="K89" i="36" s="1"/>
  <c r="I87" i="17" s="1"/>
  <c r="O90" i="37" l="1"/>
  <c r="O90" i="32"/>
  <c r="O90" i="35"/>
  <c r="O90" i="36"/>
  <c r="B90" i="18"/>
  <c r="O90" i="34"/>
  <c r="B90" i="34"/>
  <c r="B90" i="37"/>
  <c r="O90" i="31"/>
  <c r="O90" i="40"/>
  <c r="B90" i="36"/>
  <c r="B90" i="32"/>
  <c r="B90" i="33"/>
  <c r="O90" i="33"/>
  <c r="B90" i="40"/>
  <c r="B86" i="7"/>
  <c r="B90" i="35"/>
  <c r="B90" i="31"/>
  <c r="O90" i="18"/>
  <c r="U87" i="36"/>
  <c r="V87" i="36"/>
  <c r="W87" i="36" s="1"/>
  <c r="Z85" i="17" s="1"/>
  <c r="J87" i="40"/>
  <c r="K87" i="40" s="1"/>
  <c r="K85" i="17" s="1"/>
  <c r="I87" i="40"/>
  <c r="U87" i="40"/>
  <c r="V87" i="40"/>
  <c r="W87" i="40" s="1"/>
  <c r="AB85" i="17" s="1"/>
  <c r="I90" i="36"/>
  <c r="J90" i="36"/>
  <c r="K90" i="36" s="1"/>
  <c r="I88" i="17" s="1"/>
  <c r="B91" i="40" l="1"/>
  <c r="O91" i="32"/>
  <c r="O91" i="18"/>
  <c r="B91" i="18"/>
  <c r="B91" i="34"/>
  <c r="B91" i="35"/>
  <c r="B87" i="7"/>
  <c r="O91" i="36"/>
  <c r="B91" i="33"/>
  <c r="B91" i="31"/>
  <c r="O91" i="34"/>
  <c r="O91" i="31"/>
  <c r="B91" i="32"/>
  <c r="B91" i="36"/>
  <c r="O91" i="33"/>
  <c r="O91" i="40"/>
  <c r="O91" i="35"/>
  <c r="O91" i="37"/>
  <c r="B91" i="37"/>
  <c r="U88" i="36"/>
  <c r="V88" i="36"/>
  <c r="W88" i="36" s="1"/>
  <c r="Z86" i="17" s="1"/>
  <c r="U88" i="40"/>
  <c r="V88" i="40"/>
  <c r="W88" i="40" s="1"/>
  <c r="AB86" i="17" s="1"/>
  <c r="J88" i="40"/>
  <c r="K88" i="40" s="1"/>
  <c r="K86" i="17" s="1"/>
  <c r="I88" i="40"/>
  <c r="J91" i="36"/>
  <c r="K91" i="36" s="1"/>
  <c r="I89" i="17" s="1"/>
  <c r="I91" i="36"/>
  <c r="B88" i="7" l="1"/>
  <c r="O92" i="32"/>
  <c r="B92" i="33"/>
  <c r="B92" i="34"/>
  <c r="B92" i="35"/>
  <c r="B92" i="31"/>
  <c r="B92" i="32"/>
  <c r="O92" i="36"/>
  <c r="O92" i="37"/>
  <c r="O92" i="34"/>
  <c r="O92" i="33"/>
  <c r="B92" i="37"/>
  <c r="O92" i="18"/>
  <c r="B92" i="36"/>
  <c r="O92" i="40"/>
  <c r="B92" i="18"/>
  <c r="O92" i="31"/>
  <c r="O92" i="35"/>
  <c r="B92" i="40"/>
  <c r="V89" i="36"/>
  <c r="W89" i="36" s="1"/>
  <c r="Z87" i="17" s="1"/>
  <c r="U89" i="36"/>
  <c r="V89" i="40"/>
  <c r="W89" i="40" s="1"/>
  <c r="AB87" i="17" s="1"/>
  <c r="U89" i="40"/>
  <c r="J89" i="40"/>
  <c r="K89" i="40" s="1"/>
  <c r="K87" i="17" s="1"/>
  <c r="I89" i="40"/>
  <c r="J92" i="36"/>
  <c r="K92" i="36" s="1"/>
  <c r="I90" i="17" s="1"/>
  <c r="I92" i="36"/>
  <c r="O93" i="18" l="1"/>
  <c r="B93" i="32"/>
  <c r="B93" i="31"/>
  <c r="O93" i="32"/>
  <c r="B89" i="7"/>
  <c r="O93" i="35"/>
  <c r="B93" i="36"/>
  <c r="B93" i="18"/>
  <c r="B93" i="37"/>
  <c r="B93" i="33"/>
  <c r="O93" i="40"/>
  <c r="B93" i="40"/>
  <c r="B93" i="34"/>
  <c r="O93" i="33"/>
  <c r="B93" i="35"/>
  <c r="O93" i="37"/>
  <c r="O93" i="31"/>
  <c r="O93" i="34"/>
  <c r="O93" i="36"/>
  <c r="J90" i="40"/>
  <c r="K90" i="40" s="1"/>
  <c r="K88" i="17" s="1"/>
  <c r="I90" i="40"/>
  <c r="U90" i="40"/>
  <c r="V90" i="40"/>
  <c r="W90" i="40" s="1"/>
  <c r="AB88" i="17" s="1"/>
  <c r="V90" i="36"/>
  <c r="W90" i="36" s="1"/>
  <c r="Z88" i="17" s="1"/>
  <c r="U90" i="36"/>
  <c r="J93" i="36"/>
  <c r="K93" i="36" s="1"/>
  <c r="I91" i="17" s="1"/>
  <c r="I93" i="36"/>
  <c r="B94" i="36" l="1"/>
  <c r="O94" i="36"/>
  <c r="O94" i="35"/>
  <c r="O94" i="40"/>
  <c r="B90" i="7"/>
  <c r="O94" i="31"/>
  <c r="B94" i="40"/>
  <c r="B94" i="18"/>
  <c r="B94" i="34"/>
  <c r="B94" i="33"/>
  <c r="B94" i="35"/>
  <c r="O94" i="37"/>
  <c r="O94" i="32"/>
  <c r="B94" i="37"/>
  <c r="B94" i="31"/>
  <c r="B94" i="32"/>
  <c r="O94" i="18"/>
  <c r="O94" i="34"/>
  <c r="O94" i="33"/>
  <c r="U91" i="40"/>
  <c r="V91" i="40"/>
  <c r="W91" i="40" s="1"/>
  <c r="AB89" i="17" s="1"/>
  <c r="U91" i="36"/>
  <c r="V91" i="36"/>
  <c r="W91" i="36" s="1"/>
  <c r="Z89" i="17" s="1"/>
  <c r="J91" i="40"/>
  <c r="K91" i="40" s="1"/>
  <c r="K89" i="17" s="1"/>
  <c r="I91" i="40"/>
  <c r="J94" i="36"/>
  <c r="K94" i="36" s="1"/>
  <c r="I92" i="17" s="1"/>
  <c r="I94" i="36"/>
  <c r="O95" i="40" l="1"/>
  <c r="B95" i="37"/>
  <c r="B95" i="31"/>
  <c r="O95" i="35"/>
  <c r="B95" i="33"/>
  <c r="O95" i="32"/>
  <c r="B91" i="7"/>
  <c r="O95" i="34"/>
  <c r="B95" i="32"/>
  <c r="B95" i="18"/>
  <c r="O95" i="36"/>
  <c r="O95" i="33"/>
  <c r="O95" i="31"/>
  <c r="O95" i="18"/>
  <c r="B95" i="35"/>
  <c r="B95" i="36"/>
  <c r="B95" i="40"/>
  <c r="B95" i="34"/>
  <c r="O95" i="37"/>
  <c r="U92" i="40"/>
  <c r="V92" i="40"/>
  <c r="W92" i="40" s="1"/>
  <c r="AB90" i="17" s="1"/>
  <c r="U92" i="36"/>
  <c r="V92" i="36"/>
  <c r="W92" i="36" s="1"/>
  <c r="Z90" i="17" s="1"/>
  <c r="J92" i="40"/>
  <c r="K92" i="40" s="1"/>
  <c r="K90" i="17" s="1"/>
  <c r="I92" i="40"/>
  <c r="I95" i="36"/>
  <c r="J95" i="36"/>
  <c r="K95" i="36" s="1"/>
  <c r="I93" i="17" s="1"/>
  <c r="B92" i="7" l="1"/>
  <c r="B96" i="35"/>
  <c r="B96" i="37"/>
  <c r="O96" i="36"/>
  <c r="O96" i="40"/>
  <c r="B96" i="40"/>
  <c r="B96" i="31"/>
  <c r="O96" i="31"/>
  <c r="B96" i="36"/>
  <c r="O96" i="32"/>
  <c r="O96" i="35"/>
  <c r="O96" i="18"/>
  <c r="O96" i="34"/>
  <c r="B96" i="34"/>
  <c r="B96" i="33"/>
  <c r="O96" i="37"/>
  <c r="B96" i="32"/>
  <c r="O96" i="33"/>
  <c r="B96" i="18"/>
  <c r="J93" i="40"/>
  <c r="K93" i="40" s="1"/>
  <c r="K91" i="17" s="1"/>
  <c r="I93" i="40"/>
  <c r="U93" i="36"/>
  <c r="V93" i="36"/>
  <c r="W93" i="36" s="1"/>
  <c r="Z91" i="17" s="1"/>
  <c r="U93" i="40"/>
  <c r="V93" i="40"/>
  <c r="W93" i="40" s="1"/>
  <c r="AB91" i="17" s="1"/>
  <c r="J96" i="36"/>
  <c r="K96" i="36" s="1"/>
  <c r="I94" i="17" s="1"/>
  <c r="I96" i="36"/>
  <c r="B97" i="32" l="1"/>
  <c r="O97" i="31"/>
  <c r="O97" i="18"/>
  <c r="B97" i="37"/>
  <c r="B97" i="18"/>
  <c r="O97" i="34"/>
  <c r="O97" i="40"/>
  <c r="O97" i="33"/>
  <c r="O97" i="35"/>
  <c r="O97" i="37"/>
  <c r="B93" i="7"/>
  <c r="B97" i="33"/>
  <c r="B97" i="34"/>
  <c r="B97" i="40"/>
  <c r="O97" i="36"/>
  <c r="B97" i="31"/>
  <c r="O97" i="32"/>
  <c r="B97" i="35"/>
  <c r="B97" i="36"/>
  <c r="J94" i="40"/>
  <c r="K94" i="40" s="1"/>
  <c r="K92" i="17" s="1"/>
  <c r="I94" i="40"/>
  <c r="U94" i="40"/>
  <c r="V94" i="40"/>
  <c r="W94" i="40" s="1"/>
  <c r="AB92" i="17" s="1"/>
  <c r="U94" i="36"/>
  <c r="V94" i="36"/>
  <c r="W94" i="36" s="1"/>
  <c r="Z92" i="17" s="1"/>
  <c r="I97" i="36"/>
  <c r="J97" i="36"/>
  <c r="K97" i="36" s="1"/>
  <c r="I95" i="17" s="1"/>
  <c r="B98" i="18" l="1"/>
  <c r="B98" i="40"/>
  <c r="O98" i="31"/>
  <c r="B98" i="33"/>
  <c r="B98" i="35"/>
  <c r="B98" i="34"/>
  <c r="B94" i="7"/>
  <c r="O98" i="40"/>
  <c r="O98" i="18"/>
  <c r="O98" i="37"/>
  <c r="B98" i="31"/>
  <c r="O98" i="35"/>
  <c r="O98" i="34"/>
  <c r="B98" i="32"/>
  <c r="B98" i="36"/>
  <c r="O98" i="33"/>
  <c r="O98" i="36"/>
  <c r="B98" i="37"/>
  <c r="O98" i="32"/>
  <c r="V95" i="36"/>
  <c r="W95" i="36" s="1"/>
  <c r="Z93" i="17" s="1"/>
  <c r="U95" i="36"/>
  <c r="J95" i="40"/>
  <c r="K95" i="40" s="1"/>
  <c r="K93" i="17" s="1"/>
  <c r="I95" i="40"/>
  <c r="V95" i="40"/>
  <c r="W95" i="40" s="1"/>
  <c r="AB93" i="17" s="1"/>
  <c r="U95" i="40"/>
  <c r="I98" i="36"/>
  <c r="J98" i="36"/>
  <c r="K98" i="36" s="1"/>
  <c r="I96" i="17" s="1"/>
  <c r="B99" i="33" l="1"/>
  <c r="B99" i="18"/>
  <c r="O99" i="31"/>
  <c r="O99" i="18"/>
  <c r="B99" i="32"/>
  <c r="B99" i="40"/>
  <c r="B99" i="31"/>
  <c r="B99" i="37"/>
  <c r="O99" i="36"/>
  <c r="B99" i="36"/>
  <c r="O99" i="40"/>
  <c r="O99" i="33"/>
  <c r="O99" i="34"/>
  <c r="O99" i="32"/>
  <c r="B99" i="35"/>
  <c r="O99" i="35"/>
  <c r="B99" i="34"/>
  <c r="O99" i="37"/>
  <c r="V96" i="40"/>
  <c r="W96" i="40" s="1"/>
  <c r="AB94" i="17" s="1"/>
  <c r="U96" i="40"/>
  <c r="U96" i="36"/>
  <c r="V96" i="36"/>
  <c r="W96" i="36" s="1"/>
  <c r="Z94" i="17" s="1"/>
  <c r="I96" i="40"/>
  <c r="J96" i="40"/>
  <c r="K96" i="40" s="1"/>
  <c r="K94" i="17" s="1"/>
  <c r="I99" i="36"/>
  <c r="J99" i="36"/>
  <c r="K99" i="36" s="1"/>
  <c r="I97" i="17" s="1"/>
  <c r="J97" i="40" l="1"/>
  <c r="K97" i="40" s="1"/>
  <c r="K95" i="17" s="1"/>
  <c r="I97" i="40"/>
  <c r="U97" i="40"/>
  <c r="V97" i="40"/>
  <c r="W97" i="40" s="1"/>
  <c r="AB95" i="17" s="1"/>
  <c r="U97" i="36"/>
  <c r="V97" i="36"/>
  <c r="W97" i="36" s="1"/>
  <c r="Z95" i="17" s="1"/>
  <c r="V98" i="40" l="1"/>
  <c r="W98" i="40" s="1"/>
  <c r="AB96" i="17" s="1"/>
  <c r="U98" i="40"/>
  <c r="U98" i="36"/>
  <c r="V98" i="36"/>
  <c r="W98" i="36" s="1"/>
  <c r="Z96" i="17" s="1"/>
  <c r="J98" i="40"/>
  <c r="K98" i="40" s="1"/>
  <c r="K96" i="17" s="1"/>
  <c r="I98" i="40"/>
  <c r="J99" i="40" l="1"/>
  <c r="K99" i="40" s="1"/>
  <c r="K97" i="17" s="1"/>
  <c r="I99" i="40"/>
  <c r="U99" i="40"/>
  <c r="V99" i="40"/>
  <c r="W99" i="40" s="1"/>
  <c r="AB97" i="17" s="1"/>
  <c r="U99" i="36"/>
  <c r="V99" i="36"/>
  <c r="W99" i="36" s="1"/>
  <c r="Z97" i="17" s="1"/>
  <c r="F30" i="7" l="1"/>
  <c r="L30" i="7"/>
  <c r="G30" i="7"/>
  <c r="I30" i="7"/>
  <c r="E30" i="7"/>
  <c r="O30" i="7"/>
  <c r="D30" i="7"/>
  <c r="C30" i="7"/>
  <c r="J30" i="7"/>
  <c r="H30" i="7"/>
  <c r="K30" i="7"/>
  <c r="M30" i="7"/>
  <c r="G28" i="7"/>
  <c r="K28" i="7"/>
  <c r="E28" i="7"/>
  <c r="O28" i="7"/>
  <c r="F28" i="7"/>
  <c r="D28" i="7"/>
  <c r="I28" i="7"/>
  <c r="L28" i="7"/>
  <c r="H28" i="7"/>
  <c r="C28" i="7"/>
  <c r="J28" i="7"/>
  <c r="M28" i="7"/>
  <c r="E26" i="7"/>
  <c r="L26" i="7"/>
  <c r="G26" i="7"/>
  <c r="F26" i="7"/>
  <c r="H26" i="7"/>
  <c r="D26" i="7"/>
  <c r="O26" i="7"/>
  <c r="I26" i="7"/>
  <c r="C26" i="7"/>
  <c r="J26" i="7"/>
  <c r="K26" i="7"/>
  <c r="M26" i="7"/>
  <c r="I25" i="7"/>
  <c r="F25" i="7"/>
  <c r="M25" i="7"/>
  <c r="G25" i="7"/>
  <c r="H25" i="7"/>
  <c r="O25" i="7"/>
  <c r="J25" i="7"/>
  <c r="L25" i="7"/>
  <c r="C25" i="7"/>
  <c r="E25" i="7"/>
  <c r="K25" i="7"/>
  <c r="D25" i="7"/>
  <c r="C31" i="7"/>
  <c r="F31" i="7"/>
  <c r="E31" i="7"/>
  <c r="G31" i="7"/>
  <c r="K31" i="7"/>
  <c r="J31" i="7"/>
  <c r="H31" i="7"/>
  <c r="D31" i="7"/>
  <c r="O31" i="7"/>
  <c r="I31" i="7"/>
  <c r="L31" i="7"/>
  <c r="M31" i="7"/>
  <c r="D32" i="7"/>
  <c r="L32" i="7"/>
  <c r="E32" i="7"/>
  <c r="I32" i="7"/>
  <c r="G32" i="7"/>
  <c r="H32" i="7"/>
  <c r="J32" i="7"/>
  <c r="C32" i="7"/>
  <c r="F32" i="7"/>
  <c r="O32" i="7"/>
  <c r="K32" i="7"/>
  <c r="M32" i="7"/>
  <c r="F27" i="7"/>
  <c r="I27" i="7"/>
  <c r="L27" i="7"/>
  <c r="G27" i="7"/>
  <c r="J27" i="7"/>
  <c r="D27" i="7"/>
  <c r="H27" i="7"/>
  <c r="C27" i="7"/>
  <c r="K27" i="7"/>
  <c r="O27" i="7"/>
  <c r="E27" i="7"/>
  <c r="M27" i="7"/>
  <c r="P37" i="18" l="1"/>
  <c r="R37" i="18" s="1"/>
  <c r="C37" i="18"/>
  <c r="F37" i="18" s="1"/>
  <c r="D36" i="39"/>
  <c r="P30" i="35"/>
  <c r="R30" i="35" s="1"/>
  <c r="I29" i="39"/>
  <c r="C31" i="31"/>
  <c r="F31" i="31" s="1"/>
  <c r="P31" i="31"/>
  <c r="R31" i="31" s="1"/>
  <c r="C31" i="35"/>
  <c r="F31" i="35" s="1"/>
  <c r="F30" i="39"/>
  <c r="D24" i="38" s="1"/>
  <c r="C33" i="18"/>
  <c r="F33" i="18" s="1"/>
  <c r="P33" i="18"/>
  <c r="R33" i="18" s="1"/>
  <c r="D32" i="39"/>
  <c r="C34" i="39"/>
  <c r="P35" i="37"/>
  <c r="R35" i="37" s="1"/>
  <c r="C35" i="37"/>
  <c r="F35" i="37" s="1"/>
  <c r="P32" i="35"/>
  <c r="R32" i="35" s="1"/>
  <c r="I31" i="39"/>
  <c r="C30" i="18"/>
  <c r="F30" i="18" s="1"/>
  <c r="P30" i="18"/>
  <c r="R30" i="18" s="1"/>
  <c r="D29" i="39"/>
  <c r="C33" i="33"/>
  <c r="F33" i="33" s="1"/>
  <c r="P33" i="33"/>
  <c r="R33" i="33" s="1"/>
  <c r="H32" i="39"/>
  <c r="P33" i="34"/>
  <c r="R33" i="34" s="1"/>
  <c r="G32" i="39"/>
  <c r="E26" i="38" s="1"/>
  <c r="P35" i="35"/>
  <c r="R35" i="35" s="1"/>
  <c r="I34" i="39"/>
  <c r="C32" i="37"/>
  <c r="F32" i="37" s="1"/>
  <c r="P32" i="37"/>
  <c r="R32" i="37" s="1"/>
  <c r="C31" i="39"/>
  <c r="P37" i="33"/>
  <c r="R37" i="33" s="1"/>
  <c r="C37" i="33"/>
  <c r="F37" i="33" s="1"/>
  <c r="H36" i="39"/>
  <c r="P36" i="34"/>
  <c r="R36" i="34" s="1"/>
  <c r="G35" i="39"/>
  <c r="E29" i="38" s="1"/>
  <c r="C31" i="32"/>
  <c r="F31" i="32" s="1"/>
  <c r="C31" i="34"/>
  <c r="F31" i="34" s="1"/>
  <c r="P31" i="32"/>
  <c r="R31" i="32" s="1"/>
  <c r="E30" i="39"/>
  <c r="C24" i="38" s="1"/>
  <c r="L33" i="7"/>
  <c r="C33" i="7"/>
  <c r="F33" i="7"/>
  <c r="G33" i="7"/>
  <c r="I33" i="7"/>
  <c r="J33" i="7"/>
  <c r="D33" i="7"/>
  <c r="H33" i="7"/>
  <c r="E33" i="7"/>
  <c r="K33" i="7"/>
  <c r="O33" i="7"/>
  <c r="M33" i="7"/>
  <c r="C30" i="34"/>
  <c r="F30" i="34" s="1"/>
  <c r="P30" i="32"/>
  <c r="R30" i="32" s="1"/>
  <c r="C30" i="32"/>
  <c r="F30" i="32" s="1"/>
  <c r="E29" i="39"/>
  <c r="C23" i="38" s="1"/>
  <c r="P31" i="33"/>
  <c r="R31" i="33" s="1"/>
  <c r="C31" i="33"/>
  <c r="F31" i="33" s="1"/>
  <c r="H30" i="39"/>
  <c r="C32" i="32"/>
  <c r="F32" i="32" s="1"/>
  <c r="C32" i="34"/>
  <c r="F32" i="34" s="1"/>
  <c r="P32" i="32"/>
  <c r="R32" i="32" s="1"/>
  <c r="E31" i="39"/>
  <c r="C25" i="38" s="1"/>
  <c r="P37" i="34"/>
  <c r="R37" i="34" s="1"/>
  <c r="G36" i="39"/>
  <c r="E30" i="38" s="1"/>
  <c r="P36" i="35"/>
  <c r="R36" i="35" s="1"/>
  <c r="I35" i="39"/>
  <c r="P31" i="34"/>
  <c r="R31" i="34" s="1"/>
  <c r="G30" i="39"/>
  <c r="E24" i="38" s="1"/>
  <c r="P35" i="34"/>
  <c r="R35" i="34" s="1"/>
  <c r="G34" i="39"/>
  <c r="E28" i="38" s="1"/>
  <c r="P32" i="18"/>
  <c r="R32" i="18" s="1"/>
  <c r="C32" i="18"/>
  <c r="F32" i="18" s="1"/>
  <c r="D31" i="39"/>
  <c r="C30" i="37"/>
  <c r="F30" i="37" s="1"/>
  <c r="P30" i="37"/>
  <c r="R30" i="37" s="1"/>
  <c r="C29" i="39"/>
  <c r="C33" i="35"/>
  <c r="F33" i="35" s="1"/>
  <c r="P33" i="31"/>
  <c r="R33" i="31" s="1"/>
  <c r="C33" i="31"/>
  <c r="F33" i="31" s="1"/>
  <c r="F32" i="39"/>
  <c r="D26" i="38" s="1"/>
  <c r="P31" i="18"/>
  <c r="R31" i="18" s="1"/>
  <c r="C31" i="18"/>
  <c r="F31" i="18" s="1"/>
  <c r="D30" i="39"/>
  <c r="P32" i="31"/>
  <c r="R32" i="31" s="1"/>
  <c r="C32" i="35"/>
  <c r="F32" i="35" s="1"/>
  <c r="C32" i="31"/>
  <c r="F32" i="31" s="1"/>
  <c r="F31" i="39"/>
  <c r="D25" i="38" s="1"/>
  <c r="C37" i="37"/>
  <c r="F37" i="37" s="1"/>
  <c r="P37" i="37"/>
  <c r="R37" i="37" s="1"/>
  <c r="C36" i="39"/>
  <c r="P36" i="31"/>
  <c r="R36" i="31" s="1"/>
  <c r="C36" i="35"/>
  <c r="F36" i="35" s="1"/>
  <c r="C36" i="31"/>
  <c r="F36" i="31" s="1"/>
  <c r="F35" i="39"/>
  <c r="D29" i="38" s="1"/>
  <c r="C30" i="35"/>
  <c r="F30" i="35" s="1"/>
  <c r="C30" i="31"/>
  <c r="F30" i="31" s="1"/>
  <c r="P30" i="31"/>
  <c r="R30" i="31" s="1"/>
  <c r="F29" i="39"/>
  <c r="D23" i="38" s="1"/>
  <c r="P30" i="34"/>
  <c r="R30" i="34" s="1"/>
  <c r="G29" i="39"/>
  <c r="E23" i="38" s="1"/>
  <c r="P33" i="37"/>
  <c r="R33" i="37" s="1"/>
  <c r="C33" i="37"/>
  <c r="F33" i="37" s="1"/>
  <c r="C32" i="39"/>
  <c r="P35" i="18"/>
  <c r="R35" i="18" s="1"/>
  <c r="C35" i="18"/>
  <c r="F35" i="18" s="1"/>
  <c r="D34" i="39"/>
  <c r="F29" i="7"/>
  <c r="C29" i="7"/>
  <c r="I29" i="7"/>
  <c r="J29" i="7"/>
  <c r="K29" i="7"/>
  <c r="H29" i="7"/>
  <c r="L29" i="7"/>
  <c r="G29" i="7"/>
  <c r="E29" i="7"/>
  <c r="O29" i="7"/>
  <c r="D29" i="7"/>
  <c r="M29" i="7"/>
  <c r="P32" i="34"/>
  <c r="R32" i="34" s="1"/>
  <c r="G31" i="39"/>
  <c r="E25" i="38" s="1"/>
  <c r="P36" i="32"/>
  <c r="R36" i="32" s="1"/>
  <c r="C36" i="34"/>
  <c r="F36" i="34" s="1"/>
  <c r="C36" i="32"/>
  <c r="F36" i="32" s="1"/>
  <c r="E35" i="39"/>
  <c r="C29" i="38" s="1"/>
  <c r="P35" i="33"/>
  <c r="R35" i="33" s="1"/>
  <c r="H34" i="39"/>
  <c r="C35" i="33"/>
  <c r="F35" i="33" s="1"/>
  <c r="C32" i="33"/>
  <c r="F32" i="33" s="1"/>
  <c r="H31" i="39"/>
  <c r="P32" i="33"/>
  <c r="R32" i="33" s="1"/>
  <c r="P37" i="35"/>
  <c r="R37" i="35" s="1"/>
  <c r="I36" i="39"/>
  <c r="P36" i="37"/>
  <c r="R36" i="37" s="1"/>
  <c r="C36" i="37"/>
  <c r="F36" i="37" s="1"/>
  <c r="C35" i="39"/>
  <c r="P36" i="18"/>
  <c r="R36" i="18" s="1"/>
  <c r="C36" i="18"/>
  <c r="F36" i="18" s="1"/>
  <c r="D35" i="39"/>
  <c r="P30" i="33"/>
  <c r="R30" i="33" s="1"/>
  <c r="C30" i="33"/>
  <c r="F30" i="33" s="1"/>
  <c r="H29" i="39"/>
  <c r="P31" i="35"/>
  <c r="R31" i="35" s="1"/>
  <c r="I30" i="39"/>
  <c r="P33" i="32"/>
  <c r="R33" i="32" s="1"/>
  <c r="C33" i="32"/>
  <c r="F33" i="32" s="1"/>
  <c r="C33" i="34"/>
  <c r="F33" i="34" s="1"/>
  <c r="E32" i="39"/>
  <c r="C26" i="38" s="1"/>
  <c r="P35" i="32"/>
  <c r="R35" i="32" s="1"/>
  <c r="C35" i="32"/>
  <c r="F35" i="32" s="1"/>
  <c r="C35" i="34"/>
  <c r="F35" i="34" s="1"/>
  <c r="E34" i="39"/>
  <c r="C28" i="38" s="1"/>
  <c r="P37" i="32"/>
  <c r="R37" i="32" s="1"/>
  <c r="C37" i="34"/>
  <c r="F37" i="34" s="1"/>
  <c r="C37" i="32"/>
  <c r="F37" i="32" s="1"/>
  <c r="E36" i="39"/>
  <c r="C30" i="38" s="1"/>
  <c r="C37" i="35"/>
  <c r="F37" i="35" s="1"/>
  <c r="C37" i="31"/>
  <c r="F37" i="31" s="1"/>
  <c r="P37" i="31"/>
  <c r="R37" i="31" s="1"/>
  <c r="F36" i="39"/>
  <c r="D30" i="38" s="1"/>
  <c r="C36" i="33"/>
  <c r="F36" i="33" s="1"/>
  <c r="P36" i="33"/>
  <c r="R36" i="33" s="1"/>
  <c r="H35" i="39"/>
  <c r="C31" i="37"/>
  <c r="F31" i="37" s="1"/>
  <c r="P31" i="37"/>
  <c r="R31" i="37" s="1"/>
  <c r="C30" i="39"/>
  <c r="P33" i="35"/>
  <c r="R33" i="35" s="1"/>
  <c r="I32" i="39"/>
  <c r="P35" i="31"/>
  <c r="R35" i="31" s="1"/>
  <c r="C35" i="31"/>
  <c r="F35" i="31" s="1"/>
  <c r="C35" i="35"/>
  <c r="F35" i="35" s="1"/>
  <c r="F34" i="39"/>
  <c r="D28" i="38" s="1"/>
  <c r="H36" i="33" l="1"/>
  <c r="G36" i="33"/>
  <c r="S36" i="18"/>
  <c r="T36" i="18"/>
  <c r="C34" i="33"/>
  <c r="F34" i="33" s="1"/>
  <c r="P34" i="33"/>
  <c r="R34" i="33" s="1"/>
  <c r="H33" i="39"/>
  <c r="H30" i="31"/>
  <c r="G30" i="31"/>
  <c r="G32" i="18"/>
  <c r="H32" i="18"/>
  <c r="T31" i="33"/>
  <c r="S31" i="33"/>
  <c r="P38" i="35"/>
  <c r="R38" i="35" s="1"/>
  <c r="I37" i="39"/>
  <c r="S33" i="34"/>
  <c r="T33" i="34"/>
  <c r="G31" i="35"/>
  <c r="H31" i="35"/>
  <c r="S32" i="34"/>
  <c r="T32" i="34"/>
  <c r="G30" i="35"/>
  <c r="H30" i="35"/>
  <c r="T32" i="18"/>
  <c r="S32" i="18"/>
  <c r="H37" i="39"/>
  <c r="P38" i="33"/>
  <c r="R38" i="33" s="1"/>
  <c r="C38" i="33"/>
  <c r="F38" i="33" s="1"/>
  <c r="H35" i="37"/>
  <c r="G35" i="37"/>
  <c r="S33" i="35"/>
  <c r="T33" i="35"/>
  <c r="T37" i="31"/>
  <c r="S37" i="31"/>
  <c r="H35" i="34"/>
  <c r="G35" i="34"/>
  <c r="T31" i="35"/>
  <c r="S31" i="35"/>
  <c r="G36" i="37"/>
  <c r="H36" i="37"/>
  <c r="G33" i="37"/>
  <c r="H33" i="37"/>
  <c r="G32" i="31"/>
  <c r="H32" i="31"/>
  <c r="S33" i="31"/>
  <c r="T33" i="31"/>
  <c r="G30" i="32"/>
  <c r="H30" i="32"/>
  <c r="C38" i="35"/>
  <c r="F38" i="35" s="1"/>
  <c r="P38" i="31"/>
  <c r="R38" i="31" s="1"/>
  <c r="C38" i="31"/>
  <c r="F38" i="31" s="1"/>
  <c r="F37" i="39"/>
  <c r="D31" i="38" s="1"/>
  <c r="S31" i="32"/>
  <c r="T31" i="32"/>
  <c r="T33" i="33"/>
  <c r="S33" i="33"/>
  <c r="T35" i="37"/>
  <c r="S35" i="37"/>
  <c r="H31" i="31"/>
  <c r="G31" i="31"/>
  <c r="S35" i="31"/>
  <c r="T35" i="31"/>
  <c r="T37" i="32"/>
  <c r="S37" i="32"/>
  <c r="T33" i="32"/>
  <c r="S33" i="32"/>
  <c r="G32" i="33"/>
  <c r="H32" i="33"/>
  <c r="S35" i="18"/>
  <c r="T35" i="18"/>
  <c r="H37" i="37"/>
  <c r="G37" i="37"/>
  <c r="G37" i="33"/>
  <c r="H37" i="33"/>
  <c r="S32" i="35"/>
  <c r="T32" i="35"/>
  <c r="H35" i="33"/>
  <c r="G35" i="33"/>
  <c r="G33" i="31"/>
  <c r="H33" i="31"/>
  <c r="S37" i="34"/>
  <c r="T37" i="34"/>
  <c r="S37" i="33"/>
  <c r="T37" i="33"/>
  <c r="T31" i="31"/>
  <c r="S31" i="31"/>
  <c r="F14" i="7"/>
  <c r="O14" i="7"/>
  <c r="E14" i="7"/>
  <c r="G14" i="7"/>
  <c r="C14" i="7"/>
  <c r="L14" i="7"/>
  <c r="J14" i="7"/>
  <c r="D14" i="7"/>
  <c r="K14" i="7"/>
  <c r="I14" i="7"/>
  <c r="H14" i="7"/>
  <c r="M14" i="7"/>
  <c r="G37" i="31"/>
  <c r="H37" i="31"/>
  <c r="G35" i="32"/>
  <c r="H35" i="32"/>
  <c r="T36" i="37"/>
  <c r="S36" i="37"/>
  <c r="S35" i="33"/>
  <c r="T35" i="33"/>
  <c r="C34" i="35"/>
  <c r="F34" i="35" s="1"/>
  <c r="P34" i="31"/>
  <c r="R34" i="31" s="1"/>
  <c r="C34" i="31"/>
  <c r="F34" i="31" s="1"/>
  <c r="F33" i="39"/>
  <c r="D27" i="38" s="1"/>
  <c r="T33" i="37"/>
  <c r="S33" i="37"/>
  <c r="G36" i="31"/>
  <c r="H36" i="31"/>
  <c r="H32" i="35"/>
  <c r="G32" i="35"/>
  <c r="H33" i="35"/>
  <c r="G33" i="35"/>
  <c r="S35" i="34"/>
  <c r="T35" i="34"/>
  <c r="T32" i="32"/>
  <c r="S32" i="32"/>
  <c r="S30" i="32"/>
  <c r="T30" i="32"/>
  <c r="H31" i="34"/>
  <c r="G31" i="34"/>
  <c r="T32" i="37"/>
  <c r="S32" i="37"/>
  <c r="G33" i="33"/>
  <c r="H33" i="33"/>
  <c r="S31" i="37"/>
  <c r="T31" i="37"/>
  <c r="S35" i="32"/>
  <c r="T35" i="32"/>
  <c r="T32" i="31"/>
  <c r="S32" i="31"/>
  <c r="H32" i="34"/>
  <c r="G32" i="34"/>
  <c r="G32" i="37"/>
  <c r="H32" i="37"/>
  <c r="N32" i="39"/>
  <c r="S37" i="35"/>
  <c r="T37" i="35"/>
  <c r="P34" i="35"/>
  <c r="R34" i="35" s="1"/>
  <c r="I33" i="39"/>
  <c r="S30" i="34"/>
  <c r="T30" i="34"/>
  <c r="S36" i="31"/>
  <c r="T36" i="31"/>
  <c r="T30" i="37"/>
  <c r="S30" i="37"/>
  <c r="H32" i="32"/>
  <c r="G32" i="32"/>
  <c r="P38" i="34"/>
  <c r="R38" i="34" s="1"/>
  <c r="G37" i="39"/>
  <c r="E31" i="38" s="1"/>
  <c r="N36" i="39"/>
  <c r="G35" i="35"/>
  <c r="H35" i="35"/>
  <c r="G37" i="32"/>
  <c r="H37" i="32"/>
  <c r="G33" i="34"/>
  <c r="H33" i="34"/>
  <c r="N35" i="39"/>
  <c r="T32" i="33"/>
  <c r="S32" i="33"/>
  <c r="G36" i="34"/>
  <c r="H36" i="34"/>
  <c r="P34" i="34"/>
  <c r="R34" i="34" s="1"/>
  <c r="G33" i="39"/>
  <c r="E27" i="38" s="1"/>
  <c r="N34" i="39"/>
  <c r="G31" i="18"/>
  <c r="H31" i="18"/>
  <c r="H30" i="37"/>
  <c r="G30" i="37"/>
  <c r="P38" i="37"/>
  <c r="R38" i="37" s="1"/>
  <c r="C38" i="37"/>
  <c r="F38" i="37" s="1"/>
  <c r="C37" i="39"/>
  <c r="C38" i="34"/>
  <c r="F38" i="34" s="1"/>
  <c r="P38" i="32"/>
  <c r="R38" i="32" s="1"/>
  <c r="C38" i="32"/>
  <c r="F38" i="32" s="1"/>
  <c r="E37" i="39"/>
  <c r="C31" i="38" s="1"/>
  <c r="T36" i="34"/>
  <c r="S36" i="34"/>
  <c r="S35" i="35"/>
  <c r="T35" i="35"/>
  <c r="G30" i="18"/>
  <c r="H30" i="18"/>
  <c r="G33" i="18"/>
  <c r="H33" i="18"/>
  <c r="H37" i="18"/>
  <c r="G37" i="18"/>
  <c r="G37" i="35"/>
  <c r="H37" i="35"/>
  <c r="H30" i="33"/>
  <c r="G30" i="33"/>
  <c r="P34" i="37"/>
  <c r="R34" i="37" s="1"/>
  <c r="C34" i="37"/>
  <c r="F34" i="37" s="1"/>
  <c r="C33" i="39"/>
  <c r="C34" i="18"/>
  <c r="F34" i="18" s="1"/>
  <c r="P34" i="18"/>
  <c r="R34" i="18" s="1"/>
  <c r="D33" i="39"/>
  <c r="H36" i="35"/>
  <c r="G36" i="35"/>
  <c r="G30" i="34"/>
  <c r="H30" i="34"/>
  <c r="H31" i="32"/>
  <c r="G31" i="32"/>
  <c r="N29" i="39"/>
  <c r="S30" i="35"/>
  <c r="T30" i="35"/>
  <c r="G31" i="37"/>
  <c r="H31" i="37"/>
  <c r="S30" i="33"/>
  <c r="T30" i="33"/>
  <c r="G36" i="32"/>
  <c r="H36" i="32"/>
  <c r="P34" i="32"/>
  <c r="R34" i="32" s="1"/>
  <c r="C34" i="34"/>
  <c r="F34" i="34" s="1"/>
  <c r="C34" i="32"/>
  <c r="F34" i="32" s="1"/>
  <c r="E33" i="39"/>
  <c r="C27" i="38" s="1"/>
  <c r="N30" i="39"/>
  <c r="S31" i="34"/>
  <c r="T31" i="34"/>
  <c r="T30" i="18"/>
  <c r="S30" i="18"/>
  <c r="T33" i="18"/>
  <c r="S33" i="18"/>
  <c r="G35" i="31"/>
  <c r="H35" i="31"/>
  <c r="S36" i="33"/>
  <c r="T36" i="33"/>
  <c r="H37" i="34"/>
  <c r="G37" i="34"/>
  <c r="G33" i="32"/>
  <c r="H33" i="32"/>
  <c r="G36" i="18"/>
  <c r="H36" i="18"/>
  <c r="T36" i="32"/>
  <c r="S36" i="32"/>
  <c r="H35" i="18"/>
  <c r="G35" i="18"/>
  <c r="T30" i="31"/>
  <c r="S30" i="31"/>
  <c r="T37" i="37"/>
  <c r="S37" i="37"/>
  <c r="S31" i="18"/>
  <c r="T31" i="18"/>
  <c r="N31" i="39"/>
  <c r="T36" i="35"/>
  <c r="S36" i="35"/>
  <c r="G31" i="33"/>
  <c r="H31" i="33"/>
  <c r="P38" i="18"/>
  <c r="R38" i="18" s="1"/>
  <c r="C38" i="18"/>
  <c r="F38" i="18" s="1"/>
  <c r="D37" i="39"/>
  <c r="T37" i="18"/>
  <c r="S37" i="18"/>
  <c r="H34" i="32" l="1"/>
  <c r="G34" i="32"/>
  <c r="S34" i="18"/>
  <c r="T34" i="18"/>
  <c r="G38" i="37"/>
  <c r="H38" i="37"/>
  <c r="T34" i="34"/>
  <c r="S34" i="34"/>
  <c r="S34" i="35"/>
  <c r="T34" i="35"/>
  <c r="P19" i="37"/>
  <c r="R19" i="37" s="1"/>
  <c r="C19" i="37"/>
  <c r="F19" i="37" s="1"/>
  <c r="C18" i="39"/>
  <c r="L18" i="7"/>
  <c r="O18" i="7"/>
  <c r="H18" i="7"/>
  <c r="J18" i="7"/>
  <c r="K18" i="7"/>
  <c r="I18" i="7"/>
  <c r="F18" i="7"/>
  <c r="G18" i="7"/>
  <c r="E18" i="7"/>
  <c r="C18" i="7"/>
  <c r="D18" i="7"/>
  <c r="M18" i="7"/>
  <c r="N37" i="39"/>
  <c r="G34" i="18"/>
  <c r="H34" i="18"/>
  <c r="T38" i="37"/>
  <c r="S38" i="37"/>
  <c r="C19" i="34"/>
  <c r="F19" i="34" s="1"/>
  <c r="P19" i="32"/>
  <c r="R19" i="32" s="1"/>
  <c r="C19" i="32"/>
  <c r="F19" i="32" s="1"/>
  <c r="E18" i="39"/>
  <c r="C12" i="38" s="1"/>
  <c r="F12" i="38" s="1"/>
  <c r="H38" i="18"/>
  <c r="G38" i="18"/>
  <c r="P19" i="31"/>
  <c r="R19" i="31" s="1"/>
  <c r="C19" i="35"/>
  <c r="F19" i="35" s="1"/>
  <c r="C19" i="31"/>
  <c r="F19" i="31" s="1"/>
  <c r="F18" i="39"/>
  <c r="D12" i="38" s="1"/>
  <c r="G12" i="38" s="1"/>
  <c r="T38" i="35"/>
  <c r="S38" i="35"/>
  <c r="S34" i="33"/>
  <c r="T34" i="33"/>
  <c r="H34" i="33"/>
  <c r="G34" i="33"/>
  <c r="J17" i="7"/>
  <c r="H17" i="7"/>
  <c r="K17" i="7"/>
  <c r="D17" i="7"/>
  <c r="C17" i="7"/>
  <c r="L17" i="7"/>
  <c r="F17" i="7"/>
  <c r="E17" i="7"/>
  <c r="I17" i="7"/>
  <c r="O17" i="7"/>
  <c r="G17" i="7"/>
  <c r="M17" i="7"/>
  <c r="J15" i="7"/>
  <c r="I15" i="7"/>
  <c r="L15" i="7"/>
  <c r="E15" i="7"/>
  <c r="H15" i="7"/>
  <c r="O15" i="7"/>
  <c r="G15" i="7"/>
  <c r="K15" i="7"/>
  <c r="C15" i="7"/>
  <c r="D15" i="7"/>
  <c r="F15" i="7"/>
  <c r="M15" i="7"/>
  <c r="S38" i="18"/>
  <c r="T38" i="18"/>
  <c r="H34" i="37"/>
  <c r="G34" i="37"/>
  <c r="H34" i="31"/>
  <c r="G34" i="31"/>
  <c r="T34" i="37"/>
  <c r="S34" i="37"/>
  <c r="G38" i="32"/>
  <c r="H38" i="32"/>
  <c r="T34" i="31"/>
  <c r="S34" i="31"/>
  <c r="H38" i="33"/>
  <c r="G38" i="33"/>
  <c r="T38" i="32"/>
  <c r="S38" i="32"/>
  <c r="H34" i="35"/>
  <c r="G34" i="35"/>
  <c r="C19" i="18"/>
  <c r="F19" i="18" s="1"/>
  <c r="P19" i="18"/>
  <c r="R19" i="18" s="1"/>
  <c r="D18" i="39"/>
  <c r="H38" i="31"/>
  <c r="G38" i="31"/>
  <c r="S38" i="33"/>
  <c r="T38" i="33"/>
  <c r="H34" i="34"/>
  <c r="G34" i="34"/>
  <c r="G38" i="34"/>
  <c r="H38" i="34"/>
  <c r="T38" i="34"/>
  <c r="S38" i="34"/>
  <c r="P19" i="34"/>
  <c r="R19" i="34" s="1"/>
  <c r="G18" i="39"/>
  <c r="E12" i="38" s="1"/>
  <c r="H12" i="38" s="1"/>
  <c r="T38" i="31"/>
  <c r="S38" i="31"/>
  <c r="S34" i="32"/>
  <c r="T34" i="32"/>
  <c r="N33" i="39"/>
  <c r="C19" i="33"/>
  <c r="F19" i="33" s="1"/>
  <c r="P19" i="33"/>
  <c r="R19" i="33" s="1"/>
  <c r="H18" i="39"/>
  <c r="P19" i="35"/>
  <c r="R19" i="35" s="1"/>
  <c r="I18" i="39"/>
  <c r="H38" i="35"/>
  <c r="G38" i="35"/>
  <c r="N18" i="39" l="1"/>
  <c r="O18" i="39" s="1"/>
  <c r="H19" i="33"/>
  <c r="J19" i="33" s="1"/>
  <c r="K19" i="33" s="1"/>
  <c r="H17" i="17" s="1"/>
  <c r="G19" i="33"/>
  <c r="I19" i="33" s="1"/>
  <c r="P20" i="37"/>
  <c r="R20" i="37" s="1"/>
  <c r="C20" i="37"/>
  <c r="F20" i="37" s="1"/>
  <c r="C19" i="39"/>
  <c r="P22" i="33"/>
  <c r="R22" i="33" s="1"/>
  <c r="C22" i="33"/>
  <c r="F22" i="33" s="1"/>
  <c r="H21" i="39"/>
  <c r="C20" i="33"/>
  <c r="F20" i="33" s="1"/>
  <c r="P20" i="33"/>
  <c r="R20" i="33" s="1"/>
  <c r="H19" i="39"/>
  <c r="G19" i="35"/>
  <c r="I19" i="35" s="1"/>
  <c r="H19" i="35"/>
  <c r="J19" i="35" s="1"/>
  <c r="K19" i="35" s="1"/>
  <c r="E17" i="17" s="1"/>
  <c r="L20" i="7"/>
  <c r="E20" i="7"/>
  <c r="J20" i="7"/>
  <c r="D20" i="7"/>
  <c r="I20" i="7"/>
  <c r="C20" i="7"/>
  <c r="F20" i="7"/>
  <c r="H20" i="7"/>
  <c r="G20" i="7"/>
  <c r="K20" i="7"/>
  <c r="O20" i="7"/>
  <c r="M20" i="7"/>
  <c r="S19" i="35"/>
  <c r="U19" i="35" s="1"/>
  <c r="T19" i="35"/>
  <c r="V19" i="35" s="1"/>
  <c r="W19" i="35" s="1"/>
  <c r="V17" i="17" s="1"/>
  <c r="P20" i="35"/>
  <c r="R20" i="35" s="1"/>
  <c r="I19" i="39"/>
  <c r="P22" i="35"/>
  <c r="R22" i="35" s="1"/>
  <c r="I21" i="39"/>
  <c r="T19" i="31"/>
  <c r="V19" i="31" s="1"/>
  <c r="W19" i="31" s="1"/>
  <c r="U17" i="17" s="1"/>
  <c r="S19" i="31"/>
  <c r="U19" i="31" s="1"/>
  <c r="D19" i="7"/>
  <c r="C19" i="7"/>
  <c r="K19" i="7"/>
  <c r="E19" i="7"/>
  <c r="L19" i="7"/>
  <c r="I19" i="7"/>
  <c r="O19" i="7"/>
  <c r="H19" i="7"/>
  <c r="J19" i="7"/>
  <c r="F19" i="7"/>
  <c r="G19" i="7"/>
  <c r="M19" i="7"/>
  <c r="C22" i="37"/>
  <c r="F22" i="37" s="1"/>
  <c r="P22" i="37"/>
  <c r="R22" i="37" s="1"/>
  <c r="C21" i="39"/>
  <c r="G19" i="31"/>
  <c r="I19" i="31" s="1"/>
  <c r="H19" i="31"/>
  <c r="J19" i="31" s="1"/>
  <c r="C23" i="32"/>
  <c r="F23" i="32" s="1"/>
  <c r="P23" i="32"/>
  <c r="R23" i="32" s="1"/>
  <c r="C23" i="34"/>
  <c r="F23" i="34" s="1"/>
  <c r="E22" i="39"/>
  <c r="C16" i="38" s="1"/>
  <c r="O21" i="7"/>
  <c r="G21" i="7"/>
  <c r="L21" i="7"/>
  <c r="I21" i="7"/>
  <c r="K21" i="7"/>
  <c r="E21" i="7"/>
  <c r="J21" i="7"/>
  <c r="H21" i="7"/>
  <c r="C21" i="7"/>
  <c r="D21" i="7"/>
  <c r="F21" i="7"/>
  <c r="M21" i="7"/>
  <c r="D24" i="7"/>
  <c r="L24" i="7"/>
  <c r="F24" i="7"/>
  <c r="K24" i="7"/>
  <c r="E24" i="7"/>
  <c r="G24" i="7"/>
  <c r="C24" i="7"/>
  <c r="O24" i="7"/>
  <c r="J24" i="7"/>
  <c r="I24" i="7"/>
  <c r="H24" i="7"/>
  <c r="M24" i="7"/>
  <c r="C20" i="34"/>
  <c r="F20" i="34" s="1"/>
  <c r="C20" i="32"/>
  <c r="F20" i="32" s="1"/>
  <c r="P20" i="32"/>
  <c r="R20" i="32" s="1"/>
  <c r="E19" i="39"/>
  <c r="C13" i="38" s="1"/>
  <c r="F13" i="38" s="1"/>
  <c r="P22" i="32"/>
  <c r="R22" i="32" s="1"/>
  <c r="C22" i="32"/>
  <c r="F22" i="32" s="1"/>
  <c r="C22" i="34"/>
  <c r="F22" i="34" s="1"/>
  <c r="E21" i="39"/>
  <c r="C15" i="38" s="1"/>
  <c r="G19" i="32"/>
  <c r="I19" i="32" s="1"/>
  <c r="H19" i="32"/>
  <c r="J19" i="32" s="1"/>
  <c r="T19" i="33"/>
  <c r="V19" i="33" s="1"/>
  <c r="W19" i="33" s="1"/>
  <c r="Y17" i="17" s="1"/>
  <c r="S19" i="33"/>
  <c r="U19" i="33" s="1"/>
  <c r="P20" i="31"/>
  <c r="R20" i="31" s="1"/>
  <c r="C20" i="31"/>
  <c r="F20" i="31" s="1"/>
  <c r="F19" i="39"/>
  <c r="D13" i="38" s="1"/>
  <c r="G13" i="38" s="1"/>
  <c r="C20" i="35"/>
  <c r="F20" i="35" s="1"/>
  <c r="S19" i="32"/>
  <c r="U19" i="32" s="1"/>
  <c r="T19" i="32"/>
  <c r="V19" i="32" s="1"/>
  <c r="W19" i="32" s="1"/>
  <c r="W17" i="17" s="1"/>
  <c r="C23" i="31"/>
  <c r="F23" i="31" s="1"/>
  <c r="C23" i="35"/>
  <c r="F23" i="35" s="1"/>
  <c r="P23" i="31"/>
  <c r="R23" i="31" s="1"/>
  <c r="F22" i="39"/>
  <c r="D16" i="38" s="1"/>
  <c r="P23" i="33"/>
  <c r="R23" i="33" s="1"/>
  <c r="C23" i="33"/>
  <c r="F23" i="33" s="1"/>
  <c r="H22" i="39"/>
  <c r="H19" i="37"/>
  <c r="J19" i="37" s="1"/>
  <c r="K19" i="37" s="1"/>
  <c r="J17" i="17" s="1"/>
  <c r="G19" i="37"/>
  <c r="I19" i="37" s="1"/>
  <c r="G16" i="7"/>
  <c r="L16" i="7"/>
  <c r="J16" i="7"/>
  <c r="H16" i="7"/>
  <c r="D16" i="7"/>
  <c r="K16" i="7"/>
  <c r="E16" i="7"/>
  <c r="C16" i="7"/>
  <c r="O16" i="7"/>
  <c r="I16" i="7"/>
  <c r="F16" i="7"/>
  <c r="M16" i="7"/>
  <c r="S19" i="34"/>
  <c r="U19" i="34" s="1"/>
  <c r="T19" i="34"/>
  <c r="V19" i="34" s="1"/>
  <c r="W19" i="34" s="1"/>
  <c r="X17" i="17" s="1"/>
  <c r="C20" i="18"/>
  <c r="F20" i="18" s="1"/>
  <c r="P20" i="18"/>
  <c r="R20" i="18" s="1"/>
  <c r="D19" i="39"/>
  <c r="C22" i="18"/>
  <c r="F22" i="18" s="1"/>
  <c r="P22" i="18"/>
  <c r="R22" i="18" s="1"/>
  <c r="D21" i="39"/>
  <c r="H19" i="34"/>
  <c r="J19" i="34" s="1"/>
  <c r="G19" i="34"/>
  <c r="I19" i="34" s="1"/>
  <c r="P23" i="18"/>
  <c r="R23" i="18" s="1"/>
  <c r="C23" i="18"/>
  <c r="F23" i="18" s="1"/>
  <c r="D22" i="39"/>
  <c r="C23" i="37"/>
  <c r="F23" i="37" s="1"/>
  <c r="P23" i="37"/>
  <c r="R23" i="37" s="1"/>
  <c r="C22" i="39"/>
  <c r="T19" i="37"/>
  <c r="V19" i="37" s="1"/>
  <c r="W19" i="37" s="1"/>
  <c r="AA17" i="17" s="1"/>
  <c r="S19" i="37"/>
  <c r="U19" i="37" s="1"/>
  <c r="O23" i="7"/>
  <c r="D23" i="7"/>
  <c r="L23" i="7"/>
  <c r="H23" i="7"/>
  <c r="J23" i="7"/>
  <c r="K23" i="7"/>
  <c r="C23" i="7"/>
  <c r="I23" i="7"/>
  <c r="G23" i="7"/>
  <c r="F23" i="7"/>
  <c r="E23" i="7"/>
  <c r="M23" i="7"/>
  <c r="T19" i="18"/>
  <c r="V19" i="18" s="1"/>
  <c r="W19" i="18" s="1"/>
  <c r="T17" i="17" s="1"/>
  <c r="S19" i="18"/>
  <c r="U19" i="18" s="1"/>
  <c r="C22" i="31"/>
  <c r="F22" i="31" s="1"/>
  <c r="P22" i="31"/>
  <c r="R22" i="31" s="1"/>
  <c r="C22" i="35"/>
  <c r="F22" i="35" s="1"/>
  <c r="F21" i="39"/>
  <c r="D15" i="38" s="1"/>
  <c r="P23" i="35"/>
  <c r="R23" i="35" s="1"/>
  <c r="I22" i="39"/>
  <c r="G22" i="7"/>
  <c r="K22" i="7"/>
  <c r="D22" i="7"/>
  <c r="L22" i="7"/>
  <c r="J22" i="7"/>
  <c r="C22" i="7"/>
  <c r="I22" i="7"/>
  <c r="F22" i="7"/>
  <c r="O22" i="7"/>
  <c r="H22" i="7"/>
  <c r="M22" i="7"/>
  <c r="E22" i="7"/>
  <c r="H19" i="18"/>
  <c r="J19" i="18" s="1"/>
  <c r="K19" i="18" s="1"/>
  <c r="C17" i="17" s="1"/>
  <c r="G19" i="18"/>
  <c r="I19" i="18" s="1"/>
  <c r="P20" i="34"/>
  <c r="R20" i="34" s="1"/>
  <c r="G19" i="39"/>
  <c r="E13" i="38" s="1"/>
  <c r="H13" i="38" s="1"/>
  <c r="P22" i="34"/>
  <c r="R22" i="34" s="1"/>
  <c r="G21" i="39"/>
  <c r="E15" i="38" s="1"/>
  <c r="P23" i="34"/>
  <c r="R23" i="34" s="1"/>
  <c r="G22" i="39"/>
  <c r="E16" i="38" s="1"/>
  <c r="N22" i="39" l="1"/>
  <c r="P28" i="35"/>
  <c r="R28" i="35" s="1"/>
  <c r="I27" i="39"/>
  <c r="G22" i="18"/>
  <c r="H22" i="18"/>
  <c r="P29" i="33"/>
  <c r="R29" i="33" s="1"/>
  <c r="C29" i="33"/>
  <c r="F29" i="33" s="1"/>
  <c r="H28" i="39"/>
  <c r="H23" i="34"/>
  <c r="G23" i="34"/>
  <c r="P24" i="37"/>
  <c r="R24" i="37" s="1"/>
  <c r="C24" i="37"/>
  <c r="F24" i="37" s="1"/>
  <c r="C23" i="39"/>
  <c r="C25" i="18"/>
  <c r="F25" i="18" s="1"/>
  <c r="P25" i="18"/>
  <c r="R25" i="18" s="1"/>
  <c r="D24" i="39"/>
  <c r="S20" i="34"/>
  <c r="U20" i="34" s="1"/>
  <c r="T20" i="34"/>
  <c r="V20" i="34" s="1"/>
  <c r="W20" i="34" s="1"/>
  <c r="X18" i="17" s="1"/>
  <c r="P27" i="34"/>
  <c r="R27" i="34" s="1"/>
  <c r="G26" i="39"/>
  <c r="E20" i="38" s="1"/>
  <c r="P28" i="31"/>
  <c r="R28" i="31" s="1"/>
  <c r="C28" i="31"/>
  <c r="F28" i="31" s="1"/>
  <c r="C28" i="35"/>
  <c r="F28" i="35" s="1"/>
  <c r="F27" i="39"/>
  <c r="D21" i="38" s="1"/>
  <c r="N19" i="39"/>
  <c r="O19" i="39" s="1"/>
  <c r="G20" i="31"/>
  <c r="I20" i="31" s="1"/>
  <c r="H20" i="31"/>
  <c r="J20" i="31" s="1"/>
  <c r="K19" i="32"/>
  <c r="F17" i="17" s="1"/>
  <c r="J12" i="38"/>
  <c r="P26" i="35"/>
  <c r="R26" i="35" s="1"/>
  <c r="I25" i="39"/>
  <c r="S23" i="32"/>
  <c r="T23" i="32"/>
  <c r="T22" i="33"/>
  <c r="S22" i="33"/>
  <c r="C27" i="34"/>
  <c r="F27" i="34" s="1"/>
  <c r="C27" i="32"/>
  <c r="F27" i="32" s="1"/>
  <c r="P27" i="32"/>
  <c r="R27" i="32" s="1"/>
  <c r="E26" i="39"/>
  <c r="C20" i="38" s="1"/>
  <c r="P28" i="34"/>
  <c r="R28" i="34" s="1"/>
  <c r="G27" i="39"/>
  <c r="E21" i="38" s="1"/>
  <c r="P28" i="37"/>
  <c r="R28" i="37" s="1"/>
  <c r="C28" i="37"/>
  <c r="F28" i="37" s="1"/>
  <c r="C27" i="39"/>
  <c r="H23" i="18"/>
  <c r="G23" i="18"/>
  <c r="S20" i="18"/>
  <c r="U20" i="18" s="1"/>
  <c r="T20" i="18"/>
  <c r="V20" i="18" s="1"/>
  <c r="W20" i="18" s="1"/>
  <c r="T18" i="17" s="1"/>
  <c r="C21" i="37"/>
  <c r="F21" i="37" s="1"/>
  <c r="P21" i="37"/>
  <c r="R21" i="37" s="1"/>
  <c r="C20" i="39"/>
  <c r="P21" i="34"/>
  <c r="R21" i="34" s="1"/>
  <c r="G20" i="39"/>
  <c r="E14" i="38" s="1"/>
  <c r="H14" i="38" s="1"/>
  <c r="H15" i="38" s="1"/>
  <c r="H16" i="38" s="1"/>
  <c r="T23" i="31"/>
  <c r="S23" i="31"/>
  <c r="T20" i="31"/>
  <c r="V20" i="31" s="1"/>
  <c r="W20" i="31" s="1"/>
  <c r="U18" i="17" s="1"/>
  <c r="S20" i="31"/>
  <c r="U20" i="31" s="1"/>
  <c r="T20" i="32"/>
  <c r="V20" i="32" s="1"/>
  <c r="W20" i="32" s="1"/>
  <c r="W18" i="17" s="1"/>
  <c r="S20" i="32"/>
  <c r="U20" i="32" s="1"/>
  <c r="P29" i="31"/>
  <c r="R29" i="31" s="1"/>
  <c r="C29" i="31"/>
  <c r="F29" i="31" s="1"/>
  <c r="C29" i="35"/>
  <c r="F29" i="35" s="1"/>
  <c r="F28" i="39"/>
  <c r="D22" i="38" s="1"/>
  <c r="G23" i="32"/>
  <c r="H23" i="32"/>
  <c r="C25" i="35"/>
  <c r="F25" i="35" s="1"/>
  <c r="C25" i="31"/>
  <c r="F25" i="31" s="1"/>
  <c r="P25" i="31"/>
  <c r="R25" i="31" s="1"/>
  <c r="F24" i="39"/>
  <c r="D18" i="38" s="1"/>
  <c r="S20" i="33"/>
  <c r="U20" i="33" s="1"/>
  <c r="T20" i="33"/>
  <c r="V20" i="33" s="1"/>
  <c r="W20" i="33" s="1"/>
  <c r="Y18" i="17" s="1"/>
  <c r="K19" i="34"/>
  <c r="G17" i="17" s="1"/>
  <c r="L12" i="38"/>
  <c r="C27" i="33"/>
  <c r="F27" i="33" s="1"/>
  <c r="P27" i="33"/>
  <c r="R27" i="33" s="1"/>
  <c r="H26" i="39"/>
  <c r="G22" i="31"/>
  <c r="H22" i="31"/>
  <c r="H23" i="37"/>
  <c r="G23" i="37"/>
  <c r="C21" i="32"/>
  <c r="F21" i="32" s="1"/>
  <c r="C21" i="34"/>
  <c r="F21" i="34" s="1"/>
  <c r="P21" i="32"/>
  <c r="R21" i="32" s="1"/>
  <c r="E20" i="39"/>
  <c r="C14" i="38" s="1"/>
  <c r="F14" i="38" s="1"/>
  <c r="F15" i="38" s="1"/>
  <c r="F16" i="38" s="1"/>
  <c r="S23" i="33"/>
  <c r="T23" i="33"/>
  <c r="S22" i="32"/>
  <c r="T22" i="32"/>
  <c r="P29" i="32"/>
  <c r="R29" i="32" s="1"/>
  <c r="C29" i="32"/>
  <c r="F29" i="32" s="1"/>
  <c r="C29" i="34"/>
  <c r="F29" i="34" s="1"/>
  <c r="E28" i="39"/>
  <c r="C22" i="38" s="1"/>
  <c r="H22" i="33"/>
  <c r="G22" i="33"/>
  <c r="P27" i="37"/>
  <c r="R27" i="37" s="1"/>
  <c r="C27" i="37"/>
  <c r="F27" i="37" s="1"/>
  <c r="C26" i="39"/>
  <c r="C28" i="34"/>
  <c r="F28" i="34" s="1"/>
  <c r="P28" i="32"/>
  <c r="R28" i="32" s="1"/>
  <c r="C28" i="32"/>
  <c r="F28" i="32" s="1"/>
  <c r="E27" i="39"/>
  <c r="C21" i="38" s="1"/>
  <c r="T23" i="34"/>
  <c r="S23" i="34"/>
  <c r="S23" i="35"/>
  <c r="T23" i="35"/>
  <c r="AC17" i="17"/>
  <c r="AF17" i="17" s="1"/>
  <c r="T23" i="18"/>
  <c r="S23" i="18"/>
  <c r="H20" i="18"/>
  <c r="J20" i="18" s="1"/>
  <c r="K20" i="18" s="1"/>
  <c r="C18" i="17" s="1"/>
  <c r="G20" i="18"/>
  <c r="I20" i="18" s="1"/>
  <c r="C21" i="18"/>
  <c r="F21" i="18" s="1"/>
  <c r="P21" i="18"/>
  <c r="R21" i="18" s="1"/>
  <c r="D20" i="39"/>
  <c r="H23" i="35"/>
  <c r="G23" i="35"/>
  <c r="G20" i="32"/>
  <c r="I20" i="32" s="1"/>
  <c r="H20" i="32"/>
  <c r="J20" i="32" s="1"/>
  <c r="P29" i="37"/>
  <c r="R29" i="37" s="1"/>
  <c r="C29" i="37"/>
  <c r="F29" i="37" s="1"/>
  <c r="C28" i="39"/>
  <c r="K12" i="38"/>
  <c r="K19" i="31"/>
  <c r="D17" i="17" s="1"/>
  <c r="P24" i="35"/>
  <c r="R24" i="35" s="1"/>
  <c r="I23" i="39"/>
  <c r="C25" i="37"/>
  <c r="F25" i="37" s="1"/>
  <c r="P25" i="37"/>
  <c r="R25" i="37" s="1"/>
  <c r="C24" i="39"/>
  <c r="G20" i="33"/>
  <c r="I20" i="33" s="1"/>
  <c r="H20" i="33"/>
  <c r="J20" i="33" s="1"/>
  <c r="K20" i="33" s="1"/>
  <c r="H18" i="17" s="1"/>
  <c r="H20" i="37"/>
  <c r="J20" i="37" s="1"/>
  <c r="K20" i="37" s="1"/>
  <c r="J18" i="17" s="1"/>
  <c r="G20" i="37"/>
  <c r="I20" i="37" s="1"/>
  <c r="P27" i="18"/>
  <c r="R27" i="18" s="1"/>
  <c r="C27" i="18"/>
  <c r="F27" i="18" s="1"/>
  <c r="D26" i="39"/>
  <c r="C28" i="18"/>
  <c r="F28" i="18" s="1"/>
  <c r="P28" i="18"/>
  <c r="R28" i="18" s="1"/>
  <c r="D27" i="39"/>
  <c r="P21" i="35"/>
  <c r="R21" i="35" s="1"/>
  <c r="I20" i="39"/>
  <c r="G23" i="31"/>
  <c r="H23" i="31"/>
  <c r="H20" i="34"/>
  <c r="J20" i="34" s="1"/>
  <c r="G20" i="34"/>
  <c r="I20" i="34" s="1"/>
  <c r="P29" i="18"/>
  <c r="R29" i="18" s="1"/>
  <c r="C29" i="18"/>
  <c r="F29" i="18" s="1"/>
  <c r="D28" i="39"/>
  <c r="C26" i="34"/>
  <c r="F26" i="34" s="1"/>
  <c r="P26" i="32"/>
  <c r="R26" i="32" s="1"/>
  <c r="C26" i="32"/>
  <c r="F26" i="32" s="1"/>
  <c r="E25" i="39"/>
  <c r="C19" i="38" s="1"/>
  <c r="P24" i="34"/>
  <c r="R24" i="34" s="1"/>
  <c r="G23" i="39"/>
  <c r="E17" i="38" s="1"/>
  <c r="S22" i="35"/>
  <c r="T22" i="35"/>
  <c r="P25" i="35"/>
  <c r="R25" i="35" s="1"/>
  <c r="I24" i="39"/>
  <c r="T20" i="37"/>
  <c r="V20" i="37" s="1"/>
  <c r="W20" i="37" s="1"/>
  <c r="AA18" i="17" s="1"/>
  <c r="S20" i="37"/>
  <c r="U20" i="37" s="1"/>
  <c r="P29" i="34"/>
  <c r="R29" i="34" s="1"/>
  <c r="G28" i="39"/>
  <c r="E22" i="38" s="1"/>
  <c r="C26" i="35"/>
  <c r="F26" i="35" s="1"/>
  <c r="P26" i="31"/>
  <c r="R26" i="31" s="1"/>
  <c r="C26" i="31"/>
  <c r="F26" i="31" s="1"/>
  <c r="F25" i="39"/>
  <c r="D19" i="38" s="1"/>
  <c r="P26" i="34"/>
  <c r="R26" i="34" s="1"/>
  <c r="G25" i="39"/>
  <c r="E19" i="38" s="1"/>
  <c r="P24" i="32"/>
  <c r="R24" i="32" s="1"/>
  <c r="C24" i="32"/>
  <c r="F24" i="32" s="1"/>
  <c r="C24" i="34"/>
  <c r="F24" i="34" s="1"/>
  <c r="E23" i="39"/>
  <c r="C17" i="38" s="1"/>
  <c r="C24" i="18"/>
  <c r="F24" i="18" s="1"/>
  <c r="P24" i="18"/>
  <c r="R24" i="18" s="1"/>
  <c r="D23" i="39"/>
  <c r="P25" i="34"/>
  <c r="R25" i="34" s="1"/>
  <c r="G24" i="39"/>
  <c r="E18" i="38" s="1"/>
  <c r="P27" i="35"/>
  <c r="R27" i="35" s="1"/>
  <c r="I26" i="39"/>
  <c r="H22" i="35"/>
  <c r="G22" i="35"/>
  <c r="N21" i="39"/>
  <c r="C21" i="35"/>
  <c r="F21" i="35" s="1"/>
  <c r="C21" i="31"/>
  <c r="F21" i="31" s="1"/>
  <c r="P21" i="31"/>
  <c r="R21" i="31" s="1"/>
  <c r="F20" i="39"/>
  <c r="D14" i="38" s="1"/>
  <c r="G14" i="38" s="1"/>
  <c r="G15" i="38" s="1"/>
  <c r="G16" i="38" s="1"/>
  <c r="G22" i="34"/>
  <c r="H22" i="34"/>
  <c r="P29" i="35"/>
  <c r="R29" i="35" s="1"/>
  <c r="I28" i="39"/>
  <c r="P26" i="18"/>
  <c r="R26" i="18" s="1"/>
  <c r="C26" i="18"/>
  <c r="F26" i="18" s="1"/>
  <c r="D25" i="39"/>
  <c r="C26" i="37"/>
  <c r="F26" i="37" s="1"/>
  <c r="P26" i="37"/>
  <c r="R26" i="37" s="1"/>
  <c r="C25" i="39"/>
  <c r="S22" i="37"/>
  <c r="T22" i="37"/>
  <c r="C24" i="35"/>
  <c r="F24" i="35" s="1"/>
  <c r="P24" i="31"/>
  <c r="R24" i="31" s="1"/>
  <c r="C24" i="31"/>
  <c r="F24" i="31" s="1"/>
  <c r="F23" i="39"/>
  <c r="D17" i="38" s="1"/>
  <c r="S20" i="35"/>
  <c r="U20" i="35" s="1"/>
  <c r="T20" i="35"/>
  <c r="V20" i="35" s="1"/>
  <c r="W20" i="35" s="1"/>
  <c r="V18" i="17" s="1"/>
  <c r="P25" i="33"/>
  <c r="R25" i="33" s="1"/>
  <c r="C25" i="33"/>
  <c r="F25" i="33" s="1"/>
  <c r="H24" i="39"/>
  <c r="T22" i="34"/>
  <c r="S22" i="34"/>
  <c r="P27" i="31"/>
  <c r="R27" i="31" s="1"/>
  <c r="C27" i="35"/>
  <c r="F27" i="35" s="1"/>
  <c r="C27" i="31"/>
  <c r="F27" i="31" s="1"/>
  <c r="F26" i="39"/>
  <c r="D20" i="38" s="1"/>
  <c r="T22" i="31"/>
  <c r="S22" i="31"/>
  <c r="P28" i="33"/>
  <c r="R28" i="33" s="1"/>
  <c r="C28" i="33"/>
  <c r="F28" i="33" s="1"/>
  <c r="H27" i="39"/>
  <c r="S23" i="37"/>
  <c r="T23" i="37"/>
  <c r="S22" i="18"/>
  <c r="T22" i="18"/>
  <c r="P21" i="33"/>
  <c r="R21" i="33" s="1"/>
  <c r="C21" i="33"/>
  <c r="F21" i="33" s="1"/>
  <c r="H20" i="39"/>
  <c r="H23" i="33"/>
  <c r="G23" i="33"/>
  <c r="G20" i="35"/>
  <c r="I20" i="35" s="1"/>
  <c r="H20" i="35"/>
  <c r="J20" i="35" s="1"/>
  <c r="K20" i="35" s="1"/>
  <c r="E18" i="17" s="1"/>
  <c r="G22" i="32"/>
  <c r="H22" i="32"/>
  <c r="C26" i="33"/>
  <c r="F26" i="33" s="1"/>
  <c r="P26" i="33"/>
  <c r="R26" i="33" s="1"/>
  <c r="H25" i="39"/>
  <c r="G22" i="37"/>
  <c r="H22" i="37"/>
  <c r="P24" i="33"/>
  <c r="R24" i="33" s="1"/>
  <c r="C24" i="33"/>
  <c r="F24" i="33" s="1"/>
  <c r="H23" i="39"/>
  <c r="C25" i="32"/>
  <c r="F25" i="32" s="1"/>
  <c r="P25" i="32"/>
  <c r="R25" i="32" s="1"/>
  <c r="C25" i="34"/>
  <c r="F25" i="34" s="1"/>
  <c r="E24" i="39"/>
  <c r="C18" i="38" s="1"/>
  <c r="G17" i="38" l="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L17" i="17"/>
  <c r="O17" i="17" s="1"/>
  <c r="N27" i="39"/>
  <c r="N26" i="39"/>
  <c r="J13" i="38"/>
  <c r="K20" i="32"/>
  <c r="F18" i="17" s="1"/>
  <c r="AC18" i="17"/>
  <c r="AF18" i="17" s="1"/>
  <c r="L13" i="38"/>
  <c r="K20" i="34"/>
  <c r="G18" i="17" s="1"/>
  <c r="H29" i="32"/>
  <c r="G29" i="32"/>
  <c r="S27" i="32"/>
  <c r="T27" i="32"/>
  <c r="G26" i="33"/>
  <c r="H26" i="33"/>
  <c r="G24" i="31"/>
  <c r="H24" i="31"/>
  <c r="T27" i="35"/>
  <c r="S27" i="35"/>
  <c r="G26" i="34"/>
  <c r="H26" i="34"/>
  <c r="S27" i="37"/>
  <c r="T27" i="37"/>
  <c r="T28" i="31"/>
  <c r="S28" i="31"/>
  <c r="G26" i="18"/>
  <c r="H26" i="18"/>
  <c r="S25" i="37"/>
  <c r="T25" i="37"/>
  <c r="G24" i="33"/>
  <c r="H24" i="33"/>
  <c r="H24" i="35"/>
  <c r="G24" i="35"/>
  <c r="S26" i="18"/>
  <c r="T26" i="18"/>
  <c r="G21" i="31"/>
  <c r="I21" i="31" s="1"/>
  <c r="J22" i="31" s="1"/>
  <c r="H21" i="31"/>
  <c r="J21" i="31" s="1"/>
  <c r="T25" i="34"/>
  <c r="S25" i="34"/>
  <c r="S24" i="34"/>
  <c r="T24" i="34"/>
  <c r="G29" i="18"/>
  <c r="H29" i="18"/>
  <c r="T21" i="35"/>
  <c r="V21" i="35" s="1"/>
  <c r="W21" i="35" s="1"/>
  <c r="V19" i="17" s="1"/>
  <c r="S21" i="35"/>
  <c r="U21" i="35" s="1"/>
  <c r="V22" i="35" s="1"/>
  <c r="W22" i="35" s="1"/>
  <c r="V20" i="17" s="1"/>
  <c r="S27" i="18"/>
  <c r="T27" i="18"/>
  <c r="H25" i="37"/>
  <c r="G25" i="37"/>
  <c r="G29" i="35"/>
  <c r="H29" i="35"/>
  <c r="T27" i="34"/>
  <c r="S27" i="34"/>
  <c r="H24" i="37"/>
  <c r="G24" i="37"/>
  <c r="G21" i="34"/>
  <c r="I21" i="34" s="1"/>
  <c r="H21" i="34"/>
  <c r="J21" i="34" s="1"/>
  <c r="H25" i="31"/>
  <c r="G25" i="31"/>
  <c r="H21" i="33"/>
  <c r="J21" i="33" s="1"/>
  <c r="K21" i="33" s="1"/>
  <c r="H19" i="17" s="1"/>
  <c r="G21" i="33"/>
  <c r="I21" i="33" s="1"/>
  <c r="G29" i="37"/>
  <c r="H29" i="37"/>
  <c r="S29" i="33"/>
  <c r="T29" i="33"/>
  <c r="S21" i="33"/>
  <c r="U21" i="33" s="1"/>
  <c r="V22" i="33" s="1"/>
  <c r="W22" i="33" s="1"/>
  <c r="Y20" i="17" s="1"/>
  <c r="T21" i="33"/>
  <c r="V21" i="33" s="1"/>
  <c r="W21" i="33" s="1"/>
  <c r="Y19" i="17" s="1"/>
  <c r="T24" i="32"/>
  <c r="S24" i="32"/>
  <c r="T29" i="34"/>
  <c r="S29" i="34"/>
  <c r="T29" i="37"/>
  <c r="S29" i="37"/>
  <c r="T24" i="33"/>
  <c r="S24" i="33"/>
  <c r="G21" i="35"/>
  <c r="I21" i="35" s="1"/>
  <c r="J22" i="35" s="1"/>
  <c r="K22" i="35" s="1"/>
  <c r="E20" i="17" s="1"/>
  <c r="H21" i="35"/>
  <c r="J21" i="35" s="1"/>
  <c r="K21" i="35" s="1"/>
  <c r="E19" i="17" s="1"/>
  <c r="N23" i="39"/>
  <c r="S26" i="34"/>
  <c r="T26" i="34"/>
  <c r="K13" i="38"/>
  <c r="K20" i="31"/>
  <c r="D18" i="17" s="1"/>
  <c r="S29" i="18"/>
  <c r="T29" i="18"/>
  <c r="H28" i="32"/>
  <c r="G28" i="32"/>
  <c r="H29" i="31"/>
  <c r="G29" i="31"/>
  <c r="S24" i="37"/>
  <c r="T24" i="37"/>
  <c r="G27" i="35"/>
  <c r="H27" i="35"/>
  <c r="H26" i="31"/>
  <c r="G26" i="31"/>
  <c r="H27" i="33"/>
  <c r="G27" i="33"/>
  <c r="N24" i="39"/>
  <c r="H25" i="34"/>
  <c r="G25" i="34"/>
  <c r="H25" i="32"/>
  <c r="G25" i="32"/>
  <c r="S28" i="33"/>
  <c r="T28" i="33"/>
  <c r="N25" i="39"/>
  <c r="G24" i="32"/>
  <c r="H24" i="32"/>
  <c r="H21" i="18"/>
  <c r="J21" i="18" s="1"/>
  <c r="K21" i="18" s="1"/>
  <c r="C19" i="17" s="1"/>
  <c r="G21" i="18"/>
  <c r="I21" i="18" s="1"/>
  <c r="J22" i="18" s="1"/>
  <c r="K22" i="18" s="1"/>
  <c r="C20" i="17" s="1"/>
  <c r="G21" i="37"/>
  <c r="I21" i="37" s="1"/>
  <c r="H21" i="37"/>
  <c r="J21" i="37" s="1"/>
  <c r="K21" i="37" s="1"/>
  <c r="J19" i="17" s="1"/>
  <c r="F17" i="38"/>
  <c r="F18" i="38" s="1"/>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S24" i="31"/>
  <c r="T24" i="31"/>
  <c r="T21" i="31"/>
  <c r="V21" i="31" s="1"/>
  <c r="W21" i="31" s="1"/>
  <c r="U19" i="17" s="1"/>
  <c r="S21" i="31"/>
  <c r="U21" i="31" s="1"/>
  <c r="N28" i="39"/>
  <c r="G27" i="18"/>
  <c r="H27" i="18"/>
  <c r="S28" i="34"/>
  <c r="T28" i="34"/>
  <c r="H25" i="33"/>
  <c r="G25" i="33"/>
  <c r="G27" i="31"/>
  <c r="H27" i="31"/>
  <c r="T25" i="33"/>
  <c r="S25" i="33"/>
  <c r="S29" i="35"/>
  <c r="T29" i="35"/>
  <c r="S24" i="18"/>
  <c r="T24" i="18"/>
  <c r="S24" i="35"/>
  <c r="T24" i="35"/>
  <c r="T28" i="32"/>
  <c r="S28" i="32"/>
  <c r="G29" i="34"/>
  <c r="H29" i="34"/>
  <c r="S21" i="32"/>
  <c r="U21" i="32" s="1"/>
  <c r="V22" i="32" s="1"/>
  <c r="W22" i="32" s="1"/>
  <c r="W20" i="17" s="1"/>
  <c r="T21" i="32"/>
  <c r="V21" i="32" s="1"/>
  <c r="W21" i="32" s="1"/>
  <c r="W19" i="17" s="1"/>
  <c r="S27" i="33"/>
  <c r="T27" i="33"/>
  <c r="S25" i="31"/>
  <c r="T25" i="31"/>
  <c r="T29" i="31"/>
  <c r="S29" i="31"/>
  <c r="S28" i="35"/>
  <c r="T28" i="35"/>
  <c r="H24" i="18"/>
  <c r="G24" i="18"/>
  <c r="H28" i="34"/>
  <c r="G28" i="34"/>
  <c r="S21" i="34"/>
  <c r="U21" i="34" s="1"/>
  <c r="V22" i="34" s="1"/>
  <c r="W22" i="34" s="1"/>
  <c r="X20" i="17" s="1"/>
  <c r="T21" i="34"/>
  <c r="V21" i="34" s="1"/>
  <c r="W21" i="34" s="1"/>
  <c r="X19" i="17" s="1"/>
  <c r="S27" i="31"/>
  <c r="T27" i="31"/>
  <c r="T26" i="37"/>
  <c r="S26" i="37"/>
  <c r="T26" i="31"/>
  <c r="S26" i="31"/>
  <c r="S25" i="35"/>
  <c r="T25" i="35"/>
  <c r="G26" i="32"/>
  <c r="H26" i="32"/>
  <c r="T28" i="18"/>
  <c r="S28" i="18"/>
  <c r="N20" i="39"/>
  <c r="O20" i="39" s="1"/>
  <c r="O21" i="39" s="1"/>
  <c r="O22" i="39" s="1"/>
  <c r="T29" i="32"/>
  <c r="S29" i="32"/>
  <c r="G21" i="32"/>
  <c r="I21" i="32" s="1"/>
  <c r="J22" i="32" s="1"/>
  <c r="H21" i="32"/>
  <c r="J21" i="32" s="1"/>
  <c r="H25" i="35"/>
  <c r="G25" i="35"/>
  <c r="G28" i="37"/>
  <c r="H28" i="37"/>
  <c r="H27" i="32"/>
  <c r="G27" i="32"/>
  <c r="G28" i="35"/>
  <c r="H28" i="35"/>
  <c r="S25" i="18"/>
  <c r="T25" i="18"/>
  <c r="H17" i="38"/>
  <c r="H18" i="38" s="1"/>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T25" i="32"/>
  <c r="S25" i="32"/>
  <c r="T26" i="33"/>
  <c r="S26" i="33"/>
  <c r="H28" i="33"/>
  <c r="G28" i="33"/>
  <c r="G26" i="37"/>
  <c r="H26" i="37"/>
  <c r="H24" i="34"/>
  <c r="G24" i="34"/>
  <c r="H26" i="35"/>
  <c r="G26" i="35"/>
  <c r="S26" i="32"/>
  <c r="T26" i="32"/>
  <c r="H28" i="18"/>
  <c r="G28" i="18"/>
  <c r="T21" i="18"/>
  <c r="V21" i="18" s="1"/>
  <c r="W21" i="18" s="1"/>
  <c r="T19" i="17" s="1"/>
  <c r="S21" i="18"/>
  <c r="U21" i="18" s="1"/>
  <c r="H27" i="37"/>
  <c r="G27" i="37"/>
  <c r="S21" i="37"/>
  <c r="U21" i="37" s="1"/>
  <c r="T21" i="37"/>
  <c r="V21" i="37" s="1"/>
  <c r="W21" i="37" s="1"/>
  <c r="AA19" i="17" s="1"/>
  <c r="S28" i="37"/>
  <c r="T28" i="37"/>
  <c r="H27" i="34"/>
  <c r="G27" i="34"/>
  <c r="S26" i="35"/>
  <c r="T26" i="35"/>
  <c r="H28" i="31"/>
  <c r="G28" i="31"/>
  <c r="H25" i="18"/>
  <c r="G25" i="18"/>
  <c r="H29" i="33"/>
  <c r="G29" i="33"/>
  <c r="I22" i="32" l="1"/>
  <c r="J23" i="32" s="1"/>
  <c r="K23" i="32" s="1"/>
  <c r="F21" i="17" s="1"/>
  <c r="U22" i="35"/>
  <c r="V23" i="35" s="1"/>
  <c r="W23" i="35" s="1"/>
  <c r="V21" i="17" s="1"/>
  <c r="U22" i="34"/>
  <c r="V23" i="34" s="1"/>
  <c r="W23" i="34" s="1"/>
  <c r="X21" i="17" s="1"/>
  <c r="I22" i="18"/>
  <c r="V22" i="37"/>
  <c r="W22" i="37" s="1"/>
  <c r="AA20" i="17" s="1"/>
  <c r="U22" i="37"/>
  <c r="E12" i="28"/>
  <c r="O12" i="38" s="1"/>
  <c r="U22" i="32"/>
  <c r="V23" i="32" s="1"/>
  <c r="W23" i="32" s="1"/>
  <c r="W21" i="17" s="1"/>
  <c r="O23" i="39"/>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V22" i="31"/>
  <c r="W22" i="31" s="1"/>
  <c r="U20" i="17" s="1"/>
  <c r="U22" i="31"/>
  <c r="J22" i="34"/>
  <c r="I22" i="34"/>
  <c r="J22" i="33"/>
  <c r="K22" i="33" s="1"/>
  <c r="H20" i="17" s="1"/>
  <c r="I22" i="33"/>
  <c r="AC19" i="17"/>
  <c r="AF19" i="17" s="1"/>
  <c r="K21" i="32"/>
  <c r="F19" i="17" s="1"/>
  <c r="J14" i="38"/>
  <c r="L14" i="38"/>
  <c r="K21" i="34"/>
  <c r="G19" i="17" s="1"/>
  <c r="K15" i="38"/>
  <c r="K22" i="31"/>
  <c r="D20" i="17" s="1"/>
  <c r="I22" i="31"/>
  <c r="U22" i="18"/>
  <c r="V22" i="18"/>
  <c r="W22" i="18" s="1"/>
  <c r="T20" i="17" s="1"/>
  <c r="I22" i="37"/>
  <c r="J22" i="37"/>
  <c r="K22" i="37" s="1"/>
  <c r="J20" i="17" s="1"/>
  <c r="K22" i="32"/>
  <c r="F20" i="17" s="1"/>
  <c r="J15" i="38"/>
  <c r="U22" i="33"/>
  <c r="L18" i="17"/>
  <c r="I22" i="35"/>
  <c r="K14" i="38"/>
  <c r="K21" i="31"/>
  <c r="D19" i="17" s="1"/>
  <c r="J16" i="38" l="1"/>
  <c r="U23" i="34"/>
  <c r="V24" i="34" s="1"/>
  <c r="W24" i="34" s="1"/>
  <c r="X22" i="17" s="1"/>
  <c r="I23" i="32"/>
  <c r="J24" i="32" s="1"/>
  <c r="J17" i="38" s="1"/>
  <c r="U23" i="32"/>
  <c r="V24" i="32" s="1"/>
  <c r="W24" i="32" s="1"/>
  <c r="W22" i="17" s="1"/>
  <c r="U23" i="35"/>
  <c r="U24" i="35" s="1"/>
  <c r="V25" i="35" s="1"/>
  <c r="W25" i="35" s="1"/>
  <c r="V23" i="17" s="1"/>
  <c r="L19" i="17"/>
  <c r="E14" i="28" s="1"/>
  <c r="M14" i="38" s="1"/>
  <c r="J23" i="18"/>
  <c r="K23" i="18" s="1"/>
  <c r="C21" i="17" s="1"/>
  <c r="I23" i="18"/>
  <c r="AC20" i="17"/>
  <c r="AF20" i="17" s="1"/>
  <c r="M12" i="38"/>
  <c r="N12" i="38"/>
  <c r="V23" i="37"/>
  <c r="W23" i="37" s="1"/>
  <c r="AA21" i="17" s="1"/>
  <c r="U23" i="37"/>
  <c r="J23" i="33"/>
  <c r="K23" i="33" s="1"/>
  <c r="H21" i="17" s="1"/>
  <c r="I23" i="33"/>
  <c r="V23" i="18"/>
  <c r="W23" i="18" s="1"/>
  <c r="T21" i="17" s="1"/>
  <c r="U23" i="18"/>
  <c r="J23" i="35"/>
  <c r="K23" i="35" s="1"/>
  <c r="E21" i="17" s="1"/>
  <c r="I23" i="35"/>
  <c r="V23" i="33"/>
  <c r="W23" i="33" s="1"/>
  <c r="Y21" i="17" s="1"/>
  <c r="U23" i="33"/>
  <c r="J23" i="37"/>
  <c r="K23" i="37" s="1"/>
  <c r="J21" i="17" s="1"/>
  <c r="I23" i="37"/>
  <c r="J23" i="34"/>
  <c r="I23" i="34"/>
  <c r="L15" i="38"/>
  <c r="K22" i="34"/>
  <c r="G20" i="17" s="1"/>
  <c r="L20" i="17" s="1"/>
  <c r="V23" i="31"/>
  <c r="W23" i="31" s="1"/>
  <c r="U21" i="17" s="1"/>
  <c r="U23" i="31"/>
  <c r="E13" i="28"/>
  <c r="O18" i="17"/>
  <c r="J23" i="31"/>
  <c r="I23" i="31"/>
  <c r="K24" i="32" l="1"/>
  <c r="F22" i="17" s="1"/>
  <c r="U24" i="32"/>
  <c r="V25" i="32" s="1"/>
  <c r="W25" i="32" s="1"/>
  <c r="W23" i="17" s="1"/>
  <c r="I24" i="32"/>
  <c r="J25" i="32" s="1"/>
  <c r="U24" i="34"/>
  <c r="V25" i="34" s="1"/>
  <c r="W25" i="34" s="1"/>
  <c r="X23" i="17" s="1"/>
  <c r="U25" i="35"/>
  <c r="V24" i="35"/>
  <c r="W24" i="35" s="1"/>
  <c r="V22" i="17" s="1"/>
  <c r="O19" i="17"/>
  <c r="J24" i="18"/>
  <c r="K24" i="18" s="1"/>
  <c r="C22" i="17" s="1"/>
  <c r="I24" i="18"/>
  <c r="AC21" i="17"/>
  <c r="AF21" i="17" s="1"/>
  <c r="O14" i="38"/>
  <c r="V24" i="37"/>
  <c r="W24" i="37" s="1"/>
  <c r="AA22" i="17" s="1"/>
  <c r="U24" i="37"/>
  <c r="V24" i="33"/>
  <c r="W24" i="33" s="1"/>
  <c r="Y22" i="17" s="1"/>
  <c r="U24" i="33"/>
  <c r="K16" i="38"/>
  <c r="K23" i="31"/>
  <c r="D21" i="17" s="1"/>
  <c r="U25" i="32"/>
  <c r="V24" i="31"/>
  <c r="W24" i="31" s="1"/>
  <c r="U22" i="17" s="1"/>
  <c r="U24" i="31"/>
  <c r="E15" i="28"/>
  <c r="O15" i="38" s="1"/>
  <c r="O20" i="17"/>
  <c r="L16" i="38"/>
  <c r="K23" i="34"/>
  <c r="G21" i="17" s="1"/>
  <c r="J24" i="37"/>
  <c r="K24" i="37" s="1"/>
  <c r="J22" i="17" s="1"/>
  <c r="I24" i="37"/>
  <c r="I24" i="33"/>
  <c r="J24" i="33"/>
  <c r="K24" i="33" s="1"/>
  <c r="H22" i="17" s="1"/>
  <c r="V26" i="35"/>
  <c r="W26" i="35" s="1"/>
  <c r="V24" i="17" s="1"/>
  <c r="U26" i="35"/>
  <c r="M13" i="38"/>
  <c r="O13" i="38"/>
  <c r="N13" i="38"/>
  <c r="N14" i="38"/>
  <c r="J24" i="31"/>
  <c r="I24" i="31"/>
  <c r="J24" i="34"/>
  <c r="I24" i="34"/>
  <c r="J24" i="35"/>
  <c r="K24" i="35" s="1"/>
  <c r="E22" i="17" s="1"/>
  <c r="I24" i="35"/>
  <c r="V24" i="18"/>
  <c r="W24" i="18" s="1"/>
  <c r="T22" i="17" s="1"/>
  <c r="U24" i="18"/>
  <c r="I25" i="32" l="1"/>
  <c r="J26" i="32" s="1"/>
  <c r="U25" i="34"/>
  <c r="J25" i="18"/>
  <c r="K25" i="18" s="1"/>
  <c r="C23" i="17" s="1"/>
  <c r="I25" i="18"/>
  <c r="K25" i="32"/>
  <c r="F23" i="17" s="1"/>
  <c r="J18" i="38"/>
  <c r="AC22" i="17"/>
  <c r="AF22" i="17" s="1"/>
  <c r="V25" i="37"/>
  <c r="W25" i="37" s="1"/>
  <c r="AA23" i="17" s="1"/>
  <c r="U25" i="37"/>
  <c r="L21" i="17"/>
  <c r="O21" i="17" s="1"/>
  <c r="J25" i="31"/>
  <c r="I25" i="31"/>
  <c r="J25" i="37"/>
  <c r="K25" i="37" s="1"/>
  <c r="J23" i="17" s="1"/>
  <c r="I25" i="37"/>
  <c r="K17" i="38"/>
  <c r="K24" i="31"/>
  <c r="D22" i="17" s="1"/>
  <c r="V27" i="35"/>
  <c r="W27" i="35" s="1"/>
  <c r="V25" i="17" s="1"/>
  <c r="U27" i="35"/>
  <c r="L17" i="38"/>
  <c r="K24" i="34"/>
  <c r="G22" i="17" s="1"/>
  <c r="M15" i="38"/>
  <c r="N15" i="38"/>
  <c r="V25" i="31"/>
  <c r="W25" i="31" s="1"/>
  <c r="U23" i="17" s="1"/>
  <c r="U25" i="31"/>
  <c r="V25" i="18"/>
  <c r="W25" i="18" s="1"/>
  <c r="T23" i="17" s="1"/>
  <c r="U25" i="18"/>
  <c r="J25" i="34"/>
  <c r="I25" i="34"/>
  <c r="J25" i="33"/>
  <c r="K25" i="33" s="1"/>
  <c r="H23" i="17" s="1"/>
  <c r="I25" i="33"/>
  <c r="V25" i="33"/>
  <c r="W25" i="33" s="1"/>
  <c r="Y23" i="17" s="1"/>
  <c r="U25" i="33"/>
  <c r="J25" i="35"/>
  <c r="K25" i="35" s="1"/>
  <c r="E23" i="17" s="1"/>
  <c r="I25" i="35"/>
  <c r="V26" i="32"/>
  <c r="W26" i="32" s="1"/>
  <c r="W24" i="17" s="1"/>
  <c r="U26" i="32"/>
  <c r="I26" i="32" l="1"/>
  <c r="J27" i="32" s="1"/>
  <c r="U26" i="34"/>
  <c r="V26" i="34"/>
  <c r="W26" i="34" s="1"/>
  <c r="X24" i="17" s="1"/>
  <c r="L22" i="17"/>
  <c r="O22" i="17" s="1"/>
  <c r="E16" i="28"/>
  <c r="M16" i="38" s="1"/>
  <c r="J26" i="18"/>
  <c r="K26" i="18" s="1"/>
  <c r="C24" i="17" s="1"/>
  <c r="I26" i="18"/>
  <c r="U26" i="37"/>
  <c r="V26" i="37"/>
  <c r="W26" i="37" s="1"/>
  <c r="AA24" i="17" s="1"/>
  <c r="K26" i="32"/>
  <c r="F24" i="17" s="1"/>
  <c r="J19" i="38"/>
  <c r="K25" i="34"/>
  <c r="G23" i="17" s="1"/>
  <c r="L18" i="38"/>
  <c r="V27" i="32"/>
  <c r="W27" i="32" s="1"/>
  <c r="W25" i="17" s="1"/>
  <c r="U27" i="32"/>
  <c r="V26" i="18"/>
  <c r="W26" i="18" s="1"/>
  <c r="T24" i="17" s="1"/>
  <c r="U26" i="18"/>
  <c r="AC23" i="17"/>
  <c r="AF23" i="17" s="1"/>
  <c r="J26" i="33"/>
  <c r="K26" i="33" s="1"/>
  <c r="H24" i="17" s="1"/>
  <c r="I26" i="33"/>
  <c r="J26" i="35"/>
  <c r="K26" i="35" s="1"/>
  <c r="E24" i="17" s="1"/>
  <c r="I26" i="35"/>
  <c r="V26" i="31"/>
  <c r="W26" i="31" s="1"/>
  <c r="U24" i="17" s="1"/>
  <c r="U26" i="31"/>
  <c r="V26" i="33"/>
  <c r="W26" i="33" s="1"/>
  <c r="Y24" i="17" s="1"/>
  <c r="U26" i="33"/>
  <c r="I26" i="34"/>
  <c r="J26" i="34"/>
  <c r="J26" i="37"/>
  <c r="K26" i="37" s="1"/>
  <c r="J24" i="17" s="1"/>
  <c r="I26" i="37"/>
  <c r="J26" i="31"/>
  <c r="I26" i="31"/>
  <c r="V28" i="35"/>
  <c r="W28" i="35" s="1"/>
  <c r="V26" i="17" s="1"/>
  <c r="U28" i="35"/>
  <c r="K18" i="38"/>
  <c r="K25" i="31"/>
  <c r="D23" i="17" s="1"/>
  <c r="E17" i="28" l="1"/>
  <c r="M17" i="38" s="1"/>
  <c r="I27" i="32"/>
  <c r="I28" i="32" s="1"/>
  <c r="L23" i="17"/>
  <c r="E18" i="28" s="1"/>
  <c r="M18" i="38" s="1"/>
  <c r="V27" i="34"/>
  <c r="W27" i="34" s="1"/>
  <c r="X25" i="17" s="1"/>
  <c r="U27" i="34"/>
  <c r="N16" i="38"/>
  <c r="O16" i="38"/>
  <c r="I27" i="18"/>
  <c r="J27" i="18"/>
  <c r="K27" i="18" s="1"/>
  <c r="C25" i="17" s="1"/>
  <c r="J20" i="38"/>
  <c r="K27" i="32"/>
  <c r="F25" i="17" s="1"/>
  <c r="V27" i="37"/>
  <c r="W27" i="37" s="1"/>
  <c r="AA25" i="17" s="1"/>
  <c r="U27" i="37"/>
  <c r="J27" i="31"/>
  <c r="I27" i="31"/>
  <c r="AC24" i="17"/>
  <c r="AF24" i="17" s="1"/>
  <c r="V28" i="32"/>
  <c r="W28" i="32" s="1"/>
  <c r="W26" i="17" s="1"/>
  <c r="U28" i="32"/>
  <c r="V27" i="18"/>
  <c r="W27" i="18" s="1"/>
  <c r="T25" i="17" s="1"/>
  <c r="U27" i="18"/>
  <c r="K19" i="38"/>
  <c r="K26" i="31"/>
  <c r="D24" i="17" s="1"/>
  <c r="J27" i="35"/>
  <c r="K27" i="35" s="1"/>
  <c r="E25" i="17" s="1"/>
  <c r="I27" i="35"/>
  <c r="K26" i="34"/>
  <c r="G24" i="17" s="1"/>
  <c r="L19" i="38"/>
  <c r="J27" i="33"/>
  <c r="K27" i="33" s="1"/>
  <c r="H25" i="17" s="1"/>
  <c r="I27" i="33"/>
  <c r="J27" i="37"/>
  <c r="K27" i="37" s="1"/>
  <c r="J25" i="17" s="1"/>
  <c r="I27" i="37"/>
  <c r="J27" i="34"/>
  <c r="I27" i="34"/>
  <c r="V27" i="33"/>
  <c r="W27" i="33" s="1"/>
  <c r="Y25" i="17" s="1"/>
  <c r="U27" i="33"/>
  <c r="V27" i="31"/>
  <c r="W27" i="31" s="1"/>
  <c r="U25" i="17" s="1"/>
  <c r="U27" i="31"/>
  <c r="V29" i="35"/>
  <c r="W29" i="35" s="1"/>
  <c r="V27" i="17" s="1"/>
  <c r="U29" i="35"/>
  <c r="J28" i="32" l="1"/>
  <c r="K28" i="32" s="1"/>
  <c r="F26" i="17" s="1"/>
  <c r="O17" i="38"/>
  <c r="N17" i="38"/>
  <c r="O23" i="17"/>
  <c r="U28" i="34"/>
  <c r="V28" i="34"/>
  <c r="W28" i="34" s="1"/>
  <c r="X26" i="17" s="1"/>
  <c r="L24" i="17"/>
  <c r="O24" i="17" s="1"/>
  <c r="J28" i="18"/>
  <c r="K28" i="18" s="1"/>
  <c r="C26" i="17" s="1"/>
  <c r="I28" i="18"/>
  <c r="V28" i="37"/>
  <c r="W28" i="37" s="1"/>
  <c r="AA26" i="17" s="1"/>
  <c r="U28" i="37"/>
  <c r="J29" i="32"/>
  <c r="I29" i="32"/>
  <c r="V28" i="31"/>
  <c r="W28" i="31" s="1"/>
  <c r="U26" i="17" s="1"/>
  <c r="U28" i="31"/>
  <c r="K27" i="34"/>
  <c r="G25" i="17" s="1"/>
  <c r="L20" i="38"/>
  <c r="J28" i="33"/>
  <c r="K28" i="33" s="1"/>
  <c r="H26" i="17" s="1"/>
  <c r="I28" i="33"/>
  <c r="V29" i="32"/>
  <c r="W29" i="32" s="1"/>
  <c r="W27" i="17" s="1"/>
  <c r="U29" i="32"/>
  <c r="N18" i="38"/>
  <c r="AC25" i="17"/>
  <c r="AF25" i="17" s="1"/>
  <c r="J28" i="31"/>
  <c r="I28" i="31"/>
  <c r="O18" i="38"/>
  <c r="J28" i="34"/>
  <c r="I28" i="34"/>
  <c r="V28" i="18"/>
  <c r="W28" i="18" s="1"/>
  <c r="T26" i="17" s="1"/>
  <c r="U28" i="18"/>
  <c r="V28" i="33"/>
  <c r="W28" i="33" s="1"/>
  <c r="Y26" i="17" s="1"/>
  <c r="U28" i="33"/>
  <c r="V30" i="35"/>
  <c r="W30" i="35" s="1"/>
  <c r="V28" i="17" s="1"/>
  <c r="U30" i="35"/>
  <c r="J28" i="37"/>
  <c r="K28" i="37" s="1"/>
  <c r="J26" i="17" s="1"/>
  <c r="I28" i="37"/>
  <c r="J28" i="35"/>
  <c r="K28" i="35" s="1"/>
  <c r="E26" i="17" s="1"/>
  <c r="I28" i="35"/>
  <c r="K20" i="38"/>
  <c r="K27" i="31"/>
  <c r="D25" i="17" s="1"/>
  <c r="J21" i="38" l="1"/>
  <c r="V29" i="34"/>
  <c r="W29" i="34" s="1"/>
  <c r="X27" i="17" s="1"/>
  <c r="U29" i="34"/>
  <c r="E19" i="28"/>
  <c r="M19" i="38" s="1"/>
  <c r="J29" i="18"/>
  <c r="K29" i="18" s="1"/>
  <c r="C27" i="17" s="1"/>
  <c r="I29" i="18"/>
  <c r="I30" i="32"/>
  <c r="J30" i="32"/>
  <c r="J22" i="38"/>
  <c r="K29" i="32"/>
  <c r="F27" i="17" s="1"/>
  <c r="U29" i="37"/>
  <c r="V29" i="37"/>
  <c r="W29" i="37" s="1"/>
  <c r="AA27" i="17" s="1"/>
  <c r="V29" i="33"/>
  <c r="W29" i="33" s="1"/>
  <c r="Y27" i="17" s="1"/>
  <c r="U29" i="33"/>
  <c r="K28" i="34"/>
  <c r="G26" i="17" s="1"/>
  <c r="L21" i="38"/>
  <c r="J29" i="37"/>
  <c r="K29" i="37" s="1"/>
  <c r="J27" i="17" s="1"/>
  <c r="I29" i="37"/>
  <c r="V29" i="18"/>
  <c r="W29" i="18" s="1"/>
  <c r="T27" i="17" s="1"/>
  <c r="U29" i="18"/>
  <c r="V29" i="31"/>
  <c r="W29" i="31" s="1"/>
  <c r="U27" i="17" s="1"/>
  <c r="U29" i="31"/>
  <c r="J29" i="35"/>
  <c r="K29" i="35" s="1"/>
  <c r="E27" i="17" s="1"/>
  <c r="I29" i="35"/>
  <c r="V31" i="35"/>
  <c r="W31" i="35" s="1"/>
  <c r="V29" i="17" s="1"/>
  <c r="U31" i="35"/>
  <c r="J29" i="34"/>
  <c r="I29" i="34"/>
  <c r="AC26" i="17"/>
  <c r="AF26" i="17" s="1"/>
  <c r="V30" i="32"/>
  <c r="W30" i="32" s="1"/>
  <c r="W28" i="17" s="1"/>
  <c r="U30" i="32"/>
  <c r="J29" i="33"/>
  <c r="K29" i="33" s="1"/>
  <c r="H27" i="17" s="1"/>
  <c r="I29" i="33"/>
  <c r="J29" i="31"/>
  <c r="I29" i="31"/>
  <c r="L25" i="17"/>
  <c r="K28" i="31"/>
  <c r="D26" i="17" s="1"/>
  <c r="K21" i="38"/>
  <c r="N19" i="38" l="1"/>
  <c r="L26" i="17"/>
  <c r="O26" i="17" s="1"/>
  <c r="U30" i="34"/>
  <c r="V30" i="34"/>
  <c r="W30" i="34" s="1"/>
  <c r="X28" i="17" s="1"/>
  <c r="O19" i="38"/>
  <c r="J30" i="18"/>
  <c r="K30" i="18" s="1"/>
  <c r="C28" i="17" s="1"/>
  <c r="I30" i="18"/>
  <c r="AC27" i="17"/>
  <c r="AF27" i="17" s="1"/>
  <c r="U30" i="37"/>
  <c r="V30" i="37"/>
  <c r="W30" i="37" s="1"/>
  <c r="AA28" i="17" s="1"/>
  <c r="K30" i="32"/>
  <c r="F28" i="17" s="1"/>
  <c r="J23" i="38"/>
  <c r="J31" i="32"/>
  <c r="I31" i="32"/>
  <c r="K29" i="31"/>
  <c r="D27" i="17" s="1"/>
  <c r="K22" i="38"/>
  <c r="J30" i="34"/>
  <c r="I30" i="34"/>
  <c r="J30" i="35"/>
  <c r="K30" i="35" s="1"/>
  <c r="E28" i="17" s="1"/>
  <c r="I30" i="35"/>
  <c r="J30" i="31"/>
  <c r="I30" i="31"/>
  <c r="K29" i="34"/>
  <c r="G27" i="17" s="1"/>
  <c r="L22" i="38"/>
  <c r="V31" i="32"/>
  <c r="W31" i="32" s="1"/>
  <c r="W29" i="17" s="1"/>
  <c r="U31" i="32"/>
  <c r="J30" i="37"/>
  <c r="K30" i="37" s="1"/>
  <c r="J28" i="17" s="1"/>
  <c r="I30" i="37"/>
  <c r="J30" i="33"/>
  <c r="K30" i="33" s="1"/>
  <c r="H28" i="17" s="1"/>
  <c r="I30" i="33"/>
  <c r="V30" i="33"/>
  <c r="W30" i="33" s="1"/>
  <c r="Y28" i="17" s="1"/>
  <c r="U30" i="33"/>
  <c r="V30" i="31"/>
  <c r="W30" i="31" s="1"/>
  <c r="U28" i="17" s="1"/>
  <c r="U30" i="31"/>
  <c r="O25" i="17"/>
  <c r="E20" i="28"/>
  <c r="V32" i="35"/>
  <c r="W32" i="35" s="1"/>
  <c r="V30" i="17" s="1"/>
  <c r="U32" i="35"/>
  <c r="V30" i="18"/>
  <c r="W30" i="18" s="1"/>
  <c r="T28" i="17" s="1"/>
  <c r="U30" i="18"/>
  <c r="E21" i="28" l="1"/>
  <c r="M21" i="38" s="1"/>
  <c r="V31" i="34"/>
  <c r="W31" i="34" s="1"/>
  <c r="X29" i="17" s="1"/>
  <c r="U31" i="34"/>
  <c r="J31" i="18"/>
  <c r="K31" i="18" s="1"/>
  <c r="C29" i="17" s="1"/>
  <c r="I31" i="18"/>
  <c r="J24" i="38"/>
  <c r="K31" i="32"/>
  <c r="F29" i="17" s="1"/>
  <c r="AC28" i="17"/>
  <c r="AF28" i="17" s="1"/>
  <c r="J32" i="32"/>
  <c r="I32" i="32"/>
  <c r="L27" i="17"/>
  <c r="E22" i="28" s="1"/>
  <c r="V31" i="37"/>
  <c r="W31" i="37" s="1"/>
  <c r="AA29" i="17" s="1"/>
  <c r="U31" i="37"/>
  <c r="J31" i="31"/>
  <c r="I31" i="31"/>
  <c r="J31" i="34"/>
  <c r="I31" i="34"/>
  <c r="J31" i="35"/>
  <c r="K31" i="35" s="1"/>
  <c r="E29" i="17" s="1"/>
  <c r="I31" i="35"/>
  <c r="V31" i="33"/>
  <c r="W31" i="33" s="1"/>
  <c r="Y29" i="17" s="1"/>
  <c r="U31" i="33"/>
  <c r="V32" i="32"/>
  <c r="W32" i="32" s="1"/>
  <c r="W30" i="17" s="1"/>
  <c r="U32" i="32"/>
  <c r="K30" i="34"/>
  <c r="G28" i="17" s="1"/>
  <c r="L23" i="38"/>
  <c r="J31" i="37"/>
  <c r="K31" i="37" s="1"/>
  <c r="J29" i="17" s="1"/>
  <c r="I31" i="37"/>
  <c r="V33" i="35"/>
  <c r="W33" i="35" s="1"/>
  <c r="V31" i="17" s="1"/>
  <c r="U33" i="35"/>
  <c r="M20" i="38"/>
  <c r="N20" i="38"/>
  <c r="O20" i="38"/>
  <c r="K23" i="38"/>
  <c r="K30" i="31"/>
  <c r="D28" i="17" s="1"/>
  <c r="V31" i="31"/>
  <c r="W31" i="31" s="1"/>
  <c r="U29" i="17" s="1"/>
  <c r="U31" i="31"/>
  <c r="J31" i="33"/>
  <c r="K31" i="33" s="1"/>
  <c r="H29" i="17" s="1"/>
  <c r="I31" i="33"/>
  <c r="V31" i="18"/>
  <c r="W31" i="18" s="1"/>
  <c r="T29" i="17" s="1"/>
  <c r="U31" i="18"/>
  <c r="N21" i="38" l="1"/>
  <c r="O21" i="38"/>
  <c r="V32" i="34"/>
  <c r="W32" i="34" s="1"/>
  <c r="X30" i="17" s="1"/>
  <c r="U32" i="34"/>
  <c r="L28" i="17"/>
  <c r="O28" i="17" s="1"/>
  <c r="O27" i="17"/>
  <c r="J32" i="18"/>
  <c r="K32" i="18" s="1"/>
  <c r="C30" i="17" s="1"/>
  <c r="I32" i="18"/>
  <c r="M22" i="38"/>
  <c r="O22" i="38"/>
  <c r="N22" i="38"/>
  <c r="J33" i="32"/>
  <c r="I33" i="32"/>
  <c r="J25" i="38"/>
  <c r="K32" i="32"/>
  <c r="F30" i="17" s="1"/>
  <c r="U32" i="37"/>
  <c r="V32" i="37"/>
  <c r="W32" i="37" s="1"/>
  <c r="AA30" i="17" s="1"/>
  <c r="V32" i="33"/>
  <c r="W32" i="33" s="1"/>
  <c r="Y30" i="17" s="1"/>
  <c r="U32" i="33"/>
  <c r="V32" i="31"/>
  <c r="W32" i="31" s="1"/>
  <c r="U30" i="17" s="1"/>
  <c r="U32" i="31"/>
  <c r="J32" i="35"/>
  <c r="K32" i="35" s="1"/>
  <c r="E30" i="17" s="1"/>
  <c r="I32" i="35"/>
  <c r="AC29" i="17"/>
  <c r="AF29" i="17" s="1"/>
  <c r="V33" i="32"/>
  <c r="W33" i="32" s="1"/>
  <c r="W31" i="17" s="1"/>
  <c r="U33" i="32"/>
  <c r="L24" i="38"/>
  <c r="K31" i="34"/>
  <c r="G29" i="17" s="1"/>
  <c r="V32" i="18"/>
  <c r="W32" i="18" s="1"/>
  <c r="T30" i="17" s="1"/>
  <c r="U32" i="18"/>
  <c r="J32" i="37"/>
  <c r="K32" i="37" s="1"/>
  <c r="J30" i="17" s="1"/>
  <c r="I32" i="37"/>
  <c r="J32" i="34"/>
  <c r="I32" i="34"/>
  <c r="J32" i="33"/>
  <c r="K32" i="33" s="1"/>
  <c r="H30" i="17" s="1"/>
  <c r="I32" i="33"/>
  <c r="J32" i="31"/>
  <c r="I32" i="31"/>
  <c r="V34" i="35"/>
  <c r="W34" i="35" s="1"/>
  <c r="V32" i="17" s="1"/>
  <c r="U34" i="35"/>
  <c r="K24" i="38"/>
  <c r="K31" i="31"/>
  <c r="D29" i="17" s="1"/>
  <c r="U33" i="34" l="1"/>
  <c r="V33" i="34"/>
  <c r="W33" i="34" s="1"/>
  <c r="X31" i="17" s="1"/>
  <c r="E23" i="28"/>
  <c r="M23" i="38" s="1"/>
  <c r="I33" i="18"/>
  <c r="J33" i="18"/>
  <c r="K33" i="18" s="1"/>
  <c r="C31" i="17" s="1"/>
  <c r="L29" i="17"/>
  <c r="E24" i="28" s="1"/>
  <c r="M24" i="38" s="1"/>
  <c r="J34" i="32"/>
  <c r="I34" i="32"/>
  <c r="K33" i="32"/>
  <c r="F31" i="17" s="1"/>
  <c r="J26" i="38"/>
  <c r="V33" i="37"/>
  <c r="W33" i="37" s="1"/>
  <c r="AA31" i="17" s="1"/>
  <c r="U33" i="37"/>
  <c r="V33" i="31"/>
  <c r="W33" i="31" s="1"/>
  <c r="U31" i="17" s="1"/>
  <c r="U33" i="31"/>
  <c r="V33" i="18"/>
  <c r="W33" i="18" s="1"/>
  <c r="T31" i="17" s="1"/>
  <c r="U33" i="18"/>
  <c r="J33" i="33"/>
  <c r="K33" i="33" s="1"/>
  <c r="H31" i="17" s="1"/>
  <c r="I33" i="33"/>
  <c r="V35" i="35"/>
  <c r="W35" i="35" s="1"/>
  <c r="V33" i="17" s="1"/>
  <c r="U35" i="35"/>
  <c r="AC30" i="17"/>
  <c r="AF30" i="17" s="1"/>
  <c r="V33" i="33"/>
  <c r="W33" i="33" s="1"/>
  <c r="Y31" i="17" s="1"/>
  <c r="U33" i="33"/>
  <c r="J33" i="34"/>
  <c r="I33" i="34"/>
  <c r="J33" i="35"/>
  <c r="K33" i="35" s="1"/>
  <c r="E31" i="17" s="1"/>
  <c r="I33" i="35"/>
  <c r="J33" i="31"/>
  <c r="I33" i="31"/>
  <c r="L25" i="38"/>
  <c r="K32" i="34"/>
  <c r="G30" i="17" s="1"/>
  <c r="K25" i="38"/>
  <c r="K32" i="31"/>
  <c r="D30" i="17" s="1"/>
  <c r="J33" i="37"/>
  <c r="K33" i="37" s="1"/>
  <c r="J31" i="17" s="1"/>
  <c r="I33" i="37"/>
  <c r="V34" i="32"/>
  <c r="W34" i="32" s="1"/>
  <c r="W32" i="17" s="1"/>
  <c r="U34" i="32"/>
  <c r="V34" i="34" l="1"/>
  <c r="W34" i="34" s="1"/>
  <c r="X32" i="17" s="1"/>
  <c r="U34" i="34"/>
  <c r="O23" i="38"/>
  <c r="N23" i="38"/>
  <c r="I34" i="18"/>
  <c r="J34" i="18"/>
  <c r="K34" i="18" s="1"/>
  <c r="C32" i="17" s="1"/>
  <c r="O29" i="17"/>
  <c r="U34" i="37"/>
  <c r="V34" i="37"/>
  <c r="W34" i="37" s="1"/>
  <c r="AA32" i="17" s="1"/>
  <c r="J35" i="32"/>
  <c r="I35" i="32"/>
  <c r="K34" i="32"/>
  <c r="F32" i="17" s="1"/>
  <c r="J27" i="38"/>
  <c r="V34" i="33"/>
  <c r="W34" i="33" s="1"/>
  <c r="Y32" i="17" s="1"/>
  <c r="U34" i="33"/>
  <c r="V34" i="31"/>
  <c r="W34" i="31" s="1"/>
  <c r="U32" i="17" s="1"/>
  <c r="U34" i="31"/>
  <c r="J34" i="34"/>
  <c r="I34" i="34"/>
  <c r="V35" i="32"/>
  <c r="W35" i="32" s="1"/>
  <c r="W33" i="17" s="1"/>
  <c r="U35" i="32"/>
  <c r="J34" i="33"/>
  <c r="K34" i="33" s="1"/>
  <c r="H32" i="17" s="1"/>
  <c r="I34" i="33"/>
  <c r="J34" i="37"/>
  <c r="K34" i="37" s="1"/>
  <c r="J32" i="17" s="1"/>
  <c r="I34" i="37"/>
  <c r="L30" i="17"/>
  <c r="K26" i="38"/>
  <c r="K33" i="31"/>
  <c r="D31" i="17" s="1"/>
  <c r="V36" i="35"/>
  <c r="W36" i="35" s="1"/>
  <c r="V34" i="17" s="1"/>
  <c r="U36" i="35"/>
  <c r="V34" i="18"/>
  <c r="W34" i="18" s="1"/>
  <c r="T32" i="17" s="1"/>
  <c r="U34" i="18"/>
  <c r="J34" i="35"/>
  <c r="K34" i="35" s="1"/>
  <c r="E32" i="17" s="1"/>
  <c r="I34" i="35"/>
  <c r="AC31" i="17"/>
  <c r="AF31" i="17" s="1"/>
  <c r="O24" i="38"/>
  <c r="L26" i="38"/>
  <c r="K33" i="34"/>
  <c r="G31" i="17" s="1"/>
  <c r="N24" i="38"/>
  <c r="J34" i="31"/>
  <c r="I34" i="31"/>
  <c r="V35" i="34" l="1"/>
  <c r="W35" i="34" s="1"/>
  <c r="X33" i="17" s="1"/>
  <c r="U35" i="34"/>
  <c r="I35" i="18"/>
  <c r="J35" i="18"/>
  <c r="K35" i="18" s="1"/>
  <c r="C33" i="17" s="1"/>
  <c r="J36" i="32"/>
  <c r="I36" i="32"/>
  <c r="K35" i="32"/>
  <c r="F33" i="17" s="1"/>
  <c r="J28" i="38"/>
  <c r="AC32" i="17"/>
  <c r="AF32" i="17" s="1"/>
  <c r="V35" i="37"/>
  <c r="W35" i="37" s="1"/>
  <c r="AA33" i="17" s="1"/>
  <c r="U35" i="37"/>
  <c r="J35" i="34"/>
  <c r="I35" i="34"/>
  <c r="J35" i="37"/>
  <c r="K35" i="37" s="1"/>
  <c r="J33" i="17" s="1"/>
  <c r="I35" i="37"/>
  <c r="V35" i="31"/>
  <c r="W35" i="31" s="1"/>
  <c r="U33" i="17" s="1"/>
  <c r="U35" i="31"/>
  <c r="V37" i="35"/>
  <c r="W37" i="35" s="1"/>
  <c r="V35" i="17" s="1"/>
  <c r="U37" i="35"/>
  <c r="V36" i="32"/>
  <c r="W36" i="32" s="1"/>
  <c r="W34" i="17" s="1"/>
  <c r="U36" i="32"/>
  <c r="V35" i="18"/>
  <c r="W35" i="18" s="1"/>
  <c r="T33" i="17" s="1"/>
  <c r="U35" i="18"/>
  <c r="K34" i="34"/>
  <c r="G32" i="17" s="1"/>
  <c r="L27" i="38"/>
  <c r="J35" i="35"/>
  <c r="K35" i="35" s="1"/>
  <c r="E33" i="17" s="1"/>
  <c r="I35" i="35"/>
  <c r="J35" i="33"/>
  <c r="K35" i="33" s="1"/>
  <c r="H33" i="17" s="1"/>
  <c r="I35" i="33"/>
  <c r="V35" i="33"/>
  <c r="W35" i="33" s="1"/>
  <c r="Y33" i="17" s="1"/>
  <c r="U35" i="33"/>
  <c r="J35" i="31"/>
  <c r="I35" i="31"/>
  <c r="K27" i="38"/>
  <c r="K34" i="31"/>
  <c r="D32" i="17" s="1"/>
  <c r="L31" i="17"/>
  <c r="O30" i="17"/>
  <c r="E25" i="28"/>
  <c r="U36" i="34" l="1"/>
  <c r="V36" i="34"/>
  <c r="W36" i="34" s="1"/>
  <c r="X34" i="17" s="1"/>
  <c r="I36" i="18"/>
  <c r="J36" i="18"/>
  <c r="K36" i="18" s="1"/>
  <c r="C34" i="17" s="1"/>
  <c r="AC33" i="17"/>
  <c r="AF33" i="17" s="1"/>
  <c r="V36" i="37"/>
  <c r="W36" i="37" s="1"/>
  <c r="AA34" i="17" s="1"/>
  <c r="U36" i="37"/>
  <c r="J37" i="32"/>
  <c r="I37" i="32"/>
  <c r="L32" i="17"/>
  <c r="E27" i="28" s="1"/>
  <c r="K36" i="32"/>
  <c r="F34" i="17" s="1"/>
  <c r="J29" i="38"/>
  <c r="V37" i="32"/>
  <c r="W37" i="32" s="1"/>
  <c r="W35" i="17" s="1"/>
  <c r="U37" i="32"/>
  <c r="J36" i="37"/>
  <c r="K36" i="37" s="1"/>
  <c r="J34" i="17" s="1"/>
  <c r="I36" i="37"/>
  <c r="V36" i="33"/>
  <c r="W36" i="33" s="1"/>
  <c r="Y34" i="17" s="1"/>
  <c r="U36" i="33"/>
  <c r="J36" i="33"/>
  <c r="K36" i="33" s="1"/>
  <c r="H34" i="17" s="1"/>
  <c r="I36" i="33"/>
  <c r="J36" i="31"/>
  <c r="I36" i="31"/>
  <c r="J36" i="34"/>
  <c r="I36" i="34"/>
  <c r="V36" i="31"/>
  <c r="W36" i="31" s="1"/>
  <c r="U34" i="17" s="1"/>
  <c r="U36" i="31"/>
  <c r="K35" i="34"/>
  <c r="G33" i="17" s="1"/>
  <c r="L28" i="38"/>
  <c r="J36" i="35"/>
  <c r="K36" i="35" s="1"/>
  <c r="E34" i="17" s="1"/>
  <c r="I36" i="35"/>
  <c r="E26" i="28"/>
  <c r="O31" i="17"/>
  <c r="K28" i="38"/>
  <c r="K35" i="31"/>
  <c r="D33" i="17" s="1"/>
  <c r="M25" i="38"/>
  <c r="N25" i="38"/>
  <c r="O25" i="38"/>
  <c r="V36" i="18"/>
  <c r="W36" i="18" s="1"/>
  <c r="T34" i="17" s="1"/>
  <c r="U36" i="18"/>
  <c r="V38" i="35"/>
  <c r="W38" i="35" s="1"/>
  <c r="V36" i="17" s="1"/>
  <c r="U38" i="35"/>
  <c r="U37" i="34" l="1"/>
  <c r="V37" i="34"/>
  <c r="W37" i="34" s="1"/>
  <c r="X35" i="17" s="1"/>
  <c r="I37" i="18"/>
  <c r="J37" i="18"/>
  <c r="K37" i="18" s="1"/>
  <c r="C35" i="17" s="1"/>
  <c r="O32" i="17"/>
  <c r="M27" i="38"/>
  <c r="N27" i="38"/>
  <c r="O27" i="38"/>
  <c r="I38" i="32"/>
  <c r="J38" i="32"/>
  <c r="J30" i="38"/>
  <c r="K37" i="32"/>
  <c r="F35" i="17" s="1"/>
  <c r="V37" i="37"/>
  <c r="W37" i="37" s="1"/>
  <c r="AA35" i="17" s="1"/>
  <c r="U37" i="37"/>
  <c r="J37" i="37"/>
  <c r="K37" i="37" s="1"/>
  <c r="J35" i="17" s="1"/>
  <c r="I37" i="37"/>
  <c r="K36" i="31"/>
  <c r="D34" i="17" s="1"/>
  <c r="K29" i="38"/>
  <c r="J37" i="35"/>
  <c r="K37" i="35" s="1"/>
  <c r="E35" i="17" s="1"/>
  <c r="I37" i="35"/>
  <c r="J37" i="34"/>
  <c r="I37" i="34"/>
  <c r="J37" i="33"/>
  <c r="K37" i="33" s="1"/>
  <c r="H35" i="17" s="1"/>
  <c r="I37" i="33"/>
  <c r="V38" i="32"/>
  <c r="W38" i="32" s="1"/>
  <c r="W36" i="17" s="1"/>
  <c r="U38" i="32"/>
  <c r="U39" i="35"/>
  <c r="V39" i="35"/>
  <c r="W39" i="35" s="1"/>
  <c r="V37" i="17" s="1"/>
  <c r="K36" i="34"/>
  <c r="G34" i="17" s="1"/>
  <c r="L29" i="38"/>
  <c r="V37" i="18"/>
  <c r="W37" i="18" s="1"/>
  <c r="T35" i="17" s="1"/>
  <c r="U37" i="18"/>
  <c r="V37" i="33"/>
  <c r="W37" i="33" s="1"/>
  <c r="Y35" i="17" s="1"/>
  <c r="U37" i="33"/>
  <c r="L33" i="17"/>
  <c r="V37" i="31"/>
  <c r="W37" i="31" s="1"/>
  <c r="U35" i="17" s="1"/>
  <c r="U37" i="31"/>
  <c r="J37" i="31"/>
  <c r="I37" i="31"/>
  <c r="M26" i="38"/>
  <c r="N26" i="38"/>
  <c r="O26" i="38"/>
  <c r="AC34" i="17"/>
  <c r="AF34" i="17" s="1"/>
  <c r="V38" i="34" l="1"/>
  <c r="W38" i="34" s="1"/>
  <c r="X36" i="17" s="1"/>
  <c r="U38" i="34"/>
  <c r="J38" i="18"/>
  <c r="K38" i="18" s="1"/>
  <c r="C36" i="17" s="1"/>
  <c r="I38" i="18"/>
  <c r="J31" i="38"/>
  <c r="K38" i="32"/>
  <c r="F36" i="17" s="1"/>
  <c r="J39" i="32"/>
  <c r="I39" i="32"/>
  <c r="V38" i="37"/>
  <c r="W38" i="37" s="1"/>
  <c r="AA36" i="17" s="1"/>
  <c r="U38" i="37"/>
  <c r="J38" i="35"/>
  <c r="K38" i="35" s="1"/>
  <c r="E36" i="17" s="1"/>
  <c r="I38" i="35"/>
  <c r="J38" i="34"/>
  <c r="I38" i="34"/>
  <c r="V38" i="33"/>
  <c r="W38" i="33" s="1"/>
  <c r="Y36" i="17" s="1"/>
  <c r="U38" i="33"/>
  <c r="J38" i="31"/>
  <c r="I38" i="31"/>
  <c r="V40" i="35"/>
  <c r="W40" i="35" s="1"/>
  <c r="V38" i="17" s="1"/>
  <c r="U40" i="35"/>
  <c r="L30" i="38"/>
  <c r="K37" i="34"/>
  <c r="G35" i="17" s="1"/>
  <c r="V39" i="32"/>
  <c r="W39" i="32" s="1"/>
  <c r="W37" i="17" s="1"/>
  <c r="U39" i="32"/>
  <c r="L34" i="17"/>
  <c r="V38" i="18"/>
  <c r="W38" i="18" s="1"/>
  <c r="T36" i="17" s="1"/>
  <c r="U38" i="18"/>
  <c r="J38" i="33"/>
  <c r="K38" i="33" s="1"/>
  <c r="H36" i="17" s="1"/>
  <c r="I38" i="33"/>
  <c r="J38" i="37"/>
  <c r="K38" i="37" s="1"/>
  <c r="J36" i="17" s="1"/>
  <c r="I38" i="37"/>
  <c r="K37" i="31"/>
  <c r="D35" i="17" s="1"/>
  <c r="K30" i="38"/>
  <c r="V38" i="31"/>
  <c r="W38" i="31" s="1"/>
  <c r="U36" i="17" s="1"/>
  <c r="U38" i="31"/>
  <c r="E28" i="28"/>
  <c r="O33" i="17"/>
  <c r="AC35" i="17"/>
  <c r="AF35" i="17" s="1"/>
  <c r="U39" i="34" l="1"/>
  <c r="V39" i="34"/>
  <c r="W39" i="34" s="1"/>
  <c r="X37" i="17" s="1"/>
  <c r="I39" i="18"/>
  <c r="J39" i="18"/>
  <c r="K39" i="18" s="1"/>
  <c r="C37" i="17" s="1"/>
  <c r="V39" i="37"/>
  <c r="W39" i="37" s="1"/>
  <c r="AA37" i="17" s="1"/>
  <c r="U39" i="37"/>
  <c r="L35" i="17"/>
  <c r="O35" i="17" s="1"/>
  <c r="I40" i="32"/>
  <c r="J40" i="32"/>
  <c r="J32" i="38"/>
  <c r="K39" i="32"/>
  <c r="F37" i="17" s="1"/>
  <c r="E29" i="28"/>
  <c r="O34" i="17"/>
  <c r="J39" i="37"/>
  <c r="K39" i="37" s="1"/>
  <c r="J37" i="17" s="1"/>
  <c r="I39" i="37"/>
  <c r="V41" i="35"/>
  <c r="W41" i="35" s="1"/>
  <c r="V39" i="17" s="1"/>
  <c r="U41" i="35"/>
  <c r="M28" i="38"/>
  <c r="N28" i="38"/>
  <c r="O28" i="38"/>
  <c r="I39" i="31"/>
  <c r="J39" i="31"/>
  <c r="I39" i="34"/>
  <c r="J39" i="34"/>
  <c r="K38" i="31"/>
  <c r="D36" i="17" s="1"/>
  <c r="K31" i="38"/>
  <c r="K38" i="34"/>
  <c r="G36" i="17" s="1"/>
  <c r="L31" i="38"/>
  <c r="U40" i="32"/>
  <c r="V40" i="32"/>
  <c r="W40" i="32" s="1"/>
  <c r="W38" i="17" s="1"/>
  <c r="V39" i="33"/>
  <c r="W39" i="33" s="1"/>
  <c r="Y37" i="17" s="1"/>
  <c r="U39" i="33"/>
  <c r="I39" i="35"/>
  <c r="J39" i="35"/>
  <c r="K39" i="35" s="1"/>
  <c r="E37" i="17" s="1"/>
  <c r="V39" i="31"/>
  <c r="W39" i="31" s="1"/>
  <c r="U37" i="17" s="1"/>
  <c r="U39" i="31"/>
  <c r="J39" i="33"/>
  <c r="K39" i="33" s="1"/>
  <c r="H37" i="17" s="1"/>
  <c r="I39" i="33"/>
  <c r="U39" i="18"/>
  <c r="V39" i="18"/>
  <c r="W39" i="18" s="1"/>
  <c r="T37" i="17" s="1"/>
  <c r="AC36" i="17"/>
  <c r="AF36" i="17" s="1"/>
  <c r="V40" i="34" l="1"/>
  <c r="W40" i="34" s="1"/>
  <c r="X38" i="17" s="1"/>
  <c r="U40" i="34"/>
  <c r="L36" i="17"/>
  <c r="O36" i="17" s="1"/>
  <c r="I40" i="18"/>
  <c r="J40" i="18"/>
  <c r="K40" i="18" s="1"/>
  <c r="C38" i="17" s="1"/>
  <c r="E30" i="28"/>
  <c r="K40" i="32"/>
  <c r="F38" i="17" s="1"/>
  <c r="J33" i="38"/>
  <c r="J41" i="32"/>
  <c r="I41" i="32"/>
  <c r="V40" i="37"/>
  <c r="W40" i="37" s="1"/>
  <c r="AA38" i="17" s="1"/>
  <c r="U40" i="37"/>
  <c r="AC37" i="17"/>
  <c r="AF37" i="17" s="1"/>
  <c r="V41" i="32"/>
  <c r="W41" i="32" s="1"/>
  <c r="W39" i="17" s="1"/>
  <c r="U41" i="32"/>
  <c r="I40" i="34"/>
  <c r="J40" i="34"/>
  <c r="I40" i="37"/>
  <c r="J40" i="37"/>
  <c r="K40" i="37" s="1"/>
  <c r="J38" i="17" s="1"/>
  <c r="K39" i="31"/>
  <c r="D37" i="17" s="1"/>
  <c r="K32" i="38"/>
  <c r="U40" i="31"/>
  <c r="V40" i="31"/>
  <c r="W40" i="31" s="1"/>
  <c r="U38" i="17" s="1"/>
  <c r="J40" i="35"/>
  <c r="K40" i="35" s="1"/>
  <c r="E38" i="17" s="1"/>
  <c r="I40" i="35"/>
  <c r="I40" i="31"/>
  <c r="J40" i="31"/>
  <c r="V40" i="33"/>
  <c r="W40" i="33" s="1"/>
  <c r="Y38" i="17" s="1"/>
  <c r="U40" i="33"/>
  <c r="K39" i="34"/>
  <c r="G37" i="17" s="1"/>
  <c r="L32" i="38"/>
  <c r="V42" i="35"/>
  <c r="W42" i="35" s="1"/>
  <c r="V40" i="17" s="1"/>
  <c r="U42" i="35"/>
  <c r="V40" i="18"/>
  <c r="W40" i="18" s="1"/>
  <c r="T38" i="17" s="1"/>
  <c r="U40" i="18"/>
  <c r="J40" i="33"/>
  <c r="K40" i="33" s="1"/>
  <c r="H38" i="17" s="1"/>
  <c r="I40" i="33"/>
  <c r="M29" i="38"/>
  <c r="N29" i="38"/>
  <c r="O29" i="38"/>
  <c r="V41" i="34" l="1"/>
  <c r="W41" i="34" s="1"/>
  <c r="X39" i="17" s="1"/>
  <c r="U41" i="34"/>
  <c r="E31" i="28"/>
  <c r="M31" i="38" s="1"/>
  <c r="L37" i="17"/>
  <c r="E32" i="28" s="1"/>
  <c r="M32" i="38" s="1"/>
  <c r="I41" i="18"/>
  <c r="J41" i="18"/>
  <c r="K41" i="18" s="1"/>
  <c r="C39" i="17" s="1"/>
  <c r="V41" i="37"/>
  <c r="W41" i="37" s="1"/>
  <c r="AA39" i="17" s="1"/>
  <c r="U41" i="37"/>
  <c r="J42" i="32"/>
  <c r="I42" i="32"/>
  <c r="J34" i="38"/>
  <c r="K41" i="32"/>
  <c r="F39" i="17" s="1"/>
  <c r="M30" i="38"/>
  <c r="N30" i="38"/>
  <c r="O30" i="38"/>
  <c r="V41" i="31"/>
  <c r="W41" i="31" s="1"/>
  <c r="U39" i="17" s="1"/>
  <c r="U41" i="31"/>
  <c r="K40" i="34"/>
  <c r="G38" i="17" s="1"/>
  <c r="L33" i="38"/>
  <c r="I41" i="33"/>
  <c r="J41" i="33"/>
  <c r="K41" i="33" s="1"/>
  <c r="H39" i="17" s="1"/>
  <c r="I41" i="34"/>
  <c r="J41" i="34"/>
  <c r="K33" i="38"/>
  <c r="K40" i="31"/>
  <c r="D38" i="17" s="1"/>
  <c r="V41" i="33"/>
  <c r="W41" i="33" s="1"/>
  <c r="Y39" i="17" s="1"/>
  <c r="U41" i="33"/>
  <c r="U41" i="18"/>
  <c r="V41" i="18"/>
  <c r="W41" i="18" s="1"/>
  <c r="T39" i="17" s="1"/>
  <c r="I41" i="31"/>
  <c r="J41" i="31"/>
  <c r="U42" i="32"/>
  <c r="V42" i="32"/>
  <c r="W42" i="32" s="1"/>
  <c r="W40" i="17" s="1"/>
  <c r="U43" i="35"/>
  <c r="V43" i="35"/>
  <c r="W43" i="35" s="1"/>
  <c r="V41" i="17" s="1"/>
  <c r="J41" i="37"/>
  <c r="K41" i="37" s="1"/>
  <c r="J39" i="17" s="1"/>
  <c r="I41" i="37"/>
  <c r="AC38" i="17"/>
  <c r="AF38" i="17" s="1"/>
  <c r="J41" i="35"/>
  <c r="K41" i="35" s="1"/>
  <c r="E39" i="17" s="1"/>
  <c r="I41" i="35"/>
  <c r="O31" i="38" l="1"/>
  <c r="O37" i="17"/>
  <c r="N31" i="38"/>
  <c r="U42" i="34"/>
  <c r="V42" i="34"/>
  <c r="W42" i="34" s="1"/>
  <c r="X40" i="17" s="1"/>
  <c r="L38" i="17"/>
  <c r="E33" i="28" s="1"/>
  <c r="M33" i="38" s="1"/>
  <c r="J42" i="18"/>
  <c r="K42" i="18" s="1"/>
  <c r="C40" i="17" s="1"/>
  <c r="I42" i="18"/>
  <c r="I43" i="32"/>
  <c r="J43" i="32"/>
  <c r="J35" i="38"/>
  <c r="K42" i="32"/>
  <c r="F40" i="17" s="1"/>
  <c r="V42" i="37"/>
  <c r="W42" i="37" s="1"/>
  <c r="AA40" i="17" s="1"/>
  <c r="U42" i="37"/>
  <c r="AC39" i="17"/>
  <c r="AF39" i="17" s="1"/>
  <c r="V42" i="33"/>
  <c r="W42" i="33" s="1"/>
  <c r="Y40" i="17" s="1"/>
  <c r="U42" i="33"/>
  <c r="O32" i="38"/>
  <c r="U43" i="32"/>
  <c r="V43" i="32"/>
  <c r="W43" i="32" s="1"/>
  <c r="W41" i="17" s="1"/>
  <c r="K41" i="34"/>
  <c r="G39" i="17" s="1"/>
  <c r="L34" i="38"/>
  <c r="J42" i="33"/>
  <c r="K42" i="33" s="1"/>
  <c r="H40" i="17" s="1"/>
  <c r="I42" i="33"/>
  <c r="V44" i="35"/>
  <c r="W44" i="35" s="1"/>
  <c r="V42" i="17" s="1"/>
  <c r="U44" i="35"/>
  <c r="I42" i="34"/>
  <c r="J42" i="34"/>
  <c r="J42" i="31"/>
  <c r="I42" i="31"/>
  <c r="N32" i="38"/>
  <c r="K34" i="38"/>
  <c r="K41" i="31"/>
  <c r="D39" i="17" s="1"/>
  <c r="J42" i="37"/>
  <c r="K42" i="37" s="1"/>
  <c r="J40" i="17" s="1"/>
  <c r="I42" i="37"/>
  <c r="U42" i="31"/>
  <c r="V42" i="31"/>
  <c r="W42" i="31" s="1"/>
  <c r="U40" i="17" s="1"/>
  <c r="J42" i="35"/>
  <c r="K42" i="35" s="1"/>
  <c r="E40" i="17" s="1"/>
  <c r="I42" i="35"/>
  <c r="U42" i="18"/>
  <c r="V42" i="18"/>
  <c r="W42" i="18" s="1"/>
  <c r="T40" i="17" s="1"/>
  <c r="O38" i="17" l="1"/>
  <c r="V43" i="34"/>
  <c r="W43" i="34" s="1"/>
  <c r="X41" i="17" s="1"/>
  <c r="U43" i="34"/>
  <c r="I43" i="18"/>
  <c r="J43" i="18"/>
  <c r="K43" i="18" s="1"/>
  <c r="C41" i="17" s="1"/>
  <c r="AC40" i="17"/>
  <c r="AF40" i="17" s="1"/>
  <c r="V43" i="37"/>
  <c r="W43" i="37" s="1"/>
  <c r="AA41" i="17" s="1"/>
  <c r="U43" i="37"/>
  <c r="O33" i="38"/>
  <c r="N33" i="38"/>
  <c r="K43" i="32"/>
  <c r="F41" i="17" s="1"/>
  <c r="J36" i="38"/>
  <c r="J44" i="32"/>
  <c r="I44" i="32"/>
  <c r="K42" i="31"/>
  <c r="D40" i="17" s="1"/>
  <c r="K35" i="38"/>
  <c r="V45" i="35"/>
  <c r="W45" i="35" s="1"/>
  <c r="V43" i="17" s="1"/>
  <c r="U45" i="35"/>
  <c r="V44" i="32"/>
  <c r="W44" i="32" s="1"/>
  <c r="W42" i="17" s="1"/>
  <c r="U44" i="32"/>
  <c r="I43" i="37"/>
  <c r="J43" i="37"/>
  <c r="K43" i="37" s="1"/>
  <c r="J41" i="17" s="1"/>
  <c r="I43" i="31"/>
  <c r="J43" i="31"/>
  <c r="L39" i="17"/>
  <c r="U43" i="18"/>
  <c r="V43" i="18"/>
  <c r="W43" i="18" s="1"/>
  <c r="T41" i="17" s="1"/>
  <c r="V43" i="33"/>
  <c r="W43" i="33" s="1"/>
  <c r="Y41" i="17" s="1"/>
  <c r="U43" i="33"/>
  <c r="I43" i="34"/>
  <c r="J43" i="34"/>
  <c r="I43" i="33"/>
  <c r="J43" i="33"/>
  <c r="K43" i="33" s="1"/>
  <c r="H41" i="17" s="1"/>
  <c r="V43" i="31"/>
  <c r="W43" i="31" s="1"/>
  <c r="U41" i="17" s="1"/>
  <c r="U43" i="31"/>
  <c r="J43" i="35"/>
  <c r="K43" i="35" s="1"/>
  <c r="E41" i="17" s="1"/>
  <c r="I43" i="35"/>
  <c r="L35" i="38"/>
  <c r="K42" i="34"/>
  <c r="G40" i="17" s="1"/>
  <c r="V44" i="34" l="1"/>
  <c r="W44" i="34" s="1"/>
  <c r="X42" i="17" s="1"/>
  <c r="U44" i="34"/>
  <c r="J44" i="18"/>
  <c r="K44" i="18" s="1"/>
  <c r="C42" i="17" s="1"/>
  <c r="I44" i="18"/>
  <c r="K44" i="32"/>
  <c r="F42" i="17" s="1"/>
  <c r="J37" i="38"/>
  <c r="I45" i="32"/>
  <c r="J45" i="32"/>
  <c r="V44" i="37"/>
  <c r="W44" i="37" s="1"/>
  <c r="AA42" i="17" s="1"/>
  <c r="U44" i="37"/>
  <c r="AC41" i="17"/>
  <c r="AF41" i="17" s="1"/>
  <c r="J44" i="37"/>
  <c r="K44" i="37" s="1"/>
  <c r="J42" i="17" s="1"/>
  <c r="I44" i="37"/>
  <c r="U44" i="18"/>
  <c r="V44" i="18"/>
  <c r="W44" i="18" s="1"/>
  <c r="T42" i="17" s="1"/>
  <c r="U45" i="32"/>
  <c r="V45" i="32"/>
  <c r="W45" i="32" s="1"/>
  <c r="W43" i="17" s="1"/>
  <c r="J44" i="33"/>
  <c r="K44" i="33" s="1"/>
  <c r="H42" i="17" s="1"/>
  <c r="I44" i="33"/>
  <c r="L36" i="38"/>
  <c r="K43" i="34"/>
  <c r="G41" i="17" s="1"/>
  <c r="V46" i="35"/>
  <c r="W46" i="35" s="1"/>
  <c r="V44" i="17" s="1"/>
  <c r="U46" i="35"/>
  <c r="I44" i="34"/>
  <c r="J44" i="34"/>
  <c r="O39" i="17"/>
  <c r="E34" i="28"/>
  <c r="J44" i="35"/>
  <c r="K44" i="35" s="1"/>
  <c r="E42" i="17" s="1"/>
  <c r="I44" i="35"/>
  <c r="U44" i="33"/>
  <c r="V44" i="33"/>
  <c r="W44" i="33" s="1"/>
  <c r="Y42" i="17" s="1"/>
  <c r="K36" i="38"/>
  <c r="K43" i="31"/>
  <c r="D41" i="17" s="1"/>
  <c r="U44" i="31"/>
  <c r="V44" i="31"/>
  <c r="W44" i="31" s="1"/>
  <c r="U42" i="17" s="1"/>
  <c r="I44" i="31"/>
  <c r="J44" i="31"/>
  <c r="L40" i="17"/>
  <c r="U45" i="34" l="1"/>
  <c r="V45" i="34"/>
  <c r="W45" i="34" s="1"/>
  <c r="X43" i="17" s="1"/>
  <c r="I45" i="18"/>
  <c r="J45" i="18"/>
  <c r="K45" i="18" s="1"/>
  <c r="C43" i="17" s="1"/>
  <c r="U45" i="37"/>
  <c r="V45" i="37"/>
  <c r="W45" i="37" s="1"/>
  <c r="AA43" i="17" s="1"/>
  <c r="J38" i="38"/>
  <c r="K45" i="32"/>
  <c r="F43" i="17" s="1"/>
  <c r="I46" i="32"/>
  <c r="J46" i="32"/>
  <c r="U45" i="33"/>
  <c r="V45" i="33"/>
  <c r="W45" i="33" s="1"/>
  <c r="Y43" i="17" s="1"/>
  <c r="V45" i="31"/>
  <c r="W45" i="31" s="1"/>
  <c r="U43" i="17" s="1"/>
  <c r="U45" i="31"/>
  <c r="U45" i="18"/>
  <c r="V45" i="18"/>
  <c r="W45" i="18" s="1"/>
  <c r="T43" i="17" s="1"/>
  <c r="J45" i="31"/>
  <c r="I45" i="31"/>
  <c r="J45" i="35"/>
  <c r="K45" i="35" s="1"/>
  <c r="E43" i="17" s="1"/>
  <c r="I45" i="35"/>
  <c r="L41" i="17"/>
  <c r="J45" i="37"/>
  <c r="K45" i="37" s="1"/>
  <c r="J43" i="17" s="1"/>
  <c r="I45" i="37"/>
  <c r="I45" i="34"/>
  <c r="J45" i="34"/>
  <c r="AC42" i="17"/>
  <c r="AF42" i="17" s="1"/>
  <c r="M34" i="38"/>
  <c r="N34" i="38"/>
  <c r="O34" i="38"/>
  <c r="V47" i="35"/>
  <c r="W47" i="35" s="1"/>
  <c r="V45" i="17" s="1"/>
  <c r="U47" i="35"/>
  <c r="I45" i="33"/>
  <c r="J45" i="33"/>
  <c r="K45" i="33" s="1"/>
  <c r="H43" i="17" s="1"/>
  <c r="L37" i="38"/>
  <c r="K44" i="34"/>
  <c r="G42" i="17" s="1"/>
  <c r="U46" i="32"/>
  <c r="V46" i="32"/>
  <c r="W46" i="32" s="1"/>
  <c r="W44" i="17" s="1"/>
  <c r="E35" i="28"/>
  <c r="O40" i="17"/>
  <c r="K37" i="38"/>
  <c r="K44" i="31"/>
  <c r="D42" i="17" s="1"/>
  <c r="V46" i="34" l="1"/>
  <c r="W46" i="34" s="1"/>
  <c r="X44" i="17" s="1"/>
  <c r="U46" i="34"/>
  <c r="L42" i="17"/>
  <c r="O42" i="17" s="1"/>
  <c r="J46" i="18"/>
  <c r="K46" i="18" s="1"/>
  <c r="C44" i="17" s="1"/>
  <c r="I46" i="18"/>
  <c r="K46" i="32"/>
  <c r="F44" i="17" s="1"/>
  <c r="J39" i="38"/>
  <c r="J47" i="32"/>
  <c r="I47" i="32"/>
  <c r="AC43" i="17"/>
  <c r="AF43" i="17" s="1"/>
  <c r="V46" i="37"/>
  <c r="W46" i="37" s="1"/>
  <c r="AA44" i="17" s="1"/>
  <c r="U46" i="37"/>
  <c r="I46" i="33"/>
  <c r="J46" i="33"/>
  <c r="K46" i="33" s="1"/>
  <c r="H44" i="17" s="1"/>
  <c r="I46" i="35"/>
  <c r="J46" i="35"/>
  <c r="K46" i="35" s="1"/>
  <c r="E44" i="17" s="1"/>
  <c r="V48" i="35"/>
  <c r="W48" i="35" s="1"/>
  <c r="V46" i="17" s="1"/>
  <c r="U48" i="35"/>
  <c r="V46" i="18"/>
  <c r="W46" i="18" s="1"/>
  <c r="T44" i="17" s="1"/>
  <c r="U46" i="18"/>
  <c r="J46" i="34"/>
  <c r="I46" i="34"/>
  <c r="V47" i="32"/>
  <c r="W47" i="32" s="1"/>
  <c r="W45" i="17" s="1"/>
  <c r="U47" i="32"/>
  <c r="J46" i="37"/>
  <c r="K46" i="37" s="1"/>
  <c r="J44" i="17" s="1"/>
  <c r="I46" i="37"/>
  <c r="K45" i="34"/>
  <c r="G43" i="17" s="1"/>
  <c r="L38" i="38"/>
  <c r="J46" i="31"/>
  <c r="I46" i="31"/>
  <c r="U46" i="31"/>
  <c r="V46" i="31"/>
  <c r="W46" i="31" s="1"/>
  <c r="U44" i="17" s="1"/>
  <c r="M35" i="38"/>
  <c r="O35" i="38"/>
  <c r="N35" i="38"/>
  <c r="E36" i="28"/>
  <c r="O41" i="17"/>
  <c r="K45" i="31"/>
  <c r="D43" i="17" s="1"/>
  <c r="K38" i="38"/>
  <c r="V46" i="33"/>
  <c r="W46" i="33" s="1"/>
  <c r="Y44" i="17" s="1"/>
  <c r="U46" i="33"/>
  <c r="U47" i="34" l="1"/>
  <c r="V47" i="34"/>
  <c r="W47" i="34" s="1"/>
  <c r="X45" i="17" s="1"/>
  <c r="E37" i="28"/>
  <c r="M37" i="38" s="1"/>
  <c r="J47" i="18"/>
  <c r="K47" i="18" s="1"/>
  <c r="C45" i="17" s="1"/>
  <c r="I47" i="18"/>
  <c r="AC44" i="17"/>
  <c r="AF44" i="17" s="1"/>
  <c r="I48" i="32"/>
  <c r="J48" i="32"/>
  <c r="V47" i="37"/>
  <c r="W47" i="37" s="1"/>
  <c r="AA45" i="17" s="1"/>
  <c r="U47" i="37"/>
  <c r="K47" i="32"/>
  <c r="F45" i="17" s="1"/>
  <c r="J40" i="38"/>
  <c r="K39" i="38"/>
  <c r="K46" i="31"/>
  <c r="D44" i="17" s="1"/>
  <c r="J47" i="37"/>
  <c r="K47" i="37" s="1"/>
  <c r="J45" i="17" s="1"/>
  <c r="I47" i="37"/>
  <c r="V49" i="35"/>
  <c r="W49" i="35" s="1"/>
  <c r="V47" i="17" s="1"/>
  <c r="U49" i="35"/>
  <c r="M36" i="38"/>
  <c r="N36" i="38"/>
  <c r="O36" i="38"/>
  <c r="U48" i="32"/>
  <c r="V48" i="32"/>
  <c r="W48" i="32" s="1"/>
  <c r="W46" i="17" s="1"/>
  <c r="V47" i="18"/>
  <c r="W47" i="18" s="1"/>
  <c r="T45" i="17" s="1"/>
  <c r="U47" i="18"/>
  <c r="J47" i="31"/>
  <c r="I47" i="31"/>
  <c r="J47" i="35"/>
  <c r="K47" i="35" s="1"/>
  <c r="E45" i="17" s="1"/>
  <c r="I47" i="35"/>
  <c r="I47" i="34"/>
  <c r="J47" i="34"/>
  <c r="U47" i="31"/>
  <c r="V47" i="31"/>
  <c r="W47" i="31" s="1"/>
  <c r="U45" i="17" s="1"/>
  <c r="V47" i="33"/>
  <c r="W47" i="33" s="1"/>
  <c r="Y45" i="17" s="1"/>
  <c r="U47" i="33"/>
  <c r="L43" i="17"/>
  <c r="L39" i="38"/>
  <c r="K46" i="34"/>
  <c r="G44" i="17" s="1"/>
  <c r="J47" i="33"/>
  <c r="K47" i="33" s="1"/>
  <c r="H45" i="17" s="1"/>
  <c r="I47" i="33"/>
  <c r="N37" i="38" l="1"/>
  <c r="V48" i="34"/>
  <c r="W48" i="34" s="1"/>
  <c r="X46" i="17" s="1"/>
  <c r="U48" i="34"/>
  <c r="O37" i="38"/>
  <c r="I48" i="18"/>
  <c r="J48" i="18"/>
  <c r="K48" i="18" s="1"/>
  <c r="C46" i="17" s="1"/>
  <c r="U48" i="37"/>
  <c r="V48" i="37"/>
  <c r="W48" i="37" s="1"/>
  <c r="AA46" i="17" s="1"/>
  <c r="J41" i="38"/>
  <c r="K48" i="32"/>
  <c r="F46" i="17" s="1"/>
  <c r="J49" i="32"/>
  <c r="I49" i="32"/>
  <c r="J48" i="35"/>
  <c r="K48" i="35" s="1"/>
  <c r="E46" i="17" s="1"/>
  <c r="I48" i="35"/>
  <c r="I48" i="31"/>
  <c r="J48" i="31"/>
  <c r="J48" i="37"/>
  <c r="K48" i="37" s="1"/>
  <c r="J46" i="17" s="1"/>
  <c r="I48" i="37"/>
  <c r="K47" i="34"/>
  <c r="G45" i="17" s="1"/>
  <c r="L40" i="38"/>
  <c r="J48" i="34"/>
  <c r="I48" i="34"/>
  <c r="J48" i="33"/>
  <c r="K48" i="33" s="1"/>
  <c r="H46" i="17" s="1"/>
  <c r="I48" i="33"/>
  <c r="K47" i="31"/>
  <c r="D45" i="17" s="1"/>
  <c r="K40" i="38"/>
  <c r="L44" i="17"/>
  <c r="U49" i="32"/>
  <c r="V49" i="32"/>
  <c r="W49" i="32" s="1"/>
  <c r="W47" i="17" s="1"/>
  <c r="O43" i="17"/>
  <c r="E38" i="28"/>
  <c r="V48" i="33"/>
  <c r="W48" i="33" s="1"/>
  <c r="Y46" i="17" s="1"/>
  <c r="U48" i="33"/>
  <c r="U48" i="18"/>
  <c r="V48" i="18"/>
  <c r="W48" i="18" s="1"/>
  <c r="T46" i="17" s="1"/>
  <c r="U48" i="31"/>
  <c r="V48" i="31"/>
  <c r="W48" i="31" s="1"/>
  <c r="U46" i="17" s="1"/>
  <c r="AC45" i="17"/>
  <c r="AF45" i="17" s="1"/>
  <c r="U50" i="35"/>
  <c r="V50" i="35"/>
  <c r="W50" i="35" s="1"/>
  <c r="V48" i="17" s="1"/>
  <c r="U49" i="34" l="1"/>
  <c r="V49" i="34"/>
  <c r="W49" i="34" s="1"/>
  <c r="X47" i="17" s="1"/>
  <c r="L45" i="17"/>
  <c r="E40" i="28" s="1"/>
  <c r="M40" i="38" s="1"/>
  <c r="J49" i="18"/>
  <c r="K49" i="18" s="1"/>
  <c r="C47" i="17" s="1"/>
  <c r="I49" i="18"/>
  <c r="J50" i="32"/>
  <c r="I50" i="32"/>
  <c r="J42" i="38"/>
  <c r="K49" i="32"/>
  <c r="F47" i="17" s="1"/>
  <c r="AC46" i="17"/>
  <c r="AF46" i="17" s="1"/>
  <c r="U49" i="37"/>
  <c r="V49" i="37"/>
  <c r="W49" i="37" s="1"/>
  <c r="AA47" i="17" s="1"/>
  <c r="V51" i="35"/>
  <c r="W51" i="35" s="1"/>
  <c r="V49" i="17" s="1"/>
  <c r="U51" i="35"/>
  <c r="I49" i="31"/>
  <c r="J49" i="31"/>
  <c r="I49" i="34"/>
  <c r="J49" i="34"/>
  <c r="V49" i="18"/>
  <c r="W49" i="18" s="1"/>
  <c r="T47" i="17" s="1"/>
  <c r="U49" i="18"/>
  <c r="K48" i="31"/>
  <c r="D46" i="17" s="1"/>
  <c r="K41" i="38"/>
  <c r="J49" i="35"/>
  <c r="K49" i="35" s="1"/>
  <c r="E47" i="17" s="1"/>
  <c r="I49" i="35"/>
  <c r="I49" i="33"/>
  <c r="J49" i="33"/>
  <c r="K49" i="33" s="1"/>
  <c r="H47" i="17" s="1"/>
  <c r="O44" i="17"/>
  <c r="E39" i="28"/>
  <c r="U50" i="32"/>
  <c r="V50" i="32"/>
  <c r="W50" i="32" s="1"/>
  <c r="W48" i="17" s="1"/>
  <c r="V49" i="33"/>
  <c r="W49" i="33" s="1"/>
  <c r="Y47" i="17" s="1"/>
  <c r="U49" i="33"/>
  <c r="K48" i="34"/>
  <c r="G46" i="17" s="1"/>
  <c r="L41" i="38"/>
  <c r="V49" i="31"/>
  <c r="W49" i="31" s="1"/>
  <c r="U47" i="17" s="1"/>
  <c r="U49" i="31"/>
  <c r="M38" i="38"/>
  <c r="N38" i="38"/>
  <c r="O38" i="38"/>
  <c r="J49" i="37"/>
  <c r="K49" i="37" s="1"/>
  <c r="J47" i="17" s="1"/>
  <c r="I49" i="37"/>
  <c r="V50" i="34" l="1"/>
  <c r="W50" i="34" s="1"/>
  <c r="X48" i="17" s="1"/>
  <c r="U50" i="34"/>
  <c r="O45" i="17"/>
  <c r="J50" i="18"/>
  <c r="K50" i="18" s="1"/>
  <c r="C48" i="17" s="1"/>
  <c r="I50" i="18"/>
  <c r="U50" i="37"/>
  <c r="V50" i="37"/>
  <c r="W50" i="37" s="1"/>
  <c r="AA48" i="17" s="1"/>
  <c r="N40" i="38"/>
  <c r="I51" i="32"/>
  <c r="J51" i="32"/>
  <c r="K50" i="32"/>
  <c r="F48" i="17" s="1"/>
  <c r="J43" i="38"/>
  <c r="V51" i="32"/>
  <c r="W51" i="32" s="1"/>
  <c r="W49" i="17" s="1"/>
  <c r="U51" i="32"/>
  <c r="L46" i="17"/>
  <c r="V50" i="31"/>
  <c r="W50" i="31" s="1"/>
  <c r="U48" i="17" s="1"/>
  <c r="U50" i="31"/>
  <c r="U50" i="18"/>
  <c r="V50" i="18"/>
  <c r="W50" i="18" s="1"/>
  <c r="T48" i="17" s="1"/>
  <c r="J50" i="33"/>
  <c r="K50" i="33" s="1"/>
  <c r="H48" i="17" s="1"/>
  <c r="I50" i="33"/>
  <c r="I50" i="35"/>
  <c r="J50" i="35"/>
  <c r="K50" i="35" s="1"/>
  <c r="E48" i="17" s="1"/>
  <c r="K49" i="34"/>
  <c r="G47" i="17" s="1"/>
  <c r="L42" i="38"/>
  <c r="J50" i="31"/>
  <c r="I50" i="31"/>
  <c r="AC47" i="17"/>
  <c r="AF47" i="17" s="1"/>
  <c r="J50" i="34"/>
  <c r="I50" i="34"/>
  <c r="V52" i="35"/>
  <c r="W52" i="35" s="1"/>
  <c r="V50" i="17" s="1"/>
  <c r="U52" i="35"/>
  <c r="I50" i="37"/>
  <c r="J50" i="37"/>
  <c r="K50" i="37" s="1"/>
  <c r="J48" i="17" s="1"/>
  <c r="U50" i="33"/>
  <c r="V50" i="33"/>
  <c r="W50" i="33" s="1"/>
  <c r="Y48" i="17" s="1"/>
  <c r="M39" i="38"/>
  <c r="O39" i="38"/>
  <c r="N39" i="38"/>
  <c r="O40" i="38"/>
  <c r="K49" i="31"/>
  <c r="D47" i="17" s="1"/>
  <c r="K42" i="38"/>
  <c r="U51" i="34" l="1"/>
  <c r="V51" i="34"/>
  <c r="W51" i="34" s="1"/>
  <c r="X49" i="17" s="1"/>
  <c r="I51" i="18"/>
  <c r="J51" i="18"/>
  <c r="K51" i="18" s="1"/>
  <c r="C49" i="17" s="1"/>
  <c r="K51" i="32"/>
  <c r="F49" i="17" s="1"/>
  <c r="J44" i="38"/>
  <c r="AC48" i="17"/>
  <c r="AF48" i="17" s="1"/>
  <c r="I52" i="32"/>
  <c r="J52" i="32"/>
  <c r="V51" i="37"/>
  <c r="W51" i="37" s="1"/>
  <c r="AA49" i="17" s="1"/>
  <c r="U51" i="37"/>
  <c r="K50" i="31"/>
  <c r="D48" i="17" s="1"/>
  <c r="K43" i="38"/>
  <c r="O46" i="17"/>
  <c r="E41" i="28"/>
  <c r="U51" i="18"/>
  <c r="V51" i="18"/>
  <c r="W51" i="18" s="1"/>
  <c r="T49" i="17" s="1"/>
  <c r="I51" i="33"/>
  <c r="J51" i="33"/>
  <c r="K51" i="33" s="1"/>
  <c r="H49" i="17" s="1"/>
  <c r="J51" i="37"/>
  <c r="K51" i="37" s="1"/>
  <c r="J49" i="17" s="1"/>
  <c r="I51" i="37"/>
  <c r="I51" i="31"/>
  <c r="J51" i="31"/>
  <c r="U51" i="33"/>
  <c r="V51" i="33"/>
  <c r="W51" i="33" s="1"/>
  <c r="Y49" i="17" s="1"/>
  <c r="U53" i="35"/>
  <c r="V53" i="35"/>
  <c r="W53" i="35" s="1"/>
  <c r="V51" i="17" s="1"/>
  <c r="V52" i="32"/>
  <c r="W52" i="32" s="1"/>
  <c r="W50" i="17" s="1"/>
  <c r="U52" i="32"/>
  <c r="I51" i="35"/>
  <c r="J51" i="35"/>
  <c r="K51" i="35" s="1"/>
  <c r="E49" i="17" s="1"/>
  <c r="U51" i="31"/>
  <c r="V51" i="31"/>
  <c r="W51" i="31" s="1"/>
  <c r="U49" i="17" s="1"/>
  <c r="L47" i="17"/>
  <c r="J51" i="34"/>
  <c r="I51" i="34"/>
  <c r="L43" i="38"/>
  <c r="K50" i="34"/>
  <c r="G48" i="17" s="1"/>
  <c r="V52" i="34" l="1"/>
  <c r="W52" i="34" s="1"/>
  <c r="X50" i="17" s="1"/>
  <c r="U52" i="34"/>
  <c r="I52" i="18"/>
  <c r="J52" i="18"/>
  <c r="K52" i="18" s="1"/>
  <c r="C50" i="17" s="1"/>
  <c r="U52" i="37"/>
  <c r="V52" i="37"/>
  <c r="W52" i="37" s="1"/>
  <c r="AA50" i="17" s="1"/>
  <c r="AC49" i="17"/>
  <c r="AF49" i="17" s="1"/>
  <c r="J45" i="38"/>
  <c r="K52" i="32"/>
  <c r="F50" i="17" s="1"/>
  <c r="J53" i="32"/>
  <c r="I53" i="32"/>
  <c r="J52" i="31"/>
  <c r="I52" i="31"/>
  <c r="M41" i="38"/>
  <c r="N41" i="38"/>
  <c r="O41" i="38"/>
  <c r="J52" i="37"/>
  <c r="K52" i="37" s="1"/>
  <c r="J50" i="17" s="1"/>
  <c r="I52" i="37"/>
  <c r="I52" i="34"/>
  <c r="J52" i="34"/>
  <c r="U53" i="32"/>
  <c r="V53" i="32"/>
  <c r="W53" i="32" s="1"/>
  <c r="W51" i="17" s="1"/>
  <c r="K51" i="31"/>
  <c r="D49" i="17" s="1"/>
  <c r="K44" i="38"/>
  <c r="L44" i="38"/>
  <c r="K51" i="34"/>
  <c r="G49" i="17" s="1"/>
  <c r="U52" i="31"/>
  <c r="V52" i="31"/>
  <c r="W52" i="31" s="1"/>
  <c r="U50" i="17" s="1"/>
  <c r="U54" i="35"/>
  <c r="V54" i="35"/>
  <c r="W54" i="35" s="1"/>
  <c r="V52" i="17" s="1"/>
  <c r="I52" i="33"/>
  <c r="J52" i="33"/>
  <c r="K52" i="33" s="1"/>
  <c r="H50" i="17" s="1"/>
  <c r="L48" i="17"/>
  <c r="V52" i="18"/>
  <c r="W52" i="18" s="1"/>
  <c r="T50" i="17" s="1"/>
  <c r="U52" i="18"/>
  <c r="O47" i="17"/>
  <c r="E42" i="28"/>
  <c r="I52" i="35"/>
  <c r="J52" i="35"/>
  <c r="K52" i="35" s="1"/>
  <c r="E50" i="17" s="1"/>
  <c r="V52" i="33"/>
  <c r="W52" i="33" s="1"/>
  <c r="Y50" i="17" s="1"/>
  <c r="U52" i="33"/>
  <c r="V53" i="34" l="1"/>
  <c r="W53" i="34" s="1"/>
  <c r="X51" i="17" s="1"/>
  <c r="U53" i="34"/>
  <c r="J53" i="18"/>
  <c r="K53" i="18" s="1"/>
  <c r="C51" i="17" s="1"/>
  <c r="I53" i="18"/>
  <c r="K53" i="32"/>
  <c r="F51" i="17" s="1"/>
  <c r="J46" i="38"/>
  <c r="J54" i="32"/>
  <c r="I54" i="32"/>
  <c r="L49" i="17"/>
  <c r="E44" i="28" s="1"/>
  <c r="V53" i="37"/>
  <c r="W53" i="37" s="1"/>
  <c r="AA51" i="17" s="1"/>
  <c r="U53" i="37"/>
  <c r="U53" i="18"/>
  <c r="V53" i="18"/>
  <c r="W53" i="18" s="1"/>
  <c r="T51" i="17" s="1"/>
  <c r="AC50" i="17"/>
  <c r="AF50" i="17" s="1"/>
  <c r="V55" i="35"/>
  <c r="W55" i="35" s="1"/>
  <c r="V53" i="17" s="1"/>
  <c r="U55" i="35"/>
  <c r="I53" i="35"/>
  <c r="J53" i="35"/>
  <c r="K53" i="35" s="1"/>
  <c r="E51" i="17" s="1"/>
  <c r="M42" i="38"/>
  <c r="N42" i="38"/>
  <c r="O42" i="38"/>
  <c r="O48" i="17"/>
  <c r="E43" i="28"/>
  <c r="V54" i="32"/>
  <c r="W54" i="32" s="1"/>
  <c r="W52" i="17" s="1"/>
  <c r="U54" i="32"/>
  <c r="J53" i="37"/>
  <c r="K53" i="37" s="1"/>
  <c r="J51" i="17" s="1"/>
  <c r="I53" i="37"/>
  <c r="V53" i="31"/>
  <c r="W53" i="31" s="1"/>
  <c r="U51" i="17" s="1"/>
  <c r="U53" i="31"/>
  <c r="L45" i="38"/>
  <c r="K52" i="34"/>
  <c r="G50" i="17" s="1"/>
  <c r="I53" i="34"/>
  <c r="J53" i="34"/>
  <c r="I53" i="31"/>
  <c r="J53" i="31"/>
  <c r="K52" i="31"/>
  <c r="D50" i="17" s="1"/>
  <c r="K45" i="38"/>
  <c r="J53" i="33"/>
  <c r="K53" i="33" s="1"/>
  <c r="H51" i="17" s="1"/>
  <c r="I53" i="33"/>
  <c r="V53" i="33"/>
  <c r="W53" i="33" s="1"/>
  <c r="Y51" i="17" s="1"/>
  <c r="U53" i="33"/>
  <c r="U54" i="34" l="1"/>
  <c r="V54" i="34"/>
  <c r="W54" i="34" s="1"/>
  <c r="X52" i="17" s="1"/>
  <c r="O49" i="17"/>
  <c r="J54" i="18"/>
  <c r="K54" i="18" s="1"/>
  <c r="C52" i="17" s="1"/>
  <c r="I54" i="18"/>
  <c r="L50" i="17"/>
  <c r="O50" i="17" s="1"/>
  <c r="M44" i="38"/>
  <c r="O44" i="38"/>
  <c r="U54" i="37"/>
  <c r="V54" i="37"/>
  <c r="W54" i="37" s="1"/>
  <c r="AA52" i="17" s="1"/>
  <c r="J55" i="32"/>
  <c r="I55" i="32"/>
  <c r="K54" i="32"/>
  <c r="F52" i="17" s="1"/>
  <c r="J47" i="38"/>
  <c r="I54" i="31"/>
  <c r="J54" i="31"/>
  <c r="V56" i="35"/>
  <c r="W56" i="35" s="1"/>
  <c r="V54" i="17" s="1"/>
  <c r="U56" i="35"/>
  <c r="I54" i="33"/>
  <c r="J54" i="33"/>
  <c r="K54" i="33" s="1"/>
  <c r="H52" i="17" s="1"/>
  <c r="K53" i="31"/>
  <c r="D51" i="17" s="1"/>
  <c r="K46" i="38"/>
  <c r="L46" i="38"/>
  <c r="K53" i="34"/>
  <c r="G51" i="17" s="1"/>
  <c r="V54" i="31"/>
  <c r="W54" i="31" s="1"/>
  <c r="U52" i="17" s="1"/>
  <c r="U54" i="31"/>
  <c r="M43" i="38"/>
  <c r="O43" i="38"/>
  <c r="N43" i="38"/>
  <c r="I54" i="35"/>
  <c r="J54" i="35"/>
  <c r="K54" i="35" s="1"/>
  <c r="E52" i="17" s="1"/>
  <c r="I54" i="34"/>
  <c r="J54" i="34"/>
  <c r="U55" i="32"/>
  <c r="V55" i="32"/>
  <c r="W55" i="32" s="1"/>
  <c r="W53" i="17" s="1"/>
  <c r="U54" i="33"/>
  <c r="V54" i="33"/>
  <c r="W54" i="33" s="1"/>
  <c r="Y52" i="17" s="1"/>
  <c r="AC51" i="17"/>
  <c r="AF51" i="17" s="1"/>
  <c r="V54" i="18"/>
  <c r="W54" i="18" s="1"/>
  <c r="T52" i="17" s="1"/>
  <c r="U54" i="18"/>
  <c r="J54" i="37"/>
  <c r="K54" i="37" s="1"/>
  <c r="J52" i="17" s="1"/>
  <c r="I54" i="37"/>
  <c r="N44" i="38"/>
  <c r="E45" i="28" l="1"/>
  <c r="M45" i="38" s="1"/>
  <c r="U55" i="34"/>
  <c r="V55" i="34"/>
  <c r="W55" i="34" s="1"/>
  <c r="X53" i="17" s="1"/>
  <c r="J55" i="18"/>
  <c r="K55" i="18" s="1"/>
  <c r="C53" i="17" s="1"/>
  <c r="I55" i="18"/>
  <c r="L51" i="17"/>
  <c r="O51" i="17" s="1"/>
  <c r="J56" i="32"/>
  <c r="I56" i="32"/>
  <c r="K55" i="32"/>
  <c r="F53" i="17" s="1"/>
  <c r="J48" i="38"/>
  <c r="V55" i="37"/>
  <c r="W55" i="37" s="1"/>
  <c r="AA53" i="17" s="1"/>
  <c r="U55" i="37"/>
  <c r="K54" i="34"/>
  <c r="G52" i="17" s="1"/>
  <c r="L47" i="38"/>
  <c r="AC52" i="17"/>
  <c r="AF52" i="17" s="1"/>
  <c r="I55" i="33"/>
  <c r="J55" i="33"/>
  <c r="K55" i="33" s="1"/>
  <c r="H53" i="17" s="1"/>
  <c r="U55" i="33"/>
  <c r="V55" i="33"/>
  <c r="W55" i="33" s="1"/>
  <c r="Y53" i="17" s="1"/>
  <c r="V57" i="35"/>
  <c r="W57" i="35" s="1"/>
  <c r="V55" i="17" s="1"/>
  <c r="U57" i="35"/>
  <c r="J55" i="34"/>
  <c r="I55" i="34"/>
  <c r="U55" i="31"/>
  <c r="V55" i="31"/>
  <c r="W55" i="31" s="1"/>
  <c r="U53" i="17" s="1"/>
  <c r="U56" i="32"/>
  <c r="V56" i="32"/>
  <c r="W56" i="32" s="1"/>
  <c r="W54" i="17" s="1"/>
  <c r="J55" i="37"/>
  <c r="K55" i="37" s="1"/>
  <c r="J53" i="17" s="1"/>
  <c r="I55" i="37"/>
  <c r="K54" i="31"/>
  <c r="D52" i="17" s="1"/>
  <c r="K47" i="38"/>
  <c r="U55" i="18"/>
  <c r="V55" i="18"/>
  <c r="W55" i="18" s="1"/>
  <c r="T53" i="17" s="1"/>
  <c r="J55" i="35"/>
  <c r="K55" i="35" s="1"/>
  <c r="E53" i="17" s="1"/>
  <c r="I55" i="35"/>
  <c r="J55" i="31"/>
  <c r="I55" i="31"/>
  <c r="N45" i="38" l="1"/>
  <c r="O45" i="38"/>
  <c r="U56" i="34"/>
  <c r="V56" i="34"/>
  <c r="W56" i="34" s="1"/>
  <c r="X54" i="17" s="1"/>
  <c r="E46" i="28"/>
  <c r="M46" i="38" s="1"/>
  <c r="I56" i="18"/>
  <c r="J56" i="18"/>
  <c r="K56" i="18" s="1"/>
  <c r="C54" i="17" s="1"/>
  <c r="L52" i="17"/>
  <c r="E47" i="28" s="1"/>
  <c r="M47" i="38" s="1"/>
  <c r="U56" i="37"/>
  <c r="V56" i="37"/>
  <c r="W56" i="37" s="1"/>
  <c r="AA54" i="17" s="1"/>
  <c r="AC53" i="17"/>
  <c r="AF53" i="17" s="1"/>
  <c r="J57" i="32"/>
  <c r="I57" i="32"/>
  <c r="J49" i="38"/>
  <c r="K56" i="32"/>
  <c r="F54" i="17" s="1"/>
  <c r="V56" i="33"/>
  <c r="W56" i="33" s="1"/>
  <c r="Y54" i="17" s="1"/>
  <c r="U56" i="33"/>
  <c r="I56" i="33"/>
  <c r="J56" i="33"/>
  <c r="K56" i="33" s="1"/>
  <c r="H54" i="17" s="1"/>
  <c r="I56" i="34"/>
  <c r="J56" i="34"/>
  <c r="V57" i="32"/>
  <c r="W57" i="32" s="1"/>
  <c r="W55" i="17" s="1"/>
  <c r="U57" i="32"/>
  <c r="V58" i="35"/>
  <c r="W58" i="35" s="1"/>
  <c r="V56" i="17" s="1"/>
  <c r="U58" i="35"/>
  <c r="J56" i="37"/>
  <c r="K56" i="37" s="1"/>
  <c r="J54" i="17" s="1"/>
  <c r="I56" i="37"/>
  <c r="U56" i="18"/>
  <c r="V56" i="18"/>
  <c r="W56" i="18" s="1"/>
  <c r="T54" i="17" s="1"/>
  <c r="J56" i="31"/>
  <c r="I56" i="31"/>
  <c r="I56" i="35"/>
  <c r="J56" i="35"/>
  <c r="K56" i="35" s="1"/>
  <c r="E54" i="17" s="1"/>
  <c r="L48" i="38"/>
  <c r="K55" i="34"/>
  <c r="G53" i="17" s="1"/>
  <c r="K55" i="31"/>
  <c r="D53" i="17" s="1"/>
  <c r="K48" i="38"/>
  <c r="V56" i="31"/>
  <c r="W56" i="31" s="1"/>
  <c r="U54" i="17" s="1"/>
  <c r="U56" i="31"/>
  <c r="O46" i="38" l="1"/>
  <c r="O52" i="17"/>
  <c r="U57" i="34"/>
  <c r="V57" i="34"/>
  <c r="W57" i="34" s="1"/>
  <c r="X55" i="17" s="1"/>
  <c r="N46" i="38"/>
  <c r="L53" i="17"/>
  <c r="E48" i="28" s="1"/>
  <c r="M48" i="38" s="1"/>
  <c r="J57" i="18"/>
  <c r="K57" i="18" s="1"/>
  <c r="C55" i="17" s="1"/>
  <c r="I57" i="18"/>
  <c r="AC54" i="17"/>
  <c r="AF54" i="17" s="1"/>
  <c r="I58" i="32"/>
  <c r="J58" i="32"/>
  <c r="J50" i="38"/>
  <c r="K57" i="32"/>
  <c r="F55" i="17" s="1"/>
  <c r="V57" i="37"/>
  <c r="W57" i="37" s="1"/>
  <c r="AA55" i="17" s="1"/>
  <c r="U57" i="37"/>
  <c r="V57" i="31"/>
  <c r="W57" i="31" s="1"/>
  <c r="U55" i="17" s="1"/>
  <c r="U57" i="31"/>
  <c r="K49" i="38"/>
  <c r="K56" i="31"/>
  <c r="D54" i="17" s="1"/>
  <c r="V58" i="32"/>
  <c r="W58" i="32" s="1"/>
  <c r="W56" i="17" s="1"/>
  <c r="U58" i="32"/>
  <c r="U57" i="18"/>
  <c r="V57" i="18"/>
  <c r="W57" i="18" s="1"/>
  <c r="T55" i="17" s="1"/>
  <c r="O47" i="38"/>
  <c r="J57" i="33"/>
  <c r="K57" i="33" s="1"/>
  <c r="H55" i="17" s="1"/>
  <c r="I57" i="33"/>
  <c r="N47" i="38"/>
  <c r="U57" i="33"/>
  <c r="V57" i="33"/>
  <c r="W57" i="33" s="1"/>
  <c r="Y55" i="17" s="1"/>
  <c r="J57" i="37"/>
  <c r="K57" i="37" s="1"/>
  <c r="J55" i="17" s="1"/>
  <c r="I57" i="37"/>
  <c r="I57" i="35"/>
  <c r="J57" i="35"/>
  <c r="K57" i="35" s="1"/>
  <c r="E55" i="17" s="1"/>
  <c r="L49" i="38"/>
  <c r="K56" i="34"/>
  <c r="G54" i="17" s="1"/>
  <c r="J57" i="31"/>
  <c r="I57" i="31"/>
  <c r="V59" i="35"/>
  <c r="W59" i="35" s="1"/>
  <c r="V57" i="17" s="1"/>
  <c r="U59" i="35"/>
  <c r="I57" i="34"/>
  <c r="J57" i="34"/>
  <c r="O53" i="17" l="1"/>
  <c r="V58" i="34"/>
  <c r="W58" i="34" s="1"/>
  <c r="X56" i="17" s="1"/>
  <c r="U58" i="34"/>
  <c r="I58" i="18"/>
  <c r="J58" i="18"/>
  <c r="K58" i="18" s="1"/>
  <c r="C56" i="17" s="1"/>
  <c r="V58" i="37"/>
  <c r="W58" i="37" s="1"/>
  <c r="AA56" i="17" s="1"/>
  <c r="U58" i="37"/>
  <c r="AC55" i="17"/>
  <c r="AF55" i="17" s="1"/>
  <c r="O48" i="38"/>
  <c r="K58" i="32"/>
  <c r="F56" i="17" s="1"/>
  <c r="J51" i="38"/>
  <c r="I59" i="32"/>
  <c r="J59" i="32"/>
  <c r="U60" i="35"/>
  <c r="V60" i="35"/>
  <c r="W60" i="35" s="1"/>
  <c r="V58" i="17" s="1"/>
  <c r="N48" i="38"/>
  <c r="V59" i="32"/>
  <c r="W59" i="32" s="1"/>
  <c r="W57" i="17" s="1"/>
  <c r="U59" i="32"/>
  <c r="K57" i="31"/>
  <c r="D55" i="17" s="1"/>
  <c r="K50" i="38"/>
  <c r="L54" i="17"/>
  <c r="J58" i="37"/>
  <c r="K58" i="37" s="1"/>
  <c r="J56" i="17" s="1"/>
  <c r="I58" i="37"/>
  <c r="I58" i="33"/>
  <c r="J58" i="33"/>
  <c r="K58" i="33" s="1"/>
  <c r="H56" i="17" s="1"/>
  <c r="J58" i="34"/>
  <c r="I58" i="34"/>
  <c r="U58" i="33"/>
  <c r="V58" i="33"/>
  <c r="W58" i="33" s="1"/>
  <c r="Y56" i="17" s="1"/>
  <c r="U58" i="18"/>
  <c r="V58" i="18"/>
  <c r="W58" i="18" s="1"/>
  <c r="T56" i="17" s="1"/>
  <c r="J58" i="31"/>
  <c r="I58" i="31"/>
  <c r="V58" i="31"/>
  <c r="W58" i="31" s="1"/>
  <c r="U56" i="17" s="1"/>
  <c r="U58" i="31"/>
  <c r="L50" i="38"/>
  <c r="K57" i="34"/>
  <c r="G55" i="17" s="1"/>
  <c r="I58" i="35"/>
  <c r="J58" i="35"/>
  <c r="K58" i="35" s="1"/>
  <c r="E56" i="17" s="1"/>
  <c r="U59" i="34" l="1"/>
  <c r="V59" i="34"/>
  <c r="W59" i="34" s="1"/>
  <c r="X57" i="17" s="1"/>
  <c r="J59" i="18"/>
  <c r="K59" i="18" s="1"/>
  <c r="C57" i="17" s="1"/>
  <c r="I59" i="18"/>
  <c r="J60" i="32"/>
  <c r="I60" i="32"/>
  <c r="J52" i="38"/>
  <c r="K59" i="32"/>
  <c r="F57" i="17" s="1"/>
  <c r="U59" i="37"/>
  <c r="V59" i="37"/>
  <c r="W59" i="37" s="1"/>
  <c r="AA57" i="17" s="1"/>
  <c r="U59" i="33"/>
  <c r="V59" i="33"/>
  <c r="W59" i="33" s="1"/>
  <c r="Y57" i="17" s="1"/>
  <c r="I59" i="34"/>
  <c r="J59" i="34"/>
  <c r="O54" i="17"/>
  <c r="E49" i="28"/>
  <c r="U60" i="32"/>
  <c r="V60" i="32"/>
  <c r="W60" i="32" s="1"/>
  <c r="W58" i="17" s="1"/>
  <c r="I59" i="35"/>
  <c r="J59" i="35"/>
  <c r="K59" i="35" s="1"/>
  <c r="E57" i="17" s="1"/>
  <c r="K51" i="38"/>
  <c r="K58" i="31"/>
  <c r="D56" i="17" s="1"/>
  <c r="L51" i="38"/>
  <c r="K58" i="34"/>
  <c r="G56" i="17" s="1"/>
  <c r="V59" i="18"/>
  <c r="W59" i="18" s="1"/>
  <c r="T57" i="17" s="1"/>
  <c r="U59" i="18"/>
  <c r="J59" i="33"/>
  <c r="K59" i="33" s="1"/>
  <c r="H57" i="17" s="1"/>
  <c r="I59" i="33"/>
  <c r="AC56" i="17"/>
  <c r="AF56" i="17" s="1"/>
  <c r="J59" i="37"/>
  <c r="K59" i="37" s="1"/>
  <c r="J57" i="17" s="1"/>
  <c r="I59" i="37"/>
  <c r="J59" i="31"/>
  <c r="I59" i="31"/>
  <c r="L55" i="17"/>
  <c r="V59" i="31"/>
  <c r="W59" i="31" s="1"/>
  <c r="U57" i="17" s="1"/>
  <c r="U59" i="31"/>
  <c r="U61" i="35"/>
  <c r="V61" i="35"/>
  <c r="W61" i="35" s="1"/>
  <c r="V59" i="17" s="1"/>
  <c r="U60" i="34" l="1"/>
  <c r="V60" i="34"/>
  <c r="W60" i="34" s="1"/>
  <c r="X58" i="17" s="1"/>
  <c r="J60" i="18"/>
  <c r="K60" i="18" s="1"/>
  <c r="C58" i="17" s="1"/>
  <c r="I60" i="18"/>
  <c r="V60" i="37"/>
  <c r="W60" i="37" s="1"/>
  <c r="AA58" i="17" s="1"/>
  <c r="U60" i="37"/>
  <c r="L56" i="17"/>
  <c r="O56" i="17" s="1"/>
  <c r="J61" i="32"/>
  <c r="I61" i="32"/>
  <c r="J53" i="38"/>
  <c r="K60" i="32"/>
  <c r="F58" i="17" s="1"/>
  <c r="V61" i="32"/>
  <c r="W61" i="32" s="1"/>
  <c r="W59" i="17" s="1"/>
  <c r="U61" i="32"/>
  <c r="M49" i="38"/>
  <c r="O49" i="38"/>
  <c r="N49" i="38"/>
  <c r="V62" i="35"/>
  <c r="W62" i="35" s="1"/>
  <c r="V60" i="17" s="1"/>
  <c r="U62" i="35"/>
  <c r="E50" i="28"/>
  <c r="O55" i="17"/>
  <c r="J60" i="33"/>
  <c r="K60" i="33" s="1"/>
  <c r="H58" i="17" s="1"/>
  <c r="I60" i="33"/>
  <c r="J60" i="31"/>
  <c r="I60" i="31"/>
  <c r="K52" i="38"/>
  <c r="K59" i="31"/>
  <c r="D57" i="17" s="1"/>
  <c r="V60" i="31"/>
  <c r="W60" i="31" s="1"/>
  <c r="U58" i="17" s="1"/>
  <c r="U60" i="31"/>
  <c r="I60" i="37"/>
  <c r="J60" i="37"/>
  <c r="K60" i="37" s="1"/>
  <c r="J58" i="17" s="1"/>
  <c r="V60" i="18"/>
  <c r="W60" i="18" s="1"/>
  <c r="T58" i="17" s="1"/>
  <c r="U60" i="18"/>
  <c r="AC57" i="17"/>
  <c r="AF57" i="17" s="1"/>
  <c r="I60" i="34"/>
  <c r="J60" i="34"/>
  <c r="K59" i="34"/>
  <c r="G57" i="17" s="1"/>
  <c r="L52" i="38"/>
  <c r="J60" i="35"/>
  <c r="K60" i="35" s="1"/>
  <c r="E58" i="17" s="1"/>
  <c r="I60" i="35"/>
  <c r="V60" i="33"/>
  <c r="W60" i="33" s="1"/>
  <c r="Y58" i="17" s="1"/>
  <c r="U60" i="33"/>
  <c r="U61" i="34" l="1"/>
  <c r="V61" i="34"/>
  <c r="W61" i="34" s="1"/>
  <c r="X59" i="17" s="1"/>
  <c r="E51" i="28"/>
  <c r="M51" i="38" s="1"/>
  <c r="I61" i="18"/>
  <c r="J61" i="18"/>
  <c r="K61" i="18" s="1"/>
  <c r="C59" i="17" s="1"/>
  <c r="J62" i="32"/>
  <c r="I62" i="32"/>
  <c r="J54" i="38"/>
  <c r="K61" i="32"/>
  <c r="F59" i="17" s="1"/>
  <c r="V61" i="37"/>
  <c r="W61" i="37" s="1"/>
  <c r="AA59" i="17" s="1"/>
  <c r="U61" i="37"/>
  <c r="U61" i="33"/>
  <c r="V61" i="33"/>
  <c r="W61" i="33" s="1"/>
  <c r="Y59" i="17" s="1"/>
  <c r="U61" i="18"/>
  <c r="V61" i="18"/>
  <c r="W61" i="18" s="1"/>
  <c r="T59" i="17" s="1"/>
  <c r="U61" i="31"/>
  <c r="V61" i="31"/>
  <c r="W61" i="31" s="1"/>
  <c r="U59" i="17" s="1"/>
  <c r="AC58" i="17"/>
  <c r="AF58" i="17" s="1"/>
  <c r="L57" i="17"/>
  <c r="I61" i="33"/>
  <c r="J61" i="33"/>
  <c r="K61" i="33" s="1"/>
  <c r="H59" i="17" s="1"/>
  <c r="I61" i="34"/>
  <c r="J61" i="34"/>
  <c r="I61" i="35"/>
  <c r="J61" i="35"/>
  <c r="K61" i="35" s="1"/>
  <c r="E59" i="17" s="1"/>
  <c r="I61" i="31"/>
  <c r="J61" i="31"/>
  <c r="K53" i="38"/>
  <c r="K60" i="31"/>
  <c r="D58" i="17" s="1"/>
  <c r="M50" i="38"/>
  <c r="O50" i="38"/>
  <c r="N50" i="38"/>
  <c r="U62" i="32"/>
  <c r="V62" i="32"/>
  <c r="W62" i="32" s="1"/>
  <c r="W60" i="17" s="1"/>
  <c r="J61" i="37"/>
  <c r="K61" i="37" s="1"/>
  <c r="J59" i="17" s="1"/>
  <c r="I61" i="37"/>
  <c r="K60" i="34"/>
  <c r="G58" i="17" s="1"/>
  <c r="L53" i="38"/>
  <c r="V63" i="35"/>
  <c r="W63" i="35" s="1"/>
  <c r="V61" i="17" s="1"/>
  <c r="U63" i="35"/>
  <c r="U62" i="34" l="1"/>
  <c r="V62" i="34"/>
  <c r="W62" i="34" s="1"/>
  <c r="X60" i="17" s="1"/>
  <c r="O51" i="38"/>
  <c r="N51" i="38"/>
  <c r="I62" i="18"/>
  <c r="J62" i="18"/>
  <c r="K62" i="18" s="1"/>
  <c r="C60" i="17" s="1"/>
  <c r="U62" i="37"/>
  <c r="V62" i="37"/>
  <c r="W62" i="37" s="1"/>
  <c r="AA60" i="17" s="1"/>
  <c r="I63" i="32"/>
  <c r="J63" i="32"/>
  <c r="K62" i="32"/>
  <c r="F60" i="17" s="1"/>
  <c r="J55" i="38"/>
  <c r="L58" i="17"/>
  <c r="I62" i="31"/>
  <c r="J62" i="31"/>
  <c r="AC59" i="17"/>
  <c r="AF59" i="17" s="1"/>
  <c r="J62" i="34"/>
  <c r="I62" i="34"/>
  <c r="J62" i="37"/>
  <c r="K62" i="37" s="1"/>
  <c r="J60" i="17" s="1"/>
  <c r="I62" i="37"/>
  <c r="I62" i="33"/>
  <c r="J62" i="33"/>
  <c r="K62" i="33" s="1"/>
  <c r="H60" i="17" s="1"/>
  <c r="V62" i="18"/>
  <c r="W62" i="18" s="1"/>
  <c r="T60" i="17" s="1"/>
  <c r="U62" i="18"/>
  <c r="V62" i="33"/>
  <c r="W62" i="33" s="1"/>
  <c r="Y60" i="17" s="1"/>
  <c r="U62" i="33"/>
  <c r="I62" i="35"/>
  <c r="J62" i="35"/>
  <c r="K62" i="35" s="1"/>
  <c r="E60" i="17" s="1"/>
  <c r="K61" i="31"/>
  <c r="D59" i="17" s="1"/>
  <c r="K54" i="38"/>
  <c r="O57" i="17"/>
  <c r="E52" i="28"/>
  <c r="V64" i="35"/>
  <c r="W64" i="35" s="1"/>
  <c r="V62" i="17" s="1"/>
  <c r="U64" i="35"/>
  <c r="U63" i="32"/>
  <c r="V63" i="32"/>
  <c r="W63" i="32" s="1"/>
  <c r="W61" i="17" s="1"/>
  <c r="L54" i="38"/>
  <c r="K61" i="34"/>
  <c r="G59" i="17" s="1"/>
  <c r="V62" i="31"/>
  <c r="W62" i="31" s="1"/>
  <c r="U60" i="17" s="1"/>
  <c r="U62" i="31"/>
  <c r="V63" i="34" l="1"/>
  <c r="W63" i="34" s="1"/>
  <c r="X61" i="17" s="1"/>
  <c r="U63" i="34"/>
  <c r="I63" i="18"/>
  <c r="J63" i="18"/>
  <c r="K63" i="18" s="1"/>
  <c r="C61" i="17" s="1"/>
  <c r="J56" i="38"/>
  <c r="K63" i="32"/>
  <c r="F61" i="17" s="1"/>
  <c r="L59" i="17"/>
  <c r="O59" i="17" s="1"/>
  <c r="I64" i="32"/>
  <c r="J64" i="32"/>
  <c r="V63" i="37"/>
  <c r="W63" i="37" s="1"/>
  <c r="AA61" i="17" s="1"/>
  <c r="U63" i="37"/>
  <c r="V63" i="31"/>
  <c r="W63" i="31" s="1"/>
  <c r="U61" i="17" s="1"/>
  <c r="U63" i="31"/>
  <c r="J63" i="35"/>
  <c r="K63" i="35" s="1"/>
  <c r="E61" i="17" s="1"/>
  <c r="I63" i="35"/>
  <c r="V63" i="18"/>
  <c r="W63" i="18" s="1"/>
  <c r="T61" i="17" s="1"/>
  <c r="U63" i="18"/>
  <c r="K62" i="34"/>
  <c r="G60" i="17" s="1"/>
  <c r="L55" i="38"/>
  <c r="M52" i="38"/>
  <c r="N52" i="38"/>
  <c r="O52" i="38"/>
  <c r="AC60" i="17"/>
  <c r="AF60" i="17" s="1"/>
  <c r="V64" i="32"/>
  <c r="W64" i="32" s="1"/>
  <c r="W62" i="17" s="1"/>
  <c r="U64" i="32"/>
  <c r="V65" i="35"/>
  <c r="W65" i="35" s="1"/>
  <c r="V63" i="17" s="1"/>
  <c r="U65" i="35"/>
  <c r="I63" i="33"/>
  <c r="J63" i="33"/>
  <c r="K63" i="33" s="1"/>
  <c r="H61" i="17" s="1"/>
  <c r="V63" i="33"/>
  <c r="W63" i="33" s="1"/>
  <c r="Y61" i="17" s="1"/>
  <c r="U63" i="33"/>
  <c r="I63" i="31"/>
  <c r="J63" i="31"/>
  <c r="I63" i="34"/>
  <c r="J63" i="34"/>
  <c r="K62" i="31"/>
  <c r="D60" i="17" s="1"/>
  <c r="K55" i="38"/>
  <c r="J63" i="37"/>
  <c r="K63" i="37" s="1"/>
  <c r="J61" i="17" s="1"/>
  <c r="I63" i="37"/>
  <c r="O58" i="17"/>
  <c r="E53" i="28"/>
  <c r="V64" i="34" l="1"/>
  <c r="W64" i="34" s="1"/>
  <c r="X62" i="17" s="1"/>
  <c r="U64" i="34"/>
  <c r="J64" i="18"/>
  <c r="K64" i="18" s="1"/>
  <c r="C62" i="17" s="1"/>
  <c r="I64" i="18"/>
  <c r="V64" i="37"/>
  <c r="W64" i="37" s="1"/>
  <c r="AA62" i="17" s="1"/>
  <c r="U64" i="37"/>
  <c r="E54" i="28"/>
  <c r="M54" i="38" s="1"/>
  <c r="K64" i="32"/>
  <c r="F62" i="17" s="1"/>
  <c r="J57" i="38"/>
  <c r="AC61" i="17"/>
  <c r="AF61" i="17" s="1"/>
  <c r="I65" i="32"/>
  <c r="J65" i="32"/>
  <c r="I64" i="34"/>
  <c r="J64" i="34"/>
  <c r="J64" i="31"/>
  <c r="I64" i="31"/>
  <c r="V66" i="35"/>
  <c r="W66" i="35" s="1"/>
  <c r="V64" i="17" s="1"/>
  <c r="U66" i="35"/>
  <c r="I64" i="35"/>
  <c r="J64" i="35"/>
  <c r="K64" i="35" s="1"/>
  <c r="E62" i="17" s="1"/>
  <c r="J64" i="33"/>
  <c r="K64" i="33" s="1"/>
  <c r="H62" i="17" s="1"/>
  <c r="I64" i="33"/>
  <c r="V65" i="32"/>
  <c r="W65" i="32" s="1"/>
  <c r="W63" i="17" s="1"/>
  <c r="U65" i="32"/>
  <c r="L60" i="17"/>
  <c r="K63" i="31"/>
  <c r="D61" i="17" s="1"/>
  <c r="K56" i="38"/>
  <c r="I64" i="37"/>
  <c r="J64" i="37"/>
  <c r="K64" i="37" s="1"/>
  <c r="J62" i="17" s="1"/>
  <c r="V64" i="33"/>
  <c r="W64" i="33" s="1"/>
  <c r="Y62" i="17" s="1"/>
  <c r="U64" i="33"/>
  <c r="V64" i="18"/>
  <c r="W64" i="18" s="1"/>
  <c r="T62" i="17" s="1"/>
  <c r="U64" i="18"/>
  <c r="M53" i="38"/>
  <c r="N53" i="38"/>
  <c r="O53" i="38"/>
  <c r="V64" i="31"/>
  <c r="W64" i="31" s="1"/>
  <c r="U62" i="17" s="1"/>
  <c r="U64" i="31"/>
  <c r="L56" i="38"/>
  <c r="K63" i="34"/>
  <c r="G61" i="17" s="1"/>
  <c r="U65" i="34" l="1"/>
  <c r="V65" i="34"/>
  <c r="W65" i="34" s="1"/>
  <c r="X63" i="17" s="1"/>
  <c r="O54" i="38"/>
  <c r="J65" i="18"/>
  <c r="K65" i="18" s="1"/>
  <c r="C63" i="17" s="1"/>
  <c r="I65" i="18"/>
  <c r="I66" i="32"/>
  <c r="J66" i="32"/>
  <c r="N54" i="38"/>
  <c r="K65" i="32"/>
  <c r="F63" i="17" s="1"/>
  <c r="J58" i="38"/>
  <c r="AC62" i="17"/>
  <c r="AF62" i="17" s="1"/>
  <c r="L61" i="17"/>
  <c r="E56" i="28" s="1"/>
  <c r="M56" i="38" s="1"/>
  <c r="V65" i="37"/>
  <c r="W65" i="37" s="1"/>
  <c r="AA63" i="17" s="1"/>
  <c r="U65" i="37"/>
  <c r="J65" i="37"/>
  <c r="K65" i="37" s="1"/>
  <c r="J63" i="17" s="1"/>
  <c r="I65" i="37"/>
  <c r="V65" i="31"/>
  <c r="W65" i="31" s="1"/>
  <c r="U63" i="17" s="1"/>
  <c r="U65" i="31"/>
  <c r="E55" i="28"/>
  <c r="O60" i="17"/>
  <c r="U66" i="32"/>
  <c r="V66" i="32"/>
  <c r="W66" i="32" s="1"/>
  <c r="W64" i="17" s="1"/>
  <c r="U65" i="18"/>
  <c r="V65" i="18"/>
  <c r="W65" i="18" s="1"/>
  <c r="T63" i="17" s="1"/>
  <c r="I65" i="33"/>
  <c r="J65" i="33"/>
  <c r="K65" i="33" s="1"/>
  <c r="H63" i="17" s="1"/>
  <c r="J65" i="31"/>
  <c r="I65" i="31"/>
  <c r="K64" i="31"/>
  <c r="D62" i="17" s="1"/>
  <c r="K57" i="38"/>
  <c r="J65" i="35"/>
  <c r="K65" i="35" s="1"/>
  <c r="E63" i="17" s="1"/>
  <c r="I65" i="35"/>
  <c r="L57" i="38"/>
  <c r="K64" i="34"/>
  <c r="G62" i="17" s="1"/>
  <c r="V65" i="33"/>
  <c r="W65" i="33" s="1"/>
  <c r="Y63" i="17" s="1"/>
  <c r="U65" i="33"/>
  <c r="U67" i="35"/>
  <c r="V67" i="35"/>
  <c r="W67" i="35" s="1"/>
  <c r="V65" i="17" s="1"/>
  <c r="I65" i="34"/>
  <c r="J65" i="34"/>
  <c r="V66" i="34" l="1"/>
  <c r="W66" i="34" s="1"/>
  <c r="X64" i="17" s="1"/>
  <c r="U66" i="34"/>
  <c r="I66" i="18"/>
  <c r="J66" i="18"/>
  <c r="K66" i="18" s="1"/>
  <c r="C64" i="17" s="1"/>
  <c r="O61" i="17"/>
  <c r="K66" i="32"/>
  <c r="F64" i="17" s="1"/>
  <c r="J59" i="38"/>
  <c r="V66" i="37"/>
  <c r="W66" i="37" s="1"/>
  <c r="AA64" i="17" s="1"/>
  <c r="U66" i="37"/>
  <c r="J67" i="32"/>
  <c r="I67" i="32"/>
  <c r="AC63" i="17"/>
  <c r="AF63" i="17" s="1"/>
  <c r="V66" i="31"/>
  <c r="W66" i="31" s="1"/>
  <c r="U64" i="17" s="1"/>
  <c r="U66" i="31"/>
  <c r="I66" i="34"/>
  <c r="J66" i="34"/>
  <c r="O56" i="38"/>
  <c r="L62" i="17"/>
  <c r="I66" i="35"/>
  <c r="J66" i="35"/>
  <c r="K66" i="35" s="1"/>
  <c r="E64" i="17" s="1"/>
  <c r="N56" i="38"/>
  <c r="V67" i="32"/>
  <c r="W67" i="32" s="1"/>
  <c r="W65" i="17" s="1"/>
  <c r="U67" i="32"/>
  <c r="I66" i="33"/>
  <c r="J66" i="33"/>
  <c r="K66" i="33" s="1"/>
  <c r="H64" i="17" s="1"/>
  <c r="V68" i="35"/>
  <c r="W68" i="35" s="1"/>
  <c r="V66" i="17" s="1"/>
  <c r="U68" i="35"/>
  <c r="U66" i="18"/>
  <c r="V66" i="18"/>
  <c r="W66" i="18" s="1"/>
  <c r="T64" i="17" s="1"/>
  <c r="V66" i="33"/>
  <c r="W66" i="33" s="1"/>
  <c r="Y64" i="17" s="1"/>
  <c r="U66" i="33"/>
  <c r="J66" i="31"/>
  <c r="I66" i="31"/>
  <c r="J66" i="37"/>
  <c r="K66" i="37" s="1"/>
  <c r="J64" i="17" s="1"/>
  <c r="I66" i="37"/>
  <c r="M55" i="38"/>
  <c r="N55" i="38"/>
  <c r="O55" i="38"/>
  <c r="L58" i="38"/>
  <c r="K65" i="34"/>
  <c r="G63" i="17" s="1"/>
  <c r="K65" i="31"/>
  <c r="D63" i="17" s="1"/>
  <c r="K58" i="38"/>
  <c r="V67" i="34" l="1"/>
  <c r="W67" i="34" s="1"/>
  <c r="X65" i="17" s="1"/>
  <c r="U67" i="34"/>
  <c r="J67" i="18"/>
  <c r="K67" i="18" s="1"/>
  <c r="C65" i="17" s="1"/>
  <c r="I67" i="18"/>
  <c r="L63" i="17"/>
  <c r="O63" i="17" s="1"/>
  <c r="I68" i="32"/>
  <c r="J68" i="32"/>
  <c r="K67" i="32"/>
  <c r="F65" i="17" s="1"/>
  <c r="J60" i="38"/>
  <c r="AC64" i="17"/>
  <c r="AF64" i="17" s="1"/>
  <c r="V67" i="37"/>
  <c r="W67" i="37" s="1"/>
  <c r="AA65" i="17" s="1"/>
  <c r="U67" i="37"/>
  <c r="I67" i="31"/>
  <c r="J67" i="31"/>
  <c r="U67" i="18"/>
  <c r="V67" i="18"/>
  <c r="W67" i="18" s="1"/>
  <c r="T65" i="17" s="1"/>
  <c r="V68" i="32"/>
  <c r="W68" i="32" s="1"/>
  <c r="W66" i="17" s="1"/>
  <c r="U68" i="32"/>
  <c r="I67" i="34"/>
  <c r="J67" i="34"/>
  <c r="K66" i="31"/>
  <c r="D64" i="17" s="1"/>
  <c r="K59" i="38"/>
  <c r="V67" i="31"/>
  <c r="W67" i="31" s="1"/>
  <c r="U65" i="17" s="1"/>
  <c r="U67" i="31"/>
  <c r="K66" i="34"/>
  <c r="G64" i="17" s="1"/>
  <c r="L59" i="38"/>
  <c r="V67" i="33"/>
  <c r="W67" i="33" s="1"/>
  <c r="Y65" i="17" s="1"/>
  <c r="U67" i="33"/>
  <c r="V69" i="35"/>
  <c r="W69" i="35" s="1"/>
  <c r="V67" i="17" s="1"/>
  <c r="U69" i="35"/>
  <c r="I67" i="35"/>
  <c r="J67" i="35"/>
  <c r="K67" i="35" s="1"/>
  <c r="E65" i="17" s="1"/>
  <c r="J67" i="37"/>
  <c r="K67" i="37" s="1"/>
  <c r="J65" i="17" s="1"/>
  <c r="I67" i="37"/>
  <c r="I67" i="33"/>
  <c r="J67" i="33"/>
  <c r="K67" i="33" s="1"/>
  <c r="H65" i="17" s="1"/>
  <c r="E57" i="28"/>
  <c r="O62" i="17"/>
  <c r="E58" i="28" l="1"/>
  <c r="M58" i="38" s="1"/>
  <c r="U68" i="34"/>
  <c r="V68" i="34"/>
  <c r="W68" i="34" s="1"/>
  <c r="X66" i="17" s="1"/>
  <c r="J68" i="18"/>
  <c r="K68" i="18" s="1"/>
  <c r="C66" i="17" s="1"/>
  <c r="I68" i="18"/>
  <c r="AC65" i="17"/>
  <c r="AF65" i="17" s="1"/>
  <c r="U68" i="37"/>
  <c r="V68" i="37"/>
  <c r="W68" i="37" s="1"/>
  <c r="AA66" i="17" s="1"/>
  <c r="K68" i="32"/>
  <c r="F66" i="17" s="1"/>
  <c r="J61" i="38"/>
  <c r="J69" i="32"/>
  <c r="I69" i="32"/>
  <c r="V68" i="18"/>
  <c r="W68" i="18" s="1"/>
  <c r="T66" i="17" s="1"/>
  <c r="U68" i="18"/>
  <c r="M57" i="38"/>
  <c r="N57" i="38"/>
  <c r="O57" i="38"/>
  <c r="J68" i="37"/>
  <c r="K68" i="37" s="1"/>
  <c r="J66" i="17" s="1"/>
  <c r="I68" i="37"/>
  <c r="U68" i="33"/>
  <c r="V68" i="33"/>
  <c r="W68" i="33" s="1"/>
  <c r="Y66" i="17" s="1"/>
  <c r="L64" i="17"/>
  <c r="I68" i="31"/>
  <c r="J68" i="31"/>
  <c r="V68" i="31"/>
  <c r="W68" i="31" s="1"/>
  <c r="U66" i="17" s="1"/>
  <c r="U68" i="31"/>
  <c r="K60" i="38"/>
  <c r="K67" i="31"/>
  <c r="D65" i="17" s="1"/>
  <c r="K67" i="34"/>
  <c r="G65" i="17" s="1"/>
  <c r="L60" i="38"/>
  <c r="J68" i="34"/>
  <c r="I68" i="34"/>
  <c r="V70" i="35"/>
  <c r="W70" i="35" s="1"/>
  <c r="V68" i="17" s="1"/>
  <c r="U70" i="35"/>
  <c r="I68" i="33"/>
  <c r="J68" i="33"/>
  <c r="K68" i="33" s="1"/>
  <c r="H66" i="17" s="1"/>
  <c r="I68" i="35"/>
  <c r="J68" i="35"/>
  <c r="K68" i="35" s="1"/>
  <c r="E66" i="17" s="1"/>
  <c r="V69" i="32"/>
  <c r="W69" i="32" s="1"/>
  <c r="W67" i="17" s="1"/>
  <c r="U69" i="32"/>
  <c r="O58" i="38" l="1"/>
  <c r="N58" i="38"/>
  <c r="U69" i="34"/>
  <c r="V69" i="34"/>
  <c r="W69" i="34" s="1"/>
  <c r="X67" i="17" s="1"/>
  <c r="J69" i="18"/>
  <c r="K69" i="18" s="1"/>
  <c r="C67" i="17" s="1"/>
  <c r="I69" i="18"/>
  <c r="L65" i="17"/>
  <c r="O65" i="17" s="1"/>
  <c r="I70" i="32"/>
  <c r="J70" i="32"/>
  <c r="J62" i="38"/>
  <c r="K69" i="32"/>
  <c r="F67" i="17" s="1"/>
  <c r="V69" i="37"/>
  <c r="W69" i="37" s="1"/>
  <c r="AA67" i="17" s="1"/>
  <c r="U69" i="37"/>
  <c r="U71" i="35"/>
  <c r="V71" i="35"/>
  <c r="W71" i="35" s="1"/>
  <c r="V69" i="17" s="1"/>
  <c r="U69" i="33"/>
  <c r="V69" i="33"/>
  <c r="W69" i="33" s="1"/>
  <c r="Y67" i="17" s="1"/>
  <c r="V70" i="32"/>
  <c r="W70" i="32" s="1"/>
  <c r="W68" i="17" s="1"/>
  <c r="U70" i="32"/>
  <c r="I69" i="34"/>
  <c r="J69" i="34"/>
  <c r="K61" i="38"/>
  <c r="K68" i="31"/>
  <c r="D66" i="17" s="1"/>
  <c r="J69" i="33"/>
  <c r="K69" i="33" s="1"/>
  <c r="H67" i="17" s="1"/>
  <c r="I69" i="33"/>
  <c r="J69" i="37"/>
  <c r="K69" i="37" s="1"/>
  <c r="J67" i="17" s="1"/>
  <c r="I69" i="37"/>
  <c r="L61" i="38"/>
  <c r="K68" i="34"/>
  <c r="G66" i="17" s="1"/>
  <c r="I69" i="31"/>
  <c r="J69" i="31"/>
  <c r="V69" i="31"/>
  <c r="W69" i="31" s="1"/>
  <c r="U67" i="17" s="1"/>
  <c r="U69" i="31"/>
  <c r="J69" i="35"/>
  <c r="K69" i="35" s="1"/>
  <c r="E67" i="17" s="1"/>
  <c r="I69" i="35"/>
  <c r="E59" i="28"/>
  <c r="O64" i="17"/>
  <c r="U69" i="18"/>
  <c r="V69" i="18"/>
  <c r="W69" i="18" s="1"/>
  <c r="T67" i="17" s="1"/>
  <c r="AC66" i="17"/>
  <c r="AF66" i="17" s="1"/>
  <c r="E60" i="28" l="1"/>
  <c r="M60" i="38" s="1"/>
  <c r="U70" i="34"/>
  <c r="V70" i="34"/>
  <c r="W70" i="34" s="1"/>
  <c r="X68" i="17" s="1"/>
  <c r="I70" i="18"/>
  <c r="J70" i="18"/>
  <c r="K70" i="18" s="1"/>
  <c r="C68" i="17" s="1"/>
  <c r="V70" i="37"/>
  <c r="W70" i="37" s="1"/>
  <c r="AA68" i="17" s="1"/>
  <c r="U70" i="37"/>
  <c r="J63" i="38"/>
  <c r="K70" i="32"/>
  <c r="F68" i="17" s="1"/>
  <c r="I71" i="32"/>
  <c r="J71" i="32"/>
  <c r="L66" i="17"/>
  <c r="E61" i="28" s="1"/>
  <c r="I70" i="35"/>
  <c r="J70" i="35"/>
  <c r="K70" i="35" s="1"/>
  <c r="E68" i="17" s="1"/>
  <c r="L62" i="38"/>
  <c r="K69" i="34"/>
  <c r="G67" i="17" s="1"/>
  <c r="I70" i="34"/>
  <c r="J70" i="34"/>
  <c r="U70" i="31"/>
  <c r="V70" i="31"/>
  <c r="W70" i="31" s="1"/>
  <c r="U68" i="17" s="1"/>
  <c r="V71" i="32"/>
  <c r="W71" i="32" s="1"/>
  <c r="W69" i="17" s="1"/>
  <c r="U71" i="32"/>
  <c r="K62" i="38"/>
  <c r="K69" i="31"/>
  <c r="D67" i="17" s="1"/>
  <c r="AC67" i="17"/>
  <c r="AF67" i="17" s="1"/>
  <c r="J70" i="31"/>
  <c r="I70" i="31"/>
  <c r="U70" i="33"/>
  <c r="V70" i="33"/>
  <c r="W70" i="33" s="1"/>
  <c r="Y68" i="17" s="1"/>
  <c r="I70" i="33"/>
  <c r="J70" i="33"/>
  <c r="K70" i="33" s="1"/>
  <c r="H68" i="17" s="1"/>
  <c r="U70" i="18"/>
  <c r="V70" i="18"/>
  <c r="W70" i="18" s="1"/>
  <c r="T68" i="17" s="1"/>
  <c r="M59" i="38"/>
  <c r="N59" i="38"/>
  <c r="O59" i="38"/>
  <c r="J70" i="37"/>
  <c r="K70" i="37" s="1"/>
  <c r="J68" i="17" s="1"/>
  <c r="I70" i="37"/>
  <c r="V72" i="35"/>
  <c r="W72" i="35" s="1"/>
  <c r="V70" i="17" s="1"/>
  <c r="U72" i="35"/>
  <c r="O60" i="38" l="1"/>
  <c r="N60" i="38"/>
  <c r="V71" i="34"/>
  <c r="W71" i="34" s="1"/>
  <c r="X69" i="17" s="1"/>
  <c r="U71" i="34"/>
  <c r="I71" i="18"/>
  <c r="J71" i="18"/>
  <c r="K71" i="18" s="1"/>
  <c r="C69" i="17" s="1"/>
  <c r="M61" i="38"/>
  <c r="O61" i="38"/>
  <c r="K71" i="32"/>
  <c r="F69" i="17" s="1"/>
  <c r="J64" i="38"/>
  <c r="J72" i="32"/>
  <c r="I72" i="32"/>
  <c r="AC68" i="17"/>
  <c r="AF68" i="17" s="1"/>
  <c r="O66" i="17"/>
  <c r="V71" i="37"/>
  <c r="W71" i="37" s="1"/>
  <c r="AA69" i="17" s="1"/>
  <c r="U71" i="37"/>
  <c r="J71" i="37"/>
  <c r="K71" i="37" s="1"/>
  <c r="J69" i="17" s="1"/>
  <c r="I71" i="37"/>
  <c r="V71" i="31"/>
  <c r="W71" i="31" s="1"/>
  <c r="U69" i="17" s="1"/>
  <c r="U71" i="31"/>
  <c r="I71" i="31"/>
  <c r="J71" i="31"/>
  <c r="I71" i="33"/>
  <c r="J71" i="33"/>
  <c r="K71" i="33" s="1"/>
  <c r="H69" i="17" s="1"/>
  <c r="I71" i="35"/>
  <c r="J71" i="35"/>
  <c r="K71" i="35" s="1"/>
  <c r="E69" i="17" s="1"/>
  <c r="K63" i="38"/>
  <c r="K70" i="31"/>
  <c r="D68" i="17" s="1"/>
  <c r="V73" i="35"/>
  <c r="W73" i="35" s="1"/>
  <c r="V71" i="17" s="1"/>
  <c r="U73" i="35"/>
  <c r="L67" i="17"/>
  <c r="V72" i="32"/>
  <c r="W72" i="32" s="1"/>
  <c r="W70" i="17" s="1"/>
  <c r="U72" i="32"/>
  <c r="L63" i="38"/>
  <c r="K70" i="34"/>
  <c r="G68" i="17" s="1"/>
  <c r="I71" i="34"/>
  <c r="J71" i="34"/>
  <c r="U71" i="18"/>
  <c r="V71" i="18"/>
  <c r="W71" i="18" s="1"/>
  <c r="T69" i="17" s="1"/>
  <c r="V71" i="33"/>
  <c r="W71" i="33" s="1"/>
  <c r="Y69" i="17" s="1"/>
  <c r="U71" i="33"/>
  <c r="N61" i="38"/>
  <c r="U72" i="34" l="1"/>
  <c r="V72" i="34"/>
  <c r="W72" i="34" s="1"/>
  <c r="X70" i="17" s="1"/>
  <c r="L68" i="17"/>
  <c r="E63" i="28" s="1"/>
  <c r="M63" i="38" s="1"/>
  <c r="I72" i="18"/>
  <c r="J72" i="18"/>
  <c r="K72" i="18" s="1"/>
  <c r="C70" i="17" s="1"/>
  <c r="J73" i="32"/>
  <c r="I73" i="32"/>
  <c r="J65" i="38"/>
  <c r="K72" i="32"/>
  <c r="F70" i="17" s="1"/>
  <c r="U72" i="37"/>
  <c r="V72" i="37"/>
  <c r="W72" i="37" s="1"/>
  <c r="AA70" i="17" s="1"/>
  <c r="U72" i="33"/>
  <c r="V72" i="33"/>
  <c r="W72" i="33" s="1"/>
  <c r="Y70" i="17" s="1"/>
  <c r="K64" i="38"/>
  <c r="K71" i="31"/>
  <c r="D69" i="17" s="1"/>
  <c r="AC69" i="17"/>
  <c r="AF69" i="17" s="1"/>
  <c r="I72" i="35"/>
  <c r="J72" i="35"/>
  <c r="K72" i="35" s="1"/>
  <c r="E70" i="17" s="1"/>
  <c r="I72" i="31"/>
  <c r="J72" i="31"/>
  <c r="V72" i="18"/>
  <c r="W72" i="18" s="1"/>
  <c r="T70" i="17" s="1"/>
  <c r="U72" i="18"/>
  <c r="E62" i="28"/>
  <c r="O67" i="17"/>
  <c r="J72" i="33"/>
  <c r="K72" i="33" s="1"/>
  <c r="H70" i="17" s="1"/>
  <c r="I72" i="33"/>
  <c r="V72" i="31"/>
  <c r="W72" i="31" s="1"/>
  <c r="U70" i="17" s="1"/>
  <c r="U72" i="31"/>
  <c r="K71" i="34"/>
  <c r="G69" i="17" s="1"/>
  <c r="L64" i="38"/>
  <c r="I72" i="34"/>
  <c r="J72" i="34"/>
  <c r="U74" i="35"/>
  <c r="V74" i="35"/>
  <c r="W74" i="35" s="1"/>
  <c r="V72" i="17" s="1"/>
  <c r="I72" i="37"/>
  <c r="J72" i="37"/>
  <c r="K72" i="37" s="1"/>
  <c r="J70" i="17" s="1"/>
  <c r="V73" i="32"/>
  <c r="W73" i="32" s="1"/>
  <c r="W71" i="17" s="1"/>
  <c r="U73" i="32"/>
  <c r="U73" i="34" l="1"/>
  <c r="V73" i="34"/>
  <c r="W73" i="34" s="1"/>
  <c r="X71" i="17" s="1"/>
  <c r="O68" i="17"/>
  <c r="J73" i="18"/>
  <c r="K73" i="18" s="1"/>
  <c r="C71" i="17" s="1"/>
  <c r="I73" i="18"/>
  <c r="V73" i="37"/>
  <c r="W73" i="37" s="1"/>
  <c r="AA71" i="17" s="1"/>
  <c r="U73" i="37"/>
  <c r="O63" i="38"/>
  <c r="AC70" i="17"/>
  <c r="AF70" i="17" s="1"/>
  <c r="N63" i="38"/>
  <c r="I74" i="32"/>
  <c r="J74" i="32"/>
  <c r="J66" i="38"/>
  <c r="K73" i="32"/>
  <c r="F71" i="17" s="1"/>
  <c r="I73" i="31"/>
  <c r="J73" i="31"/>
  <c r="V73" i="31"/>
  <c r="W73" i="31" s="1"/>
  <c r="U71" i="17" s="1"/>
  <c r="U73" i="31"/>
  <c r="K72" i="31"/>
  <c r="D70" i="17" s="1"/>
  <c r="K65" i="38"/>
  <c r="J73" i="37"/>
  <c r="K73" i="37" s="1"/>
  <c r="J71" i="17" s="1"/>
  <c r="I73" i="37"/>
  <c r="L69" i="17"/>
  <c r="M62" i="38"/>
  <c r="N62" i="38"/>
  <c r="O62" i="38"/>
  <c r="J73" i="35"/>
  <c r="K73" i="35" s="1"/>
  <c r="E71" i="17" s="1"/>
  <c r="I73" i="35"/>
  <c r="V73" i="33"/>
  <c r="W73" i="33" s="1"/>
  <c r="Y71" i="17" s="1"/>
  <c r="U73" i="33"/>
  <c r="U74" i="32"/>
  <c r="V74" i="32"/>
  <c r="W74" i="32" s="1"/>
  <c r="W72" i="17" s="1"/>
  <c r="V75" i="35"/>
  <c r="W75" i="35" s="1"/>
  <c r="V73" i="17" s="1"/>
  <c r="U75" i="35"/>
  <c r="K72" i="34"/>
  <c r="G70" i="17" s="1"/>
  <c r="L65" i="38"/>
  <c r="I73" i="34"/>
  <c r="J73" i="34"/>
  <c r="I73" i="33"/>
  <c r="J73" i="33"/>
  <c r="K73" i="33" s="1"/>
  <c r="H71" i="17" s="1"/>
  <c r="U73" i="18"/>
  <c r="V73" i="18"/>
  <c r="W73" i="18" s="1"/>
  <c r="T71" i="17" s="1"/>
  <c r="V74" i="34" l="1"/>
  <c r="W74" i="34" s="1"/>
  <c r="X72" i="17" s="1"/>
  <c r="U74" i="34"/>
  <c r="I74" i="18"/>
  <c r="J74" i="18"/>
  <c r="K74" i="18" s="1"/>
  <c r="C72" i="17" s="1"/>
  <c r="J67" i="38"/>
  <c r="K74" i="32"/>
  <c r="F72" i="17" s="1"/>
  <c r="J75" i="32"/>
  <c r="I75" i="32"/>
  <c r="V74" i="37"/>
  <c r="W74" i="37" s="1"/>
  <c r="AA72" i="17" s="1"/>
  <c r="U74" i="37"/>
  <c r="V74" i="33"/>
  <c r="W74" i="33" s="1"/>
  <c r="Y72" i="17" s="1"/>
  <c r="U74" i="33"/>
  <c r="J74" i="33"/>
  <c r="K74" i="33" s="1"/>
  <c r="H72" i="17" s="1"/>
  <c r="I74" i="33"/>
  <c r="O69" i="17"/>
  <c r="E64" i="28"/>
  <c r="L66" i="38"/>
  <c r="K73" i="34"/>
  <c r="G71" i="17" s="1"/>
  <c r="L70" i="17"/>
  <c r="K73" i="31"/>
  <c r="D71" i="17" s="1"/>
  <c r="K66" i="38"/>
  <c r="I74" i="35"/>
  <c r="J74" i="35"/>
  <c r="K74" i="35" s="1"/>
  <c r="E72" i="17" s="1"/>
  <c r="I74" i="37"/>
  <c r="J74" i="37"/>
  <c r="K74" i="37" s="1"/>
  <c r="J72" i="17" s="1"/>
  <c r="I74" i="34"/>
  <c r="J74" i="34"/>
  <c r="AC71" i="17"/>
  <c r="AF71" i="17" s="1"/>
  <c r="V74" i="18"/>
  <c r="W74" i="18" s="1"/>
  <c r="T72" i="17" s="1"/>
  <c r="U74" i="18"/>
  <c r="V76" i="35"/>
  <c r="W76" i="35" s="1"/>
  <c r="V74" i="17" s="1"/>
  <c r="U76" i="35"/>
  <c r="U75" i="32"/>
  <c r="V75" i="32"/>
  <c r="W75" i="32" s="1"/>
  <c r="W73" i="17" s="1"/>
  <c r="U74" i="31"/>
  <c r="V74" i="31"/>
  <c r="W74" i="31" s="1"/>
  <c r="U72" i="17" s="1"/>
  <c r="J74" i="31"/>
  <c r="I74" i="31"/>
  <c r="V75" i="34" l="1"/>
  <c r="W75" i="34" s="1"/>
  <c r="X73" i="17" s="1"/>
  <c r="U75" i="34"/>
  <c r="I75" i="18"/>
  <c r="J75" i="18"/>
  <c r="K75" i="18" s="1"/>
  <c r="C73" i="17" s="1"/>
  <c r="L71" i="17"/>
  <c r="E66" i="28" s="1"/>
  <c r="M66" i="38" s="1"/>
  <c r="V75" i="37"/>
  <c r="W75" i="37" s="1"/>
  <c r="AA73" i="17" s="1"/>
  <c r="U75" i="37"/>
  <c r="I76" i="32"/>
  <c r="J76" i="32"/>
  <c r="AC72" i="17"/>
  <c r="AF72" i="17" s="1"/>
  <c r="J68" i="38"/>
  <c r="K75" i="32"/>
  <c r="F73" i="17" s="1"/>
  <c r="I75" i="34"/>
  <c r="J75" i="34"/>
  <c r="V76" i="32"/>
  <c r="W76" i="32" s="1"/>
  <c r="W74" i="17" s="1"/>
  <c r="U76" i="32"/>
  <c r="E65" i="28"/>
  <c r="O70" i="17"/>
  <c r="J75" i="33"/>
  <c r="K75" i="33" s="1"/>
  <c r="H73" i="17" s="1"/>
  <c r="I75" i="33"/>
  <c r="U77" i="35"/>
  <c r="V77" i="35"/>
  <c r="W77" i="35" s="1"/>
  <c r="V75" i="17" s="1"/>
  <c r="J75" i="37"/>
  <c r="K75" i="37" s="1"/>
  <c r="J73" i="17" s="1"/>
  <c r="I75" i="37"/>
  <c r="K67" i="38"/>
  <c r="K74" i="31"/>
  <c r="D72" i="17" s="1"/>
  <c r="V75" i="31"/>
  <c r="W75" i="31" s="1"/>
  <c r="U73" i="17" s="1"/>
  <c r="U75" i="31"/>
  <c r="U75" i="33"/>
  <c r="V75" i="33"/>
  <c r="W75" i="33" s="1"/>
  <c r="Y73" i="17" s="1"/>
  <c r="I75" i="35"/>
  <c r="J75" i="35"/>
  <c r="K75" i="35" s="1"/>
  <c r="E73" i="17" s="1"/>
  <c r="L67" i="38"/>
  <c r="K74" i="34"/>
  <c r="G72" i="17" s="1"/>
  <c r="I75" i="31"/>
  <c r="J75" i="31"/>
  <c r="U75" i="18"/>
  <c r="V75" i="18"/>
  <c r="W75" i="18" s="1"/>
  <c r="T73" i="17" s="1"/>
  <c r="M64" i="38"/>
  <c r="N64" i="38"/>
  <c r="O64" i="38"/>
  <c r="U76" i="34" l="1"/>
  <c r="V76" i="34"/>
  <c r="W76" i="34" s="1"/>
  <c r="X74" i="17" s="1"/>
  <c r="J76" i="18"/>
  <c r="K76" i="18" s="1"/>
  <c r="C74" i="17" s="1"/>
  <c r="I76" i="18"/>
  <c r="O71" i="17"/>
  <c r="J69" i="38"/>
  <c r="K76" i="32"/>
  <c r="F74" i="17" s="1"/>
  <c r="I77" i="32"/>
  <c r="J77" i="32"/>
  <c r="U76" i="37"/>
  <c r="V76" i="37"/>
  <c r="W76" i="37" s="1"/>
  <c r="AA74" i="17" s="1"/>
  <c r="AC73" i="17"/>
  <c r="AF73" i="17" s="1"/>
  <c r="I76" i="31"/>
  <c r="J76" i="31"/>
  <c r="U76" i="33"/>
  <c r="V76" i="33"/>
  <c r="W76" i="33" s="1"/>
  <c r="Y74" i="17" s="1"/>
  <c r="N66" i="38"/>
  <c r="J76" i="37"/>
  <c r="K76" i="37" s="1"/>
  <c r="J74" i="17" s="1"/>
  <c r="I76" i="37"/>
  <c r="O66" i="38"/>
  <c r="V78" i="35"/>
  <c r="W78" i="35" s="1"/>
  <c r="V76" i="17" s="1"/>
  <c r="U78" i="35"/>
  <c r="K75" i="34"/>
  <c r="G73" i="17" s="1"/>
  <c r="L68" i="38"/>
  <c r="L72" i="17"/>
  <c r="M65" i="38"/>
  <c r="N65" i="38"/>
  <c r="O65" i="38"/>
  <c r="U76" i="18"/>
  <c r="V76" i="18"/>
  <c r="W76" i="18" s="1"/>
  <c r="T74" i="17" s="1"/>
  <c r="J76" i="35"/>
  <c r="K76" i="35" s="1"/>
  <c r="E74" i="17" s="1"/>
  <c r="I76" i="35"/>
  <c r="V77" i="32"/>
  <c r="W77" i="32" s="1"/>
  <c r="W75" i="17" s="1"/>
  <c r="U77" i="32"/>
  <c r="K75" i="31"/>
  <c r="D73" i="17" s="1"/>
  <c r="K68" i="38"/>
  <c r="U76" i="31"/>
  <c r="V76" i="31"/>
  <c r="W76" i="31" s="1"/>
  <c r="U74" i="17" s="1"/>
  <c r="I76" i="33"/>
  <c r="J76" i="33"/>
  <c r="K76" i="33" s="1"/>
  <c r="H74" i="17" s="1"/>
  <c r="J76" i="34"/>
  <c r="I76" i="34"/>
  <c r="U77" i="34" l="1"/>
  <c r="V77" i="34"/>
  <c r="W77" i="34" s="1"/>
  <c r="X75" i="17" s="1"/>
  <c r="J77" i="18"/>
  <c r="K77" i="18" s="1"/>
  <c r="C75" i="17" s="1"/>
  <c r="I77" i="18"/>
  <c r="V77" i="37"/>
  <c r="W77" i="37" s="1"/>
  <c r="AA75" i="17" s="1"/>
  <c r="U77" i="37"/>
  <c r="K77" i="32"/>
  <c r="F75" i="17" s="1"/>
  <c r="J70" i="38"/>
  <c r="J78" i="32"/>
  <c r="I78" i="32"/>
  <c r="J77" i="33"/>
  <c r="K77" i="33" s="1"/>
  <c r="H75" i="17" s="1"/>
  <c r="I77" i="33"/>
  <c r="J77" i="37"/>
  <c r="K77" i="37" s="1"/>
  <c r="J75" i="17" s="1"/>
  <c r="I77" i="37"/>
  <c r="O72" i="17"/>
  <c r="E67" i="28"/>
  <c r="V77" i="31"/>
  <c r="W77" i="31" s="1"/>
  <c r="U75" i="17" s="1"/>
  <c r="U77" i="31"/>
  <c r="I77" i="34"/>
  <c r="J77" i="34"/>
  <c r="U78" i="32"/>
  <c r="V78" i="32"/>
  <c r="W78" i="32" s="1"/>
  <c r="W76" i="17" s="1"/>
  <c r="J77" i="35"/>
  <c r="K77" i="35" s="1"/>
  <c r="E75" i="17" s="1"/>
  <c r="I77" i="35"/>
  <c r="AC74" i="17"/>
  <c r="AF74" i="17" s="1"/>
  <c r="V77" i="18"/>
  <c r="W77" i="18" s="1"/>
  <c r="T75" i="17" s="1"/>
  <c r="U77" i="18"/>
  <c r="U79" i="35"/>
  <c r="V79" i="35"/>
  <c r="W79" i="35" s="1"/>
  <c r="V77" i="17" s="1"/>
  <c r="V77" i="33"/>
  <c r="W77" i="33" s="1"/>
  <c r="Y75" i="17" s="1"/>
  <c r="U77" i="33"/>
  <c r="J77" i="31"/>
  <c r="I77" i="31"/>
  <c r="L69" i="38"/>
  <c r="K76" i="34"/>
  <c r="G74" i="17" s="1"/>
  <c r="L73" i="17"/>
  <c r="K69" i="38"/>
  <c r="K76" i="31"/>
  <c r="D74" i="17" s="1"/>
  <c r="V78" i="34" l="1"/>
  <c r="W78" i="34" s="1"/>
  <c r="X76" i="17" s="1"/>
  <c r="U78" i="34"/>
  <c r="I78" i="18"/>
  <c r="J78" i="18"/>
  <c r="K78" i="18" s="1"/>
  <c r="C76" i="17" s="1"/>
  <c r="J79" i="32"/>
  <c r="I79" i="32"/>
  <c r="J71" i="38"/>
  <c r="K78" i="32"/>
  <c r="F76" i="17" s="1"/>
  <c r="L74" i="17"/>
  <c r="E69" i="28" s="1"/>
  <c r="M69" i="38" s="1"/>
  <c r="V78" i="37"/>
  <c r="W78" i="37" s="1"/>
  <c r="AA76" i="17" s="1"/>
  <c r="U78" i="37"/>
  <c r="M67" i="38"/>
  <c r="N67" i="38"/>
  <c r="O67" i="38"/>
  <c r="K77" i="31"/>
  <c r="D75" i="17" s="1"/>
  <c r="K70" i="38"/>
  <c r="L70" i="38"/>
  <c r="K77" i="34"/>
  <c r="G75" i="17" s="1"/>
  <c r="J78" i="37"/>
  <c r="K78" i="37" s="1"/>
  <c r="J76" i="17" s="1"/>
  <c r="I78" i="37"/>
  <c r="V78" i="33"/>
  <c r="W78" i="33" s="1"/>
  <c r="Y76" i="17" s="1"/>
  <c r="U78" i="33"/>
  <c r="O73" i="17"/>
  <c r="E68" i="28"/>
  <c r="V78" i="18"/>
  <c r="W78" i="18" s="1"/>
  <c r="T76" i="17" s="1"/>
  <c r="U78" i="18"/>
  <c r="V79" i="32"/>
  <c r="W79" i="32" s="1"/>
  <c r="W77" i="17" s="1"/>
  <c r="U79" i="32"/>
  <c r="U78" i="31"/>
  <c r="V78" i="31"/>
  <c r="W78" i="31" s="1"/>
  <c r="U76" i="17" s="1"/>
  <c r="J78" i="33"/>
  <c r="K78" i="33" s="1"/>
  <c r="H76" i="17" s="1"/>
  <c r="I78" i="33"/>
  <c r="J78" i="31"/>
  <c r="I78" i="31"/>
  <c r="I78" i="35"/>
  <c r="J78" i="35"/>
  <c r="K78" i="35" s="1"/>
  <c r="E76" i="17" s="1"/>
  <c r="U80" i="35"/>
  <c r="V80" i="35"/>
  <c r="W80" i="35" s="1"/>
  <c r="V78" i="17" s="1"/>
  <c r="I78" i="34"/>
  <c r="J78" i="34"/>
  <c r="AC75" i="17"/>
  <c r="AF75" i="17" s="1"/>
  <c r="V79" i="34" l="1"/>
  <c r="W79" i="34" s="1"/>
  <c r="X77" i="17" s="1"/>
  <c r="U79" i="34"/>
  <c r="J79" i="18"/>
  <c r="K79" i="18" s="1"/>
  <c r="C77" i="17" s="1"/>
  <c r="I79" i="18"/>
  <c r="O74" i="17"/>
  <c r="AC76" i="17"/>
  <c r="AF76" i="17" s="1"/>
  <c r="V79" i="37"/>
  <c r="W79" i="37" s="1"/>
  <c r="AA77" i="17" s="1"/>
  <c r="U79" i="37"/>
  <c r="I80" i="32"/>
  <c r="J80" i="32"/>
  <c r="K79" i="32"/>
  <c r="F77" i="17" s="1"/>
  <c r="J72" i="38"/>
  <c r="I79" i="35"/>
  <c r="J79" i="35"/>
  <c r="K79" i="35" s="1"/>
  <c r="E77" i="17" s="1"/>
  <c r="M68" i="38"/>
  <c r="N68" i="38"/>
  <c r="O68" i="38"/>
  <c r="J79" i="33"/>
  <c r="K79" i="33" s="1"/>
  <c r="H77" i="17" s="1"/>
  <c r="I79" i="33"/>
  <c r="I79" i="37"/>
  <c r="J79" i="37"/>
  <c r="K79" i="37" s="1"/>
  <c r="J77" i="17" s="1"/>
  <c r="N69" i="38"/>
  <c r="L75" i="17"/>
  <c r="O69" i="38"/>
  <c r="V79" i="31"/>
  <c r="W79" i="31" s="1"/>
  <c r="U77" i="17" s="1"/>
  <c r="U79" i="31"/>
  <c r="K78" i="34"/>
  <c r="G76" i="17" s="1"/>
  <c r="L71" i="38"/>
  <c r="I79" i="31"/>
  <c r="J79" i="31"/>
  <c r="U80" i="32"/>
  <c r="V80" i="32"/>
  <c r="W80" i="32" s="1"/>
  <c r="W78" i="17" s="1"/>
  <c r="V79" i="33"/>
  <c r="W79" i="33" s="1"/>
  <c r="Y77" i="17" s="1"/>
  <c r="U79" i="33"/>
  <c r="U81" i="35"/>
  <c r="V81" i="35"/>
  <c r="W81" i="35" s="1"/>
  <c r="V79" i="17" s="1"/>
  <c r="I79" i="34"/>
  <c r="J79" i="34"/>
  <c r="K71" i="38"/>
  <c r="K78" i="31"/>
  <c r="D76" i="17" s="1"/>
  <c r="U79" i="18"/>
  <c r="V79" i="18"/>
  <c r="W79" i="18" s="1"/>
  <c r="T77" i="17" s="1"/>
  <c r="V80" i="34" l="1"/>
  <c r="W80" i="34" s="1"/>
  <c r="X78" i="17" s="1"/>
  <c r="U80" i="34"/>
  <c r="L76" i="17"/>
  <c r="O76" i="17" s="1"/>
  <c r="I80" i="18"/>
  <c r="J80" i="18"/>
  <c r="K80" i="18" s="1"/>
  <c r="C78" i="17" s="1"/>
  <c r="K80" i="32"/>
  <c r="F78" i="17" s="1"/>
  <c r="J73" i="38"/>
  <c r="I81" i="32"/>
  <c r="J81" i="32"/>
  <c r="V80" i="37"/>
  <c r="W80" i="37" s="1"/>
  <c r="AA78" i="17" s="1"/>
  <c r="U80" i="37"/>
  <c r="O75" i="17"/>
  <c r="E70" i="28"/>
  <c r="J80" i="31"/>
  <c r="I80" i="31"/>
  <c r="V80" i="31"/>
  <c r="W80" i="31" s="1"/>
  <c r="U78" i="17" s="1"/>
  <c r="U80" i="31"/>
  <c r="L72" i="38"/>
  <c r="K79" i="34"/>
  <c r="G77" i="17" s="1"/>
  <c r="U82" i="35"/>
  <c r="V82" i="35"/>
  <c r="W82" i="35" s="1"/>
  <c r="V80" i="17" s="1"/>
  <c r="I80" i="34"/>
  <c r="J80" i="34"/>
  <c r="U81" i="32"/>
  <c r="V81" i="32"/>
  <c r="W81" i="32" s="1"/>
  <c r="W79" i="17" s="1"/>
  <c r="J80" i="37"/>
  <c r="K80" i="37" s="1"/>
  <c r="J78" i="17" s="1"/>
  <c r="I80" i="37"/>
  <c r="I80" i="35"/>
  <c r="J80" i="35"/>
  <c r="K80" i="35" s="1"/>
  <c r="E78" i="17" s="1"/>
  <c r="V80" i="18"/>
  <c r="W80" i="18" s="1"/>
  <c r="T78" i="17" s="1"/>
  <c r="U80" i="18"/>
  <c r="U80" i="33"/>
  <c r="V80" i="33"/>
  <c r="W80" i="33" s="1"/>
  <c r="Y78" i="17" s="1"/>
  <c r="AC77" i="17"/>
  <c r="AF77" i="17" s="1"/>
  <c r="K72" i="38"/>
  <c r="K79" i="31"/>
  <c r="D77" i="17" s="1"/>
  <c r="I80" i="33"/>
  <c r="J80" i="33"/>
  <c r="K80" i="33" s="1"/>
  <c r="H78" i="17" s="1"/>
  <c r="E71" i="28" l="1"/>
  <c r="M71" i="38" s="1"/>
  <c r="V81" i="34"/>
  <c r="W81" i="34" s="1"/>
  <c r="X79" i="17" s="1"/>
  <c r="U81" i="34"/>
  <c r="I81" i="18"/>
  <c r="J81" i="18"/>
  <c r="K81" i="18" s="1"/>
  <c r="C79" i="17" s="1"/>
  <c r="L77" i="17"/>
  <c r="O77" i="17" s="1"/>
  <c r="J74" i="38"/>
  <c r="K81" i="32"/>
  <c r="F79" i="17" s="1"/>
  <c r="V81" i="37"/>
  <c r="W81" i="37" s="1"/>
  <c r="AA79" i="17" s="1"/>
  <c r="U81" i="37"/>
  <c r="J82" i="32"/>
  <c r="I82" i="32"/>
  <c r="AC78" i="17"/>
  <c r="AF78" i="17" s="1"/>
  <c r="U82" i="32"/>
  <c r="V82" i="32"/>
  <c r="W82" i="32" s="1"/>
  <c r="W80" i="17" s="1"/>
  <c r="J81" i="31"/>
  <c r="I81" i="31"/>
  <c r="I81" i="34"/>
  <c r="J81" i="34"/>
  <c r="J81" i="35"/>
  <c r="K81" i="35" s="1"/>
  <c r="E79" i="17" s="1"/>
  <c r="I81" i="35"/>
  <c r="M70" i="38"/>
  <c r="O70" i="38"/>
  <c r="N70" i="38"/>
  <c r="I81" i="37"/>
  <c r="J81" i="37"/>
  <c r="K81" i="37" s="1"/>
  <c r="J79" i="17" s="1"/>
  <c r="V81" i="31"/>
  <c r="W81" i="31" s="1"/>
  <c r="U79" i="17" s="1"/>
  <c r="U81" i="31"/>
  <c r="V83" i="35"/>
  <c r="W83" i="35" s="1"/>
  <c r="V81" i="17" s="1"/>
  <c r="U83" i="35"/>
  <c r="V81" i="18"/>
  <c r="W81" i="18" s="1"/>
  <c r="T79" i="17" s="1"/>
  <c r="U81" i="18"/>
  <c r="K80" i="34"/>
  <c r="G78" i="17" s="1"/>
  <c r="L73" i="38"/>
  <c r="K80" i="31"/>
  <c r="D78" i="17" s="1"/>
  <c r="K73" i="38"/>
  <c r="U81" i="33"/>
  <c r="V81" i="33"/>
  <c r="W81" i="33" s="1"/>
  <c r="Y79" i="17" s="1"/>
  <c r="J81" i="33"/>
  <c r="K81" i="33" s="1"/>
  <c r="H79" i="17" s="1"/>
  <c r="I81" i="33"/>
  <c r="N71" i="38" l="1"/>
  <c r="O71" i="38"/>
  <c r="V82" i="34"/>
  <c r="W82" i="34" s="1"/>
  <c r="X80" i="17" s="1"/>
  <c r="U82" i="34"/>
  <c r="E72" i="28"/>
  <c r="M72" i="38" s="1"/>
  <c r="I82" i="18"/>
  <c r="J82" i="18"/>
  <c r="K82" i="18" s="1"/>
  <c r="C80" i="17" s="1"/>
  <c r="I83" i="32"/>
  <c r="J83" i="32"/>
  <c r="J75" i="38"/>
  <c r="K82" i="32"/>
  <c r="F80" i="17" s="1"/>
  <c r="AC79" i="17"/>
  <c r="AF79" i="17" s="1"/>
  <c r="U82" i="37"/>
  <c r="V82" i="37"/>
  <c r="W82" i="37" s="1"/>
  <c r="AA80" i="17" s="1"/>
  <c r="K81" i="31"/>
  <c r="D79" i="17" s="1"/>
  <c r="K74" i="38"/>
  <c r="I82" i="37"/>
  <c r="J82" i="37"/>
  <c r="K82" i="37" s="1"/>
  <c r="J80" i="17" s="1"/>
  <c r="I82" i="35"/>
  <c r="J82" i="35"/>
  <c r="K82" i="35" s="1"/>
  <c r="E80" i="17" s="1"/>
  <c r="V82" i="33"/>
  <c r="W82" i="33" s="1"/>
  <c r="Y80" i="17" s="1"/>
  <c r="U82" i="33"/>
  <c r="K81" i="34"/>
  <c r="G79" i="17" s="1"/>
  <c r="L74" i="38"/>
  <c r="U83" i="32"/>
  <c r="V83" i="32"/>
  <c r="W83" i="32" s="1"/>
  <c r="W81" i="17" s="1"/>
  <c r="U82" i="18"/>
  <c r="V82" i="18"/>
  <c r="W82" i="18" s="1"/>
  <c r="T80" i="17" s="1"/>
  <c r="I82" i="31"/>
  <c r="J82" i="31"/>
  <c r="V84" i="35"/>
  <c r="W84" i="35" s="1"/>
  <c r="V82" i="17" s="1"/>
  <c r="U84" i="35"/>
  <c r="I82" i="34"/>
  <c r="J82" i="34"/>
  <c r="V82" i="31"/>
  <c r="W82" i="31" s="1"/>
  <c r="U80" i="17" s="1"/>
  <c r="U82" i="31"/>
  <c r="L78" i="17"/>
  <c r="J82" i="33"/>
  <c r="K82" i="33" s="1"/>
  <c r="H80" i="17" s="1"/>
  <c r="I82" i="33"/>
  <c r="U83" i="34" l="1"/>
  <c r="V83" i="34"/>
  <c r="W83" i="34" s="1"/>
  <c r="X81" i="17" s="1"/>
  <c r="O72" i="38"/>
  <c r="N72" i="38"/>
  <c r="J83" i="18"/>
  <c r="K83" i="18" s="1"/>
  <c r="C81" i="17" s="1"/>
  <c r="I83" i="18"/>
  <c r="U83" i="37"/>
  <c r="V83" i="37"/>
  <c r="W83" i="37" s="1"/>
  <c r="AA81" i="17" s="1"/>
  <c r="K83" i="32"/>
  <c r="F81" i="17" s="1"/>
  <c r="J76" i="38"/>
  <c r="I84" i="32"/>
  <c r="J84" i="32"/>
  <c r="I83" i="37"/>
  <c r="J83" i="37"/>
  <c r="K83" i="37" s="1"/>
  <c r="J81" i="17" s="1"/>
  <c r="K82" i="34"/>
  <c r="G80" i="17" s="1"/>
  <c r="L75" i="38"/>
  <c r="V83" i="31"/>
  <c r="W83" i="31" s="1"/>
  <c r="U81" i="17" s="1"/>
  <c r="U83" i="31"/>
  <c r="I83" i="34"/>
  <c r="J83" i="34"/>
  <c r="J83" i="31"/>
  <c r="I83" i="31"/>
  <c r="L79" i="17"/>
  <c r="K75" i="38"/>
  <c r="K82" i="31"/>
  <c r="D80" i="17" s="1"/>
  <c r="V83" i="18"/>
  <c r="W83" i="18" s="1"/>
  <c r="T81" i="17" s="1"/>
  <c r="U83" i="18"/>
  <c r="AC80" i="17"/>
  <c r="AF80" i="17" s="1"/>
  <c r="V83" i="33"/>
  <c r="W83" i="33" s="1"/>
  <c r="Y81" i="17" s="1"/>
  <c r="U83" i="33"/>
  <c r="I83" i="33"/>
  <c r="J83" i="33"/>
  <c r="K83" i="33" s="1"/>
  <c r="H81" i="17" s="1"/>
  <c r="U85" i="35"/>
  <c r="V85" i="35"/>
  <c r="W85" i="35" s="1"/>
  <c r="V83" i="17" s="1"/>
  <c r="E73" i="28"/>
  <c r="O78" i="17"/>
  <c r="U84" i="32"/>
  <c r="V84" i="32"/>
  <c r="W84" i="32" s="1"/>
  <c r="W82" i="17" s="1"/>
  <c r="I83" i="35"/>
  <c r="J83" i="35"/>
  <c r="K83" i="35" s="1"/>
  <c r="E81" i="17" s="1"/>
  <c r="U84" i="34" l="1"/>
  <c r="V84" i="34"/>
  <c r="W84" i="34" s="1"/>
  <c r="X82" i="17" s="1"/>
  <c r="J84" i="18"/>
  <c r="K84" i="18" s="1"/>
  <c r="C82" i="17" s="1"/>
  <c r="I84" i="18"/>
  <c r="L80" i="17"/>
  <c r="O80" i="17" s="1"/>
  <c r="J77" i="38"/>
  <c r="K84" i="32"/>
  <c r="F82" i="17" s="1"/>
  <c r="I85" i="32"/>
  <c r="J85" i="32"/>
  <c r="AC81" i="17"/>
  <c r="AF81" i="17" s="1"/>
  <c r="V84" i="37"/>
  <c r="W84" i="37" s="1"/>
  <c r="AA82" i="17" s="1"/>
  <c r="U84" i="37"/>
  <c r="I84" i="35"/>
  <c r="J84" i="35"/>
  <c r="K84" i="35" s="1"/>
  <c r="E82" i="17" s="1"/>
  <c r="L76" i="38"/>
  <c r="K83" i="34"/>
  <c r="G81" i="17" s="1"/>
  <c r="V84" i="31"/>
  <c r="W84" i="31" s="1"/>
  <c r="U82" i="17" s="1"/>
  <c r="U84" i="31"/>
  <c r="I84" i="33"/>
  <c r="J84" i="33"/>
  <c r="K84" i="33" s="1"/>
  <c r="H82" i="17" s="1"/>
  <c r="J84" i="34"/>
  <c r="I84" i="34"/>
  <c r="K76" i="38"/>
  <c r="K83" i="31"/>
  <c r="D81" i="17" s="1"/>
  <c r="U85" i="32"/>
  <c r="V85" i="32"/>
  <c r="W85" i="32" s="1"/>
  <c r="W83" i="17" s="1"/>
  <c r="U84" i="33"/>
  <c r="V84" i="33"/>
  <c r="W84" i="33" s="1"/>
  <c r="Y82" i="17" s="1"/>
  <c r="I84" i="31"/>
  <c r="J84" i="31"/>
  <c r="V86" i="35"/>
  <c r="W86" i="35" s="1"/>
  <c r="V84" i="17" s="1"/>
  <c r="U86" i="35"/>
  <c r="M73" i="38"/>
  <c r="O73" i="38"/>
  <c r="N73" i="38"/>
  <c r="U84" i="18"/>
  <c r="V84" i="18"/>
  <c r="W84" i="18" s="1"/>
  <c r="T82" i="17" s="1"/>
  <c r="E74" i="28"/>
  <c r="O79" i="17"/>
  <c r="J84" i="37"/>
  <c r="K84" i="37" s="1"/>
  <c r="J82" i="17" s="1"/>
  <c r="I84" i="37"/>
  <c r="E75" i="28" l="1"/>
  <c r="M75" i="38" s="1"/>
  <c r="U85" i="34"/>
  <c r="V85" i="34"/>
  <c r="W85" i="34" s="1"/>
  <c r="X83" i="17" s="1"/>
  <c r="J85" i="18"/>
  <c r="K85" i="18" s="1"/>
  <c r="C83" i="17" s="1"/>
  <c r="I85" i="18"/>
  <c r="AC82" i="17"/>
  <c r="AF82" i="17" s="1"/>
  <c r="V85" i="37"/>
  <c r="W85" i="37" s="1"/>
  <c r="AA83" i="17" s="1"/>
  <c r="U85" i="37"/>
  <c r="L81" i="17"/>
  <c r="O81" i="17" s="1"/>
  <c r="K85" i="32"/>
  <c r="F83" i="17" s="1"/>
  <c r="J78" i="38"/>
  <c r="I86" i="32"/>
  <c r="J86" i="32"/>
  <c r="V86" i="32"/>
  <c r="W86" i="32" s="1"/>
  <c r="W84" i="17" s="1"/>
  <c r="U86" i="32"/>
  <c r="J85" i="37"/>
  <c r="K85" i="37" s="1"/>
  <c r="J83" i="17" s="1"/>
  <c r="I85" i="37"/>
  <c r="J85" i="34"/>
  <c r="I85" i="34"/>
  <c r="L77" i="38"/>
  <c r="K84" i="34"/>
  <c r="G82" i="17" s="1"/>
  <c r="I85" i="33"/>
  <c r="J85" i="33"/>
  <c r="K85" i="33" s="1"/>
  <c r="H83" i="17" s="1"/>
  <c r="V87" i="35"/>
  <c r="W87" i="35" s="1"/>
  <c r="V85" i="17" s="1"/>
  <c r="U87" i="35"/>
  <c r="K84" i="31"/>
  <c r="D82" i="17" s="1"/>
  <c r="K77" i="38"/>
  <c r="V85" i="18"/>
  <c r="W85" i="18" s="1"/>
  <c r="T83" i="17" s="1"/>
  <c r="U85" i="18"/>
  <c r="V85" i="31"/>
  <c r="W85" i="31" s="1"/>
  <c r="U83" i="17" s="1"/>
  <c r="U85" i="31"/>
  <c r="M74" i="38"/>
  <c r="O74" i="38"/>
  <c r="N74" i="38"/>
  <c r="J85" i="31"/>
  <c r="I85" i="31"/>
  <c r="V85" i="33"/>
  <c r="W85" i="33" s="1"/>
  <c r="Y83" i="17" s="1"/>
  <c r="U85" i="33"/>
  <c r="I85" i="35"/>
  <c r="J85" i="35"/>
  <c r="K85" i="35" s="1"/>
  <c r="E83" i="17" s="1"/>
  <c r="O75" i="38" l="1"/>
  <c r="N75" i="38"/>
  <c r="V86" i="34"/>
  <c r="W86" i="34" s="1"/>
  <c r="X84" i="17" s="1"/>
  <c r="U86" i="34"/>
  <c r="J86" i="18"/>
  <c r="K86" i="18" s="1"/>
  <c r="C84" i="17" s="1"/>
  <c r="I86" i="18"/>
  <c r="E76" i="28"/>
  <c r="O76" i="38" s="1"/>
  <c r="I87" i="32"/>
  <c r="J87" i="32"/>
  <c r="J79" i="38"/>
  <c r="K86" i="32"/>
  <c r="F84" i="17" s="1"/>
  <c r="U86" i="37"/>
  <c r="V86" i="37"/>
  <c r="W86" i="37" s="1"/>
  <c r="AA84" i="17" s="1"/>
  <c r="J86" i="34"/>
  <c r="I86" i="34"/>
  <c r="V88" i="35"/>
  <c r="W88" i="35" s="1"/>
  <c r="V86" i="17" s="1"/>
  <c r="U88" i="35"/>
  <c r="J86" i="33"/>
  <c r="K86" i="33" s="1"/>
  <c r="H84" i="17" s="1"/>
  <c r="I86" i="33"/>
  <c r="L78" i="38"/>
  <c r="K85" i="34"/>
  <c r="G83" i="17" s="1"/>
  <c r="AC83" i="17"/>
  <c r="AF83" i="17" s="1"/>
  <c r="I86" i="35"/>
  <c r="J86" i="35"/>
  <c r="K86" i="35" s="1"/>
  <c r="E84" i="17" s="1"/>
  <c r="V86" i="31"/>
  <c r="W86" i="31" s="1"/>
  <c r="U84" i="17" s="1"/>
  <c r="U86" i="31"/>
  <c r="V87" i="32"/>
  <c r="W87" i="32" s="1"/>
  <c r="W85" i="17" s="1"/>
  <c r="U87" i="32"/>
  <c r="I86" i="31"/>
  <c r="J86" i="31"/>
  <c r="K85" i="31"/>
  <c r="D83" i="17" s="1"/>
  <c r="K78" i="38"/>
  <c r="U86" i="18"/>
  <c r="V86" i="18"/>
  <c r="W86" i="18" s="1"/>
  <c r="T84" i="17" s="1"/>
  <c r="U86" i="33"/>
  <c r="V86" i="33"/>
  <c r="W86" i="33" s="1"/>
  <c r="Y84" i="17" s="1"/>
  <c r="L82" i="17"/>
  <c r="J86" i="37"/>
  <c r="K86" i="37" s="1"/>
  <c r="J84" i="17" s="1"/>
  <c r="I86" i="37"/>
  <c r="U87" i="34" l="1"/>
  <c r="V87" i="34"/>
  <c r="W87" i="34" s="1"/>
  <c r="X85" i="17" s="1"/>
  <c r="J87" i="18"/>
  <c r="K87" i="18" s="1"/>
  <c r="C85" i="17" s="1"/>
  <c r="I87" i="18"/>
  <c r="M76" i="38"/>
  <c r="N76" i="38"/>
  <c r="V87" i="37"/>
  <c r="W87" i="37" s="1"/>
  <c r="AA85" i="17" s="1"/>
  <c r="U87" i="37"/>
  <c r="AC84" i="17"/>
  <c r="AF84" i="17" s="1"/>
  <c r="K87" i="32"/>
  <c r="F85" i="17" s="1"/>
  <c r="J80" i="38"/>
  <c r="I88" i="32"/>
  <c r="J88" i="32"/>
  <c r="I87" i="34"/>
  <c r="J87" i="34"/>
  <c r="L83" i="17"/>
  <c r="J87" i="33"/>
  <c r="K87" i="33" s="1"/>
  <c r="H85" i="17" s="1"/>
  <c r="I87" i="33"/>
  <c r="L79" i="38"/>
  <c r="K86" i="34"/>
  <c r="G84" i="17" s="1"/>
  <c r="U87" i="18"/>
  <c r="V87" i="18"/>
  <c r="W87" i="18" s="1"/>
  <c r="T85" i="17" s="1"/>
  <c r="V88" i="32"/>
  <c r="W88" i="32" s="1"/>
  <c r="W86" i="17" s="1"/>
  <c r="U88" i="32"/>
  <c r="E77" i="28"/>
  <c r="O82" i="17"/>
  <c r="V87" i="31"/>
  <c r="W87" i="31" s="1"/>
  <c r="U85" i="17" s="1"/>
  <c r="U87" i="31"/>
  <c r="I87" i="37"/>
  <c r="J87" i="37"/>
  <c r="K87" i="37" s="1"/>
  <c r="J85" i="17" s="1"/>
  <c r="U87" i="33"/>
  <c r="V87" i="33"/>
  <c r="W87" i="33" s="1"/>
  <c r="Y85" i="17" s="1"/>
  <c r="K79" i="38"/>
  <c r="K86" i="31"/>
  <c r="D84" i="17" s="1"/>
  <c r="J87" i="31"/>
  <c r="I87" i="31"/>
  <c r="J87" i="35"/>
  <c r="K87" i="35" s="1"/>
  <c r="E85" i="17" s="1"/>
  <c r="I87" i="35"/>
  <c r="V89" i="35"/>
  <c r="W89" i="35" s="1"/>
  <c r="V87" i="17" s="1"/>
  <c r="U89" i="35"/>
  <c r="V88" i="34" l="1"/>
  <c r="W88" i="34" s="1"/>
  <c r="X86" i="17" s="1"/>
  <c r="U88" i="34"/>
  <c r="J88" i="18"/>
  <c r="K88" i="18" s="1"/>
  <c r="C86" i="17" s="1"/>
  <c r="I88" i="18"/>
  <c r="K88" i="32"/>
  <c r="F86" i="17" s="1"/>
  <c r="J81" i="38"/>
  <c r="I89" i="32"/>
  <c r="J89" i="32"/>
  <c r="V88" i="37"/>
  <c r="W88" i="37" s="1"/>
  <c r="AA86" i="17" s="1"/>
  <c r="U88" i="37"/>
  <c r="V90" i="35"/>
  <c r="W90" i="35" s="1"/>
  <c r="V88" i="17" s="1"/>
  <c r="U90" i="35"/>
  <c r="M77" i="38"/>
  <c r="O77" i="38"/>
  <c r="N77" i="38"/>
  <c r="J88" i="33"/>
  <c r="K88" i="33" s="1"/>
  <c r="H86" i="17" s="1"/>
  <c r="I88" i="33"/>
  <c r="U88" i="33"/>
  <c r="V88" i="33"/>
  <c r="W88" i="33" s="1"/>
  <c r="Y86" i="17" s="1"/>
  <c r="J88" i="35"/>
  <c r="K88" i="35" s="1"/>
  <c r="E86" i="17" s="1"/>
  <c r="I88" i="35"/>
  <c r="V88" i="31"/>
  <c r="W88" i="31" s="1"/>
  <c r="U86" i="17" s="1"/>
  <c r="U88" i="31"/>
  <c r="AC85" i="17"/>
  <c r="AF85" i="17" s="1"/>
  <c r="J88" i="31"/>
  <c r="I88" i="31"/>
  <c r="V88" i="18"/>
  <c r="W88" i="18" s="1"/>
  <c r="T86" i="17" s="1"/>
  <c r="U88" i="18"/>
  <c r="K87" i="34"/>
  <c r="G85" i="17" s="1"/>
  <c r="L80" i="38"/>
  <c r="U89" i="32"/>
  <c r="V89" i="32"/>
  <c r="W89" i="32" s="1"/>
  <c r="W87" i="17" s="1"/>
  <c r="K80" i="38"/>
  <c r="K87" i="31"/>
  <c r="D85" i="17" s="1"/>
  <c r="I88" i="37"/>
  <c r="J88" i="37"/>
  <c r="K88" i="37" s="1"/>
  <c r="J86" i="17" s="1"/>
  <c r="J88" i="34"/>
  <c r="I88" i="34"/>
  <c r="E78" i="28"/>
  <c r="O83" i="17"/>
  <c r="L84" i="17"/>
  <c r="U89" i="34" l="1"/>
  <c r="V89" i="34"/>
  <c r="W89" i="34" s="1"/>
  <c r="X87" i="17" s="1"/>
  <c r="I89" i="18"/>
  <c r="J89" i="18"/>
  <c r="K89" i="18" s="1"/>
  <c r="C87" i="17" s="1"/>
  <c r="V89" i="37"/>
  <c r="W89" i="37" s="1"/>
  <c r="AA87" i="17" s="1"/>
  <c r="U89" i="37"/>
  <c r="J82" i="38"/>
  <c r="K89" i="32"/>
  <c r="F87" i="17" s="1"/>
  <c r="AC86" i="17"/>
  <c r="AF86" i="17" s="1"/>
  <c r="I90" i="32"/>
  <c r="J90" i="32"/>
  <c r="J89" i="35"/>
  <c r="K89" i="35" s="1"/>
  <c r="E87" i="17" s="1"/>
  <c r="I89" i="35"/>
  <c r="L85" i="17"/>
  <c r="J89" i="31"/>
  <c r="I89" i="31"/>
  <c r="V89" i="18"/>
  <c r="W89" i="18" s="1"/>
  <c r="T87" i="17" s="1"/>
  <c r="U89" i="18"/>
  <c r="I89" i="37"/>
  <c r="J89" i="37"/>
  <c r="K89" i="37" s="1"/>
  <c r="J87" i="17" s="1"/>
  <c r="K88" i="31"/>
  <c r="D86" i="17" s="1"/>
  <c r="K81" i="38"/>
  <c r="I89" i="34"/>
  <c r="J89" i="34"/>
  <c r="U89" i="33"/>
  <c r="V89" i="33"/>
  <c r="W89" i="33" s="1"/>
  <c r="Y87" i="17" s="1"/>
  <c r="L81" i="38"/>
  <c r="K88" i="34"/>
  <c r="G86" i="17" s="1"/>
  <c r="U90" i="32"/>
  <c r="V90" i="32"/>
  <c r="W90" i="32" s="1"/>
  <c r="W88" i="17" s="1"/>
  <c r="V89" i="31"/>
  <c r="W89" i="31" s="1"/>
  <c r="U87" i="17" s="1"/>
  <c r="U89" i="31"/>
  <c r="I89" i="33"/>
  <c r="J89" i="33"/>
  <c r="K89" i="33" s="1"/>
  <c r="H87" i="17" s="1"/>
  <c r="V91" i="35"/>
  <c r="W91" i="35" s="1"/>
  <c r="V89" i="17" s="1"/>
  <c r="U91" i="35"/>
  <c r="M78" i="38"/>
  <c r="O78" i="38"/>
  <c r="N78" i="38"/>
  <c r="E79" i="28"/>
  <c r="O84" i="17"/>
  <c r="V90" i="34" l="1"/>
  <c r="W90" i="34" s="1"/>
  <c r="X88" i="17" s="1"/>
  <c r="U90" i="34"/>
  <c r="J90" i="18"/>
  <c r="K90" i="18" s="1"/>
  <c r="C88" i="17" s="1"/>
  <c r="I90" i="18"/>
  <c r="L86" i="17"/>
  <c r="E81" i="28" s="1"/>
  <c r="M81" i="38" s="1"/>
  <c r="J83" i="38"/>
  <c r="K90" i="32"/>
  <c r="F88" i="17" s="1"/>
  <c r="J91" i="32"/>
  <c r="I91" i="32"/>
  <c r="U90" i="37"/>
  <c r="V90" i="37"/>
  <c r="W90" i="37" s="1"/>
  <c r="AA88" i="17" s="1"/>
  <c r="U90" i="31"/>
  <c r="V90" i="31"/>
  <c r="W90" i="31" s="1"/>
  <c r="U88" i="17" s="1"/>
  <c r="V90" i="33"/>
  <c r="W90" i="33" s="1"/>
  <c r="Y88" i="17" s="1"/>
  <c r="U90" i="33"/>
  <c r="J90" i="31"/>
  <c r="I90" i="31"/>
  <c r="M79" i="38"/>
  <c r="N79" i="38"/>
  <c r="O79" i="38"/>
  <c r="J90" i="34"/>
  <c r="I90" i="34"/>
  <c r="U90" i="18"/>
  <c r="V90" i="18"/>
  <c r="W90" i="18" s="1"/>
  <c r="T88" i="17" s="1"/>
  <c r="E80" i="28"/>
  <c r="O85" i="17"/>
  <c r="I90" i="33"/>
  <c r="J90" i="33"/>
  <c r="K90" i="33" s="1"/>
  <c r="H88" i="17" s="1"/>
  <c r="I90" i="37"/>
  <c r="J90" i="37"/>
  <c r="K90" i="37" s="1"/>
  <c r="J88" i="17" s="1"/>
  <c r="U91" i="32"/>
  <c r="V91" i="32"/>
  <c r="W91" i="32" s="1"/>
  <c r="W89" i="17" s="1"/>
  <c r="AC87" i="17"/>
  <c r="AF87" i="17" s="1"/>
  <c r="J90" i="35"/>
  <c r="K90" i="35" s="1"/>
  <c r="E88" i="17" s="1"/>
  <c r="I90" i="35"/>
  <c r="L82" i="38"/>
  <c r="K89" i="34"/>
  <c r="G87" i="17" s="1"/>
  <c r="K89" i="31"/>
  <c r="D87" i="17" s="1"/>
  <c r="K82" i="38"/>
  <c r="U92" i="35"/>
  <c r="V92" i="35"/>
  <c r="W92" i="35" s="1"/>
  <c r="V90" i="17" s="1"/>
  <c r="U91" i="34" l="1"/>
  <c r="V91" i="34"/>
  <c r="W91" i="34" s="1"/>
  <c r="X89" i="17" s="1"/>
  <c r="O86" i="17"/>
  <c r="I91" i="18"/>
  <c r="J91" i="18"/>
  <c r="K91" i="18" s="1"/>
  <c r="C89" i="17" s="1"/>
  <c r="V91" i="37"/>
  <c r="W91" i="37" s="1"/>
  <c r="AA89" i="17" s="1"/>
  <c r="U91" i="37"/>
  <c r="I92" i="32"/>
  <c r="J92" i="32"/>
  <c r="L87" i="17"/>
  <c r="E82" i="28" s="1"/>
  <c r="M82" i="38" s="1"/>
  <c r="J84" i="38"/>
  <c r="K91" i="32"/>
  <c r="F89" i="17" s="1"/>
  <c r="I91" i="33"/>
  <c r="J91" i="33"/>
  <c r="K91" i="33" s="1"/>
  <c r="H89" i="17" s="1"/>
  <c r="U91" i="31"/>
  <c r="V91" i="31"/>
  <c r="W91" i="31" s="1"/>
  <c r="U89" i="17" s="1"/>
  <c r="N81" i="38"/>
  <c r="J91" i="34"/>
  <c r="I91" i="34"/>
  <c r="M80" i="38"/>
  <c r="O80" i="38"/>
  <c r="N80" i="38"/>
  <c r="J91" i="31"/>
  <c r="I91" i="31"/>
  <c r="J91" i="37"/>
  <c r="K91" i="37" s="1"/>
  <c r="J89" i="17" s="1"/>
  <c r="I91" i="37"/>
  <c r="AC88" i="17"/>
  <c r="AF88" i="17" s="1"/>
  <c r="K90" i="31"/>
  <c r="D88" i="17" s="1"/>
  <c r="K83" i="38"/>
  <c r="J91" i="35"/>
  <c r="K91" i="35" s="1"/>
  <c r="E89" i="17" s="1"/>
  <c r="I91" i="35"/>
  <c r="K90" i="34"/>
  <c r="G88" i="17" s="1"/>
  <c r="L83" i="38"/>
  <c r="U92" i="32"/>
  <c r="V92" i="32"/>
  <c r="W92" i="32" s="1"/>
  <c r="W90" i="17" s="1"/>
  <c r="U93" i="35"/>
  <c r="V93" i="35"/>
  <c r="W93" i="35" s="1"/>
  <c r="V91" i="17" s="1"/>
  <c r="V91" i="18"/>
  <c r="W91" i="18" s="1"/>
  <c r="T89" i="17" s="1"/>
  <c r="U91" i="18"/>
  <c r="V91" i="33"/>
  <c r="W91" i="33" s="1"/>
  <c r="Y89" i="17" s="1"/>
  <c r="U91" i="33"/>
  <c r="O81" i="38"/>
  <c r="U92" i="34" l="1"/>
  <c r="V92" i="34"/>
  <c r="W92" i="34" s="1"/>
  <c r="X90" i="17" s="1"/>
  <c r="O87" i="17"/>
  <c r="I92" i="18"/>
  <c r="J92" i="18"/>
  <c r="K92" i="18" s="1"/>
  <c r="C90" i="17" s="1"/>
  <c r="U92" i="37"/>
  <c r="V92" i="37"/>
  <c r="W92" i="37" s="1"/>
  <c r="AA90" i="17" s="1"/>
  <c r="AC89" i="17"/>
  <c r="AF89" i="17" s="1"/>
  <c r="I93" i="32"/>
  <c r="J93" i="32"/>
  <c r="J85" i="38"/>
  <c r="K92" i="32"/>
  <c r="F90" i="17" s="1"/>
  <c r="J92" i="37"/>
  <c r="K92" i="37" s="1"/>
  <c r="J90" i="17" s="1"/>
  <c r="I92" i="37"/>
  <c r="J92" i="35"/>
  <c r="K92" i="35" s="1"/>
  <c r="E90" i="17" s="1"/>
  <c r="I92" i="35"/>
  <c r="J92" i="31"/>
  <c r="I92" i="31"/>
  <c r="V92" i="33"/>
  <c r="W92" i="33" s="1"/>
  <c r="Y90" i="17" s="1"/>
  <c r="U92" i="33"/>
  <c r="U93" i="32"/>
  <c r="V93" i="32"/>
  <c r="W93" i="32" s="1"/>
  <c r="W91" i="17" s="1"/>
  <c r="I92" i="34"/>
  <c r="J92" i="34"/>
  <c r="U94" i="35"/>
  <c r="V94" i="35"/>
  <c r="W94" i="35" s="1"/>
  <c r="V92" i="17" s="1"/>
  <c r="K84" i="38"/>
  <c r="K91" i="31"/>
  <c r="D89" i="17" s="1"/>
  <c r="V92" i="31"/>
  <c r="W92" i="31" s="1"/>
  <c r="U90" i="17" s="1"/>
  <c r="U92" i="31"/>
  <c r="V92" i="18"/>
  <c r="W92" i="18" s="1"/>
  <c r="T90" i="17" s="1"/>
  <c r="U92" i="18"/>
  <c r="K91" i="34"/>
  <c r="G89" i="17" s="1"/>
  <c r="L84" i="38"/>
  <c r="J92" i="33"/>
  <c r="K92" i="33" s="1"/>
  <c r="H90" i="17" s="1"/>
  <c r="I92" i="33"/>
  <c r="O82" i="38"/>
  <c r="L88" i="17"/>
  <c r="N82" i="38"/>
  <c r="V93" i="34" l="1"/>
  <c r="W93" i="34" s="1"/>
  <c r="X91" i="17" s="1"/>
  <c r="U93" i="34"/>
  <c r="I93" i="18"/>
  <c r="J93" i="18"/>
  <c r="K93" i="18" s="1"/>
  <c r="C91" i="17" s="1"/>
  <c r="AC90" i="17"/>
  <c r="AF90" i="17" s="1"/>
  <c r="J86" i="38"/>
  <c r="K93" i="32"/>
  <c r="F91" i="17" s="1"/>
  <c r="J94" i="32"/>
  <c r="I94" i="32"/>
  <c r="U93" i="37"/>
  <c r="V93" i="37"/>
  <c r="W93" i="37" s="1"/>
  <c r="AA91" i="17" s="1"/>
  <c r="V93" i="18"/>
  <c r="W93" i="18" s="1"/>
  <c r="T91" i="17" s="1"/>
  <c r="U93" i="18"/>
  <c r="V93" i="33"/>
  <c r="W93" i="33" s="1"/>
  <c r="Y91" i="17" s="1"/>
  <c r="U93" i="33"/>
  <c r="J93" i="35"/>
  <c r="K93" i="35" s="1"/>
  <c r="E91" i="17" s="1"/>
  <c r="I93" i="35"/>
  <c r="L89" i="17"/>
  <c r="V95" i="35"/>
  <c r="W95" i="35" s="1"/>
  <c r="V93" i="17" s="1"/>
  <c r="U95" i="35"/>
  <c r="E83" i="28"/>
  <c r="O88" i="17"/>
  <c r="K92" i="31"/>
  <c r="D90" i="17" s="1"/>
  <c r="K85" i="38"/>
  <c r="J93" i="33"/>
  <c r="K93" i="33" s="1"/>
  <c r="H91" i="17" s="1"/>
  <c r="I93" i="33"/>
  <c r="V93" i="31"/>
  <c r="W93" i="31" s="1"/>
  <c r="U91" i="17" s="1"/>
  <c r="U93" i="31"/>
  <c r="L85" i="38"/>
  <c r="K92" i="34"/>
  <c r="G90" i="17" s="1"/>
  <c r="I93" i="37"/>
  <c r="J93" i="37"/>
  <c r="K93" i="37" s="1"/>
  <c r="J91" i="17" s="1"/>
  <c r="I93" i="31"/>
  <c r="J93" i="31"/>
  <c r="U94" i="32"/>
  <c r="V94" i="32"/>
  <c r="W94" i="32" s="1"/>
  <c r="W92" i="17" s="1"/>
  <c r="I93" i="34"/>
  <c r="J93" i="34"/>
  <c r="U94" i="34" l="1"/>
  <c r="V94" i="34"/>
  <c r="W94" i="34" s="1"/>
  <c r="X92" i="17" s="1"/>
  <c r="I94" i="18"/>
  <c r="J94" i="18"/>
  <c r="K94" i="18" s="1"/>
  <c r="C92" i="17" s="1"/>
  <c r="AC91" i="17"/>
  <c r="AF91" i="17" s="1"/>
  <c r="L90" i="17"/>
  <c r="E85" i="28" s="1"/>
  <c r="M85" i="38" s="1"/>
  <c r="V94" i="37"/>
  <c r="W94" i="37" s="1"/>
  <c r="AA92" i="17" s="1"/>
  <c r="U94" i="37"/>
  <c r="I95" i="32"/>
  <c r="J95" i="32"/>
  <c r="K94" i="32"/>
  <c r="F92" i="17" s="1"/>
  <c r="J87" i="38"/>
  <c r="U96" i="35"/>
  <c r="V96" i="35"/>
  <c r="W96" i="35" s="1"/>
  <c r="V94" i="17" s="1"/>
  <c r="O89" i="17"/>
  <c r="E84" i="28"/>
  <c r="I94" i="37"/>
  <c r="J94" i="37"/>
  <c r="K94" i="37" s="1"/>
  <c r="J92" i="17" s="1"/>
  <c r="V95" i="32"/>
  <c r="W95" i="32" s="1"/>
  <c r="W93" i="17" s="1"/>
  <c r="U95" i="32"/>
  <c r="I94" i="35"/>
  <c r="J94" i="35"/>
  <c r="K94" i="35" s="1"/>
  <c r="E92" i="17" s="1"/>
  <c r="I94" i="33"/>
  <c r="J94" i="33"/>
  <c r="K94" i="33" s="1"/>
  <c r="H92" i="17" s="1"/>
  <c r="V94" i="18"/>
  <c r="W94" i="18" s="1"/>
  <c r="T92" i="17" s="1"/>
  <c r="U94" i="18"/>
  <c r="K93" i="34"/>
  <c r="G91" i="17" s="1"/>
  <c r="L86" i="38"/>
  <c r="J94" i="34"/>
  <c r="I94" i="34"/>
  <c r="I94" i="31"/>
  <c r="J94" i="31"/>
  <c r="U94" i="31"/>
  <c r="V94" i="31"/>
  <c r="W94" i="31" s="1"/>
  <c r="U92" i="17" s="1"/>
  <c r="U94" i="33"/>
  <c r="V94" i="33"/>
  <c r="W94" i="33" s="1"/>
  <c r="Y92" i="17" s="1"/>
  <c r="K93" i="31"/>
  <c r="D91" i="17" s="1"/>
  <c r="K86" i="38"/>
  <c r="M83" i="38"/>
  <c r="N83" i="38"/>
  <c r="O83" i="38"/>
  <c r="U95" i="34" l="1"/>
  <c r="V95" i="34"/>
  <c r="W95" i="34" s="1"/>
  <c r="X93" i="17" s="1"/>
  <c r="J95" i="18"/>
  <c r="K95" i="18" s="1"/>
  <c r="C93" i="17" s="1"/>
  <c r="I95" i="18"/>
  <c r="O90" i="17"/>
  <c r="K95" i="32"/>
  <c r="F93" i="17" s="1"/>
  <c r="J88" i="38"/>
  <c r="I96" i="32"/>
  <c r="J96" i="32"/>
  <c r="V95" i="37"/>
  <c r="W95" i="37" s="1"/>
  <c r="AA93" i="17" s="1"/>
  <c r="U95" i="37"/>
  <c r="AC92" i="17"/>
  <c r="AF92" i="17" s="1"/>
  <c r="U95" i="31"/>
  <c r="V95" i="31"/>
  <c r="W95" i="31" s="1"/>
  <c r="U93" i="17" s="1"/>
  <c r="I95" i="33"/>
  <c r="J95" i="33"/>
  <c r="K95" i="33" s="1"/>
  <c r="H93" i="17" s="1"/>
  <c r="M84" i="38"/>
  <c r="N84" i="38"/>
  <c r="O84" i="38"/>
  <c r="J95" i="35"/>
  <c r="K95" i="35" s="1"/>
  <c r="E93" i="17" s="1"/>
  <c r="I95" i="35"/>
  <c r="J95" i="34"/>
  <c r="I95" i="34"/>
  <c r="N85" i="38"/>
  <c r="K94" i="31"/>
  <c r="D92" i="17" s="1"/>
  <c r="K87" i="38"/>
  <c r="J95" i="31"/>
  <c r="I95" i="31"/>
  <c r="V95" i="33"/>
  <c r="W95" i="33" s="1"/>
  <c r="Y93" i="17" s="1"/>
  <c r="U95" i="33"/>
  <c r="K94" i="34"/>
  <c r="G92" i="17" s="1"/>
  <c r="L87" i="38"/>
  <c r="O85" i="38"/>
  <c r="V96" i="32"/>
  <c r="W96" i="32" s="1"/>
  <c r="W94" i="17" s="1"/>
  <c r="U96" i="32"/>
  <c r="V95" i="18"/>
  <c r="W95" i="18" s="1"/>
  <c r="T93" i="17" s="1"/>
  <c r="U95" i="18"/>
  <c r="J95" i="37"/>
  <c r="K95" i="37" s="1"/>
  <c r="J93" i="17" s="1"/>
  <c r="I95" i="37"/>
  <c r="L91" i="17"/>
  <c r="V97" i="35"/>
  <c r="W97" i="35" s="1"/>
  <c r="V95" i="17" s="1"/>
  <c r="U97" i="35"/>
  <c r="V96" i="34" l="1"/>
  <c r="W96" i="34" s="1"/>
  <c r="X94" i="17" s="1"/>
  <c r="U96" i="34"/>
  <c r="I96" i="18"/>
  <c r="J96" i="18"/>
  <c r="K96" i="18" s="1"/>
  <c r="C94" i="17" s="1"/>
  <c r="V96" i="37"/>
  <c r="W96" i="37" s="1"/>
  <c r="AA94" i="17" s="1"/>
  <c r="U96" i="37"/>
  <c r="J89" i="38"/>
  <c r="K96" i="32"/>
  <c r="F94" i="17" s="1"/>
  <c r="J97" i="32"/>
  <c r="I97" i="32"/>
  <c r="V96" i="18"/>
  <c r="W96" i="18" s="1"/>
  <c r="T94" i="17" s="1"/>
  <c r="U96" i="18"/>
  <c r="AC93" i="17"/>
  <c r="AF93" i="17" s="1"/>
  <c r="V96" i="33"/>
  <c r="W96" i="33" s="1"/>
  <c r="Y94" i="17" s="1"/>
  <c r="U96" i="33"/>
  <c r="I96" i="33"/>
  <c r="J96" i="33"/>
  <c r="K96" i="33" s="1"/>
  <c r="H94" i="17" s="1"/>
  <c r="O91" i="17"/>
  <c r="E86" i="28"/>
  <c r="I96" i="35"/>
  <c r="J96" i="35"/>
  <c r="K96" i="35" s="1"/>
  <c r="E94" i="17" s="1"/>
  <c r="U98" i="35"/>
  <c r="V98" i="35"/>
  <c r="W98" i="35" s="1"/>
  <c r="V96" i="17" s="1"/>
  <c r="U97" i="32"/>
  <c r="V97" i="32"/>
  <c r="W97" i="32" s="1"/>
  <c r="W95" i="17" s="1"/>
  <c r="I96" i="31"/>
  <c r="J96" i="31"/>
  <c r="J96" i="37"/>
  <c r="K96" i="37" s="1"/>
  <c r="J94" i="17" s="1"/>
  <c r="I96" i="37"/>
  <c r="L92" i="17"/>
  <c r="J96" i="34"/>
  <c r="I96" i="34"/>
  <c r="K95" i="31"/>
  <c r="D93" i="17" s="1"/>
  <c r="K88" i="38"/>
  <c r="L88" i="38"/>
  <c r="K95" i="34"/>
  <c r="G93" i="17" s="1"/>
  <c r="V96" i="31"/>
  <c r="W96" i="31" s="1"/>
  <c r="U94" i="17" s="1"/>
  <c r="U96" i="31"/>
  <c r="U97" i="34" l="1"/>
  <c r="V97" i="34"/>
  <c r="W97" i="34" s="1"/>
  <c r="X95" i="17" s="1"/>
  <c r="I97" i="18"/>
  <c r="J97" i="18"/>
  <c r="K97" i="18" s="1"/>
  <c r="C95" i="17" s="1"/>
  <c r="J98" i="32"/>
  <c r="I98" i="32"/>
  <c r="J90" i="38"/>
  <c r="K97" i="32"/>
  <c r="F95" i="17" s="1"/>
  <c r="U97" i="37"/>
  <c r="V97" i="37"/>
  <c r="W97" i="37" s="1"/>
  <c r="AA95" i="17" s="1"/>
  <c r="V99" i="35"/>
  <c r="W99" i="35" s="1"/>
  <c r="V97" i="17" s="1"/>
  <c r="U99" i="35"/>
  <c r="K89" i="38"/>
  <c r="K96" i="31"/>
  <c r="D94" i="17" s="1"/>
  <c r="M86" i="38"/>
  <c r="N86" i="38"/>
  <c r="O86" i="38"/>
  <c r="L93" i="17"/>
  <c r="V97" i="18"/>
  <c r="W97" i="18" s="1"/>
  <c r="T95" i="17" s="1"/>
  <c r="U97" i="18"/>
  <c r="AC94" i="17"/>
  <c r="AF94" i="17" s="1"/>
  <c r="U97" i="33"/>
  <c r="V97" i="33"/>
  <c r="W97" i="33" s="1"/>
  <c r="Y95" i="17" s="1"/>
  <c r="J97" i="31"/>
  <c r="I97" i="31"/>
  <c r="I97" i="34"/>
  <c r="J97" i="34"/>
  <c r="L89" i="38"/>
  <c r="K96" i="34"/>
  <c r="G94" i="17" s="1"/>
  <c r="V98" i="32"/>
  <c r="W98" i="32" s="1"/>
  <c r="W96" i="17" s="1"/>
  <c r="U98" i="32"/>
  <c r="J97" i="33"/>
  <c r="K97" i="33" s="1"/>
  <c r="H95" i="17" s="1"/>
  <c r="I97" i="33"/>
  <c r="J97" i="37"/>
  <c r="K97" i="37" s="1"/>
  <c r="J95" i="17" s="1"/>
  <c r="I97" i="37"/>
  <c r="J97" i="35"/>
  <c r="K97" i="35" s="1"/>
  <c r="E95" i="17" s="1"/>
  <c r="I97" i="35"/>
  <c r="U97" i="31"/>
  <c r="V97" i="31"/>
  <c r="W97" i="31" s="1"/>
  <c r="U95" i="17" s="1"/>
  <c r="E87" i="28"/>
  <c r="O92" i="17"/>
  <c r="V98" i="34" l="1"/>
  <c r="W98" i="34" s="1"/>
  <c r="X96" i="17" s="1"/>
  <c r="U98" i="34"/>
  <c r="J98" i="18"/>
  <c r="K98" i="18" s="1"/>
  <c r="C96" i="17" s="1"/>
  <c r="I98" i="18"/>
  <c r="AC95" i="17"/>
  <c r="AF95" i="17" s="1"/>
  <c r="V98" i="37"/>
  <c r="W98" i="37" s="1"/>
  <c r="AA96" i="17" s="1"/>
  <c r="U98" i="37"/>
  <c r="L94" i="17"/>
  <c r="E89" i="28" s="1"/>
  <c r="I99" i="32"/>
  <c r="J99" i="32"/>
  <c r="K98" i="32"/>
  <c r="F96" i="17" s="1"/>
  <c r="J91" i="38"/>
  <c r="J98" i="34"/>
  <c r="I98" i="34"/>
  <c r="E88" i="28"/>
  <c r="O93" i="17"/>
  <c r="U98" i="31"/>
  <c r="V98" i="31"/>
  <c r="W98" i="31" s="1"/>
  <c r="U96" i="17" s="1"/>
  <c r="J98" i="33"/>
  <c r="K98" i="33" s="1"/>
  <c r="H96" i="17" s="1"/>
  <c r="I98" i="33"/>
  <c r="I98" i="31"/>
  <c r="J98" i="31"/>
  <c r="U98" i="18"/>
  <c r="V98" i="18"/>
  <c r="W98" i="18" s="1"/>
  <c r="T96" i="17" s="1"/>
  <c r="M87" i="38"/>
  <c r="O87" i="38"/>
  <c r="N87" i="38"/>
  <c r="K97" i="34"/>
  <c r="G95" i="17" s="1"/>
  <c r="L90" i="38"/>
  <c r="K90" i="38"/>
  <c r="K97" i="31"/>
  <c r="D95" i="17" s="1"/>
  <c r="V99" i="32"/>
  <c r="W99" i="32" s="1"/>
  <c r="W97" i="17" s="1"/>
  <c r="U99" i="32"/>
  <c r="V98" i="33"/>
  <c r="W98" i="33" s="1"/>
  <c r="Y96" i="17" s="1"/>
  <c r="U98" i="33"/>
  <c r="I98" i="35"/>
  <c r="J98" i="35"/>
  <c r="K98" i="35" s="1"/>
  <c r="E96" i="17" s="1"/>
  <c r="J98" i="37"/>
  <c r="K98" i="37" s="1"/>
  <c r="J96" i="17" s="1"/>
  <c r="I98" i="37"/>
  <c r="V99" i="34" l="1"/>
  <c r="W99" i="34" s="1"/>
  <c r="X97" i="17" s="1"/>
  <c r="U99" i="34"/>
  <c r="J99" i="18"/>
  <c r="K99" i="18" s="1"/>
  <c r="C97" i="17" s="1"/>
  <c r="I99" i="18"/>
  <c r="O94" i="17"/>
  <c r="M89" i="38"/>
  <c r="O89" i="38"/>
  <c r="AC96" i="17"/>
  <c r="AF96" i="17" s="1"/>
  <c r="L95" i="17"/>
  <c r="E90" i="28" s="1"/>
  <c r="M90" i="38" s="1"/>
  <c r="K99" i="32"/>
  <c r="F97" i="17" s="1"/>
  <c r="J92" i="38"/>
  <c r="U99" i="37"/>
  <c r="V99" i="37"/>
  <c r="W99" i="37" s="1"/>
  <c r="AA97" i="17" s="1"/>
  <c r="N89" i="38"/>
  <c r="I99" i="37"/>
  <c r="J99" i="37"/>
  <c r="K99" i="37" s="1"/>
  <c r="J97" i="17" s="1"/>
  <c r="K91" i="38"/>
  <c r="K98" i="31"/>
  <c r="D96" i="17" s="1"/>
  <c r="M88" i="38"/>
  <c r="O88" i="38"/>
  <c r="N88" i="38"/>
  <c r="V99" i="18"/>
  <c r="W99" i="18" s="1"/>
  <c r="T97" i="17" s="1"/>
  <c r="U99" i="18"/>
  <c r="V99" i="33"/>
  <c r="W99" i="33" s="1"/>
  <c r="Y97" i="17" s="1"/>
  <c r="U99" i="33"/>
  <c r="J99" i="34"/>
  <c r="I99" i="34"/>
  <c r="V99" i="31"/>
  <c r="W99" i="31" s="1"/>
  <c r="U97" i="17" s="1"/>
  <c r="U99" i="31"/>
  <c r="I99" i="35"/>
  <c r="J99" i="35"/>
  <c r="K99" i="35" s="1"/>
  <c r="E97" i="17" s="1"/>
  <c r="J99" i="31"/>
  <c r="I99" i="31"/>
  <c r="J99" i="33"/>
  <c r="K99" i="33" s="1"/>
  <c r="H97" i="17" s="1"/>
  <c r="I99" i="33"/>
  <c r="L91" i="38"/>
  <c r="K98" i="34"/>
  <c r="G96" i="17" s="1"/>
  <c r="O95" i="17" l="1"/>
  <c r="L96" i="17"/>
  <c r="E91" i="28" s="1"/>
  <c r="K92" i="38"/>
  <c r="K99" i="31"/>
  <c r="D97" i="17" s="1"/>
  <c r="L92" i="38"/>
  <c r="K99" i="34"/>
  <c r="G97" i="17" s="1"/>
  <c r="O90" i="38"/>
  <c r="AC97" i="17"/>
  <c r="AF97" i="17" s="1"/>
  <c r="N90" i="38"/>
  <c r="M91" i="38" l="1"/>
  <c r="O91" i="38"/>
  <c r="N91" i="38"/>
  <c r="O96" i="17"/>
  <c r="L97" i="17"/>
  <c r="E92" i="28" l="1"/>
  <c r="O97" i="17"/>
  <c r="M92" i="38" l="1"/>
  <c r="N92" i="38"/>
  <c r="O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<sst xmlns="http://schemas.openxmlformats.org/spreadsheetml/2006/main" count="1457" uniqueCount="340">
  <si>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</si>
  <si>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</si>
  <si>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</si>
  <si>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</si>
  <si>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</si>
  <si>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</si>
  <si>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</si>
  <si>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</si>
  <si>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</si>
  <si>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</si>
  <si>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</si>
  <si>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</si>
  <si>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</si>
  <si>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</si>
  <si>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</si>
  <si>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</si>
  <si>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</si>
  <si>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</si>
  <si>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</si>
  <si>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</si>
  <si>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</si>
  <si>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</si>
  <si>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</si>
  <si>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</si>
  <si>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</si>
  <si>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</si>
  <si>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</si>
  <si>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</si>
  <si>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</si>
  <si>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</si>
  <si>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</si>
  <si>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</si>
  <si>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</si>
  <si>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</si>
  <si>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</si>
  <si>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</si>
  <si>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</si>
  <si>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</si>
  <si>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</si>
  <si>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</si>
  <si>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</si>
  <si>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</si>
  <si>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</si>
  <si>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</si>
  <si>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</si>
  <si>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</si>
  <si>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</si>
  <si>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</si>
  <si>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</si>
  <si>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</si>
  <si>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</si>
  <si>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</si>
  <si>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</si>
  <si>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</si>
  <si>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</si>
  <si>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</si>
  <si>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</si>
  <si>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</si>
  <si>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</si>
  <si>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</si>
  <si>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</si>
  <si>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</si>
  <si>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</si>
  <si>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</si>
  <si>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</si>
  <si>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</si>
  <si>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</si>
  <si>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</si>
  <si>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</si>
  <si>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</si>
  <si>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</si>
  <si>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</si>
  <si>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</si>
  <si>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</si>
  <si>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</si>
  <si>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</si>
  <si>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</si>
  <si>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</si>
  <si>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</si>
  <si>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</si>
  <si>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</si>
  <si>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</si>
  <si>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</si>
  <si>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</si>
  <si>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</si>
  <si>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</si>
  <si>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</si>
  <si>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</si>
  <si>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</si>
  <si>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</si>
  <si>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</si>
  <si>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</si>
  <si>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</si>
  <si>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</si>
  <si>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</si>
  <si>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</si>
  <si>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</si>
  <si>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</si>
  <si>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</si>
  <si>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</si>
  <si>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</si>
  <si>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</si>
  <si>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</si>
  <si>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</si>
  <si>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</si>
  <si>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</si>
  <si>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</si>
  <si>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</si>
  <si>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</si>
  <si>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</si>
  <si>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</si>
  <si>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</si>
  <si>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</si>
  <si>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</si>
  <si>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</si>
  <si>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</si>
  <si>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</si>
  <si>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</si>
  <si>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</si>
  <si>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</si>
  <si>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</si>
  <si>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</si>
  <si>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</si>
  <si>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</si>
  <si>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</si>
  <si>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</si>
  <si>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</si>
  <si>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</si>
  <si>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</si>
  <si>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</si>
  <si>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</si>
  <si>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</si>
  <si>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</si>
  <si>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</si>
  <si>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</si>
  <si>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</si>
  <si>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</si>
  <si>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</si>
  <si>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</si>
  <si>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</si>
  <si>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</si>
  <si>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</si>
  <si>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</si>
  <si>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</si>
  <si>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</si>
  <si>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</si>
  <si>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</si>
  <si>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</si>
  <si>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</si>
  <si>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</si>
  <si>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</si>
  <si>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</si>
  <si>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</si>
  <si>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</si>
  <si>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</si>
  <si>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</si>
  <si>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</si>
  <si>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</si>
  <si>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</si>
  <si>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</si>
  <si>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</si>
  <si>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</si>
  <si>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</si>
  <si>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</si>
  <si>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</si>
  <si>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</si>
  <si>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</si>
  <si>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</si>
  <si>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</si>
  <si>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</si>
  <si>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</si>
  <si>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</si>
  <si>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</si>
  <si>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</si>
  <si>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</si>
  <si>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</si>
  <si>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</si>
  <si>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</si>
  <si>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</si>
  <si>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</si>
  <si>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</si>
  <si>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</si>
  <si>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</si>
  <si>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</si>
  <si>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</si>
  <si>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</si>
  <si>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</si>
  <si>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</si>
  <si>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</si>
  <si>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</si>
  <si>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</si>
  <si>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</si>
  <si>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</si>
  <si>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</si>
  <si>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</si>
  <si>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</si>
  <si>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</si>
  <si>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</si>
  <si>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</si>
  <si>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</si>
  <si>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</si>
  <si>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</si>
  <si>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</si>
  <si>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</si>
  <si>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</si>
  <si>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</si>
  <si>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</si>
  <si>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</si>
  <si>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</si>
  <si>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</si>
  <si>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</si>
  <si>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</si>
  <si>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</si>
  <si>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</si>
  <si>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</si>
  <si>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</si>
  <si>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</si>
  <si>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</si>
  <si>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</si>
  <si>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</si>
  <si>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</si>
  <si>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</si>
  <si>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</si>
  <si>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</si>
  <si>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</si>
  <si>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</si>
  <si>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</si>
  <si>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</si>
  <si>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</si>
  <si>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</si>
  <si>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</si>
  <si>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</si>
  <si>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</si>
  <si>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</si>
  <si>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</si>
  <si>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</si>
  <si>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</si>
  <si>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</si>
  <si>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</si>
  <si>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</si>
  <si>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</si>
  <si>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</si>
  <si>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</si>
  <si>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</si>
  <si>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</si>
  <si>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</si>
  <si>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</si>
  <si>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</si>
  <si>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</si>
  <si>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</si>
  <si>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</si>
  <si>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</si>
  <si>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</si>
  <si>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</si>
  <si>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</si>
  <si>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</si>
  <si>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</si>
  <si>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</si>
  <si>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</si>
  <si>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</si>
  <si>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</si>
  <si>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</si>
  <si>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</si>
  <si>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</si>
  <si>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</si>
  <si>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</si>
  <si>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</si>
  <si>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</si>
  <si>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</si>
  <si>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</si>
  <si>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</si>
  <si>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</si>
  <si>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</si>
  <si>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</si>
  <si>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</si>
  <si>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</si>
  <si>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</si>
  <si>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</si>
  <si>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</si>
  <si>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</si>
  <si>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</si>
  <si>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</si>
  <si>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</si>
  <si>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</si>
  <si>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</si>
  <si>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</si>
  <si>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</si>
  <si>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</si>
  <si>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</si>
  <si>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</si>
  <si>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</si>
  <si>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</si>
  <si>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</si>
  <si>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</si>
  <si>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</si>
  <si>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</si>
  <si>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</si>
  <si>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</si>
  <si>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</si>
  <si>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</si>
  <si>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</si>
  <si>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</si>
  <si>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</si>
  <si>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</si>
  <si>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</si>
  <si>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</si>
  <si>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</si>
  <si>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</si>
  <si>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</si>
  <si>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</si>
  <si>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</si>
  <si>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</si>
  <si>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</si>
  <si>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</si>
  <si>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</si>
  <si>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</si>
  <si>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</si>
  <si>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</si>
  <si>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</si>
  <si>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</si>
  <si>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</si>
  <si>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</si>
  <si>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</si>
  <si>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</si>
  <si>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</si>
  <si>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</si>
  <si>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</si>
  <si>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</si>
  <si>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</si>
  <si>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</si>
  <si>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</si>
  <si>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</si>
  <si>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</si>
  <si>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</si>
  <si>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</si>
  <si>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</si>
  <si>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</si>
  <si>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</si>
  <si>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Kutai Timur</t>
  </si>
  <si>
    <t>Rencana methane capture di Kutim</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</si>
</sst>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sz val="10"/>
      <name val="Arial"/>
      <family val="2"/>
    </font>
  </fonts>
  <fills count="25">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
      <patternFill patternType="solid">
        <fgColor theme="4" tint="0.39997558519241921"/>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887">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0" fontId="0" fillId="7" borderId="0" xfId="0" applyFill="1" applyBorder="1" applyAlignment="1">
      <alignment vertical="center"/>
    </xf>
    <xf numFmtId="3" fontId="0" fillId="7" borderId="0" xfId="0" applyNumberFormat="1" applyFill="1" applyAlignment="1">
      <alignment vertical="center"/>
    </xf>
    <xf numFmtId="170" fontId="0" fillId="7" borderId="0" xfId="0" applyNumberFormat="1" applyFill="1" applyAlignment="1">
      <alignment vertical="center"/>
    </xf>
    <xf numFmtId="3" fontId="0" fillId="7" borderId="0" xfId="0" applyNumberFormat="1" applyFill="1" applyBorder="1" applyAlignment="1">
      <alignment vertical="center"/>
    </xf>
    <xf numFmtId="3" fontId="0" fillId="14" borderId="0" xfId="0" applyNumberFormat="1" applyFill="1" applyAlignment="1">
      <alignment vertical="center"/>
    </xf>
    <xf numFmtId="0" fontId="0" fillId="7" borderId="0" xfId="0" applyFill="1" applyAlignment="1">
      <alignment vertical="center"/>
    </xf>
    <xf numFmtId="3" fontId="4" fillId="7" borderId="0" xfId="0" applyNumberFormat="1"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0" fillId="11" borderId="0" xfId="0" applyNumberFormat="1" applyFill="1" applyBorder="1" applyAlignment="1">
      <alignment vertical="center"/>
    </xf>
    <xf numFmtId="0" fontId="2" fillId="7" borderId="0" xfId="0" applyFont="1" applyFill="1" applyAlignment="1">
      <alignment vertical="center" wrapText="1"/>
    </xf>
    <xf numFmtId="0" fontId="0" fillId="14" borderId="0" xfId="0" applyFill="1" applyAlignment="1">
      <alignment vertical="center"/>
    </xf>
    <xf numFmtId="0" fontId="13" fillId="7" borderId="0" xfId="0" applyFont="1" applyFill="1" applyAlignment="1">
      <alignment vertical="center" wrapText="1"/>
    </xf>
    <xf numFmtId="3" fontId="0" fillId="0" borderId="0" xfId="0" applyNumberFormat="1" applyAlignment="1">
      <alignment vertical="center"/>
    </xf>
    <xf numFmtId="3" fontId="2" fillId="11" borderId="0" xfId="0" applyNumberFormat="1" applyFont="1" applyFill="1" applyBorder="1" applyAlignment="1">
      <alignment vertical="center"/>
    </xf>
    <xf numFmtId="170" fontId="0" fillId="11" borderId="0" xfId="0" applyNumberFormat="1" applyFill="1" applyBorder="1" applyAlignment="1">
      <alignment horizontal="center" vertical="center"/>
    </xf>
    <xf numFmtId="3" fontId="0" fillId="11" borderId="0" xfId="0" applyNumberFormat="1" applyFill="1" applyBorder="1" applyAlignment="1">
      <alignment horizontal="center" vertical="center"/>
    </xf>
    <xf numFmtId="0" fontId="0" fillId="7" borderId="0" xfId="0" applyFill="1" applyAlignment="1">
      <alignment vertical="center" wrapText="1"/>
    </xf>
    <xf numFmtId="3" fontId="13" fillId="2" borderId="49" xfId="0" applyNumberFormat="1" applyFont="1" applyFill="1" applyBorder="1" applyAlignment="1">
      <alignment horizontal="center" vertical="center" wrapText="1"/>
    </xf>
    <xf numFmtId="3" fontId="13" fillId="2" borderId="7" xfId="0" applyNumberFormat="1" applyFont="1" applyFill="1" applyBorder="1" applyAlignment="1">
      <alignment horizontal="center" vertical="center" wrapText="1"/>
    </xf>
    <xf numFmtId="3" fontId="13" fillId="2" borderId="12"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3" fontId="13" fillId="2" borderId="22" xfId="0" applyNumberFormat="1" applyFont="1" applyFill="1" applyBorder="1" applyAlignment="1">
      <alignment horizontal="center" vertical="center" wrapText="1"/>
    </xf>
    <xf numFmtId="3" fontId="13" fillId="2" borderId="0" xfId="0" applyNumberFormat="1" applyFont="1" applyFill="1" applyBorder="1" applyAlignment="1">
      <alignment horizontal="center" vertical="center" wrapText="1"/>
    </xf>
    <xf numFmtId="3" fontId="13" fillId="11" borderId="0" xfId="0" applyNumberFormat="1" applyFont="1" applyFill="1" applyBorder="1" applyAlignment="1">
      <alignment horizontal="center" vertical="center" wrapText="1"/>
    </xf>
    <xf numFmtId="170" fontId="13" fillId="8" borderId="26" xfId="0" applyNumberFormat="1" applyFont="1" applyFill="1" applyBorder="1" applyAlignment="1">
      <alignment horizontal="center" vertical="center" wrapText="1"/>
    </xf>
    <xf numFmtId="3" fontId="13" fillId="8" borderId="26" xfId="0" applyNumberFormat="1" applyFont="1" applyFill="1" applyBorder="1" applyAlignment="1">
      <alignment horizontal="center" vertical="center" wrapText="1"/>
    </xf>
    <xf numFmtId="3" fontId="0" fillId="2" borderId="8" xfId="0" applyNumberFormat="1" applyFill="1" applyBorder="1" applyAlignment="1">
      <alignment horizontal="center" vertical="center" wrapText="1"/>
    </xf>
    <xf numFmtId="3" fontId="0" fillId="2" borderId="5" xfId="0" applyNumberFormat="1" applyFill="1" applyBorder="1" applyAlignment="1">
      <alignment horizontal="center" vertical="center" wrapText="1"/>
    </xf>
    <xf numFmtId="3" fontId="0" fillId="2" borderId="6" xfId="0" applyNumberFormat="1" applyFill="1" applyBorder="1" applyAlignment="1">
      <alignment horizontal="center" vertical="center" wrapText="1"/>
    </xf>
    <xf numFmtId="3" fontId="0" fillId="2" borderId="20" xfId="0" applyNumberFormat="1" applyFill="1" applyBorder="1" applyAlignment="1">
      <alignment horizontal="center" vertical="center" wrapText="1"/>
    </xf>
    <xf numFmtId="3" fontId="0" fillId="2" borderId="62" xfId="0" applyNumberFormat="1" applyFill="1" applyBorder="1" applyAlignment="1">
      <alignment horizontal="center" vertical="center" wrapText="1"/>
    </xf>
    <xf numFmtId="3" fontId="0" fillId="11" borderId="0" xfId="0" applyNumberFormat="1" applyFill="1" applyBorder="1" applyAlignment="1">
      <alignment horizontal="center" vertical="center" wrapText="1"/>
    </xf>
    <xf numFmtId="170" fontId="0" fillId="8" borderId="26" xfId="0" applyNumberFormat="1" applyFill="1" applyBorder="1" applyAlignment="1">
      <alignment horizontal="center" vertical="center" wrapText="1"/>
    </xf>
    <xf numFmtId="3" fontId="0" fillId="8" borderId="26" xfId="0" applyNumberFormat="1" applyFill="1" applyBorder="1" applyAlignment="1">
      <alignment horizontal="center" vertical="center" wrapText="1"/>
    </xf>
    <xf numFmtId="3" fontId="0" fillId="0" borderId="35" xfId="0" applyNumberFormat="1" applyBorder="1" applyAlignment="1">
      <alignment vertical="center" wrapText="1"/>
    </xf>
    <xf numFmtId="3" fontId="0" fillId="0" borderId="27" xfId="0" applyNumberFormat="1" applyBorder="1" applyAlignment="1">
      <alignment vertical="center" wrapText="1"/>
    </xf>
    <xf numFmtId="3" fontId="0" fillId="0" borderId="28" xfId="0" applyNumberFormat="1" applyBorder="1" applyAlignment="1">
      <alignment vertical="center" wrapText="1"/>
    </xf>
    <xf numFmtId="3" fontId="0" fillId="0" borderId="26" xfId="0" applyNumberFormat="1" applyBorder="1" applyAlignment="1">
      <alignment vertical="center" wrapText="1"/>
    </xf>
    <xf numFmtId="3" fontId="0" fillId="0" borderId="52" xfId="0" applyNumberFormat="1" applyBorder="1" applyAlignment="1">
      <alignment vertical="center" wrapText="1"/>
    </xf>
    <xf numFmtId="3" fontId="0" fillId="0" borderId="36" xfId="0" applyNumberFormat="1" applyBorder="1" applyAlignment="1">
      <alignment vertical="center" wrapText="1"/>
    </xf>
    <xf numFmtId="3" fontId="0" fillId="11" borderId="0" xfId="0" applyNumberFormat="1" applyFill="1" applyBorder="1" applyAlignment="1">
      <alignment vertical="center" wrapText="1"/>
    </xf>
    <xf numFmtId="170" fontId="0" fillId="0" borderId="22" xfId="0" applyNumberFormat="1" applyFill="1" applyBorder="1" applyAlignment="1">
      <alignment vertical="center" wrapText="1"/>
    </xf>
    <xf numFmtId="3" fontId="0" fillId="0" borderId="22" xfId="0" applyNumberFormat="1" applyFill="1" applyBorder="1" applyAlignment="1">
      <alignment vertical="center" wrapText="1"/>
    </xf>
    <xf numFmtId="1" fontId="0" fillId="0" borderId="25" xfId="0" applyNumberFormat="1" applyFill="1" applyBorder="1" applyAlignment="1" applyProtection="1">
      <alignment vertical="center"/>
      <protection locked="0"/>
    </xf>
    <xf numFmtId="3" fontId="0" fillId="0" borderId="56" xfId="0" applyNumberFormat="1" applyFill="1" applyBorder="1" applyAlignment="1">
      <alignment vertical="center"/>
    </xf>
    <xf numFmtId="3" fontId="0" fillId="0" borderId="51" xfId="0" applyNumberFormat="1" applyFill="1" applyBorder="1" applyAlignment="1">
      <alignment vertical="center"/>
    </xf>
    <xf numFmtId="3" fontId="0" fillId="0" borderId="25" xfId="0" applyNumberFormat="1" applyFill="1" applyBorder="1" applyAlignment="1">
      <alignment vertical="center"/>
    </xf>
    <xf numFmtId="3" fontId="0" fillId="0" borderId="3" xfId="0" applyNumberFormat="1" applyFill="1" applyBorder="1" applyAlignment="1">
      <alignment vertical="center"/>
    </xf>
    <xf numFmtId="3" fontId="0" fillId="0" borderId="47" xfId="0" applyNumberFormat="1" applyFill="1" applyBorder="1" applyAlignment="1">
      <alignment vertical="center"/>
    </xf>
    <xf numFmtId="3" fontId="0" fillId="0" borderId="25" xfId="0" applyNumberFormat="1" applyFill="1" applyBorder="1" applyAlignment="1" applyProtection="1">
      <alignment vertical="center"/>
    </xf>
    <xf numFmtId="171" fontId="0" fillId="7" borderId="0" xfId="0" applyNumberFormat="1" applyFill="1" applyAlignment="1">
      <alignment vertical="center"/>
    </xf>
    <xf numFmtId="3" fontId="0" fillId="8" borderId="25" xfId="0" applyNumberFormat="1" applyFill="1" applyBorder="1" applyAlignment="1">
      <alignment vertical="center"/>
    </xf>
    <xf numFmtId="1" fontId="0" fillId="0" borderId="1" xfId="0" applyNumberFormat="1" applyBorder="1" applyAlignment="1">
      <alignment vertical="center"/>
    </xf>
    <xf numFmtId="3" fontId="0" fillId="0" borderId="43" xfId="0" applyNumberFormat="1" applyFill="1" applyBorder="1" applyAlignment="1">
      <alignment vertical="center"/>
    </xf>
    <xf numFmtId="3" fontId="0" fillId="0" borderId="30" xfId="0" applyNumberFormat="1" applyFill="1" applyBorder="1" applyAlignment="1">
      <alignment vertical="center"/>
    </xf>
    <xf numFmtId="3" fontId="0" fillId="0" borderId="1" xfId="0" applyNumberFormat="1" applyFill="1" applyBorder="1" applyAlignment="1">
      <alignment vertical="center"/>
    </xf>
    <xf numFmtId="3" fontId="0" fillId="0" borderId="48" xfId="0" applyNumberFormat="1" applyFill="1" applyBorder="1" applyAlignment="1">
      <alignment vertical="center"/>
    </xf>
    <xf numFmtId="3" fontId="0" fillId="0" borderId="1" xfId="0" applyNumberFormat="1" applyFill="1" applyBorder="1" applyAlignment="1" applyProtection="1">
      <alignment vertical="center"/>
    </xf>
    <xf numFmtId="170" fontId="0" fillId="8" borderId="1" xfId="0" applyNumberFormat="1" applyFill="1" applyBorder="1" applyAlignment="1">
      <alignment vertical="center"/>
    </xf>
    <xf numFmtId="3" fontId="0" fillId="8" borderId="1" xfId="0" applyNumberFormat="1" applyFill="1" applyBorder="1" applyAlignment="1">
      <alignment vertical="center"/>
    </xf>
    <xf numFmtId="1" fontId="0" fillId="0" borderId="20" xfId="0" applyNumberFormat="1" applyBorder="1" applyAlignment="1">
      <alignment vertical="center"/>
    </xf>
    <xf numFmtId="3" fontId="0" fillId="0" borderId="63" xfId="0" applyNumberFormat="1" applyFill="1" applyBorder="1" applyAlignment="1">
      <alignment vertical="center"/>
    </xf>
    <xf numFmtId="3" fontId="0" fillId="0" borderId="6" xfId="0" applyNumberFormat="1" applyFill="1" applyBorder="1" applyAlignment="1">
      <alignment vertical="center"/>
    </xf>
    <xf numFmtId="3" fontId="0" fillId="0" borderId="20" xfId="0" applyNumberFormat="1" applyFill="1" applyBorder="1" applyAlignment="1">
      <alignment vertical="center"/>
    </xf>
    <xf numFmtId="3" fontId="0" fillId="0" borderId="20" xfId="0" applyNumberFormat="1" applyFill="1" applyBorder="1" applyAlignment="1" applyProtection="1">
      <alignment vertical="center"/>
    </xf>
    <xf numFmtId="170" fontId="0" fillId="8" borderId="20" xfId="0" applyNumberFormat="1" applyFill="1" applyBorder="1" applyAlignment="1">
      <alignment vertical="center"/>
    </xf>
    <xf numFmtId="3" fontId="0" fillId="0" borderId="64" xfId="0" applyNumberFormat="1" applyFill="1" applyBorder="1" applyAlignment="1">
      <alignment vertical="center"/>
    </xf>
    <xf numFmtId="3" fontId="0" fillId="8" borderId="20" xfId="0" applyNumberFormat="1" applyFill="1" applyBorder="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43" fontId="0" fillId="0" borderId="31" xfId="4" applyFont="1" applyFill="1" applyBorder="1" applyProtection="1">
      <protection locked="0"/>
    </xf>
    <xf numFmtId="43" fontId="0" fillId="0" borderId="29" xfId="4" applyFont="1" applyFill="1" applyBorder="1" applyProtection="1">
      <protection locked="0"/>
    </xf>
    <xf numFmtId="43" fontId="0" fillId="0" borderId="31" xfId="4" applyFont="1" applyBorder="1" applyProtection="1"/>
    <xf numFmtId="43" fontId="0" fillId="0" borderId="29" xfId="4" applyFont="1" applyBorder="1" applyProtection="1"/>
    <xf numFmtId="4" fontId="0" fillId="0" borderId="29" xfId="0" applyNumberFormat="1" applyFill="1" applyBorder="1" applyProtection="1">
      <protection locked="0"/>
    </xf>
    <xf numFmtId="169" fontId="34" fillId="14" borderId="30" xfId="2" applyNumberFormat="1" applyFont="1" applyFill="1" applyBorder="1" applyAlignment="1">
      <alignment horizontal="center" vertical="center" wrapText="1"/>
    </xf>
    <xf numFmtId="10" fontId="1" fillId="14" borderId="0" xfId="2" applyNumberFormat="1" applyFont="1" applyFill="1" applyAlignment="1">
      <alignment vertical="center"/>
    </xf>
    <xf numFmtId="9" fontId="0" fillId="24" borderId="29" xfId="2" applyNumberFormat="1" applyFont="1" applyFill="1" applyBorder="1" applyAlignment="1" applyProtection="1">
      <alignment horizontal="center" vertical="center" wrapText="1"/>
      <protection locked="0"/>
    </xf>
    <xf numFmtId="9" fontId="0" fillId="24" borderId="30" xfId="2" applyNumberFormat="1" applyFont="1" applyFill="1" applyBorder="1" applyAlignment="1" applyProtection="1">
      <alignment horizontal="center" vertical="center" wrapText="1"/>
      <protection locked="0"/>
    </xf>
    <xf numFmtId="43" fontId="0" fillId="0" borderId="56" xfId="4" applyFont="1" applyFill="1" applyBorder="1" applyAlignment="1">
      <alignment vertical="center"/>
    </xf>
    <xf numFmtId="43" fontId="0" fillId="0" borderId="51" xfId="4" applyFont="1" applyFill="1" applyBorder="1" applyAlignment="1">
      <alignment vertical="center"/>
    </xf>
    <xf numFmtId="43" fontId="0" fillId="0" borderId="25" xfId="4" applyFont="1" applyFill="1" applyBorder="1" applyAlignment="1">
      <alignment vertical="center"/>
    </xf>
    <xf numFmtId="43" fontId="0" fillId="0" borderId="3" xfId="4" applyFont="1" applyFill="1" applyBorder="1" applyAlignment="1">
      <alignment vertical="center"/>
    </xf>
    <xf numFmtId="43" fontId="0" fillId="0" borderId="47" xfId="4" applyFont="1" applyFill="1" applyBorder="1" applyAlignment="1">
      <alignment vertical="center"/>
    </xf>
    <xf numFmtId="43" fontId="0" fillId="0" borderId="25" xfId="4" applyFont="1" applyFill="1" applyBorder="1" applyAlignment="1" applyProtection="1">
      <alignment vertical="center"/>
    </xf>
    <xf numFmtId="43" fontId="0" fillId="11" borderId="0" xfId="4" applyFont="1" applyFill="1" applyBorder="1" applyAlignment="1">
      <alignment vertical="center"/>
    </xf>
    <xf numFmtId="43" fontId="0" fillId="8" borderId="25" xfId="4" applyFont="1" applyFill="1" applyBorder="1" applyAlignment="1">
      <alignment vertical="center"/>
    </xf>
    <xf numFmtId="43" fontId="0" fillId="0" borderId="43" xfId="4" applyFont="1" applyFill="1" applyBorder="1" applyAlignment="1">
      <alignment vertical="center"/>
    </xf>
    <xf numFmtId="43" fontId="0" fillId="0" borderId="30" xfId="4" applyFont="1" applyFill="1" applyBorder="1" applyAlignment="1">
      <alignment vertical="center"/>
    </xf>
    <xf numFmtId="43" fontId="0" fillId="0" borderId="1" xfId="4" applyFont="1" applyFill="1" applyBorder="1" applyAlignment="1">
      <alignment vertical="center"/>
    </xf>
    <xf numFmtId="43" fontId="0" fillId="0" borderId="48" xfId="4" applyFont="1" applyFill="1" applyBorder="1" applyAlignment="1">
      <alignment vertical="center"/>
    </xf>
    <xf numFmtId="43" fontId="0" fillId="0" borderId="1" xfId="4" applyFont="1" applyFill="1" applyBorder="1" applyAlignment="1" applyProtection="1">
      <alignment vertical="center"/>
    </xf>
    <xf numFmtId="43" fontId="0" fillId="8" borderId="1" xfId="4"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Kutim/KUTIM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KUTIM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B30">
            <v>10.25883584</v>
          </cell>
        </row>
        <row r="31">
          <cell r="B31">
            <v>10.558075066000001</v>
          </cell>
        </row>
        <row r="32">
          <cell r="B32">
            <v>11.027970359999999</v>
          </cell>
        </row>
        <row r="33">
          <cell r="B33">
            <v>11.373524557999998</v>
          </cell>
        </row>
        <row r="34">
          <cell r="B34">
            <v>11.705378982000001</v>
          </cell>
        </row>
        <row r="35">
          <cell r="B35">
            <v>12.298502699999998</v>
          </cell>
        </row>
        <row r="36">
          <cell r="B36">
            <v>12.639884378</v>
          </cell>
        </row>
        <row r="37">
          <cell r="B37">
            <v>12.985299492000001</v>
          </cell>
        </row>
        <row r="38">
          <cell r="B38">
            <v>13.333148575999999</v>
          </cell>
        </row>
        <row r="39">
          <cell r="B39">
            <v>13.681553995999998</v>
          </cell>
        </row>
        <row r="40">
          <cell r="B40">
            <v>17.777508253999997</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_Gabung"/>
      <sheetName val="Rekap BAU Emisi Industri Sawitt"/>
      <sheetName val="Frksi pengelolaan smph Mitigasi"/>
      <sheetName val="Rekaptlasi Mitigasi Emisi GRK"/>
    </sheetNames>
    <sheetDataSet>
      <sheetData sheetId="0"/>
      <sheetData sheetId="1">
        <row r="29">
          <cell r="B29">
            <v>17.029887500000001</v>
          </cell>
        </row>
        <row r="30">
          <cell r="B30">
            <v>17.802372680000001</v>
          </cell>
        </row>
        <row r="31">
          <cell r="B31">
            <v>18.600335520000002</v>
          </cell>
        </row>
        <row r="32">
          <cell r="B32">
            <v>19.406896280000002</v>
          </cell>
        </row>
        <row r="33">
          <cell r="B33">
            <v>20.237670299999998</v>
          </cell>
        </row>
        <row r="34">
          <cell r="B34">
            <v>21.089623019999998</v>
          </cell>
        </row>
        <row r="35">
          <cell r="B35">
            <v>20.386421695860001</v>
          </cell>
        </row>
        <row r="36">
          <cell r="B36">
            <v>21.619831539180517</v>
          </cell>
        </row>
        <row r="37">
          <cell r="B37">
            <v>22.894768974872648</v>
          </cell>
        </row>
        <row r="38">
          <cell r="B38">
            <v>24.211836103793814</v>
          </cell>
        </row>
        <row r="39">
          <cell r="B39">
            <v>25.571577790201644</v>
          </cell>
        </row>
        <row r="40">
          <cell r="B40">
            <v>26.974473257611219</v>
          </cell>
        </row>
        <row r="41">
          <cell r="B41">
            <v>28.420926874350826</v>
          </cell>
        </row>
        <row r="42">
          <cell r="B42">
            <v>29.911258058938724</v>
          </cell>
        </row>
        <row r="43">
          <cell r="B43">
            <v>31.445690229632319</v>
          </cell>
        </row>
        <row r="44">
          <cell r="B44">
            <v>33.024338716263273</v>
          </cell>
        </row>
        <row r="45">
          <cell r="B45">
            <v>34.647197545730606</v>
          </cell>
        </row>
        <row r="46">
          <cell r="B46">
            <v>36.314125005237074</v>
          </cell>
        </row>
        <row r="47">
          <cell r="B47">
            <v>38.024827879480682</v>
          </cell>
        </row>
        <row r="48">
          <cell r="B48">
            <v>39.806960000000004</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16"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89" t="s">
        <v>212</v>
      </c>
      <c r="C7" s="789"/>
      <c r="D7" s="789"/>
      <c r="E7" s="789"/>
      <c r="F7" s="789"/>
      <c r="G7" s="789"/>
      <c r="H7" s="789"/>
      <c r="I7" s="789"/>
      <c r="J7" s="360"/>
      <c r="K7" s="360"/>
    </row>
    <row r="8" spans="2:11" s="9" customFormat="1">
      <c r="B8" s="10"/>
      <c r="C8" s="10"/>
      <c r="D8" s="10"/>
      <c r="E8" s="10"/>
      <c r="F8" s="10"/>
      <c r="G8" s="10"/>
      <c r="H8" s="10"/>
      <c r="I8" s="10"/>
      <c r="J8" s="10"/>
      <c r="K8" s="10"/>
    </row>
    <row r="9" spans="2:11" ht="44.1" customHeight="1">
      <c r="B9" s="790" t="s">
        <v>227</v>
      </c>
      <c r="C9" s="790"/>
      <c r="D9" s="790"/>
      <c r="E9" s="790"/>
      <c r="F9" s="790"/>
      <c r="G9" s="790"/>
      <c r="H9" s="790"/>
      <c r="I9" s="790"/>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853" t="str">
        <f>city</f>
        <v>Kutai Timur</v>
      </c>
      <c r="E2" s="854"/>
      <c r="F2" s="855"/>
    </row>
    <row r="3" spans="2:15" ht="13.5" thickBot="1">
      <c r="C3" s="490" t="s">
        <v>276</v>
      </c>
      <c r="D3" s="853" t="str">
        <f>province</f>
        <v>Kalimantan Timur</v>
      </c>
      <c r="E3" s="854"/>
      <c r="F3" s="855"/>
    </row>
    <row r="4" spans="2:15" ht="13.5" thickBot="1">
      <c r="B4" s="489"/>
      <c r="C4" s="490" t="s">
        <v>30</v>
      </c>
      <c r="D4" s="853">
        <f>country</f>
        <v>0</v>
      </c>
      <c r="E4" s="854"/>
      <c r="F4" s="855"/>
      <c r="H4" s="856"/>
      <c r="I4" s="856"/>
      <c r="J4" s="856"/>
      <c r="K4" s="856"/>
    </row>
    <row r="5" spans="2:15">
      <c r="B5" s="489"/>
      <c r="H5" s="857"/>
      <c r="I5" s="857"/>
      <c r="J5" s="857"/>
      <c r="K5" s="857"/>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0.33469451927999999</v>
      </c>
      <c r="E18" s="535">
        <f>Amnt_Deposited!F14*$F$11*(1-DOCF)*Garden!E19</f>
        <v>0</v>
      </c>
      <c r="F18" s="535">
        <f>Amnt_Deposited!D14*$D$11*(1-DOCF)*Paper!E19</f>
        <v>0.26467796467200005</v>
      </c>
      <c r="G18" s="535">
        <f>Amnt_Deposited!G14*$D$12*(1-DOCF)*Wood!E19</f>
        <v>0.21835932085439999</v>
      </c>
      <c r="H18" s="535">
        <f>Amnt_Deposited!H14*$F$12*(1-DOCF)*Textiles!E19</f>
        <v>3.3238628121599993E-2</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0.85097043292800001</v>
      </c>
      <c r="O18" s="473">
        <f t="shared" ref="O18:O81" si="1">O17+N18</f>
        <v>0.85097043292800001</v>
      </c>
    </row>
    <row r="19" spans="2:15">
      <c r="B19" s="470">
        <f>B18+1</f>
        <v>1951</v>
      </c>
      <c r="C19" s="533">
        <f>Amnt_Deposited!O15*$D$10*(1-DOCF)*MSW!E20</f>
        <v>0</v>
      </c>
      <c r="D19" s="534">
        <f>Amnt_Deposited!C15*$F$10*(1-DOCF)*Food!E20</f>
        <v>0.34445719902825001</v>
      </c>
      <c r="E19" s="535">
        <f>Amnt_Deposited!F15*$F$11*(1-DOCF)*Garden!E20</f>
        <v>0</v>
      </c>
      <c r="F19" s="535">
        <f>Amnt_Deposited!D15*$D$11*(1-DOCF)*Paper!E20</f>
        <v>0.2723983367028</v>
      </c>
      <c r="G19" s="535">
        <f>Amnt_Deposited!G15*$D$12*(1-DOCF)*Wood!E20</f>
        <v>0.22472862777981004</v>
      </c>
      <c r="H19" s="535">
        <f>Amnt_Deposited!H15*$F$12*(1-DOCF)*Textiles!E20</f>
        <v>3.4208163213840001E-2</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0.87579232672470009</v>
      </c>
      <c r="O19" s="473">
        <f t="shared" si="1"/>
        <v>1.7267627596527002</v>
      </c>
    </row>
    <row r="20" spans="2:15">
      <c r="B20" s="470">
        <f t="shared" ref="B20:B83" si="2">B19+1</f>
        <v>1952</v>
      </c>
      <c r="C20" s="533">
        <f>Amnt_Deposited!O16*$D$10*(1-DOCF)*MSW!E21</f>
        <v>0</v>
      </c>
      <c r="D20" s="534">
        <f>Amnt_Deposited!C16*$F$10*(1-DOCF)*Food!E21</f>
        <v>0.35978753299499999</v>
      </c>
      <c r="E20" s="535">
        <f>Amnt_Deposited!F16*$F$11*(1-DOCF)*Garden!E21</f>
        <v>0</v>
      </c>
      <c r="F20" s="535">
        <f>Amnt_Deposited!D16*$D$11*(1-DOCF)*Paper!E21</f>
        <v>0.28452163528800001</v>
      </c>
      <c r="G20" s="535">
        <f>Amnt_Deposited!G16*$D$12*(1-DOCF)*Wood!E21</f>
        <v>0.23473034911260002</v>
      </c>
      <c r="H20" s="535">
        <f>Amnt_Deposited!H16*$F$12*(1-DOCF)*Textiles!E21</f>
        <v>3.5730623966399998E-2</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0.91477014136200008</v>
      </c>
      <c r="O20" s="473">
        <f t="shared" si="1"/>
        <v>2.6415329010147004</v>
      </c>
    </row>
    <row r="21" spans="2:15">
      <c r="B21" s="470">
        <f t="shared" si="2"/>
        <v>1953</v>
      </c>
      <c r="C21" s="533">
        <f>Amnt_Deposited!O17*$D$10*(1-DOCF)*MSW!E22</f>
        <v>0</v>
      </c>
      <c r="D21" s="534">
        <f>Amnt_Deposited!C17*$F$10*(1-DOCF)*Food!E22</f>
        <v>0.37106123870474994</v>
      </c>
      <c r="E21" s="535">
        <f>Amnt_Deposited!F17*$F$11*(1-DOCF)*Garden!E22</f>
        <v>0</v>
      </c>
      <c r="F21" s="535">
        <f>Amnt_Deposited!D17*$D$11*(1-DOCF)*Paper!E22</f>
        <v>0.29343693359639994</v>
      </c>
      <c r="G21" s="535">
        <f>Amnt_Deposited!G17*$D$12*(1-DOCF)*Wood!E22</f>
        <v>0.24208547021702997</v>
      </c>
      <c r="H21" s="535">
        <f>Amnt_Deposited!H17*$F$12*(1-DOCF)*Textiles!E22</f>
        <v>3.6850219567919992E-2</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0.94343386208609981</v>
      </c>
      <c r="O21" s="473">
        <f t="shared" si="1"/>
        <v>3.5849667631008</v>
      </c>
    </row>
    <row r="22" spans="2:15">
      <c r="B22" s="470">
        <f t="shared" si="2"/>
        <v>1954</v>
      </c>
      <c r="C22" s="533">
        <f>Amnt_Deposited!O18*$D$10*(1-DOCF)*MSW!E23</f>
        <v>0</v>
      </c>
      <c r="D22" s="534">
        <f>Amnt_Deposited!C18*$F$10*(1-DOCF)*Food!E23</f>
        <v>0.38188798928774997</v>
      </c>
      <c r="E22" s="535">
        <f>Amnt_Deposited!F18*$F$11*(1-DOCF)*Garden!E23</f>
        <v>0</v>
      </c>
      <c r="F22" s="535">
        <f>Amnt_Deposited!D18*$D$11*(1-DOCF)*Paper!E23</f>
        <v>0.30199877773560008</v>
      </c>
      <c r="G22" s="535">
        <f>Amnt_Deposited!G18*$D$12*(1-DOCF)*Wood!E23</f>
        <v>0.24914899163187004</v>
      </c>
      <c r="H22" s="535">
        <f>Amnt_Deposited!H18*$F$12*(1-DOCF)*Textiles!E23</f>
        <v>3.7925427901679999E-2</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0.9709611865569</v>
      </c>
      <c r="O22" s="473">
        <f t="shared" si="1"/>
        <v>4.5559279496576996</v>
      </c>
    </row>
    <row r="23" spans="2:15">
      <c r="B23" s="470">
        <f t="shared" si="2"/>
        <v>1955</v>
      </c>
      <c r="C23" s="533">
        <f>Amnt_Deposited!O19*$D$10*(1-DOCF)*MSW!E24</f>
        <v>0</v>
      </c>
      <c r="D23" s="534">
        <f>Amnt_Deposited!C19*$F$10*(1-DOCF)*Food!E24</f>
        <v>0.40123865058749997</v>
      </c>
      <c r="E23" s="535">
        <f>Amnt_Deposited!F19*$F$11*(1-DOCF)*Garden!E24</f>
        <v>0</v>
      </c>
      <c r="F23" s="535">
        <f>Amnt_Deposited!D19*$D$11*(1-DOCF)*Paper!E24</f>
        <v>0.31730136966</v>
      </c>
      <c r="G23" s="535">
        <f>Amnt_Deposited!G19*$D$12*(1-DOCF)*Wood!E24</f>
        <v>0.26177362996949993</v>
      </c>
      <c r="H23" s="535">
        <f>Amnt_Deposited!H19*$F$12*(1-DOCF)*Textiles!E24</f>
        <v>3.9847148747999987E-2</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1.0201607989649999</v>
      </c>
      <c r="O23" s="473">
        <f t="shared" si="1"/>
        <v>5.5760887486226993</v>
      </c>
    </row>
    <row r="24" spans="2:15">
      <c r="B24" s="470">
        <f t="shared" si="2"/>
        <v>1956</v>
      </c>
      <c r="C24" s="533">
        <f>Amnt_Deposited!O20*$D$10*(1-DOCF)*MSW!E25</f>
        <v>0</v>
      </c>
      <c r="D24" s="534">
        <f>Amnt_Deposited!C20*$F$10*(1-DOCF)*Food!E25</f>
        <v>0.41237622783224998</v>
      </c>
      <c r="E24" s="535">
        <f>Amnt_Deposited!F20*$F$11*(1-DOCF)*Garden!E25</f>
        <v>0</v>
      </c>
      <c r="F24" s="535">
        <f>Amnt_Deposited!D20*$D$11*(1-DOCF)*Paper!E25</f>
        <v>0.32610901695240002</v>
      </c>
      <c r="G24" s="535">
        <f>Amnt_Deposited!G20*$D$12*(1-DOCF)*Wood!E25</f>
        <v>0.26903993898573003</v>
      </c>
      <c r="H24" s="535">
        <f>Amnt_Deposited!H20*$F$12*(1-DOCF)*Textiles!E25</f>
        <v>4.0953225384720002E-2</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1.0484784091551</v>
      </c>
      <c r="O24" s="473">
        <f t="shared" si="1"/>
        <v>6.6245671577777996</v>
      </c>
    </row>
    <row r="25" spans="2:15">
      <c r="B25" s="470">
        <f t="shared" si="2"/>
        <v>1957</v>
      </c>
      <c r="C25" s="533">
        <f>Amnt_Deposited!O21*$D$10*(1-DOCF)*MSW!E26</f>
        <v>0</v>
      </c>
      <c r="D25" s="534">
        <f>Amnt_Deposited!C21*$F$10*(1-DOCF)*Food!E26</f>
        <v>0.42364539592650002</v>
      </c>
      <c r="E25" s="535">
        <f>Amnt_Deposited!F21*$F$11*(1-DOCF)*Garden!E26</f>
        <v>0</v>
      </c>
      <c r="F25" s="535">
        <f>Amnt_Deposited!D21*$D$11*(1-DOCF)*Paper!E26</f>
        <v>0.33502072689360007</v>
      </c>
      <c r="G25" s="535">
        <f>Amnt_Deposited!G21*$D$12*(1-DOCF)*Wood!E26</f>
        <v>0.27639209968722001</v>
      </c>
      <c r="H25" s="535">
        <f>Amnt_Deposited!H21*$F$12*(1-DOCF)*Textiles!E26</f>
        <v>4.2072370354079999E-2</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1.0771305928614001</v>
      </c>
      <c r="O25" s="473">
        <f t="shared" si="1"/>
        <v>7.7016977506391999</v>
      </c>
    </row>
    <row r="26" spans="2:15">
      <c r="B26" s="470">
        <f t="shared" si="2"/>
        <v>1958</v>
      </c>
      <c r="C26" s="533">
        <f>Amnt_Deposited!O22*$D$10*(1-DOCF)*MSW!E27</f>
        <v>0</v>
      </c>
      <c r="D26" s="534">
        <f>Amnt_Deposited!C22*$F$10*(1-DOCF)*Food!E27</f>
        <v>0.43499397229199999</v>
      </c>
      <c r="E26" s="535">
        <f>Amnt_Deposited!F22*$F$11*(1-DOCF)*Garden!E27</f>
        <v>0</v>
      </c>
      <c r="F26" s="535">
        <f>Amnt_Deposited!D22*$D$11*(1-DOCF)*Paper!E27</f>
        <v>0.3439952332608</v>
      </c>
      <c r="G26" s="535">
        <f>Amnt_Deposited!G22*$D$12*(1-DOCF)*Wood!E27</f>
        <v>0.28379606744016</v>
      </c>
      <c r="H26" s="535">
        <f>Amnt_Deposited!H22*$F$12*(1-DOCF)*Textiles!E27</f>
        <v>4.3199401386239997E-2</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1.1059846743792001</v>
      </c>
      <c r="O26" s="473">
        <f t="shared" si="1"/>
        <v>8.8076824250184007</v>
      </c>
    </row>
    <row r="27" spans="2:15">
      <c r="B27" s="470">
        <f t="shared" si="2"/>
        <v>1959</v>
      </c>
      <c r="C27" s="533">
        <f>Amnt_Deposited!O23*$D$10*(1-DOCF)*MSW!E28</f>
        <v>0</v>
      </c>
      <c r="D27" s="534">
        <f>Amnt_Deposited!C23*$F$10*(1-DOCF)*Food!E28</f>
        <v>0.44636069911949994</v>
      </c>
      <c r="E27" s="535">
        <f>Amnt_Deposited!F23*$F$11*(1-DOCF)*Garden!E28</f>
        <v>0</v>
      </c>
      <c r="F27" s="535">
        <f>Amnt_Deposited!D23*$D$11*(1-DOCF)*Paper!E28</f>
        <v>0.35298409309680001</v>
      </c>
      <c r="G27" s="535">
        <f>Amnt_Deposited!G23*$D$12*(1-DOCF)*Wood!E28</f>
        <v>0.29121187680485999</v>
      </c>
      <c r="H27" s="535">
        <f>Amnt_Deposited!H23*$F$12*(1-DOCF)*Textiles!E28</f>
        <v>4.4328234947039989E-2</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1.1348849039681999</v>
      </c>
      <c r="O27" s="473">
        <f t="shared" si="1"/>
        <v>9.9425673289866001</v>
      </c>
    </row>
    <row r="28" spans="2:15">
      <c r="B28" s="470">
        <f t="shared" si="2"/>
        <v>1960</v>
      </c>
      <c r="C28" s="533">
        <f>Amnt_Deposited!O24*$D$10*(1-DOCF)*MSW!E29</f>
        <v>0</v>
      </c>
      <c r="D28" s="534">
        <f>Amnt_Deposited!C24*$F$10*(1-DOCF)*Food!E29</f>
        <v>0.57999120678674987</v>
      </c>
      <c r="E28" s="535">
        <f>Amnt_Deposited!F24*$F$11*(1-DOCF)*Garden!E29</f>
        <v>0</v>
      </c>
      <c r="F28" s="535">
        <f>Amnt_Deposited!D24*$D$11*(1-DOCF)*Paper!E29</f>
        <v>0.45865971295319996</v>
      </c>
      <c r="G28" s="535">
        <f>Amnt_Deposited!G24*$D$12*(1-DOCF)*Wood!E29</f>
        <v>0.37839426318638991</v>
      </c>
      <c r="H28" s="535">
        <f>Amnt_Deposited!H24*$F$12*(1-DOCF)*Textiles!E29</f>
        <v>5.7599126742959993E-2</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1.4746443096692998</v>
      </c>
      <c r="O28" s="473">
        <f t="shared" si="1"/>
        <v>11.4172116386559</v>
      </c>
    </row>
    <row r="29" spans="2:15">
      <c r="B29" s="470">
        <f t="shared" si="2"/>
        <v>1961</v>
      </c>
      <c r="C29" s="533">
        <f>Amnt_Deposited!O25*$D$10*(1-DOCF)*MSW!E30</f>
        <v>0</v>
      </c>
      <c r="D29" s="534">
        <f>Amnt_Deposited!C25*$F$10*(1-DOCF)*Food!E30</f>
        <v>0.55560007968750003</v>
      </c>
      <c r="E29" s="535">
        <f>Amnt_Deposited!F25*$F$11*(1-DOCF)*Garden!E30</f>
        <v>0</v>
      </c>
      <c r="F29" s="535">
        <f>Amnt_Deposited!D25*$D$11*(1-DOCF)*Paper!E30</f>
        <v>0.43937109750000003</v>
      </c>
      <c r="G29" s="535">
        <f>Amnt_Deposited!G25*$D$12*(1-DOCF)*Wood!E30</f>
        <v>0.36248115543750004</v>
      </c>
      <c r="H29" s="535">
        <f>Amnt_Deposited!H25*$F$12*(1-DOCF)*Textiles!E30</f>
        <v>5.51768355E-2</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1.4126291681250001</v>
      </c>
      <c r="O29" s="473">
        <f t="shared" si="1"/>
        <v>12.829840806780901</v>
      </c>
    </row>
    <row r="30" spans="2:15">
      <c r="B30" s="470">
        <f t="shared" si="2"/>
        <v>1962</v>
      </c>
      <c r="C30" s="533">
        <f>Amnt_Deposited!O26*$D$10*(1-DOCF)*MSW!E31</f>
        <v>0</v>
      </c>
      <c r="D30" s="534">
        <f>Amnt_Deposited!C26*$F$10*(1-DOCF)*Food!E31</f>
        <v>0.58080240868499999</v>
      </c>
      <c r="E30" s="535">
        <f>Amnt_Deposited!F26*$F$11*(1-DOCF)*Garden!E31</f>
        <v>0</v>
      </c>
      <c r="F30" s="535">
        <f>Amnt_Deposited!D26*$D$11*(1-DOCF)*Paper!E31</f>
        <v>0.45930121514400013</v>
      </c>
      <c r="G30" s="535">
        <f>Amnt_Deposited!G26*$D$12*(1-DOCF)*Wood!E31</f>
        <v>0.37892350249380002</v>
      </c>
      <c r="H30" s="535">
        <f>Amnt_Deposited!H26*$F$12*(1-DOCF)*Textiles!E31</f>
        <v>5.7679687483200001E-2</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1.4767068138060002</v>
      </c>
      <c r="O30" s="473">
        <f t="shared" si="1"/>
        <v>14.306547620586901</v>
      </c>
    </row>
    <row r="31" spans="2:15">
      <c r="B31" s="470">
        <f t="shared" si="2"/>
        <v>1963</v>
      </c>
      <c r="C31" s="533">
        <f>Amnt_Deposited!O27*$D$10*(1-DOCF)*MSW!E32</f>
        <v>0</v>
      </c>
      <c r="D31" s="534">
        <f>Amnt_Deposited!C27*$F$10*(1-DOCF)*Food!E32</f>
        <v>0.60683594634000004</v>
      </c>
      <c r="E31" s="535">
        <f>Amnt_Deposited!F27*$F$11*(1-DOCF)*Garden!E32</f>
        <v>0</v>
      </c>
      <c r="F31" s="535">
        <f>Amnt_Deposited!D27*$D$11*(1-DOCF)*Paper!E32</f>
        <v>0.47988865641600009</v>
      </c>
      <c r="G31" s="535">
        <f>Amnt_Deposited!G27*$D$12*(1-DOCF)*Wood!E32</f>
        <v>0.39590814154320003</v>
      </c>
      <c r="H31" s="535">
        <f>Amnt_Deposited!H27*$F$12*(1-DOCF)*Textiles!E32</f>
        <v>6.0265087084800002E-2</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1.5428978313840001</v>
      </c>
      <c r="O31" s="473">
        <f t="shared" si="1"/>
        <v>15.849445451970901</v>
      </c>
    </row>
    <row r="32" spans="2:15">
      <c r="B32" s="470">
        <f t="shared" si="2"/>
        <v>1964</v>
      </c>
      <c r="C32" s="533">
        <f>Amnt_Deposited!O28*$D$10*(1-DOCF)*MSW!E33</f>
        <v>0</v>
      </c>
      <c r="D32" s="534">
        <f>Amnt_Deposited!C28*$F$10*(1-DOCF)*Food!E33</f>
        <v>0.63314999113500003</v>
      </c>
      <c r="E32" s="535">
        <f>Amnt_Deposited!F28*$F$11*(1-DOCF)*Garden!E33</f>
        <v>0</v>
      </c>
      <c r="F32" s="535">
        <f>Amnt_Deposited!D28*$D$11*(1-DOCF)*Paper!E33</f>
        <v>0.50069792402400004</v>
      </c>
      <c r="G32" s="535">
        <f>Amnt_Deposited!G28*$D$12*(1-DOCF)*Wood!E33</f>
        <v>0.41307578731980005</v>
      </c>
      <c r="H32" s="535">
        <f>Amnt_Deposited!H28*$F$12*(1-DOCF)*Textiles!E33</f>
        <v>6.2878343947200002E-2</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1.6098020464260001</v>
      </c>
      <c r="O32" s="473">
        <f t="shared" si="1"/>
        <v>17.459247498396902</v>
      </c>
    </row>
    <row r="33" spans="2:15">
      <c r="B33" s="470">
        <f t="shared" si="2"/>
        <v>1965</v>
      </c>
      <c r="C33" s="533">
        <f>Amnt_Deposited!O29*$D$10*(1-DOCF)*MSW!E34</f>
        <v>0</v>
      </c>
      <c r="D33" s="534">
        <f>Amnt_Deposited!C29*$F$10*(1-DOCF)*Food!E34</f>
        <v>0.66025399353749992</v>
      </c>
      <c r="E33" s="535">
        <f>Amnt_Deposited!F29*$F$11*(1-DOCF)*Garden!E34</f>
        <v>0</v>
      </c>
      <c r="F33" s="535">
        <f>Amnt_Deposited!D29*$D$11*(1-DOCF)*Paper!E34</f>
        <v>0.52213189374000002</v>
      </c>
      <c r="G33" s="535">
        <f>Amnt_Deposited!G29*$D$12*(1-DOCF)*Wood!E34</f>
        <v>0.43075881233549995</v>
      </c>
      <c r="H33" s="535">
        <f>Amnt_Deposited!H29*$F$12*(1-DOCF)*Textiles!E34</f>
        <v>6.5570051771999996E-2</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1.6787147513849998</v>
      </c>
      <c r="O33" s="473">
        <f t="shared" si="1"/>
        <v>19.1379622497819</v>
      </c>
    </row>
    <row r="34" spans="2:15">
      <c r="B34" s="470">
        <f t="shared" si="2"/>
        <v>1966</v>
      </c>
      <c r="C34" s="533">
        <f>Amnt_Deposited!O30*$D$10*(1-DOCF)*MSW!E35</f>
        <v>0</v>
      </c>
      <c r="D34" s="534">
        <f>Amnt_Deposited!C30*$F$10*(1-DOCF)*Food!E35</f>
        <v>0.68804895102749986</v>
      </c>
      <c r="E34" s="535">
        <f>Amnt_Deposited!F30*$F$11*(1-DOCF)*Garden!E35</f>
        <v>0</v>
      </c>
      <c r="F34" s="535">
        <f>Amnt_Deposited!D30*$D$11*(1-DOCF)*Paper!E35</f>
        <v>0.54411227391600003</v>
      </c>
      <c r="G34" s="535">
        <f>Amnt_Deposited!G30*$D$12*(1-DOCF)*Wood!E35</f>
        <v>0.44889262598069996</v>
      </c>
      <c r="H34" s="535">
        <f>Amnt_Deposited!H30*$F$12*(1-DOCF)*Textiles!E35</f>
        <v>6.8330378584799983E-2</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1.7493842295089999</v>
      </c>
      <c r="O34" s="473">
        <f t="shared" si="1"/>
        <v>20.887346479290901</v>
      </c>
    </row>
    <row r="35" spans="2:15">
      <c r="B35" s="470">
        <f t="shared" si="2"/>
        <v>1967</v>
      </c>
      <c r="C35" s="533">
        <f>Amnt_Deposited!O31*$D$10*(1-DOCF)*MSW!E36</f>
        <v>0</v>
      </c>
      <c r="D35" s="534">
        <f>Amnt_Deposited!C31*$F$10*(1-DOCF)*Food!E36</f>
        <v>0.66510700782743248</v>
      </c>
      <c r="E35" s="535">
        <f>Amnt_Deposited!F31*$F$11*(1-DOCF)*Garden!E36</f>
        <v>0</v>
      </c>
      <c r="F35" s="535">
        <f>Amnt_Deposited!D31*$D$11*(1-DOCF)*Paper!E36</f>
        <v>0.52596967975318809</v>
      </c>
      <c r="G35" s="535">
        <f>Amnt_Deposited!G31*$D$12*(1-DOCF)*Wood!E36</f>
        <v>0.43392498579638017</v>
      </c>
      <c r="H35" s="535">
        <f>Amnt_Deposited!H31*$F$12*(1-DOCF)*Textiles!E36</f>
        <v>6.6052006294586393E-2</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1.6910536796715874</v>
      </c>
      <c r="O35" s="473">
        <f t="shared" si="1"/>
        <v>22.578400158962488</v>
      </c>
    </row>
    <row r="36" spans="2:15">
      <c r="B36" s="470">
        <f t="shared" si="2"/>
        <v>1968</v>
      </c>
      <c r="C36" s="533">
        <f>Amnt_Deposited!O32*$D$10*(1-DOCF)*MSW!E37</f>
        <v>0</v>
      </c>
      <c r="D36" s="534">
        <f>Amnt_Deposited!C32*$F$10*(1-DOCF)*Food!E37</f>
        <v>0.70534700396576444</v>
      </c>
      <c r="E36" s="535">
        <f>Amnt_Deposited!F32*$F$11*(1-DOCF)*Garden!E37</f>
        <v>0</v>
      </c>
      <c r="F36" s="535">
        <f>Amnt_Deposited!D32*$D$11*(1-DOCF)*Paper!E37</f>
        <v>0.55779165371085737</v>
      </c>
      <c r="G36" s="535">
        <f>Amnt_Deposited!G32*$D$12*(1-DOCF)*Wood!E37</f>
        <v>0.46017811431145733</v>
      </c>
      <c r="H36" s="535">
        <f>Amnt_Deposited!H32*$F$12*(1-DOCF)*Textiles!E37</f>
        <v>7.004825418694488E-2</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1.793365026175024</v>
      </c>
      <c r="O36" s="473">
        <f t="shared" si="1"/>
        <v>24.371765185137512</v>
      </c>
    </row>
    <row r="37" spans="2:15">
      <c r="B37" s="470">
        <f t="shared" si="2"/>
        <v>1969</v>
      </c>
      <c r="C37" s="533">
        <f>Amnt_Deposited!O33*$D$10*(1-DOCF)*MSW!E38</f>
        <v>0</v>
      </c>
      <c r="D37" s="534">
        <f>Amnt_Deposited!C33*$F$10*(1-DOCF)*Food!E38</f>
        <v>0.74694183780522005</v>
      </c>
      <c r="E37" s="535">
        <f>Amnt_Deposited!F33*$F$11*(1-DOCF)*Garden!E38</f>
        <v>0</v>
      </c>
      <c r="F37" s="535">
        <f>Amnt_Deposited!D33*$D$11*(1-DOCF)*Paper!E38</f>
        <v>0.59068503955171436</v>
      </c>
      <c r="G37" s="535">
        <f>Amnt_Deposited!G33*$D$12*(1-DOCF)*Wood!E38</f>
        <v>0.48731515763016436</v>
      </c>
      <c r="H37" s="535">
        <f>Amnt_Deposited!H33*$F$12*(1-DOCF)*Textiles!E38</f>
        <v>7.4179051478587374E-2</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1.8991210864656862</v>
      </c>
      <c r="O37" s="473">
        <f t="shared" si="1"/>
        <v>26.270886271603199</v>
      </c>
    </row>
    <row r="38" spans="2:15">
      <c r="B38" s="470">
        <f t="shared" si="2"/>
        <v>1970</v>
      </c>
      <c r="C38" s="533">
        <f>Amnt_Deposited!O34*$D$10*(1-DOCF)*MSW!E39</f>
        <v>0</v>
      </c>
      <c r="D38" s="534">
        <f>Amnt_Deposited!C34*$F$10*(1-DOCF)*Food!E39</f>
        <v>0.78991115288627312</v>
      </c>
      <c r="E38" s="535">
        <f>Amnt_Deposited!F34*$F$11*(1-DOCF)*Garden!E39</f>
        <v>0</v>
      </c>
      <c r="F38" s="535">
        <f>Amnt_Deposited!D34*$D$11*(1-DOCF)*Paper!E39</f>
        <v>0.62466537147788048</v>
      </c>
      <c r="G38" s="535">
        <f>Amnt_Deposited!G34*$D$12*(1-DOCF)*Wood!E39</f>
        <v>0.51534893146925143</v>
      </c>
      <c r="H38" s="535">
        <f>Amnt_Deposited!H34*$F$12*(1-DOCF)*Textiles!E39</f>
        <v>7.8446348976291963E-2</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2.008371804809697</v>
      </c>
      <c r="O38" s="473">
        <f t="shared" si="1"/>
        <v>28.279258076412898</v>
      </c>
    </row>
    <row r="39" spans="2:15">
      <c r="B39" s="470">
        <f t="shared" si="2"/>
        <v>1971</v>
      </c>
      <c r="C39" s="533">
        <f>Amnt_Deposited!O35*$D$10*(1-DOCF)*MSW!E40</f>
        <v>0</v>
      </c>
      <c r="D39" s="534">
        <f>Amnt_Deposited!C35*$F$10*(1-DOCF)*Food!E40</f>
        <v>0.8342727254053286</v>
      </c>
      <c r="E39" s="535">
        <f>Amnt_Deposited!F35*$F$11*(1-DOCF)*Garden!E40</f>
        <v>0</v>
      </c>
      <c r="F39" s="535">
        <f>Amnt_Deposited!D35*$D$11*(1-DOCF)*Paper!E40</f>
        <v>0.6597467069872025</v>
      </c>
      <c r="G39" s="535">
        <f>Amnt_Deposited!G35*$D$12*(1-DOCF)*Wood!E40</f>
        <v>0.54429103326444195</v>
      </c>
      <c r="H39" s="535">
        <f>Amnt_Deposited!H35*$F$12*(1-DOCF)*Textiles!E40</f>
        <v>8.2851912040253328E-2</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2.1211623776972264</v>
      </c>
      <c r="O39" s="473">
        <f t="shared" si="1"/>
        <v>30.400420454110126</v>
      </c>
    </row>
    <row r="40" spans="2:15">
      <c r="B40" s="470">
        <f t="shared" si="2"/>
        <v>1972</v>
      </c>
      <c r="C40" s="533">
        <f>Amnt_Deposited!O36*$D$10*(1-DOCF)*MSW!E41</f>
        <v>0</v>
      </c>
      <c r="D40" s="534">
        <f>Amnt_Deposited!C36*$F$10*(1-DOCF)*Food!E41</f>
        <v>0.88004219002956596</v>
      </c>
      <c r="E40" s="535">
        <f>Amnt_Deposited!F36*$F$11*(1-DOCF)*Garden!E41</f>
        <v>0</v>
      </c>
      <c r="F40" s="535">
        <f>Amnt_Deposited!D36*$D$11*(1-DOCF)*Paper!E41</f>
        <v>0.69594141004636956</v>
      </c>
      <c r="G40" s="535">
        <f>Amnt_Deposited!G36*$D$12*(1-DOCF)*Wood!E41</f>
        <v>0.57415166328825473</v>
      </c>
      <c r="H40" s="535">
        <f>Amnt_Deposited!H36*$F$12*(1-DOCF)*Textiles!E41</f>
        <v>8.7397293354660344E-2</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2.2375325567188504</v>
      </c>
      <c r="O40" s="473">
        <f t="shared" si="1"/>
        <v>32.63795301082898</v>
      </c>
    </row>
    <row r="41" spans="2:15">
      <c r="B41" s="470">
        <f t="shared" si="2"/>
        <v>1973</v>
      </c>
      <c r="C41" s="533">
        <f>Amnt_Deposited!O37*$D$10*(1-DOCF)*MSW!E42</f>
        <v>0</v>
      </c>
      <c r="D41" s="534">
        <f>Amnt_Deposited!C37*$F$10*(1-DOCF)*Food!E42</f>
        <v>0.92723273927569572</v>
      </c>
      <c r="E41" s="535">
        <f>Amnt_Deposited!F37*$F$11*(1-DOCF)*Garden!E42</f>
        <v>0</v>
      </c>
      <c r="F41" s="535">
        <f>Amnt_Deposited!D37*$D$11*(1-DOCF)*Paper!E42</f>
        <v>0.73325991335825136</v>
      </c>
      <c r="G41" s="535">
        <f>Amnt_Deposited!G37*$D$12*(1-DOCF)*Wood!E42</f>
        <v>0.60493942852055738</v>
      </c>
      <c r="H41" s="535">
        <f>Amnt_Deposited!H37*$F$12*(1-DOCF)*Textiles!E42</f>
        <v>9.2083803072896681E-2</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2.3575158842274009</v>
      </c>
      <c r="O41" s="473">
        <f t="shared" si="1"/>
        <v>34.995468895056383</v>
      </c>
    </row>
    <row r="42" spans="2:15">
      <c r="B42" s="470">
        <f t="shared" si="2"/>
        <v>1974</v>
      </c>
      <c r="C42" s="533">
        <f>Amnt_Deposited!O38*$D$10*(1-DOCF)*MSW!E43</f>
        <v>0</v>
      </c>
      <c r="D42" s="534">
        <f>Amnt_Deposited!C38*$F$10*(1-DOCF)*Food!E43</f>
        <v>0.97585479417287579</v>
      </c>
      <c r="E42" s="535">
        <f>Amnt_Deposited!F38*$F$11*(1-DOCF)*Garden!E43</f>
        <v>0</v>
      </c>
      <c r="F42" s="535">
        <f>Amnt_Deposited!D38*$D$11*(1-DOCF)*Paper!E43</f>
        <v>0.77171045792061921</v>
      </c>
      <c r="G42" s="535">
        <f>Amnt_Deposited!G38*$D$12*(1-DOCF)*Wood!E43</f>
        <v>0.63666112778451078</v>
      </c>
      <c r="H42" s="535">
        <f>Amnt_Deposited!H38*$F$12*(1-DOCF)*Textiles!E43</f>
        <v>9.691247611096146E-2</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2.4811388559889673</v>
      </c>
      <c r="O42" s="473">
        <f t="shared" si="1"/>
        <v>37.47660775104535</v>
      </c>
    </row>
    <row r="43" spans="2:15">
      <c r="B43" s="470">
        <f t="shared" si="2"/>
        <v>1975</v>
      </c>
      <c r="C43" s="533">
        <f>Amnt_Deposited!O39*$D$10*(1-DOCF)*MSW!E44</f>
        <v>0</v>
      </c>
      <c r="D43" s="534">
        <f>Amnt_Deposited!C39*$F$10*(1-DOCF)*Food!E44</f>
        <v>1.0259156437417543</v>
      </c>
      <c r="E43" s="535">
        <f>Amnt_Deposited!F39*$F$11*(1-DOCF)*Garden!E44</f>
        <v>0</v>
      </c>
      <c r="F43" s="535">
        <f>Amnt_Deposited!D39*$D$11*(1-DOCF)*Paper!E44</f>
        <v>0.81129880792451381</v>
      </c>
      <c r="G43" s="535">
        <f>Amnt_Deposited!G39*$D$12*(1-DOCF)*Wood!E44</f>
        <v>0.66932151653772387</v>
      </c>
      <c r="H43" s="535">
        <f>Amnt_Deposited!H39*$F$12*(1-DOCF)*Textiles!E44</f>
        <v>0.10188403634400872</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2.6084200045480008</v>
      </c>
      <c r="O43" s="473">
        <f t="shared" si="1"/>
        <v>40.085027755593352</v>
      </c>
    </row>
    <row r="44" spans="2:15">
      <c r="B44" s="470">
        <f t="shared" si="2"/>
        <v>1976</v>
      </c>
      <c r="C44" s="533">
        <f>Amnt_Deposited!O40*$D$10*(1-DOCF)*MSW!E45</f>
        <v>0</v>
      </c>
      <c r="D44" s="534">
        <f>Amnt_Deposited!C40*$F$10*(1-DOCF)*Food!E45</f>
        <v>1.0774190506180892</v>
      </c>
      <c r="E44" s="535">
        <f>Amnt_Deposited!F40*$F$11*(1-DOCF)*Garden!E45</f>
        <v>0</v>
      </c>
      <c r="F44" s="535">
        <f>Amnt_Deposited!D40*$D$11*(1-DOCF)*Paper!E45</f>
        <v>0.85202793887959238</v>
      </c>
      <c r="G44" s="535">
        <f>Amnt_Deposited!G40*$D$12*(1-DOCF)*Wood!E45</f>
        <v>0.70292304957566376</v>
      </c>
      <c r="H44" s="535">
        <f>Amnt_Deposited!H40*$F$12*(1-DOCF)*Textiles!E45</f>
        <v>0.106998857440693</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2.7393688965140384</v>
      </c>
      <c r="O44" s="473">
        <f t="shared" si="1"/>
        <v>42.824396652107389</v>
      </c>
    </row>
    <row r="45" spans="2:15">
      <c r="B45" s="470">
        <f t="shared" si="2"/>
        <v>1977</v>
      </c>
      <c r="C45" s="533">
        <f>Amnt_Deposited!O41*$D$10*(1-DOCF)*MSW!E46</f>
        <v>0</v>
      </c>
      <c r="D45" s="534">
        <f>Amnt_Deposited!C41*$F$10*(1-DOCF)*Food!E46</f>
        <v>1.1303648199294609</v>
      </c>
      <c r="E45" s="535">
        <f>Amnt_Deposited!F41*$F$11*(1-DOCF)*Garden!E46</f>
        <v>0</v>
      </c>
      <c r="F45" s="535">
        <f>Amnt_Deposited!D41*$D$11*(1-DOCF)*Paper!E46</f>
        <v>0.89389769667984964</v>
      </c>
      <c r="G45" s="535">
        <f>Amnt_Deposited!G41*$D$12*(1-DOCF)*Wood!E46</f>
        <v>0.737465599760876</v>
      </c>
      <c r="H45" s="535">
        <f>Amnt_Deposited!H41*$F$12*(1-DOCF)*Textiles!E46</f>
        <v>0.11225692004816716</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2.8739850364183539</v>
      </c>
      <c r="O45" s="473">
        <f t="shared" si="1"/>
        <v>45.698381688525743</v>
      </c>
    </row>
    <row r="46" spans="2:15">
      <c r="B46" s="470">
        <f t="shared" si="2"/>
        <v>1978</v>
      </c>
      <c r="C46" s="533">
        <f>Amnt_Deposited!O42*$D$10*(1-DOCF)*MSW!E47</f>
        <v>0</v>
      </c>
      <c r="D46" s="534">
        <f>Amnt_Deposited!C42*$F$10*(1-DOCF)*Food!E47</f>
        <v>1.1847483282958595</v>
      </c>
      <c r="E46" s="535">
        <f>Amnt_Deposited!F42*$F$11*(1-DOCF)*Garden!E47</f>
        <v>0</v>
      </c>
      <c r="F46" s="535">
        <f>Amnt_Deposited!D42*$D$11*(1-DOCF)*Paper!E47</f>
        <v>0.93690442513511651</v>
      </c>
      <c r="G46" s="535">
        <f>Amnt_Deposited!G42*$D$12*(1-DOCF)*Wood!E47</f>
        <v>0.77294615073647122</v>
      </c>
      <c r="H46" s="535">
        <f>Amnt_Deposited!H42*$F$12*(1-DOCF)*Textiles!E47</f>
        <v>0.11765776501696812</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3.0122566691844153</v>
      </c>
      <c r="O46" s="473">
        <f t="shared" si="1"/>
        <v>48.71063835771016</v>
      </c>
    </row>
    <row r="47" spans="2:15">
      <c r="B47" s="470">
        <f t="shared" si="2"/>
        <v>1979</v>
      </c>
      <c r="C47" s="533">
        <f>Amnt_Deposited!O43*$D$10*(1-DOCF)*MSW!E48</f>
        <v>0</v>
      </c>
      <c r="D47" s="534">
        <f>Amnt_Deposited!C43*$F$10*(1-DOCF)*Food!E48</f>
        <v>1.2405600095680573</v>
      </c>
      <c r="E47" s="535">
        <f>Amnt_Deposited!F43*$F$11*(1-DOCF)*Garden!E48</f>
        <v>0</v>
      </c>
      <c r="F47" s="535">
        <f>Amnt_Deposited!D43*$D$11*(1-DOCF)*Paper!E48</f>
        <v>0.98104055929060174</v>
      </c>
      <c r="G47" s="535">
        <f>Amnt_Deposited!G43*$D$12*(1-DOCF)*Wood!E48</f>
        <v>0.80935846141474643</v>
      </c>
      <c r="H47" s="535">
        <f>Amnt_Deposited!H43*$F$12*(1-DOCF)*Textiles!E48</f>
        <v>0.12320044232951741</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3.154159472602923</v>
      </c>
      <c r="O47" s="473">
        <f t="shared" si="1"/>
        <v>51.86479783031308</v>
      </c>
    </row>
    <row r="48" spans="2:15">
      <c r="B48" s="470">
        <f t="shared" si="2"/>
        <v>1980</v>
      </c>
      <c r="C48" s="533">
        <f>Amnt_Deposited!O44*$D$10*(1-DOCF)*MSW!E49</f>
        <v>0</v>
      </c>
      <c r="D48" s="534">
        <f>Amnt_Deposited!C44*$F$10*(1-DOCF)*Food!E49</f>
        <v>1.29870207</v>
      </c>
      <c r="E48" s="535">
        <f>Amnt_Deposited!F44*$F$11*(1-DOCF)*Garden!E49</f>
        <v>0</v>
      </c>
      <c r="F48" s="535">
        <f>Amnt_Deposited!D44*$D$11*(1-DOCF)*Paper!E49</f>
        <v>1.027019568</v>
      </c>
      <c r="G48" s="535">
        <f>Amnt_Deposited!G44*$D$12*(1-DOCF)*Wood!E49</f>
        <v>0.84729114360000013</v>
      </c>
      <c r="H48" s="535">
        <f>Amnt_Deposited!H44*$F$12*(1-DOCF)*Textiles!E49</f>
        <v>0.1289745504</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3.3019873320000004</v>
      </c>
      <c r="O48" s="473">
        <f t="shared" si="1"/>
        <v>55.166785162313083</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55.166785162313083</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55.166785162313083</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55.166785162313083</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55.166785162313083</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55.166785162313083</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55.166785162313083</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55.166785162313083</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55.166785162313083</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55.166785162313083</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55.166785162313083</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55.166785162313083</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55.166785162313083</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55.166785162313083</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55.166785162313083</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55.166785162313083</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55.166785162313083</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55.166785162313083</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55.166785162313083</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55.166785162313083</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55.166785162313083</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55.166785162313083</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55.166785162313083</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55.166785162313083</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55.166785162313083</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55.166785162313083</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55.166785162313083</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55.166785162313083</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55.166785162313083</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55.166785162313083</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55.166785162313083</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55.166785162313083</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55.166785162313083</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55.166785162313083</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55.166785162313083</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55.166785162313083</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55.166785162313083</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55.166785162313083</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55.166785162313083</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55.166785162313083</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55.166785162313083</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55.166785162313083</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55.166785162313083</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55.166785162313083</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55.166785162313083</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55.166785162313083</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55.166785162313083</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55.166785162313083</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55.166785162313083</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55.166785162313083</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55.166785162313083</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topLeftCell="A76"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67" t="s">
        <v>52</v>
      </c>
      <c r="C2" s="867"/>
      <c r="D2" s="867"/>
      <c r="E2" s="867"/>
      <c r="F2" s="867"/>
      <c r="G2" s="867"/>
      <c r="H2" s="867"/>
    </row>
    <row r="3" spans="1:35" ht="13.5" thickBot="1">
      <c r="B3" s="867"/>
      <c r="C3" s="867"/>
      <c r="D3" s="867"/>
      <c r="E3" s="867"/>
      <c r="F3" s="867"/>
      <c r="G3" s="867"/>
      <c r="H3" s="867"/>
    </row>
    <row r="4" spans="1:35" ht="13.5" thickBot="1">
      <c r="P4" s="871" t="s">
        <v>242</v>
      </c>
      <c r="Q4" s="872"/>
      <c r="R4" s="873" t="s">
        <v>243</v>
      </c>
      <c r="S4" s="874"/>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868" t="s">
        <v>47</v>
      </c>
      <c r="E5" s="869"/>
      <c r="F5" s="869"/>
      <c r="G5" s="870"/>
      <c r="H5" s="869" t="s">
        <v>57</v>
      </c>
      <c r="I5" s="869"/>
      <c r="J5" s="869"/>
      <c r="K5" s="870"/>
      <c r="L5" s="135"/>
      <c r="M5" s="135"/>
      <c r="N5" s="135"/>
      <c r="O5" s="163"/>
      <c r="P5" s="207" t="s">
        <v>116</v>
      </c>
      <c r="Q5" s="208" t="s">
        <v>113</v>
      </c>
      <c r="R5" s="207" t="s">
        <v>116</v>
      </c>
      <c r="S5" s="208" t="s">
        <v>113</v>
      </c>
      <c r="V5" s="305" t="s">
        <v>118</v>
      </c>
      <c r="W5" s="306">
        <v>3</v>
      </c>
      <c r="AF5" s="858" t="s">
        <v>126</v>
      </c>
      <c r="AG5" s="858" t="s">
        <v>129</v>
      </c>
      <c r="AH5" s="858" t="s">
        <v>154</v>
      </c>
      <c r="AI5"/>
    </row>
    <row r="6" spans="1:35" ht="13.5" thickBot="1">
      <c r="B6" s="166"/>
      <c r="C6" s="152"/>
      <c r="D6" s="863" t="s">
        <v>45</v>
      </c>
      <c r="E6" s="863"/>
      <c r="F6" s="863" t="s">
        <v>46</v>
      </c>
      <c r="G6" s="863"/>
      <c r="H6" s="863" t="s">
        <v>45</v>
      </c>
      <c r="I6" s="863"/>
      <c r="J6" s="863" t="s">
        <v>99</v>
      </c>
      <c r="K6" s="863"/>
      <c r="L6" s="135"/>
      <c r="M6" s="135"/>
      <c r="N6" s="135"/>
      <c r="O6" s="203" t="s">
        <v>6</v>
      </c>
      <c r="P6" s="162">
        <v>0.38</v>
      </c>
      <c r="Q6" s="164" t="s">
        <v>234</v>
      </c>
      <c r="R6" s="162">
        <v>0.15</v>
      </c>
      <c r="S6" s="164" t="s">
        <v>244</v>
      </c>
      <c r="W6" s="864" t="s">
        <v>125</v>
      </c>
      <c r="X6" s="866"/>
      <c r="Y6" s="866"/>
      <c r="Z6" s="866"/>
      <c r="AA6" s="866"/>
      <c r="AB6" s="866"/>
      <c r="AC6" s="866"/>
      <c r="AD6" s="866"/>
      <c r="AE6" s="866"/>
      <c r="AF6" s="859"/>
      <c r="AG6" s="859"/>
      <c r="AH6" s="859"/>
      <c r="AI6"/>
    </row>
    <row r="7" spans="1:35" ht="26.25" thickBot="1">
      <c r="B7" s="864" t="s">
        <v>133</v>
      </c>
      <c r="C7" s="865"/>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860"/>
      <c r="AG7" s="860"/>
      <c r="AH7" s="860"/>
      <c r="AI7"/>
    </row>
    <row r="8" spans="1:35" ht="25.5" customHeight="1">
      <c r="B8" s="861"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862"/>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884" t="s">
        <v>264</v>
      </c>
      <c r="P13" s="885"/>
      <c r="Q13" s="885"/>
      <c r="R13" s="885"/>
      <c r="S13" s="886"/>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877" t="s">
        <v>70</v>
      </c>
      <c r="C26" s="877"/>
      <c r="D26" s="877"/>
      <c r="E26" s="877"/>
      <c r="F26" s="877"/>
      <c r="G26" s="877"/>
      <c r="H26" s="877"/>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878"/>
      <c r="C27" s="878"/>
      <c r="D27" s="878"/>
      <c r="E27" s="878"/>
      <c r="F27" s="878"/>
      <c r="G27" s="878"/>
      <c r="H27" s="878"/>
      <c r="O27" s="84"/>
      <c r="P27" s="402"/>
      <c r="Q27" s="84"/>
      <c r="R27" s="84"/>
      <c r="S27" s="84"/>
      <c r="U27" s="171"/>
      <c r="V27" s="173"/>
    </row>
    <row r="28" spans="1:35">
      <c r="B28" s="878"/>
      <c r="C28" s="878"/>
      <c r="D28" s="878"/>
      <c r="E28" s="878"/>
      <c r="F28" s="878"/>
      <c r="G28" s="878"/>
      <c r="H28" s="878"/>
      <c r="O28" s="84"/>
      <c r="P28" s="402"/>
      <c r="Q28" s="84"/>
      <c r="R28" s="84"/>
      <c r="S28" s="84"/>
      <c r="V28" s="173"/>
    </row>
    <row r="29" spans="1:35">
      <c r="B29" s="878"/>
      <c r="C29" s="878"/>
      <c r="D29" s="878"/>
      <c r="E29" s="878"/>
      <c r="F29" s="878"/>
      <c r="G29" s="878"/>
      <c r="H29" s="878"/>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878"/>
      <c r="C30" s="878"/>
      <c r="D30" s="878"/>
      <c r="E30" s="878"/>
      <c r="F30" s="878"/>
      <c r="G30" s="878"/>
      <c r="H30" s="878"/>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879" t="s">
        <v>75</v>
      </c>
      <c r="D38" s="870"/>
      <c r="O38" s="394"/>
      <c r="P38" s="395"/>
      <c r="Q38" s="396"/>
      <c r="R38" s="84"/>
    </row>
    <row r="39" spans="2:18">
      <c r="B39" s="142">
        <v>35</v>
      </c>
      <c r="C39" s="882">
        <f>LN(2)/B39</f>
        <v>1.980420515885558E-2</v>
      </c>
      <c r="D39" s="883"/>
    </row>
    <row r="40" spans="2:18" ht="27">
      <c r="B40" s="364" t="s">
        <v>76</v>
      </c>
      <c r="C40" s="880" t="s">
        <v>77</v>
      </c>
      <c r="D40" s="881"/>
    </row>
    <row r="41" spans="2:18" ht="13.5" thickBot="1">
      <c r="B41" s="143">
        <v>0.05</v>
      </c>
      <c r="C41" s="875">
        <f>LN(2)/B41</f>
        <v>13.862943611198904</v>
      </c>
      <c r="D41" s="876"/>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B7" workbookViewId="0">
      <selection activeCell="M22" sqref="M22"/>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768">
        <f>Amnt_Deposited!C14</f>
        <v>4.4625935904</v>
      </c>
      <c r="D19" s="416">
        <f>Dry_Matter_Content!C6</f>
        <v>0.59</v>
      </c>
      <c r="E19" s="283">
        <f>MCF!R18</f>
        <v>1</v>
      </c>
      <c r="F19" s="130">
        <f>C19*D19*$K$6*DOCF*E19</f>
        <v>0.50025674148384003</v>
      </c>
      <c r="G19" s="65">
        <f t="shared" ref="G19:G50" si="0">F19*$K$12</f>
        <v>0.50025674148384003</v>
      </c>
      <c r="H19" s="65">
        <f>F19*(1-$K$12)</f>
        <v>0</v>
      </c>
      <c r="I19" s="65">
        <f t="shared" ref="I19:I50" si="1">G19+I18*$K$10</f>
        <v>0.50025674148384003</v>
      </c>
      <c r="J19" s="65">
        <f t="shared" ref="J19:J50" si="2">I18*(1-$K$10)+H19</f>
        <v>0</v>
      </c>
      <c r="K19" s="66">
        <f>J19*CH4_fraction*conv</f>
        <v>0</v>
      </c>
      <c r="O19" s="95">
        <f>Amnt_Deposited!B14</f>
        <v>2000</v>
      </c>
      <c r="P19" s="98">
        <f>Amnt_Deposited!C14</f>
        <v>4.4625935904</v>
      </c>
      <c r="Q19" s="283">
        <f>MCF!R18</f>
        <v>1</v>
      </c>
      <c r="R19" s="130">
        <f t="shared" ref="R19:R50" si="3">P19*$W$6*DOCF*Q19</f>
        <v>0.33469451927999999</v>
      </c>
      <c r="S19" s="65">
        <f>R19*$W$12</f>
        <v>0.33469451927999999</v>
      </c>
      <c r="T19" s="65">
        <f>R19*(1-$W$12)</f>
        <v>0</v>
      </c>
      <c r="U19" s="65">
        <f>S19+U18*$W$10</f>
        <v>0.33469451927999999</v>
      </c>
      <c r="V19" s="65">
        <f>U18*(1-$W$10)+T19</f>
        <v>0</v>
      </c>
      <c r="W19" s="66">
        <f>V19*CH4_fraction*conv</f>
        <v>0</v>
      </c>
    </row>
    <row r="20" spans="2:23">
      <c r="B20" s="96">
        <f>Amnt_Deposited!B15</f>
        <v>2001</v>
      </c>
      <c r="C20" s="769">
        <f>Amnt_Deposited!C15</f>
        <v>4.5927626537100004</v>
      </c>
      <c r="D20" s="418">
        <f>Dry_Matter_Content!C7</f>
        <v>0.59</v>
      </c>
      <c r="E20" s="284">
        <f>MCF!R19</f>
        <v>1</v>
      </c>
      <c r="F20" s="67">
        <f t="shared" ref="F20:F50" si="4">C20*D20*$K$6*DOCF*E20</f>
        <v>0.51484869348089102</v>
      </c>
      <c r="G20" s="67">
        <f t="shared" si="0"/>
        <v>0.51484869348089102</v>
      </c>
      <c r="H20" s="67">
        <f t="shared" ref="H20:H50" si="5">F20*(1-$K$12)</f>
        <v>0</v>
      </c>
      <c r="I20" s="67">
        <f t="shared" si="1"/>
        <v>0.85018081546197766</v>
      </c>
      <c r="J20" s="67">
        <f t="shared" si="2"/>
        <v>0.16492461950275347</v>
      </c>
      <c r="K20" s="100">
        <f>J20*CH4_fraction*conv</f>
        <v>0.10994974633516898</v>
      </c>
      <c r="M20" s="393"/>
      <c r="O20" s="96">
        <f>Amnt_Deposited!B15</f>
        <v>2001</v>
      </c>
      <c r="P20" s="99">
        <f>Amnt_Deposited!C15</f>
        <v>4.5927626537100004</v>
      </c>
      <c r="Q20" s="284">
        <f>MCF!R19</f>
        <v>1</v>
      </c>
      <c r="R20" s="67">
        <f t="shared" si="3"/>
        <v>0.34445719902825001</v>
      </c>
      <c r="S20" s="67">
        <f>R20*$W$12</f>
        <v>0.34445719902825001</v>
      </c>
      <c r="T20" s="67">
        <f>R20*(1-$W$12)</f>
        <v>0</v>
      </c>
      <c r="U20" s="67">
        <f>S20+U19*$W$10</f>
        <v>0.5688096445998958</v>
      </c>
      <c r="V20" s="67">
        <f>U19*(1-$W$10)+T20</f>
        <v>0.11034207370835422</v>
      </c>
      <c r="W20" s="100">
        <f>V20*CH4_fraction*conv</f>
        <v>7.3561382472236148E-2</v>
      </c>
    </row>
    <row r="21" spans="2:23">
      <c r="B21" s="96">
        <f>Amnt_Deposited!B16</f>
        <v>2002</v>
      </c>
      <c r="C21" s="769">
        <f>Amnt_Deposited!C16</f>
        <v>4.7971671065999999</v>
      </c>
      <c r="D21" s="418">
        <f>Dry_Matter_Content!C8</f>
        <v>0.59</v>
      </c>
      <c r="E21" s="284">
        <f>MCF!R20</f>
        <v>1</v>
      </c>
      <c r="F21" s="67">
        <f t="shared" si="4"/>
        <v>0.53776243264986001</v>
      </c>
      <c r="G21" s="67">
        <f t="shared" si="0"/>
        <v>0.53776243264986001</v>
      </c>
      <c r="H21" s="67">
        <f t="shared" si="5"/>
        <v>0</v>
      </c>
      <c r="I21" s="67">
        <f t="shared" si="1"/>
        <v>1.1076556760089502</v>
      </c>
      <c r="J21" s="67">
        <f t="shared" si="2"/>
        <v>0.28028757210288741</v>
      </c>
      <c r="K21" s="100">
        <f t="shared" ref="K21:K84" si="6">J21*CH4_fraction*conv</f>
        <v>0.18685838140192493</v>
      </c>
      <c r="O21" s="96">
        <f>Amnt_Deposited!B16</f>
        <v>2002</v>
      </c>
      <c r="P21" s="99">
        <f>Amnt_Deposited!C16</f>
        <v>4.7971671065999999</v>
      </c>
      <c r="Q21" s="284">
        <f>MCF!R20</f>
        <v>1</v>
      </c>
      <c r="R21" s="67">
        <f t="shared" si="3"/>
        <v>0.35978753299499999</v>
      </c>
      <c r="S21" s="67">
        <f t="shared" ref="S21:S84" si="7">R21*$W$12</f>
        <v>0.35978753299499999</v>
      </c>
      <c r="T21" s="67">
        <f t="shared" ref="T21:T84" si="8">R21*(1-$W$12)</f>
        <v>0</v>
      </c>
      <c r="U21" s="67">
        <f t="shared" ref="U21:U84" si="9">S21+U20*$W$10</f>
        <v>0.74107204014871786</v>
      </c>
      <c r="V21" s="67">
        <f t="shared" ref="V21:V84" si="10">U20*(1-$W$10)+T21</f>
        <v>0.18752513744617799</v>
      </c>
      <c r="W21" s="100">
        <f t="shared" ref="W21:W84" si="11">V21*CH4_fraction*conv</f>
        <v>0.12501675829745199</v>
      </c>
    </row>
    <row r="22" spans="2:23">
      <c r="B22" s="96">
        <f>Amnt_Deposited!B17</f>
        <v>2003</v>
      </c>
      <c r="C22" s="769">
        <f>Amnt_Deposited!C17</f>
        <v>4.9474831827299992</v>
      </c>
      <c r="D22" s="418">
        <f>Dry_Matter_Content!C9</f>
        <v>0.59</v>
      </c>
      <c r="E22" s="284">
        <f>MCF!R21</f>
        <v>1</v>
      </c>
      <c r="F22" s="67">
        <f t="shared" si="4"/>
        <v>0.55461286478403293</v>
      </c>
      <c r="G22" s="67">
        <f t="shared" si="0"/>
        <v>0.55461286478403293</v>
      </c>
      <c r="H22" s="67">
        <f t="shared" si="5"/>
        <v>0</v>
      </c>
      <c r="I22" s="67">
        <f t="shared" si="1"/>
        <v>1.2970966685179897</v>
      </c>
      <c r="J22" s="67">
        <f t="shared" si="2"/>
        <v>0.36517187227499348</v>
      </c>
      <c r="K22" s="100">
        <f t="shared" si="6"/>
        <v>0.24344791484999564</v>
      </c>
      <c r="N22" s="258"/>
      <c r="O22" s="96">
        <f>Amnt_Deposited!B17</f>
        <v>2003</v>
      </c>
      <c r="P22" s="99">
        <f>Amnt_Deposited!C17</f>
        <v>4.9474831827299992</v>
      </c>
      <c r="Q22" s="284">
        <f>MCF!R21</f>
        <v>1</v>
      </c>
      <c r="R22" s="67">
        <f t="shared" si="3"/>
        <v>0.37106123870474994</v>
      </c>
      <c r="S22" s="67">
        <f t="shared" si="7"/>
        <v>0.37106123870474994</v>
      </c>
      <c r="T22" s="67">
        <f t="shared" si="8"/>
        <v>0</v>
      </c>
      <c r="U22" s="67">
        <f t="shared" si="9"/>
        <v>0.86781668277296364</v>
      </c>
      <c r="V22" s="67">
        <f t="shared" si="10"/>
        <v>0.24431659608050416</v>
      </c>
      <c r="W22" s="100">
        <f t="shared" si="11"/>
        <v>0.16287773072033609</v>
      </c>
    </row>
    <row r="23" spans="2:23">
      <c r="B23" s="96">
        <f>Amnt_Deposited!B18</f>
        <v>2004</v>
      </c>
      <c r="C23" s="769">
        <f>Amnt_Deposited!C18</f>
        <v>5.0918398571700001</v>
      </c>
      <c r="D23" s="418">
        <f>Dry_Matter_Content!C10</f>
        <v>0.59</v>
      </c>
      <c r="E23" s="284">
        <f>MCF!R22</f>
        <v>1</v>
      </c>
      <c r="F23" s="67">
        <f t="shared" si="4"/>
        <v>0.57079524798875703</v>
      </c>
      <c r="G23" s="67">
        <f t="shared" si="0"/>
        <v>0.57079524798875703</v>
      </c>
      <c r="H23" s="67">
        <f t="shared" si="5"/>
        <v>0</v>
      </c>
      <c r="I23" s="67">
        <f t="shared" si="1"/>
        <v>1.4402651465424103</v>
      </c>
      <c r="J23" s="67">
        <f t="shared" si="2"/>
        <v>0.42762676996433641</v>
      </c>
      <c r="K23" s="100">
        <f t="shared" si="6"/>
        <v>0.28508451330955759</v>
      </c>
      <c r="N23" s="258"/>
      <c r="O23" s="96">
        <f>Amnt_Deposited!B18</f>
        <v>2004</v>
      </c>
      <c r="P23" s="99">
        <f>Amnt_Deposited!C18</f>
        <v>5.0918398571700001</v>
      </c>
      <c r="Q23" s="284">
        <f>MCF!R22</f>
        <v>1</v>
      </c>
      <c r="R23" s="67">
        <f t="shared" si="3"/>
        <v>0.38188798928774997</v>
      </c>
      <c r="S23" s="67">
        <f t="shared" si="7"/>
        <v>0.38188798928774997</v>
      </c>
      <c r="T23" s="67">
        <f t="shared" si="8"/>
        <v>0</v>
      </c>
      <c r="U23" s="67">
        <f t="shared" si="9"/>
        <v>0.96360290803461868</v>
      </c>
      <c r="V23" s="67">
        <f t="shared" si="10"/>
        <v>0.28610176402609483</v>
      </c>
      <c r="W23" s="100">
        <f t="shared" si="11"/>
        <v>0.19073450935072989</v>
      </c>
    </row>
    <row r="24" spans="2:23">
      <c r="B24" s="96">
        <f>Amnt_Deposited!B19</f>
        <v>2005</v>
      </c>
      <c r="C24" s="769">
        <f>Amnt_Deposited!C19</f>
        <v>5.3498486744999996</v>
      </c>
      <c r="D24" s="418">
        <f>Dry_Matter_Content!C11</f>
        <v>0.59</v>
      </c>
      <c r="E24" s="284">
        <f>MCF!R23</f>
        <v>1</v>
      </c>
      <c r="F24" s="67">
        <f t="shared" si="4"/>
        <v>0.59971803641144994</v>
      </c>
      <c r="G24" s="67">
        <f t="shared" si="0"/>
        <v>0.59971803641144994</v>
      </c>
      <c r="H24" s="67">
        <f t="shared" si="5"/>
        <v>0</v>
      </c>
      <c r="I24" s="67">
        <f t="shared" si="1"/>
        <v>1.5651566357452853</v>
      </c>
      <c r="J24" s="67">
        <f t="shared" si="2"/>
        <v>0.47482654720857503</v>
      </c>
      <c r="K24" s="100">
        <f t="shared" si="6"/>
        <v>0.31655103147238334</v>
      </c>
      <c r="N24" s="258"/>
      <c r="O24" s="96">
        <f>Amnt_Deposited!B19</f>
        <v>2005</v>
      </c>
      <c r="P24" s="99">
        <f>Amnt_Deposited!C19</f>
        <v>5.3498486744999996</v>
      </c>
      <c r="Q24" s="284">
        <f>MCF!R23</f>
        <v>1</v>
      </c>
      <c r="R24" s="67">
        <f t="shared" si="3"/>
        <v>0.40123865058749997</v>
      </c>
      <c r="S24" s="67">
        <f t="shared" si="7"/>
        <v>0.40123865058749997</v>
      </c>
      <c r="T24" s="67">
        <f t="shared" si="8"/>
        <v>0</v>
      </c>
      <c r="U24" s="67">
        <f t="shared" si="9"/>
        <v>1.0471609962613415</v>
      </c>
      <c r="V24" s="67">
        <f t="shared" si="10"/>
        <v>0.31768056236077713</v>
      </c>
      <c r="W24" s="100">
        <f t="shared" si="11"/>
        <v>0.21178704157385142</v>
      </c>
    </row>
    <row r="25" spans="2:23">
      <c r="B25" s="96">
        <f>Amnt_Deposited!B20</f>
        <v>2006</v>
      </c>
      <c r="C25" s="769">
        <f>Amnt_Deposited!C20</f>
        <v>5.4983497044299998</v>
      </c>
      <c r="D25" s="418">
        <f>Dry_Matter_Content!C12</f>
        <v>0.59</v>
      </c>
      <c r="E25" s="284">
        <f>MCF!R24</f>
        <v>1</v>
      </c>
      <c r="F25" s="67">
        <f t="shared" si="4"/>
        <v>0.61636500186660304</v>
      </c>
      <c r="G25" s="67">
        <f t="shared" si="0"/>
        <v>0.61636500186660304</v>
      </c>
      <c r="H25" s="67">
        <f t="shared" si="5"/>
        <v>0</v>
      </c>
      <c r="I25" s="67">
        <f t="shared" si="1"/>
        <v>1.6655208699923691</v>
      </c>
      <c r="J25" s="67">
        <f t="shared" si="2"/>
        <v>0.5160007676195193</v>
      </c>
      <c r="K25" s="100">
        <f t="shared" si="6"/>
        <v>0.34400051174634616</v>
      </c>
      <c r="N25" s="258"/>
      <c r="O25" s="96">
        <f>Amnt_Deposited!B20</f>
        <v>2006</v>
      </c>
      <c r="P25" s="99">
        <f>Amnt_Deposited!C20</f>
        <v>5.4983497044299998</v>
      </c>
      <c r="Q25" s="284">
        <f>MCF!R24</f>
        <v>1</v>
      </c>
      <c r="R25" s="67">
        <f t="shared" si="3"/>
        <v>0.41237622783224998</v>
      </c>
      <c r="S25" s="67">
        <f t="shared" si="7"/>
        <v>0.41237622783224998</v>
      </c>
      <c r="T25" s="67">
        <f t="shared" si="8"/>
        <v>0</v>
      </c>
      <c r="U25" s="67">
        <f t="shared" si="9"/>
        <v>1.1143092350528783</v>
      </c>
      <c r="V25" s="67">
        <f t="shared" si="10"/>
        <v>0.34522798904071311</v>
      </c>
      <c r="W25" s="100">
        <f t="shared" si="11"/>
        <v>0.23015199269380873</v>
      </c>
    </row>
    <row r="26" spans="2:23">
      <c r="B26" s="96">
        <f>Amnt_Deposited!B21</f>
        <v>2007</v>
      </c>
      <c r="C26" s="769">
        <f>Amnt_Deposited!C21</f>
        <v>5.6486052790200008</v>
      </c>
      <c r="D26" s="418">
        <f>Dry_Matter_Content!C13</f>
        <v>0.59</v>
      </c>
      <c r="E26" s="284">
        <f>MCF!R25</f>
        <v>1</v>
      </c>
      <c r="F26" s="67">
        <f t="shared" si="4"/>
        <v>0.63320865177814212</v>
      </c>
      <c r="G26" s="67">
        <f t="shared" si="0"/>
        <v>0.63320865177814212</v>
      </c>
      <c r="H26" s="67">
        <f t="shared" si="5"/>
        <v>0</v>
      </c>
      <c r="I26" s="67">
        <f t="shared" si="1"/>
        <v>1.7496406780247451</v>
      </c>
      <c r="J26" s="67">
        <f t="shared" si="2"/>
        <v>0.54908884374576616</v>
      </c>
      <c r="K26" s="100">
        <f t="shared" si="6"/>
        <v>0.36605922916384409</v>
      </c>
      <c r="N26" s="258"/>
      <c r="O26" s="96">
        <f>Amnt_Deposited!B21</f>
        <v>2007</v>
      </c>
      <c r="P26" s="99">
        <f>Amnt_Deposited!C21</f>
        <v>5.6486052790200008</v>
      </c>
      <c r="Q26" s="284">
        <f>MCF!R25</f>
        <v>1</v>
      </c>
      <c r="R26" s="67">
        <f t="shared" si="3"/>
        <v>0.42364539592650002</v>
      </c>
      <c r="S26" s="67">
        <f t="shared" si="7"/>
        <v>0.42364539592650002</v>
      </c>
      <c r="T26" s="67">
        <f t="shared" si="8"/>
        <v>0</v>
      </c>
      <c r="U26" s="67">
        <f t="shared" si="9"/>
        <v>1.1705892136650835</v>
      </c>
      <c r="V26" s="67">
        <f t="shared" si="10"/>
        <v>0.36736541731429484</v>
      </c>
      <c r="W26" s="100">
        <f t="shared" si="11"/>
        <v>0.24491027820952987</v>
      </c>
    </row>
    <row r="27" spans="2:23">
      <c r="B27" s="96">
        <f>Amnt_Deposited!B22</f>
        <v>2008</v>
      </c>
      <c r="C27" s="769">
        <f>Amnt_Deposited!C22</f>
        <v>5.7999196305599998</v>
      </c>
      <c r="D27" s="418">
        <f>Dry_Matter_Content!C14</f>
        <v>0.59</v>
      </c>
      <c r="E27" s="284">
        <f>MCF!R26</f>
        <v>1</v>
      </c>
      <c r="F27" s="67">
        <f t="shared" si="4"/>
        <v>0.65017099058577588</v>
      </c>
      <c r="G27" s="67">
        <f t="shared" si="0"/>
        <v>0.65017099058577588</v>
      </c>
      <c r="H27" s="67">
        <f t="shared" si="5"/>
        <v>0</v>
      </c>
      <c r="I27" s="67">
        <f t="shared" si="1"/>
        <v>1.8229902104251501</v>
      </c>
      <c r="J27" s="67">
        <f t="shared" si="2"/>
        <v>0.57682145818537078</v>
      </c>
      <c r="K27" s="100">
        <f t="shared" si="6"/>
        <v>0.38454763879024717</v>
      </c>
      <c r="N27" s="258"/>
      <c r="O27" s="96">
        <f>Amnt_Deposited!B22</f>
        <v>2008</v>
      </c>
      <c r="P27" s="99">
        <f>Amnt_Deposited!C22</f>
        <v>5.7999196305599998</v>
      </c>
      <c r="Q27" s="284">
        <f>MCF!R26</f>
        <v>1</v>
      </c>
      <c r="R27" s="67">
        <f t="shared" si="3"/>
        <v>0.43499397229199999</v>
      </c>
      <c r="S27" s="67">
        <f t="shared" si="7"/>
        <v>0.43499397229199999</v>
      </c>
      <c r="T27" s="67">
        <f t="shared" si="8"/>
        <v>0</v>
      </c>
      <c r="U27" s="67">
        <f t="shared" si="9"/>
        <v>1.2196633878848016</v>
      </c>
      <c r="V27" s="67">
        <f t="shared" si="10"/>
        <v>0.38591979807228188</v>
      </c>
      <c r="W27" s="100">
        <f t="shared" si="11"/>
        <v>0.25727986538152126</v>
      </c>
    </row>
    <row r="28" spans="2:23">
      <c r="B28" s="96">
        <f>Amnt_Deposited!B23</f>
        <v>2009</v>
      </c>
      <c r="C28" s="769">
        <f>Amnt_Deposited!C23</f>
        <v>5.9514759882599995</v>
      </c>
      <c r="D28" s="418">
        <f>Dry_Matter_Content!C15</f>
        <v>0.59</v>
      </c>
      <c r="E28" s="284">
        <f>MCF!R27</f>
        <v>1</v>
      </c>
      <c r="F28" s="67">
        <f t="shared" si="4"/>
        <v>0.66716045828394588</v>
      </c>
      <c r="G28" s="67">
        <f t="shared" si="0"/>
        <v>0.66716045828394588</v>
      </c>
      <c r="H28" s="67">
        <f t="shared" si="5"/>
        <v>0</v>
      </c>
      <c r="I28" s="67">
        <f t="shared" si="1"/>
        <v>1.8891473400586523</v>
      </c>
      <c r="J28" s="67">
        <f t="shared" si="2"/>
        <v>0.6010033286504437</v>
      </c>
      <c r="K28" s="100">
        <f t="shared" si="6"/>
        <v>0.40066888576696247</v>
      </c>
      <c r="N28" s="258"/>
      <c r="O28" s="96">
        <f>Amnt_Deposited!B23</f>
        <v>2009</v>
      </c>
      <c r="P28" s="99">
        <f>Amnt_Deposited!C23</f>
        <v>5.9514759882599995</v>
      </c>
      <c r="Q28" s="284">
        <f>MCF!R27</f>
        <v>1</v>
      </c>
      <c r="R28" s="67">
        <f t="shared" si="3"/>
        <v>0.44636069911949994</v>
      </c>
      <c r="S28" s="67">
        <f t="shared" si="7"/>
        <v>0.44636069911949994</v>
      </c>
      <c r="T28" s="67">
        <f t="shared" si="8"/>
        <v>0</v>
      </c>
      <c r="U28" s="67">
        <f t="shared" si="9"/>
        <v>1.2639255174344239</v>
      </c>
      <c r="V28" s="67">
        <f t="shared" si="10"/>
        <v>0.40209856956987755</v>
      </c>
      <c r="W28" s="100">
        <f t="shared" si="11"/>
        <v>0.268065713046585</v>
      </c>
    </row>
    <row r="29" spans="2:23">
      <c r="B29" s="96">
        <f>Amnt_Deposited!B24</f>
        <v>2010</v>
      </c>
      <c r="C29" s="769">
        <f>Amnt_Deposited!C24</f>
        <v>7.7332160904899991</v>
      </c>
      <c r="D29" s="418">
        <f>Dry_Matter_Content!C16</f>
        <v>0.59</v>
      </c>
      <c r="E29" s="284">
        <f>MCF!R28</f>
        <v>1</v>
      </c>
      <c r="F29" s="67">
        <f t="shared" si="4"/>
        <v>0.86689352374392892</v>
      </c>
      <c r="G29" s="67">
        <f t="shared" si="0"/>
        <v>0.86689352374392892</v>
      </c>
      <c r="H29" s="67">
        <f t="shared" si="5"/>
        <v>0</v>
      </c>
      <c r="I29" s="67">
        <f t="shared" si="1"/>
        <v>2.1332268557001504</v>
      </c>
      <c r="J29" s="67">
        <f t="shared" si="2"/>
        <v>0.62281400810243093</v>
      </c>
      <c r="K29" s="100">
        <f t="shared" si="6"/>
        <v>0.41520933873495391</v>
      </c>
      <c r="O29" s="96">
        <f>Amnt_Deposited!B24</f>
        <v>2010</v>
      </c>
      <c r="P29" s="99">
        <f>Amnt_Deposited!C24</f>
        <v>7.7332160904899991</v>
      </c>
      <c r="Q29" s="284">
        <f>MCF!R28</f>
        <v>1</v>
      </c>
      <c r="R29" s="67">
        <f t="shared" si="3"/>
        <v>0.57999120678674987</v>
      </c>
      <c r="S29" s="67">
        <f t="shared" si="7"/>
        <v>0.57999120678674987</v>
      </c>
      <c r="T29" s="67">
        <f t="shared" si="8"/>
        <v>0</v>
      </c>
      <c r="U29" s="67">
        <f t="shared" si="9"/>
        <v>1.427225817819012</v>
      </c>
      <c r="V29" s="67">
        <f t="shared" si="10"/>
        <v>0.41669090640216161</v>
      </c>
      <c r="W29" s="100">
        <f t="shared" si="11"/>
        <v>0.27779393760144105</v>
      </c>
    </row>
    <row r="30" spans="2:23">
      <c r="B30" s="96">
        <f>Amnt_Deposited!B25</f>
        <v>2011</v>
      </c>
      <c r="C30" s="99">
        <f>Amnt_Deposited!C25</f>
        <v>7.4080010625000003</v>
      </c>
      <c r="D30" s="418">
        <f>Dry_Matter_Content!C17</f>
        <v>0.59</v>
      </c>
      <c r="E30" s="284">
        <f>MCF!R29</f>
        <v>1</v>
      </c>
      <c r="F30" s="67">
        <f t="shared" si="4"/>
        <v>0.83043691910625006</v>
      </c>
      <c r="G30" s="67">
        <f t="shared" si="0"/>
        <v>0.83043691910625006</v>
      </c>
      <c r="H30" s="67">
        <f t="shared" si="5"/>
        <v>0</v>
      </c>
      <c r="I30" s="67">
        <f t="shared" si="1"/>
        <v>2.2603816432236368</v>
      </c>
      <c r="J30" s="67">
        <f t="shared" si="2"/>
        <v>0.70328213158276343</v>
      </c>
      <c r="K30" s="100">
        <f t="shared" si="6"/>
        <v>0.46885475438850893</v>
      </c>
      <c r="O30" s="96">
        <f>Amnt_Deposited!B25</f>
        <v>2011</v>
      </c>
      <c r="P30" s="99">
        <f>Amnt_Deposited!C25</f>
        <v>7.4080010625000003</v>
      </c>
      <c r="Q30" s="284">
        <f>MCF!R29</f>
        <v>1</v>
      </c>
      <c r="R30" s="67">
        <f t="shared" si="3"/>
        <v>0.55560007968750003</v>
      </c>
      <c r="S30" s="67">
        <f t="shared" si="7"/>
        <v>0.55560007968750003</v>
      </c>
      <c r="T30" s="67">
        <f t="shared" si="8"/>
        <v>0</v>
      </c>
      <c r="U30" s="67">
        <f t="shared" si="9"/>
        <v>1.5122981555911932</v>
      </c>
      <c r="V30" s="67">
        <f t="shared" si="10"/>
        <v>0.47052774191531888</v>
      </c>
      <c r="W30" s="100">
        <f t="shared" si="11"/>
        <v>0.31368516127687923</v>
      </c>
    </row>
    <row r="31" spans="2:23">
      <c r="B31" s="96">
        <f>Amnt_Deposited!B26</f>
        <v>2012</v>
      </c>
      <c r="C31" s="99">
        <f>Amnt_Deposited!C26</f>
        <v>7.7440321158000005</v>
      </c>
      <c r="D31" s="418">
        <f>Dry_Matter_Content!C18</f>
        <v>0.59</v>
      </c>
      <c r="E31" s="284">
        <f>MCF!R30</f>
        <v>1</v>
      </c>
      <c r="F31" s="67">
        <f t="shared" si="4"/>
        <v>0.86810600018118</v>
      </c>
      <c r="G31" s="67">
        <f t="shared" si="0"/>
        <v>0.86810600018118</v>
      </c>
      <c r="H31" s="67">
        <f t="shared" si="5"/>
        <v>0</v>
      </c>
      <c r="I31" s="67">
        <f t="shared" si="1"/>
        <v>2.383285127324962</v>
      </c>
      <c r="J31" s="67">
        <f t="shared" si="2"/>
        <v>0.74520251607985455</v>
      </c>
      <c r="K31" s="100">
        <f t="shared" si="6"/>
        <v>0.49680167738656966</v>
      </c>
      <c r="O31" s="96">
        <f>Amnt_Deposited!B26</f>
        <v>2012</v>
      </c>
      <c r="P31" s="99">
        <f>Amnt_Deposited!C26</f>
        <v>7.7440321158000005</v>
      </c>
      <c r="Q31" s="284">
        <f>MCF!R30</f>
        <v>1</v>
      </c>
      <c r="R31" s="67">
        <f t="shared" si="3"/>
        <v>0.58080240868499999</v>
      </c>
      <c r="S31" s="67">
        <f t="shared" si="7"/>
        <v>0.58080240868499999</v>
      </c>
      <c r="T31" s="67">
        <f t="shared" si="8"/>
        <v>0</v>
      </c>
      <c r="U31" s="67">
        <f t="shared" si="9"/>
        <v>1.5945261779605011</v>
      </c>
      <c r="V31" s="67">
        <f t="shared" si="10"/>
        <v>0.49857438631569212</v>
      </c>
      <c r="W31" s="100">
        <f t="shared" si="11"/>
        <v>0.33238292421046139</v>
      </c>
    </row>
    <row r="32" spans="2:23">
      <c r="B32" s="96">
        <f>Amnt_Deposited!B27</f>
        <v>2013</v>
      </c>
      <c r="C32" s="99">
        <f>Amnt_Deposited!C27</f>
        <v>8.0911459512000015</v>
      </c>
      <c r="D32" s="418">
        <f>Dry_Matter_Content!C19</f>
        <v>0.59</v>
      </c>
      <c r="E32" s="284">
        <f>MCF!R31</f>
        <v>1</v>
      </c>
      <c r="F32" s="67">
        <f t="shared" si="4"/>
        <v>0.9070174611295202</v>
      </c>
      <c r="G32" s="67">
        <f t="shared" si="0"/>
        <v>0.9070174611295202</v>
      </c>
      <c r="H32" s="67">
        <f t="shared" si="5"/>
        <v>0</v>
      </c>
      <c r="I32" s="67">
        <f t="shared" si="1"/>
        <v>2.5045812573940434</v>
      </c>
      <c r="J32" s="67">
        <f t="shared" si="2"/>
        <v>0.78572133106043895</v>
      </c>
      <c r="K32" s="100">
        <f t="shared" si="6"/>
        <v>0.52381422070695927</v>
      </c>
      <c r="O32" s="96">
        <f>Amnt_Deposited!B27</f>
        <v>2013</v>
      </c>
      <c r="P32" s="99">
        <f>Amnt_Deposited!C27</f>
        <v>8.0911459512000015</v>
      </c>
      <c r="Q32" s="284">
        <f>MCF!R31</f>
        <v>1</v>
      </c>
      <c r="R32" s="67">
        <f t="shared" si="3"/>
        <v>0.60683594634000004</v>
      </c>
      <c r="S32" s="67">
        <f t="shared" si="7"/>
        <v>0.60683594634000004</v>
      </c>
      <c r="T32" s="67">
        <f t="shared" si="8"/>
        <v>0</v>
      </c>
      <c r="U32" s="67">
        <f t="shared" si="9"/>
        <v>1.6756788073555153</v>
      </c>
      <c r="V32" s="67">
        <f t="shared" si="10"/>
        <v>0.52568331694498593</v>
      </c>
      <c r="W32" s="100">
        <f t="shared" si="11"/>
        <v>0.35045554462999062</v>
      </c>
    </row>
    <row r="33" spans="2:23">
      <c r="B33" s="96">
        <f>Amnt_Deposited!B28</f>
        <v>2014</v>
      </c>
      <c r="C33" s="99">
        <f>Amnt_Deposited!C28</f>
        <v>8.441999881800001</v>
      </c>
      <c r="D33" s="418">
        <f>Dry_Matter_Content!C20</f>
        <v>0.59</v>
      </c>
      <c r="E33" s="284">
        <f>MCF!R32</f>
        <v>1</v>
      </c>
      <c r="F33" s="67">
        <f t="shared" si="4"/>
        <v>0.94634818674978005</v>
      </c>
      <c r="G33" s="67">
        <f t="shared" si="0"/>
        <v>0.94634818674978005</v>
      </c>
      <c r="H33" s="67">
        <f t="shared" si="5"/>
        <v>0</v>
      </c>
      <c r="I33" s="67">
        <f t="shared" si="1"/>
        <v>2.6252192105061547</v>
      </c>
      <c r="J33" s="67">
        <f t="shared" si="2"/>
        <v>0.82571023363766882</v>
      </c>
      <c r="K33" s="100">
        <f t="shared" si="6"/>
        <v>0.55047348909177918</v>
      </c>
      <c r="O33" s="96">
        <f>Amnt_Deposited!B28</f>
        <v>2014</v>
      </c>
      <c r="P33" s="99">
        <f>Amnt_Deposited!C28</f>
        <v>8.441999881800001</v>
      </c>
      <c r="Q33" s="284">
        <f>MCF!R32</f>
        <v>1</v>
      </c>
      <c r="R33" s="67">
        <f t="shared" si="3"/>
        <v>0.63314999113500003</v>
      </c>
      <c r="S33" s="67">
        <f t="shared" si="7"/>
        <v>0.63314999113500003</v>
      </c>
      <c r="T33" s="67">
        <f t="shared" si="8"/>
        <v>0</v>
      </c>
      <c r="U33" s="67">
        <f t="shared" si="9"/>
        <v>1.7563910864224943</v>
      </c>
      <c r="V33" s="67">
        <f t="shared" si="10"/>
        <v>0.55243771206802106</v>
      </c>
      <c r="W33" s="100">
        <f t="shared" si="11"/>
        <v>0.36829180804534734</v>
      </c>
    </row>
    <row r="34" spans="2:23">
      <c r="B34" s="96">
        <f>Amnt_Deposited!B29</f>
        <v>2015</v>
      </c>
      <c r="C34" s="99">
        <f>Amnt_Deposited!C29</f>
        <v>8.8033865804999998</v>
      </c>
      <c r="D34" s="418">
        <f>Dry_Matter_Content!C21</f>
        <v>0.59</v>
      </c>
      <c r="E34" s="284">
        <f>MCF!R33</f>
        <v>1</v>
      </c>
      <c r="F34" s="67">
        <f t="shared" si="4"/>
        <v>0.98685963567405</v>
      </c>
      <c r="G34" s="67">
        <f t="shared" si="0"/>
        <v>0.98685963567405</v>
      </c>
      <c r="H34" s="67">
        <f t="shared" si="5"/>
        <v>0</v>
      </c>
      <c r="I34" s="67">
        <f t="shared" si="1"/>
        <v>2.74659669771418</v>
      </c>
      <c r="J34" s="67">
        <f t="shared" si="2"/>
        <v>0.86548214846602434</v>
      </c>
      <c r="K34" s="100">
        <f t="shared" si="6"/>
        <v>0.57698809897734948</v>
      </c>
      <c r="O34" s="96">
        <f>Amnt_Deposited!B29</f>
        <v>2015</v>
      </c>
      <c r="P34" s="99">
        <f>Amnt_Deposited!C29</f>
        <v>8.8033865804999998</v>
      </c>
      <c r="Q34" s="284">
        <f>MCF!R33</f>
        <v>1</v>
      </c>
      <c r="R34" s="67">
        <f t="shared" si="3"/>
        <v>0.66025399353749992</v>
      </c>
      <c r="S34" s="67">
        <f t="shared" si="7"/>
        <v>0.66025399353749992</v>
      </c>
      <c r="T34" s="67">
        <f t="shared" si="8"/>
        <v>0</v>
      </c>
      <c r="U34" s="67">
        <f t="shared" si="9"/>
        <v>1.8375981474448131</v>
      </c>
      <c r="V34" s="67">
        <f t="shared" si="10"/>
        <v>0.57904693251518136</v>
      </c>
      <c r="W34" s="100">
        <f t="shared" si="11"/>
        <v>0.38603128834345424</v>
      </c>
    </row>
    <row r="35" spans="2:23">
      <c r="B35" s="96">
        <f>Amnt_Deposited!B30</f>
        <v>2016</v>
      </c>
      <c r="C35" s="99">
        <f>Amnt_Deposited!C30</f>
        <v>9.1739860136999987</v>
      </c>
      <c r="D35" s="418">
        <f>Dry_Matter_Content!C22</f>
        <v>0.59</v>
      </c>
      <c r="E35" s="284">
        <f>MCF!R34</f>
        <v>1</v>
      </c>
      <c r="F35" s="67">
        <f t="shared" si="4"/>
        <v>1.0284038321357698</v>
      </c>
      <c r="G35" s="67">
        <f t="shared" si="0"/>
        <v>1.0284038321357698</v>
      </c>
      <c r="H35" s="67">
        <f t="shared" si="5"/>
        <v>0</v>
      </c>
      <c r="I35" s="67">
        <f t="shared" si="1"/>
        <v>2.8695026569888737</v>
      </c>
      <c r="J35" s="67">
        <f t="shared" si="2"/>
        <v>0.90549787286107597</v>
      </c>
      <c r="K35" s="100">
        <f t="shared" si="6"/>
        <v>0.60366524857405057</v>
      </c>
      <c r="O35" s="96">
        <f>Amnt_Deposited!B30</f>
        <v>2016</v>
      </c>
      <c r="P35" s="99">
        <f>Amnt_Deposited!C30</f>
        <v>9.1739860136999987</v>
      </c>
      <c r="Q35" s="284">
        <f>MCF!R34</f>
        <v>1</v>
      </c>
      <c r="R35" s="67">
        <f t="shared" si="3"/>
        <v>0.68804895102749986</v>
      </c>
      <c r="S35" s="67">
        <f t="shared" si="7"/>
        <v>0.68804895102749986</v>
      </c>
      <c r="T35" s="67">
        <f t="shared" si="8"/>
        <v>0</v>
      </c>
      <c r="U35" s="67">
        <f t="shared" si="9"/>
        <v>1.9198278258177126</v>
      </c>
      <c r="V35" s="67">
        <f t="shared" si="10"/>
        <v>0.60581927265460045</v>
      </c>
      <c r="W35" s="100">
        <f t="shared" si="11"/>
        <v>0.40387951510306697</v>
      </c>
    </row>
    <row r="36" spans="2:23">
      <c r="B36" s="96">
        <f>Amnt_Deposited!B31</f>
        <v>2017</v>
      </c>
      <c r="C36" s="99">
        <f>Amnt_Deposited!C31</f>
        <v>8.8680934376991001</v>
      </c>
      <c r="D36" s="418">
        <f>Dry_Matter_Content!C23</f>
        <v>0.59</v>
      </c>
      <c r="E36" s="284">
        <f>MCF!R35</f>
        <v>1</v>
      </c>
      <c r="F36" s="67">
        <f t="shared" si="4"/>
        <v>0.99411327436606911</v>
      </c>
      <c r="G36" s="67">
        <f t="shared" si="0"/>
        <v>0.99411327436606911</v>
      </c>
      <c r="H36" s="67">
        <f t="shared" si="5"/>
        <v>0</v>
      </c>
      <c r="I36" s="67">
        <f t="shared" si="1"/>
        <v>2.9175984274982403</v>
      </c>
      <c r="J36" s="67">
        <f t="shared" si="2"/>
        <v>0.94601750385670258</v>
      </c>
      <c r="K36" s="100">
        <f t="shared" si="6"/>
        <v>0.63067833590446831</v>
      </c>
      <c r="O36" s="96">
        <f>Amnt_Deposited!B31</f>
        <v>2017</v>
      </c>
      <c r="P36" s="99">
        <f>Amnt_Deposited!C31</f>
        <v>8.8680934376991001</v>
      </c>
      <c r="Q36" s="284">
        <f>MCF!R35</f>
        <v>1</v>
      </c>
      <c r="R36" s="67">
        <f t="shared" si="3"/>
        <v>0.66510700782743248</v>
      </c>
      <c r="S36" s="67">
        <f t="shared" si="7"/>
        <v>0.66510700782743248</v>
      </c>
      <c r="T36" s="67">
        <f t="shared" si="8"/>
        <v>0</v>
      </c>
      <c r="U36" s="67">
        <f t="shared" si="9"/>
        <v>1.9520060844100628</v>
      </c>
      <c r="V36" s="67">
        <f t="shared" si="10"/>
        <v>0.63292874923508213</v>
      </c>
      <c r="W36" s="100">
        <f t="shared" si="11"/>
        <v>0.42195249949005476</v>
      </c>
    </row>
    <row r="37" spans="2:23">
      <c r="B37" s="96">
        <f>Amnt_Deposited!B32</f>
        <v>2018</v>
      </c>
      <c r="C37" s="99">
        <f>Amnt_Deposited!C32</f>
        <v>9.4046267195435256</v>
      </c>
      <c r="D37" s="418">
        <f>Dry_Matter_Content!C24</f>
        <v>0.59</v>
      </c>
      <c r="E37" s="284">
        <f>MCF!R36</f>
        <v>1</v>
      </c>
      <c r="F37" s="67">
        <f t="shared" si="4"/>
        <v>1.0542586552608291</v>
      </c>
      <c r="G37" s="67">
        <f t="shared" si="0"/>
        <v>1.0542586552608291</v>
      </c>
      <c r="H37" s="67">
        <f t="shared" si="5"/>
        <v>0</v>
      </c>
      <c r="I37" s="67">
        <f t="shared" si="1"/>
        <v>3.0099833674949581</v>
      </c>
      <c r="J37" s="67">
        <f t="shared" si="2"/>
        <v>0.96187371526411092</v>
      </c>
      <c r="K37" s="100">
        <f t="shared" si="6"/>
        <v>0.6412491435094072</v>
      </c>
      <c r="O37" s="96">
        <f>Amnt_Deposited!B32</f>
        <v>2018</v>
      </c>
      <c r="P37" s="99">
        <f>Amnt_Deposited!C32</f>
        <v>9.4046267195435256</v>
      </c>
      <c r="Q37" s="284">
        <f>MCF!R36</f>
        <v>1</v>
      </c>
      <c r="R37" s="67">
        <f t="shared" si="3"/>
        <v>0.70534700396576444</v>
      </c>
      <c r="S37" s="67">
        <f t="shared" si="7"/>
        <v>0.70534700396576444</v>
      </c>
      <c r="T37" s="67">
        <f t="shared" si="8"/>
        <v>0</v>
      </c>
      <c r="U37" s="67">
        <f t="shared" si="9"/>
        <v>2.0138158123293657</v>
      </c>
      <c r="V37" s="67">
        <f t="shared" si="10"/>
        <v>0.64353727604646149</v>
      </c>
      <c r="W37" s="100">
        <f t="shared" si="11"/>
        <v>0.42902485069764096</v>
      </c>
    </row>
    <row r="38" spans="2:23">
      <c r="B38" s="96">
        <f>Amnt_Deposited!B33</f>
        <v>2019</v>
      </c>
      <c r="C38" s="99">
        <f>Amnt_Deposited!C33</f>
        <v>9.959224504069601</v>
      </c>
      <c r="D38" s="418">
        <f>Dry_Matter_Content!C25</f>
        <v>0.59</v>
      </c>
      <c r="E38" s="284">
        <f>MCF!R37</f>
        <v>1</v>
      </c>
      <c r="F38" s="67">
        <f t="shared" si="4"/>
        <v>1.1164290669062022</v>
      </c>
      <c r="G38" s="67">
        <f t="shared" si="0"/>
        <v>1.1164290669062022</v>
      </c>
      <c r="H38" s="67">
        <f t="shared" si="5"/>
        <v>0</v>
      </c>
      <c r="I38" s="67">
        <f t="shared" si="1"/>
        <v>3.1340812563719309</v>
      </c>
      <c r="J38" s="67">
        <f t="shared" si="2"/>
        <v>0.9923311780292291</v>
      </c>
      <c r="K38" s="100">
        <f t="shared" si="6"/>
        <v>0.66155411868615266</v>
      </c>
      <c r="O38" s="96">
        <f>Amnt_Deposited!B33</f>
        <v>2019</v>
      </c>
      <c r="P38" s="99">
        <f>Amnt_Deposited!C33</f>
        <v>9.959224504069601</v>
      </c>
      <c r="Q38" s="284">
        <f>MCF!R37</f>
        <v>1</v>
      </c>
      <c r="R38" s="67">
        <f t="shared" si="3"/>
        <v>0.74694183780522005</v>
      </c>
      <c r="S38" s="67">
        <f t="shared" si="7"/>
        <v>0.74694183780522005</v>
      </c>
      <c r="T38" s="67">
        <f t="shared" si="8"/>
        <v>0</v>
      </c>
      <c r="U38" s="67">
        <f t="shared" si="9"/>
        <v>2.096842945833139</v>
      </c>
      <c r="V38" s="67">
        <f t="shared" si="10"/>
        <v>0.66391470430144683</v>
      </c>
      <c r="W38" s="100">
        <f t="shared" si="11"/>
        <v>0.44260980286763119</v>
      </c>
    </row>
    <row r="39" spans="2:23">
      <c r="B39" s="96">
        <f>Amnt_Deposited!B34</f>
        <v>2020</v>
      </c>
      <c r="C39" s="99">
        <f>Amnt_Deposited!C34</f>
        <v>10.532148705150309</v>
      </c>
      <c r="D39" s="418">
        <f>Dry_Matter_Content!C26</f>
        <v>0.59</v>
      </c>
      <c r="E39" s="284">
        <f>MCF!R38</f>
        <v>1</v>
      </c>
      <c r="F39" s="67">
        <f t="shared" si="4"/>
        <v>1.1806538698473497</v>
      </c>
      <c r="G39" s="67">
        <f t="shared" si="0"/>
        <v>1.1806538698473497</v>
      </c>
      <c r="H39" s="67">
        <f t="shared" si="5"/>
        <v>0</v>
      </c>
      <c r="I39" s="67">
        <f t="shared" si="1"/>
        <v>3.2814913618980168</v>
      </c>
      <c r="J39" s="67">
        <f t="shared" si="2"/>
        <v>1.0332437643212637</v>
      </c>
      <c r="K39" s="100">
        <f t="shared" si="6"/>
        <v>0.68882917621417583</v>
      </c>
      <c r="O39" s="96">
        <f>Amnt_Deposited!B34</f>
        <v>2020</v>
      </c>
      <c r="P39" s="99">
        <f>Amnt_Deposited!C34</f>
        <v>10.532148705150309</v>
      </c>
      <c r="Q39" s="284">
        <f>MCF!R38</f>
        <v>1</v>
      </c>
      <c r="R39" s="67">
        <f t="shared" si="3"/>
        <v>0.78991115288627312</v>
      </c>
      <c r="S39" s="67">
        <f t="shared" si="7"/>
        <v>0.78991115288627312</v>
      </c>
      <c r="T39" s="67">
        <f t="shared" si="8"/>
        <v>0</v>
      </c>
      <c r="U39" s="67">
        <f t="shared" si="9"/>
        <v>2.1954670128666485</v>
      </c>
      <c r="V39" s="67">
        <f t="shared" si="10"/>
        <v>0.69128708585276366</v>
      </c>
      <c r="W39" s="100">
        <f t="shared" si="11"/>
        <v>0.46085805723517576</v>
      </c>
    </row>
    <row r="40" spans="2:23">
      <c r="B40" s="96">
        <f>Amnt_Deposited!B35</f>
        <v>2021</v>
      </c>
      <c r="C40" s="99">
        <f>Amnt_Deposited!C35</f>
        <v>11.123636338737715</v>
      </c>
      <c r="D40" s="418">
        <f>Dry_Matter_Content!C27</f>
        <v>0.59</v>
      </c>
      <c r="E40" s="284">
        <f>MCF!R39</f>
        <v>1</v>
      </c>
      <c r="F40" s="67">
        <f t="shared" si="4"/>
        <v>1.2469596335724977</v>
      </c>
      <c r="G40" s="67">
        <f t="shared" si="0"/>
        <v>1.2469596335724977</v>
      </c>
      <c r="H40" s="67">
        <f t="shared" si="5"/>
        <v>0</v>
      </c>
      <c r="I40" s="67">
        <f t="shared" si="1"/>
        <v>3.4466090743455293</v>
      </c>
      <c r="J40" s="67">
        <f t="shared" si="2"/>
        <v>1.0818419211249855</v>
      </c>
      <c r="K40" s="100">
        <f t="shared" si="6"/>
        <v>0.72122794741665697</v>
      </c>
      <c r="O40" s="96">
        <f>Amnt_Deposited!B35</f>
        <v>2021</v>
      </c>
      <c r="P40" s="99">
        <f>Amnt_Deposited!C35</f>
        <v>11.123636338737715</v>
      </c>
      <c r="Q40" s="284">
        <f>MCF!R39</f>
        <v>1</v>
      </c>
      <c r="R40" s="67">
        <f t="shared" si="3"/>
        <v>0.8342727254053286</v>
      </c>
      <c r="S40" s="67">
        <f t="shared" si="7"/>
        <v>0.8342727254053286</v>
      </c>
      <c r="T40" s="67">
        <f t="shared" si="8"/>
        <v>0</v>
      </c>
      <c r="U40" s="67">
        <f t="shared" si="9"/>
        <v>2.305938274539828</v>
      </c>
      <c r="V40" s="67">
        <f t="shared" si="10"/>
        <v>0.72380146373214915</v>
      </c>
      <c r="W40" s="100">
        <f t="shared" si="11"/>
        <v>0.48253430915476608</v>
      </c>
    </row>
    <row r="41" spans="2:23">
      <c r="B41" s="96">
        <f>Amnt_Deposited!B36</f>
        <v>2022</v>
      </c>
      <c r="C41" s="99">
        <f>Amnt_Deposited!C36</f>
        <v>11.73389586706088</v>
      </c>
      <c r="D41" s="418">
        <f>Dry_Matter_Content!C28</f>
        <v>0.59</v>
      </c>
      <c r="E41" s="284">
        <f>MCF!R40</f>
        <v>1</v>
      </c>
      <c r="F41" s="67">
        <f t="shared" si="4"/>
        <v>1.3153697266975246</v>
      </c>
      <c r="G41" s="67">
        <f t="shared" si="0"/>
        <v>1.3153697266975246</v>
      </c>
      <c r="H41" s="67">
        <f t="shared" si="5"/>
        <v>0</v>
      </c>
      <c r="I41" s="67">
        <f t="shared" si="1"/>
        <v>3.6257008800796724</v>
      </c>
      <c r="J41" s="67">
        <f t="shared" si="2"/>
        <v>1.1362779209633818</v>
      </c>
      <c r="K41" s="100">
        <f t="shared" si="6"/>
        <v>0.75751861397558784</v>
      </c>
      <c r="O41" s="96">
        <f>Amnt_Deposited!B36</f>
        <v>2022</v>
      </c>
      <c r="P41" s="99">
        <f>Amnt_Deposited!C36</f>
        <v>11.73389586706088</v>
      </c>
      <c r="Q41" s="284">
        <f>MCF!R40</f>
        <v>1</v>
      </c>
      <c r="R41" s="67">
        <f t="shared" si="3"/>
        <v>0.88004219002956596</v>
      </c>
      <c r="S41" s="67">
        <f t="shared" si="7"/>
        <v>0.88004219002956596</v>
      </c>
      <c r="T41" s="67">
        <f t="shared" si="8"/>
        <v>0</v>
      </c>
      <c r="U41" s="67">
        <f t="shared" si="9"/>
        <v>2.4257588403744461</v>
      </c>
      <c r="V41" s="67">
        <f t="shared" si="10"/>
        <v>0.76022162419494776</v>
      </c>
      <c r="W41" s="100">
        <f t="shared" si="11"/>
        <v>0.50681441612996514</v>
      </c>
    </row>
    <row r="42" spans="2:23">
      <c r="B42" s="96">
        <f>Amnt_Deposited!B37</f>
        <v>2023</v>
      </c>
      <c r="C42" s="99">
        <f>Amnt_Deposited!C37</f>
        <v>12.36310319034261</v>
      </c>
      <c r="D42" s="418">
        <f>Dry_Matter_Content!C29</f>
        <v>0.59</v>
      </c>
      <c r="E42" s="284">
        <f>MCF!R41</f>
        <v>1</v>
      </c>
      <c r="F42" s="67">
        <f t="shared" si="4"/>
        <v>1.3859038676374065</v>
      </c>
      <c r="G42" s="67">
        <f t="shared" si="0"/>
        <v>1.3859038676374065</v>
      </c>
      <c r="H42" s="67">
        <f t="shared" si="5"/>
        <v>0</v>
      </c>
      <c r="I42" s="67">
        <f t="shared" si="1"/>
        <v>3.8162838484838701</v>
      </c>
      <c r="J42" s="67">
        <f t="shared" si="2"/>
        <v>1.1953208992332083</v>
      </c>
      <c r="K42" s="100">
        <f t="shared" si="6"/>
        <v>0.79688059948880552</v>
      </c>
      <c r="O42" s="96">
        <f>Amnt_Deposited!B37</f>
        <v>2023</v>
      </c>
      <c r="P42" s="99">
        <f>Amnt_Deposited!C37</f>
        <v>12.36310319034261</v>
      </c>
      <c r="Q42" s="284">
        <f>MCF!R41</f>
        <v>1</v>
      </c>
      <c r="R42" s="67">
        <f t="shared" si="3"/>
        <v>0.92723273927569572</v>
      </c>
      <c r="S42" s="67">
        <f t="shared" si="7"/>
        <v>0.92723273927569572</v>
      </c>
      <c r="T42" s="67">
        <f t="shared" si="8"/>
        <v>0</v>
      </c>
      <c r="U42" s="67">
        <f t="shared" si="9"/>
        <v>2.5532675168268537</v>
      </c>
      <c r="V42" s="67">
        <f t="shared" si="10"/>
        <v>0.79972406282328834</v>
      </c>
      <c r="W42" s="100">
        <f t="shared" si="11"/>
        <v>0.53314937521552552</v>
      </c>
    </row>
    <row r="43" spans="2:23">
      <c r="B43" s="96">
        <f>Amnt_Deposited!B38</f>
        <v>2024</v>
      </c>
      <c r="C43" s="99">
        <f>Amnt_Deposited!C38</f>
        <v>13.011397255638345</v>
      </c>
      <c r="D43" s="418">
        <f>Dry_Matter_Content!C30</f>
        <v>0.59</v>
      </c>
      <c r="E43" s="284">
        <f>MCF!R42</f>
        <v>1</v>
      </c>
      <c r="F43" s="67">
        <f t="shared" si="4"/>
        <v>1.4585776323570583</v>
      </c>
      <c r="G43" s="67">
        <f t="shared" si="0"/>
        <v>1.4585776323570583</v>
      </c>
      <c r="H43" s="67">
        <f t="shared" si="5"/>
        <v>0</v>
      </c>
      <c r="I43" s="67">
        <f t="shared" si="1"/>
        <v>4.0167091973578328</v>
      </c>
      <c r="J43" s="67">
        <f t="shared" si="2"/>
        <v>1.2581522834830954</v>
      </c>
      <c r="K43" s="100">
        <f t="shared" si="6"/>
        <v>0.83876818898873018</v>
      </c>
      <c r="O43" s="96">
        <f>Amnt_Deposited!B38</f>
        <v>2024</v>
      </c>
      <c r="P43" s="99">
        <f>Amnt_Deposited!C38</f>
        <v>13.011397255638345</v>
      </c>
      <c r="Q43" s="284">
        <f>MCF!R42</f>
        <v>1</v>
      </c>
      <c r="R43" s="67">
        <f t="shared" si="3"/>
        <v>0.97585479417287579</v>
      </c>
      <c r="S43" s="67">
        <f t="shared" si="7"/>
        <v>0.97585479417287579</v>
      </c>
      <c r="T43" s="67">
        <f t="shared" si="8"/>
        <v>0</v>
      </c>
      <c r="U43" s="67">
        <f t="shared" si="9"/>
        <v>2.6873611935935551</v>
      </c>
      <c r="V43" s="67">
        <f t="shared" si="10"/>
        <v>0.84176111740617465</v>
      </c>
      <c r="W43" s="100">
        <f t="shared" si="11"/>
        <v>0.56117407827078303</v>
      </c>
    </row>
    <row r="44" spans="2:23">
      <c r="B44" s="96">
        <f>Amnt_Deposited!B39</f>
        <v>2025</v>
      </c>
      <c r="C44" s="99">
        <f>Amnt_Deposited!C39</f>
        <v>13.678875249890059</v>
      </c>
      <c r="D44" s="418">
        <f>Dry_Matter_Content!C31</f>
        <v>0.59</v>
      </c>
      <c r="E44" s="284">
        <f>MCF!R43</f>
        <v>1</v>
      </c>
      <c r="F44" s="67">
        <f t="shared" si="4"/>
        <v>1.5334019155126755</v>
      </c>
      <c r="G44" s="67">
        <f t="shared" si="0"/>
        <v>1.5334019155126755</v>
      </c>
      <c r="H44" s="67">
        <f t="shared" si="5"/>
        <v>0</v>
      </c>
      <c r="I44" s="67">
        <f t="shared" si="1"/>
        <v>4.2258826095973543</v>
      </c>
      <c r="J44" s="67">
        <f t="shared" si="2"/>
        <v>1.3242285032731544</v>
      </c>
      <c r="K44" s="100">
        <f t="shared" si="6"/>
        <v>0.88281900218210296</v>
      </c>
      <c r="O44" s="96">
        <f>Amnt_Deposited!B39</f>
        <v>2025</v>
      </c>
      <c r="P44" s="99">
        <f>Amnt_Deposited!C39</f>
        <v>13.678875249890059</v>
      </c>
      <c r="Q44" s="284">
        <f>MCF!R43</f>
        <v>1</v>
      </c>
      <c r="R44" s="67">
        <f t="shared" si="3"/>
        <v>1.0259156437417543</v>
      </c>
      <c r="S44" s="67">
        <f t="shared" si="7"/>
        <v>1.0259156437417543</v>
      </c>
      <c r="T44" s="67">
        <f t="shared" si="8"/>
        <v>0</v>
      </c>
      <c r="U44" s="67">
        <f t="shared" si="9"/>
        <v>2.8273077227457768</v>
      </c>
      <c r="V44" s="67">
        <f t="shared" si="10"/>
        <v>0.88596911458953254</v>
      </c>
      <c r="W44" s="100">
        <f t="shared" si="11"/>
        <v>0.59064607639302169</v>
      </c>
    </row>
    <row r="45" spans="2:23">
      <c r="B45" s="96">
        <f>Amnt_Deposited!B40</f>
        <v>2026</v>
      </c>
      <c r="C45" s="99">
        <f>Amnt_Deposited!C40</f>
        <v>14.365587341574523</v>
      </c>
      <c r="D45" s="418">
        <f>Dry_Matter_Content!C32</f>
        <v>0.59</v>
      </c>
      <c r="E45" s="284">
        <f>MCF!R44</f>
        <v>1</v>
      </c>
      <c r="F45" s="67">
        <f t="shared" si="4"/>
        <v>1.6103823409905038</v>
      </c>
      <c r="G45" s="67">
        <f t="shared" si="0"/>
        <v>1.6103823409905038</v>
      </c>
      <c r="H45" s="67">
        <f t="shared" si="5"/>
        <v>0</v>
      </c>
      <c r="I45" s="67">
        <f t="shared" si="1"/>
        <v>4.4430761663970095</v>
      </c>
      <c r="J45" s="67">
        <f t="shared" si="2"/>
        <v>1.3931887841908481</v>
      </c>
      <c r="K45" s="100">
        <f t="shared" si="6"/>
        <v>0.92879252279389868</v>
      </c>
      <c r="O45" s="96">
        <f>Amnt_Deposited!B40</f>
        <v>2026</v>
      </c>
      <c r="P45" s="99">
        <f>Amnt_Deposited!C40</f>
        <v>14.365587341574523</v>
      </c>
      <c r="Q45" s="284">
        <f>MCF!R44</f>
        <v>1</v>
      </c>
      <c r="R45" s="67">
        <f t="shared" si="3"/>
        <v>1.0774190506180892</v>
      </c>
      <c r="S45" s="67">
        <f t="shared" si="7"/>
        <v>1.0774190506180892</v>
      </c>
      <c r="T45" s="67">
        <f t="shared" si="8"/>
        <v>0</v>
      </c>
      <c r="U45" s="67">
        <f t="shared" si="9"/>
        <v>2.9726200934859568</v>
      </c>
      <c r="V45" s="67">
        <f t="shared" si="10"/>
        <v>0.93210667987790907</v>
      </c>
      <c r="W45" s="100">
        <f t="shared" si="11"/>
        <v>0.62140445325193938</v>
      </c>
    </row>
    <row r="46" spans="2:23">
      <c r="B46" s="96">
        <f>Amnt_Deposited!B41</f>
        <v>2027</v>
      </c>
      <c r="C46" s="99">
        <f>Amnt_Deposited!C41</f>
        <v>15.071530932392813</v>
      </c>
      <c r="D46" s="418">
        <f>Dry_Matter_Content!C33</f>
        <v>0.59</v>
      </c>
      <c r="E46" s="284">
        <f>MCF!R45</f>
        <v>1</v>
      </c>
      <c r="F46" s="67">
        <f t="shared" si="4"/>
        <v>1.6895186175212342</v>
      </c>
      <c r="G46" s="67">
        <f t="shared" si="0"/>
        <v>1.6895186175212342</v>
      </c>
      <c r="H46" s="67">
        <f t="shared" si="5"/>
        <v>0</v>
      </c>
      <c r="I46" s="67">
        <f t="shared" si="1"/>
        <v>4.6678016379203298</v>
      </c>
      <c r="J46" s="67">
        <f t="shared" si="2"/>
        <v>1.4647931459979142</v>
      </c>
      <c r="K46" s="100">
        <f t="shared" si="6"/>
        <v>0.97652876399860944</v>
      </c>
      <c r="O46" s="96">
        <f>Amnt_Deposited!B41</f>
        <v>2027</v>
      </c>
      <c r="P46" s="99">
        <f>Amnt_Deposited!C41</f>
        <v>15.071530932392813</v>
      </c>
      <c r="Q46" s="284">
        <f>MCF!R45</f>
        <v>1</v>
      </c>
      <c r="R46" s="67">
        <f t="shared" si="3"/>
        <v>1.1303648199294609</v>
      </c>
      <c r="S46" s="67">
        <f t="shared" si="7"/>
        <v>1.1303648199294609</v>
      </c>
      <c r="T46" s="67">
        <f t="shared" si="8"/>
        <v>0</v>
      </c>
      <c r="U46" s="67">
        <f t="shared" si="9"/>
        <v>3.1229716578414339</v>
      </c>
      <c r="V46" s="67">
        <f t="shared" si="10"/>
        <v>0.98001325557398378</v>
      </c>
      <c r="W46" s="100">
        <f t="shared" si="11"/>
        <v>0.65334217038265585</v>
      </c>
    </row>
    <row r="47" spans="2:23">
      <c r="B47" s="96">
        <f>Amnt_Deposited!B42</f>
        <v>2028</v>
      </c>
      <c r="C47" s="99">
        <f>Amnt_Deposited!C42</f>
        <v>15.796644377278128</v>
      </c>
      <c r="D47" s="418">
        <f>Dry_Matter_Content!C34</f>
        <v>0.59</v>
      </c>
      <c r="E47" s="284">
        <f>MCF!R46</f>
        <v>1</v>
      </c>
      <c r="F47" s="67">
        <f t="shared" si="4"/>
        <v>1.7708038346928778</v>
      </c>
      <c r="G47" s="67">
        <f t="shared" si="0"/>
        <v>1.7708038346928778</v>
      </c>
      <c r="H47" s="67">
        <f t="shared" si="5"/>
        <v>0</v>
      </c>
      <c r="I47" s="67">
        <f t="shared" si="1"/>
        <v>4.8997248435088654</v>
      </c>
      <c r="J47" s="67">
        <f t="shared" si="2"/>
        <v>1.5388806291043418</v>
      </c>
      <c r="K47" s="100">
        <f t="shared" si="6"/>
        <v>1.0259204194028944</v>
      </c>
      <c r="O47" s="96">
        <f>Amnt_Deposited!B42</f>
        <v>2028</v>
      </c>
      <c r="P47" s="99">
        <f>Amnt_Deposited!C42</f>
        <v>15.796644377278128</v>
      </c>
      <c r="Q47" s="284">
        <f>MCF!R46</f>
        <v>1</v>
      </c>
      <c r="R47" s="67">
        <f t="shared" si="3"/>
        <v>1.1847483282958595</v>
      </c>
      <c r="S47" s="67">
        <f t="shared" si="7"/>
        <v>1.1847483282958595</v>
      </c>
      <c r="T47" s="67">
        <f t="shared" si="8"/>
        <v>0</v>
      </c>
      <c r="U47" s="67">
        <f t="shared" si="9"/>
        <v>3.2781388337481268</v>
      </c>
      <c r="V47" s="67">
        <f t="shared" si="10"/>
        <v>1.0295811523891671</v>
      </c>
      <c r="W47" s="100">
        <f t="shared" si="11"/>
        <v>0.68638743492611143</v>
      </c>
    </row>
    <row r="48" spans="2:23">
      <c r="B48" s="96">
        <f>Amnt_Deposited!B43</f>
        <v>2029</v>
      </c>
      <c r="C48" s="99">
        <f>Amnt_Deposited!C43</f>
        <v>16.540800127574098</v>
      </c>
      <c r="D48" s="418">
        <f>Dry_Matter_Content!C35</f>
        <v>0.59</v>
      </c>
      <c r="E48" s="284">
        <f>MCF!R47</f>
        <v>1</v>
      </c>
      <c r="F48" s="67">
        <f t="shared" si="4"/>
        <v>1.8542236943010564</v>
      </c>
      <c r="G48" s="67">
        <f t="shared" si="0"/>
        <v>1.8542236943010564</v>
      </c>
      <c r="H48" s="67">
        <f t="shared" si="5"/>
        <v>0</v>
      </c>
      <c r="I48" s="67">
        <f t="shared" si="1"/>
        <v>5.1386074769638848</v>
      </c>
      <c r="J48" s="67">
        <f t="shared" si="2"/>
        <v>1.615341060846037</v>
      </c>
      <c r="K48" s="100">
        <f t="shared" si="6"/>
        <v>1.0768940405640246</v>
      </c>
      <c r="O48" s="96">
        <f>Amnt_Deposited!B43</f>
        <v>2029</v>
      </c>
      <c r="P48" s="99">
        <f>Amnt_Deposited!C43</f>
        <v>16.540800127574098</v>
      </c>
      <c r="Q48" s="284">
        <f>MCF!R47</f>
        <v>1</v>
      </c>
      <c r="R48" s="67">
        <f t="shared" si="3"/>
        <v>1.2405600095680573</v>
      </c>
      <c r="S48" s="67">
        <f t="shared" si="7"/>
        <v>1.2405600095680573</v>
      </c>
      <c r="T48" s="67">
        <f t="shared" si="8"/>
        <v>0</v>
      </c>
      <c r="U48" s="67">
        <f t="shared" si="9"/>
        <v>3.4379621835173189</v>
      </c>
      <c r="V48" s="67">
        <f t="shared" si="10"/>
        <v>1.0807366597988655</v>
      </c>
      <c r="W48" s="100">
        <f t="shared" si="11"/>
        <v>0.72049110653257697</v>
      </c>
    </row>
    <row r="49" spans="2:23">
      <c r="B49" s="96">
        <f>Amnt_Deposited!B44</f>
        <v>2030</v>
      </c>
      <c r="C49" s="99">
        <f>Amnt_Deposited!C44</f>
        <v>17.316027600000002</v>
      </c>
      <c r="D49" s="418">
        <f>Dry_Matter_Content!C36</f>
        <v>0.59</v>
      </c>
      <c r="E49" s="284">
        <f>MCF!R48</f>
        <v>1</v>
      </c>
      <c r="F49" s="67">
        <f t="shared" si="4"/>
        <v>1.9411266939600003</v>
      </c>
      <c r="G49" s="67">
        <f t="shared" si="0"/>
        <v>1.9411266939600003</v>
      </c>
      <c r="H49" s="67">
        <f t="shared" si="5"/>
        <v>0</v>
      </c>
      <c r="I49" s="67">
        <f t="shared" si="1"/>
        <v>5.3856382944775119</v>
      </c>
      <c r="J49" s="67">
        <f t="shared" si="2"/>
        <v>1.6940958764463732</v>
      </c>
      <c r="K49" s="100">
        <f t="shared" si="6"/>
        <v>1.1293972509642487</v>
      </c>
      <c r="O49" s="96">
        <f>Amnt_Deposited!B44</f>
        <v>2030</v>
      </c>
      <c r="P49" s="99">
        <f>Amnt_Deposited!C44</f>
        <v>17.316027600000002</v>
      </c>
      <c r="Q49" s="284">
        <f>MCF!R48</f>
        <v>1</v>
      </c>
      <c r="R49" s="67">
        <f t="shared" si="3"/>
        <v>1.29870207</v>
      </c>
      <c r="S49" s="67">
        <f t="shared" si="7"/>
        <v>1.29870207</v>
      </c>
      <c r="T49" s="67">
        <f t="shared" si="8"/>
        <v>0</v>
      </c>
      <c r="U49" s="67">
        <f t="shared" si="9"/>
        <v>3.6032370391241164</v>
      </c>
      <c r="V49" s="67">
        <f t="shared" si="10"/>
        <v>1.1334272143932025</v>
      </c>
      <c r="W49" s="100">
        <f t="shared" si="11"/>
        <v>0.75561814292880158</v>
      </c>
    </row>
    <row r="50" spans="2:23">
      <c r="B50" s="96">
        <f>Amnt_Deposited!B45</f>
        <v>2031</v>
      </c>
      <c r="C50" s="99">
        <f>Amnt_Deposited!C45</f>
        <v>0</v>
      </c>
      <c r="D50" s="418">
        <f>Dry_Matter_Content!C37</f>
        <v>0.59</v>
      </c>
      <c r="E50" s="284">
        <f>MCF!R49</f>
        <v>1</v>
      </c>
      <c r="F50" s="67">
        <f t="shared" si="4"/>
        <v>0</v>
      </c>
      <c r="G50" s="67">
        <f t="shared" si="0"/>
        <v>0</v>
      </c>
      <c r="H50" s="67">
        <f t="shared" si="5"/>
        <v>0</v>
      </c>
      <c r="I50" s="67">
        <f t="shared" si="1"/>
        <v>3.6101013094854677</v>
      </c>
      <c r="J50" s="67">
        <f t="shared" si="2"/>
        <v>1.7755369849920439</v>
      </c>
      <c r="K50" s="100">
        <f t="shared" si="6"/>
        <v>1.1836913233280293</v>
      </c>
      <c r="O50" s="96">
        <f>Amnt_Deposited!B45</f>
        <v>2031</v>
      </c>
      <c r="P50" s="99">
        <f>Amnt_Deposited!C45</f>
        <v>0</v>
      </c>
      <c r="Q50" s="284">
        <f>MCF!R49</f>
        <v>1</v>
      </c>
      <c r="R50" s="67">
        <f t="shared" si="3"/>
        <v>0</v>
      </c>
      <c r="S50" s="67">
        <f t="shared" si="7"/>
        <v>0</v>
      </c>
      <c r="T50" s="67">
        <f t="shared" si="8"/>
        <v>0</v>
      </c>
      <c r="U50" s="67">
        <f t="shared" si="9"/>
        <v>2.4153220179429984</v>
      </c>
      <c r="V50" s="67">
        <f t="shared" si="10"/>
        <v>1.187915021181118</v>
      </c>
      <c r="W50" s="100">
        <f t="shared" si="11"/>
        <v>0.79194334745407868</v>
      </c>
    </row>
    <row r="51" spans="2:23">
      <c r="B51" s="96">
        <f>Amnt_Deposited!B46</f>
        <v>2032</v>
      </c>
      <c r="C51" s="99">
        <f>Amnt_Deposited!C46</f>
        <v>0</v>
      </c>
      <c r="D51" s="418">
        <f>Dry_Matter_Content!C38</f>
        <v>0.59</v>
      </c>
      <c r="E51" s="284">
        <f>MCF!R50</f>
        <v>1</v>
      </c>
      <c r="F51" s="67">
        <f t="shared" ref="F51:F82" si="12">C51*D51*$K$6*DOCF*E51</f>
        <v>0</v>
      </c>
      <c r="G51" s="67">
        <f t="shared" ref="G51:G82" si="13">F51*$K$12</f>
        <v>0</v>
      </c>
      <c r="H51" s="67">
        <f t="shared" ref="H51:H82" si="14">F51*(1-$K$12)</f>
        <v>0</v>
      </c>
      <c r="I51" s="67">
        <f t="shared" ref="I51:I82" si="15">G51+I50*$K$10</f>
        <v>2.4199232759676206</v>
      </c>
      <c r="J51" s="67">
        <f t="shared" ref="J51:J82" si="16">I50*(1-$K$10)+H51</f>
        <v>1.1901780335178471</v>
      </c>
      <c r="K51" s="100">
        <f t="shared" si="6"/>
        <v>0.79345202234523138</v>
      </c>
      <c r="O51" s="96">
        <f>Amnt_Deposited!B46</f>
        <v>2032</v>
      </c>
      <c r="P51" s="99">
        <f>Amnt_Deposited!C46</f>
        <v>0</v>
      </c>
      <c r="Q51" s="284">
        <f>MCF!R50</f>
        <v>1</v>
      </c>
      <c r="R51" s="67">
        <f t="shared" ref="R51:R82" si="17">P51*$W$6*DOCF*Q51</f>
        <v>0</v>
      </c>
      <c r="S51" s="67">
        <f t="shared" si="7"/>
        <v>0</v>
      </c>
      <c r="T51" s="67">
        <f t="shared" si="8"/>
        <v>0</v>
      </c>
      <c r="U51" s="67">
        <f t="shared" si="9"/>
        <v>1.619038766258444</v>
      </c>
      <c r="V51" s="67">
        <f t="shared" si="10"/>
        <v>0.79628325168455438</v>
      </c>
      <c r="W51" s="100">
        <f t="shared" si="11"/>
        <v>0.53085550112303626</v>
      </c>
    </row>
    <row r="52" spans="2:23">
      <c r="B52" s="96">
        <f>Amnt_Deposited!B47</f>
        <v>2033</v>
      </c>
      <c r="C52" s="99">
        <f>Amnt_Deposited!C47</f>
        <v>0</v>
      </c>
      <c r="D52" s="418">
        <f>Dry_Matter_Content!C39</f>
        <v>0.59</v>
      </c>
      <c r="E52" s="284">
        <f>MCF!R51</f>
        <v>1</v>
      </c>
      <c r="F52" s="67">
        <f t="shared" si="12"/>
        <v>0</v>
      </c>
      <c r="G52" s="67">
        <f t="shared" si="13"/>
        <v>0</v>
      </c>
      <c r="H52" s="67">
        <f t="shared" si="14"/>
        <v>0</v>
      </c>
      <c r="I52" s="67">
        <f t="shared" si="15"/>
        <v>1.6221230817493306</v>
      </c>
      <c r="J52" s="67">
        <f t="shared" si="16"/>
        <v>0.79780019421829007</v>
      </c>
      <c r="K52" s="100">
        <f t="shared" si="6"/>
        <v>0.53186679614552668</v>
      </c>
      <c r="O52" s="96">
        <f>Amnt_Deposited!B47</f>
        <v>2033</v>
      </c>
      <c r="P52" s="99">
        <f>Amnt_Deposited!C47</f>
        <v>0</v>
      </c>
      <c r="Q52" s="284">
        <f>MCF!R51</f>
        <v>1</v>
      </c>
      <c r="R52" s="67">
        <f t="shared" si="17"/>
        <v>0</v>
      </c>
      <c r="S52" s="67">
        <f t="shared" si="7"/>
        <v>0</v>
      </c>
      <c r="T52" s="67">
        <f t="shared" si="8"/>
        <v>0</v>
      </c>
      <c r="U52" s="67">
        <f t="shared" si="9"/>
        <v>1.0852741403318449</v>
      </c>
      <c r="V52" s="67">
        <f t="shared" si="10"/>
        <v>0.53376462592659912</v>
      </c>
      <c r="W52" s="100">
        <f t="shared" si="11"/>
        <v>0.35584308395106606</v>
      </c>
    </row>
    <row r="53" spans="2:23">
      <c r="B53" s="96">
        <f>Amnt_Deposited!B48</f>
        <v>2034</v>
      </c>
      <c r="C53" s="99">
        <f>Amnt_Deposited!C48</f>
        <v>0</v>
      </c>
      <c r="D53" s="418">
        <f>Dry_Matter_Content!C40</f>
        <v>0.59</v>
      </c>
      <c r="E53" s="284">
        <f>MCF!R52</f>
        <v>1</v>
      </c>
      <c r="F53" s="67">
        <f t="shared" si="12"/>
        <v>0</v>
      </c>
      <c r="G53" s="67">
        <f t="shared" si="13"/>
        <v>0</v>
      </c>
      <c r="H53" s="67">
        <f t="shared" si="14"/>
        <v>0</v>
      </c>
      <c r="I53" s="67">
        <f t="shared" si="15"/>
        <v>1.0873416188336844</v>
      </c>
      <c r="J53" s="67">
        <f t="shared" si="16"/>
        <v>0.53478146291564621</v>
      </c>
      <c r="K53" s="100">
        <f t="shared" si="6"/>
        <v>0.35652097527709747</v>
      </c>
      <c r="O53" s="96">
        <f>Amnt_Deposited!B48</f>
        <v>2034</v>
      </c>
      <c r="P53" s="99">
        <f>Amnt_Deposited!C48</f>
        <v>0</v>
      </c>
      <c r="Q53" s="284">
        <f>MCF!R52</f>
        <v>1</v>
      </c>
      <c r="R53" s="67">
        <f t="shared" si="17"/>
        <v>0</v>
      </c>
      <c r="S53" s="67">
        <f t="shared" si="7"/>
        <v>0</v>
      </c>
      <c r="T53" s="67">
        <f t="shared" si="8"/>
        <v>0</v>
      </c>
      <c r="U53" s="67">
        <f t="shared" si="9"/>
        <v>0.72748101170853119</v>
      </c>
      <c r="V53" s="67">
        <f t="shared" si="10"/>
        <v>0.35779312862331375</v>
      </c>
      <c r="W53" s="100">
        <f t="shared" si="11"/>
        <v>0.2385287524155425</v>
      </c>
    </row>
    <row r="54" spans="2:23">
      <c r="B54" s="96">
        <f>Amnt_Deposited!B49</f>
        <v>2035</v>
      </c>
      <c r="C54" s="99">
        <f>Amnt_Deposited!C49</f>
        <v>0</v>
      </c>
      <c r="D54" s="418">
        <f>Dry_Matter_Content!C41</f>
        <v>0.59</v>
      </c>
      <c r="E54" s="284">
        <f>MCF!R53</f>
        <v>1</v>
      </c>
      <c r="F54" s="67">
        <f t="shared" si="12"/>
        <v>0</v>
      </c>
      <c r="G54" s="67">
        <f t="shared" si="13"/>
        <v>0</v>
      </c>
      <c r="H54" s="67">
        <f t="shared" si="14"/>
        <v>0</v>
      </c>
      <c r="I54" s="67">
        <f t="shared" si="15"/>
        <v>0.72886688399306188</v>
      </c>
      <c r="J54" s="67">
        <f t="shared" si="16"/>
        <v>0.35847473484062248</v>
      </c>
      <c r="K54" s="100">
        <f t="shared" si="6"/>
        <v>0.23898315656041497</v>
      </c>
      <c r="O54" s="96">
        <f>Amnt_Deposited!B49</f>
        <v>2035</v>
      </c>
      <c r="P54" s="99">
        <f>Amnt_Deposited!C49</f>
        <v>0</v>
      </c>
      <c r="Q54" s="284">
        <f>MCF!R53</f>
        <v>1</v>
      </c>
      <c r="R54" s="67">
        <f t="shared" si="17"/>
        <v>0</v>
      </c>
      <c r="S54" s="67">
        <f t="shared" si="7"/>
        <v>0</v>
      </c>
      <c r="T54" s="67">
        <f t="shared" si="8"/>
        <v>0</v>
      </c>
      <c r="U54" s="67">
        <f t="shared" si="9"/>
        <v>0.48764510525851612</v>
      </c>
      <c r="V54" s="67">
        <f t="shared" si="10"/>
        <v>0.2398359064500151</v>
      </c>
      <c r="W54" s="100">
        <f t="shared" si="11"/>
        <v>0.15989060430001006</v>
      </c>
    </row>
    <row r="55" spans="2:23">
      <c r="B55" s="96">
        <f>Amnt_Deposited!B50</f>
        <v>2036</v>
      </c>
      <c r="C55" s="99">
        <f>Amnt_Deposited!C50</f>
        <v>0</v>
      </c>
      <c r="D55" s="418">
        <f>Dry_Matter_Content!C42</f>
        <v>0.59</v>
      </c>
      <c r="E55" s="284">
        <f>MCF!R54</f>
        <v>1</v>
      </c>
      <c r="F55" s="67">
        <f t="shared" si="12"/>
        <v>0</v>
      </c>
      <c r="G55" s="67">
        <f t="shared" si="13"/>
        <v>0</v>
      </c>
      <c r="H55" s="67">
        <f t="shared" si="14"/>
        <v>0</v>
      </c>
      <c r="I55" s="67">
        <f t="shared" si="15"/>
        <v>0.48857408323208223</v>
      </c>
      <c r="J55" s="67">
        <f t="shared" si="16"/>
        <v>0.24029280076097964</v>
      </c>
      <c r="K55" s="100">
        <f t="shared" si="6"/>
        <v>0.16019520050731975</v>
      </c>
      <c r="O55" s="96">
        <f>Amnt_Deposited!B50</f>
        <v>2036</v>
      </c>
      <c r="P55" s="99">
        <f>Amnt_Deposited!C50</f>
        <v>0</v>
      </c>
      <c r="Q55" s="284">
        <f>MCF!R54</f>
        <v>1</v>
      </c>
      <c r="R55" s="67">
        <f t="shared" si="17"/>
        <v>0</v>
      </c>
      <c r="S55" s="67">
        <f t="shared" si="7"/>
        <v>0</v>
      </c>
      <c r="T55" s="67">
        <f t="shared" si="8"/>
        <v>0</v>
      </c>
      <c r="U55" s="67">
        <f t="shared" si="9"/>
        <v>0.32687828940594271</v>
      </c>
      <c r="V55" s="67">
        <f t="shared" si="10"/>
        <v>0.16076681585257341</v>
      </c>
      <c r="W55" s="100">
        <f t="shared" si="11"/>
        <v>0.10717787723504893</v>
      </c>
    </row>
    <row r="56" spans="2:23">
      <c r="B56" s="96">
        <f>Amnt_Deposited!B51</f>
        <v>2037</v>
      </c>
      <c r="C56" s="99">
        <f>Amnt_Deposited!C51</f>
        <v>0</v>
      </c>
      <c r="D56" s="418">
        <f>Dry_Matter_Content!C43</f>
        <v>0.59</v>
      </c>
      <c r="E56" s="284">
        <f>MCF!R55</f>
        <v>1</v>
      </c>
      <c r="F56" s="67">
        <f t="shared" si="12"/>
        <v>0</v>
      </c>
      <c r="G56" s="67">
        <f t="shared" si="13"/>
        <v>0</v>
      </c>
      <c r="H56" s="67">
        <f t="shared" si="14"/>
        <v>0</v>
      </c>
      <c r="I56" s="67">
        <f t="shared" si="15"/>
        <v>0.32750100196394966</v>
      </c>
      <c r="J56" s="67">
        <f t="shared" si="16"/>
        <v>0.16107308126813258</v>
      </c>
      <c r="K56" s="100">
        <f t="shared" si="6"/>
        <v>0.10738205417875504</v>
      </c>
      <c r="O56" s="96">
        <f>Amnt_Deposited!B51</f>
        <v>2037</v>
      </c>
      <c r="P56" s="99">
        <f>Amnt_Deposited!C51</f>
        <v>0</v>
      </c>
      <c r="Q56" s="284">
        <f>MCF!R55</f>
        <v>1</v>
      </c>
      <c r="R56" s="67">
        <f t="shared" si="17"/>
        <v>0</v>
      </c>
      <c r="S56" s="67">
        <f t="shared" si="7"/>
        <v>0</v>
      </c>
      <c r="T56" s="67">
        <f t="shared" si="8"/>
        <v>0</v>
      </c>
      <c r="U56" s="67">
        <f t="shared" si="9"/>
        <v>0.21911307000264255</v>
      </c>
      <c r="V56" s="67">
        <f t="shared" si="10"/>
        <v>0.10776521940330015</v>
      </c>
      <c r="W56" s="100">
        <f t="shared" si="11"/>
        <v>7.1843479602200097E-2</v>
      </c>
    </row>
    <row r="57" spans="2:23">
      <c r="B57" s="96">
        <f>Amnt_Deposited!B52</f>
        <v>2038</v>
      </c>
      <c r="C57" s="99">
        <f>Amnt_Deposited!C52</f>
        <v>0</v>
      </c>
      <c r="D57" s="418">
        <f>Dry_Matter_Content!C44</f>
        <v>0.59</v>
      </c>
      <c r="E57" s="284">
        <f>MCF!R56</f>
        <v>1</v>
      </c>
      <c r="F57" s="67">
        <f t="shared" si="12"/>
        <v>0</v>
      </c>
      <c r="G57" s="67">
        <f t="shared" si="13"/>
        <v>0</v>
      </c>
      <c r="H57" s="67">
        <f t="shared" si="14"/>
        <v>0</v>
      </c>
      <c r="I57" s="67">
        <f t="shared" si="15"/>
        <v>0.21953048671319275</v>
      </c>
      <c r="J57" s="67">
        <f t="shared" si="16"/>
        <v>0.10797051525075692</v>
      </c>
      <c r="K57" s="100">
        <f t="shared" si="6"/>
        <v>7.1980343500504612E-2</v>
      </c>
      <c r="O57" s="96">
        <f>Amnt_Deposited!B52</f>
        <v>2038</v>
      </c>
      <c r="P57" s="99">
        <f>Amnt_Deposited!C52</f>
        <v>0</v>
      </c>
      <c r="Q57" s="284">
        <f>MCF!R56</f>
        <v>1</v>
      </c>
      <c r="R57" s="67">
        <f t="shared" si="17"/>
        <v>0</v>
      </c>
      <c r="S57" s="67">
        <f t="shared" si="7"/>
        <v>0</v>
      </c>
      <c r="T57" s="67">
        <f t="shared" si="8"/>
        <v>0</v>
      </c>
      <c r="U57" s="67">
        <f t="shared" si="9"/>
        <v>0.14687588317118161</v>
      </c>
      <c r="V57" s="67">
        <f t="shared" si="10"/>
        <v>7.2237186831460937E-2</v>
      </c>
      <c r="W57" s="100">
        <f t="shared" si="11"/>
        <v>4.8158124554307291E-2</v>
      </c>
    </row>
    <row r="58" spans="2:23">
      <c r="B58" s="96">
        <f>Amnt_Deposited!B53</f>
        <v>2039</v>
      </c>
      <c r="C58" s="99">
        <f>Amnt_Deposited!C53</f>
        <v>0</v>
      </c>
      <c r="D58" s="418">
        <f>Dry_Matter_Content!C45</f>
        <v>0.59</v>
      </c>
      <c r="E58" s="284">
        <f>MCF!R57</f>
        <v>1</v>
      </c>
      <c r="F58" s="67">
        <f t="shared" si="12"/>
        <v>0</v>
      </c>
      <c r="G58" s="67">
        <f t="shared" si="13"/>
        <v>0</v>
      </c>
      <c r="H58" s="67">
        <f t="shared" si="14"/>
        <v>0</v>
      </c>
      <c r="I58" s="67">
        <f t="shared" si="15"/>
        <v>0.14715568595981368</v>
      </c>
      <c r="J58" s="67">
        <f t="shared" si="16"/>
        <v>7.2374800753379084E-2</v>
      </c>
      <c r="K58" s="100">
        <f t="shared" si="6"/>
        <v>4.8249867168919387E-2</v>
      </c>
      <c r="O58" s="96">
        <f>Amnt_Deposited!B53</f>
        <v>2039</v>
      </c>
      <c r="P58" s="99">
        <f>Amnt_Deposited!C53</f>
        <v>0</v>
      </c>
      <c r="Q58" s="284">
        <f>MCF!R57</f>
        <v>1</v>
      </c>
      <c r="R58" s="67">
        <f t="shared" si="17"/>
        <v>0</v>
      </c>
      <c r="S58" s="67">
        <f t="shared" si="7"/>
        <v>0</v>
      </c>
      <c r="T58" s="67">
        <f t="shared" si="8"/>
        <v>0</v>
      </c>
      <c r="U58" s="67">
        <f t="shared" si="9"/>
        <v>9.8453848768831634E-2</v>
      </c>
      <c r="V58" s="67">
        <f t="shared" si="10"/>
        <v>4.8422034402349969E-2</v>
      </c>
      <c r="W58" s="100">
        <f t="shared" si="11"/>
        <v>3.2281356268233308E-2</v>
      </c>
    </row>
    <row r="59" spans="2:23">
      <c r="B59" s="96">
        <f>Amnt_Deposited!B54</f>
        <v>2040</v>
      </c>
      <c r="C59" s="99">
        <f>Amnt_Deposited!C54</f>
        <v>0</v>
      </c>
      <c r="D59" s="418">
        <f>Dry_Matter_Content!C46</f>
        <v>0.59</v>
      </c>
      <c r="E59" s="284">
        <f>MCF!R58</f>
        <v>1</v>
      </c>
      <c r="F59" s="67">
        <f t="shared" si="12"/>
        <v>0</v>
      </c>
      <c r="G59" s="67">
        <f t="shared" si="13"/>
        <v>0</v>
      </c>
      <c r="H59" s="67">
        <f t="shared" si="14"/>
        <v>0</v>
      </c>
      <c r="I59" s="67">
        <f t="shared" si="15"/>
        <v>9.8641406186988384E-2</v>
      </c>
      <c r="J59" s="67">
        <f t="shared" si="16"/>
        <v>4.851427977282529E-2</v>
      </c>
      <c r="K59" s="100">
        <f t="shared" si="6"/>
        <v>3.2342853181883527E-2</v>
      </c>
      <c r="O59" s="96">
        <f>Amnt_Deposited!B54</f>
        <v>2040</v>
      </c>
      <c r="P59" s="99">
        <f>Amnt_Deposited!C54</f>
        <v>0</v>
      </c>
      <c r="Q59" s="284">
        <f>MCF!R58</f>
        <v>1</v>
      </c>
      <c r="R59" s="67">
        <f t="shared" si="17"/>
        <v>0</v>
      </c>
      <c r="S59" s="67">
        <f t="shared" si="7"/>
        <v>0</v>
      </c>
      <c r="T59" s="67">
        <f t="shared" si="8"/>
        <v>0</v>
      </c>
      <c r="U59" s="67">
        <f t="shared" si="9"/>
        <v>6.599558843910909E-2</v>
      </c>
      <c r="V59" s="67">
        <f t="shared" si="10"/>
        <v>3.2458260329722544E-2</v>
      </c>
      <c r="W59" s="100">
        <f t="shared" si="11"/>
        <v>2.1638840219815027E-2</v>
      </c>
    </row>
    <row r="60" spans="2:23">
      <c r="B60" s="96">
        <f>Amnt_Deposited!B55</f>
        <v>2041</v>
      </c>
      <c r="C60" s="99">
        <f>Amnt_Deposited!C55</f>
        <v>0</v>
      </c>
      <c r="D60" s="418">
        <f>Dry_Matter_Content!C47</f>
        <v>0.59</v>
      </c>
      <c r="E60" s="284">
        <f>MCF!R59</f>
        <v>1</v>
      </c>
      <c r="F60" s="67">
        <f t="shared" si="12"/>
        <v>0</v>
      </c>
      <c r="G60" s="67">
        <f t="shared" si="13"/>
        <v>0</v>
      </c>
      <c r="H60" s="67">
        <f t="shared" si="14"/>
        <v>0</v>
      </c>
      <c r="I60" s="67">
        <f t="shared" si="15"/>
        <v>6.6121311936282248E-2</v>
      </c>
      <c r="J60" s="67">
        <f t="shared" si="16"/>
        <v>3.2520094250706136E-2</v>
      </c>
      <c r="K60" s="100">
        <f t="shared" si="6"/>
        <v>2.1680062833804088E-2</v>
      </c>
      <c r="O60" s="96">
        <f>Amnt_Deposited!B55</f>
        <v>2041</v>
      </c>
      <c r="P60" s="99">
        <f>Amnt_Deposited!C55</f>
        <v>0</v>
      </c>
      <c r="Q60" s="284">
        <f>MCF!R59</f>
        <v>1</v>
      </c>
      <c r="R60" s="67">
        <f t="shared" si="17"/>
        <v>0</v>
      </c>
      <c r="S60" s="67">
        <f t="shared" si="7"/>
        <v>0</v>
      </c>
      <c r="T60" s="67">
        <f t="shared" si="8"/>
        <v>0</v>
      </c>
      <c r="U60" s="67">
        <f t="shared" si="9"/>
        <v>4.4238165880652713E-2</v>
      </c>
      <c r="V60" s="67">
        <f t="shared" si="10"/>
        <v>2.1757422558456377E-2</v>
      </c>
      <c r="W60" s="100">
        <f t="shared" si="11"/>
        <v>1.450494837230425E-2</v>
      </c>
    </row>
    <row r="61" spans="2:23">
      <c r="B61" s="96">
        <f>Amnt_Deposited!B56</f>
        <v>2042</v>
      </c>
      <c r="C61" s="99">
        <f>Amnt_Deposited!C56</f>
        <v>0</v>
      </c>
      <c r="D61" s="418">
        <f>Dry_Matter_Content!C48</f>
        <v>0.59</v>
      </c>
      <c r="E61" s="284">
        <f>MCF!R60</f>
        <v>1</v>
      </c>
      <c r="F61" s="67">
        <f t="shared" si="12"/>
        <v>0</v>
      </c>
      <c r="G61" s="67">
        <f t="shared" si="13"/>
        <v>0</v>
      </c>
      <c r="H61" s="67">
        <f t="shared" si="14"/>
        <v>0</v>
      </c>
      <c r="I61" s="67">
        <f t="shared" si="15"/>
        <v>4.4322440861065585E-2</v>
      </c>
      <c r="J61" s="67">
        <f t="shared" si="16"/>
        <v>2.1798871075216664E-2</v>
      </c>
      <c r="K61" s="100">
        <f t="shared" si="6"/>
        <v>1.4532580716811109E-2</v>
      </c>
      <c r="O61" s="96">
        <f>Amnt_Deposited!B56</f>
        <v>2042</v>
      </c>
      <c r="P61" s="99">
        <f>Amnt_Deposited!C56</f>
        <v>0</v>
      </c>
      <c r="Q61" s="284">
        <f>MCF!R60</f>
        <v>1</v>
      </c>
      <c r="R61" s="67">
        <f t="shared" si="17"/>
        <v>0</v>
      </c>
      <c r="S61" s="67">
        <f t="shared" si="7"/>
        <v>0</v>
      </c>
      <c r="T61" s="67">
        <f t="shared" si="8"/>
        <v>0</v>
      </c>
      <c r="U61" s="67">
        <f t="shared" si="9"/>
        <v>2.9653729389651377E-2</v>
      </c>
      <c r="V61" s="67">
        <f t="shared" si="10"/>
        <v>1.4584436491001338E-2</v>
      </c>
      <c r="W61" s="100">
        <f t="shared" si="11"/>
        <v>9.7229576606675579E-3</v>
      </c>
    </row>
    <row r="62" spans="2:23">
      <c r="B62" s="96">
        <f>Amnt_Deposited!B57</f>
        <v>2043</v>
      </c>
      <c r="C62" s="99">
        <f>Amnt_Deposited!C57</f>
        <v>0</v>
      </c>
      <c r="D62" s="418">
        <f>Dry_Matter_Content!C49</f>
        <v>0.59</v>
      </c>
      <c r="E62" s="284">
        <f>MCF!R61</f>
        <v>1</v>
      </c>
      <c r="F62" s="67">
        <f t="shared" si="12"/>
        <v>0</v>
      </c>
      <c r="G62" s="67">
        <f t="shared" si="13"/>
        <v>0</v>
      </c>
      <c r="H62" s="67">
        <f t="shared" si="14"/>
        <v>0</v>
      </c>
      <c r="I62" s="67">
        <f t="shared" si="15"/>
        <v>2.9710220598401383E-2</v>
      </c>
      <c r="J62" s="67">
        <f t="shared" si="16"/>
        <v>1.46122202626642E-2</v>
      </c>
      <c r="K62" s="100">
        <f t="shared" si="6"/>
        <v>9.7414801751094654E-3</v>
      </c>
      <c r="O62" s="96">
        <f>Amnt_Deposited!B57</f>
        <v>2043</v>
      </c>
      <c r="P62" s="99">
        <f>Amnt_Deposited!C57</f>
        <v>0</v>
      </c>
      <c r="Q62" s="284">
        <f>MCF!R61</f>
        <v>1</v>
      </c>
      <c r="R62" s="67">
        <f t="shared" si="17"/>
        <v>0</v>
      </c>
      <c r="S62" s="67">
        <f t="shared" si="7"/>
        <v>0</v>
      </c>
      <c r="T62" s="67">
        <f t="shared" si="8"/>
        <v>0</v>
      </c>
      <c r="U62" s="67">
        <f t="shared" si="9"/>
        <v>1.9877489249599502E-2</v>
      </c>
      <c r="V62" s="67">
        <f t="shared" si="10"/>
        <v>9.7762401400518749E-3</v>
      </c>
      <c r="W62" s="100">
        <f t="shared" si="11"/>
        <v>6.5174934267012499E-3</v>
      </c>
    </row>
    <row r="63" spans="2:23">
      <c r="B63" s="96">
        <f>Amnt_Deposited!B58</f>
        <v>2044</v>
      </c>
      <c r="C63" s="99">
        <f>Amnt_Deposited!C58</f>
        <v>0</v>
      </c>
      <c r="D63" s="418">
        <f>Dry_Matter_Content!C50</f>
        <v>0.59</v>
      </c>
      <c r="E63" s="284">
        <f>MCF!R62</f>
        <v>1</v>
      </c>
      <c r="F63" s="67">
        <f t="shared" si="12"/>
        <v>0</v>
      </c>
      <c r="G63" s="67">
        <f t="shared" si="13"/>
        <v>0</v>
      </c>
      <c r="H63" s="67">
        <f t="shared" si="14"/>
        <v>0</v>
      </c>
      <c r="I63" s="67">
        <f t="shared" si="15"/>
        <v>1.9915356439249413E-2</v>
      </c>
      <c r="J63" s="67">
        <f t="shared" si="16"/>
        <v>9.794864159151968E-3</v>
      </c>
      <c r="K63" s="100">
        <f t="shared" si="6"/>
        <v>6.5299094394346453E-3</v>
      </c>
      <c r="O63" s="96">
        <f>Amnt_Deposited!B58</f>
        <v>2044</v>
      </c>
      <c r="P63" s="99">
        <f>Amnt_Deposited!C58</f>
        <v>0</v>
      </c>
      <c r="Q63" s="284">
        <f>MCF!R62</f>
        <v>1</v>
      </c>
      <c r="R63" s="67">
        <f t="shared" si="17"/>
        <v>0</v>
      </c>
      <c r="S63" s="67">
        <f t="shared" si="7"/>
        <v>0</v>
      </c>
      <c r="T63" s="67">
        <f t="shared" si="8"/>
        <v>0</v>
      </c>
      <c r="U63" s="67">
        <f t="shared" si="9"/>
        <v>1.3324279508864464E-2</v>
      </c>
      <c r="V63" s="67">
        <f t="shared" si="10"/>
        <v>6.5532097407350384E-3</v>
      </c>
      <c r="W63" s="100">
        <f t="shared" si="11"/>
        <v>4.3688064938233583E-3</v>
      </c>
    </row>
    <row r="64" spans="2:23">
      <c r="B64" s="96">
        <f>Amnt_Deposited!B59</f>
        <v>2045</v>
      </c>
      <c r="C64" s="99">
        <f>Amnt_Deposited!C59</f>
        <v>0</v>
      </c>
      <c r="D64" s="418">
        <f>Dry_Matter_Content!C51</f>
        <v>0.59</v>
      </c>
      <c r="E64" s="284">
        <f>MCF!R63</f>
        <v>1</v>
      </c>
      <c r="F64" s="67">
        <f t="shared" si="12"/>
        <v>0</v>
      </c>
      <c r="G64" s="67">
        <f t="shared" si="13"/>
        <v>0</v>
      </c>
      <c r="H64" s="67">
        <f t="shared" si="14"/>
        <v>0</v>
      </c>
      <c r="I64" s="67">
        <f t="shared" si="15"/>
        <v>1.3349662645173833E-2</v>
      </c>
      <c r="J64" s="67">
        <f t="shared" si="16"/>
        <v>6.5656937940755805E-3</v>
      </c>
      <c r="K64" s="100">
        <f t="shared" si="6"/>
        <v>4.3771291960503864E-3</v>
      </c>
      <c r="O64" s="96">
        <f>Amnt_Deposited!B59</f>
        <v>2045</v>
      </c>
      <c r="P64" s="99">
        <f>Amnt_Deposited!C59</f>
        <v>0</v>
      </c>
      <c r="Q64" s="284">
        <f>MCF!R63</f>
        <v>1</v>
      </c>
      <c r="R64" s="67">
        <f t="shared" si="17"/>
        <v>0</v>
      </c>
      <c r="S64" s="67">
        <f t="shared" si="7"/>
        <v>0</v>
      </c>
      <c r="T64" s="67">
        <f t="shared" si="8"/>
        <v>0</v>
      </c>
      <c r="U64" s="67">
        <f t="shared" si="9"/>
        <v>8.9315316537737534E-3</v>
      </c>
      <c r="V64" s="67">
        <f t="shared" si="10"/>
        <v>4.3927478550907107E-3</v>
      </c>
      <c r="W64" s="100">
        <f t="shared" si="11"/>
        <v>2.9284985700604735E-3</v>
      </c>
    </row>
    <row r="65" spans="2:23">
      <c r="B65" s="96">
        <f>Amnt_Deposited!B60</f>
        <v>2046</v>
      </c>
      <c r="C65" s="99">
        <f>Amnt_Deposited!C60</f>
        <v>0</v>
      </c>
      <c r="D65" s="418">
        <f>Dry_Matter_Content!C52</f>
        <v>0.59</v>
      </c>
      <c r="E65" s="284">
        <f>MCF!R64</f>
        <v>1</v>
      </c>
      <c r="F65" s="67">
        <f t="shared" si="12"/>
        <v>0</v>
      </c>
      <c r="G65" s="67">
        <f t="shared" si="13"/>
        <v>0</v>
      </c>
      <c r="H65" s="67">
        <f t="shared" si="14"/>
        <v>0</v>
      </c>
      <c r="I65" s="67">
        <f t="shared" si="15"/>
        <v>8.9485464788731789E-3</v>
      </c>
      <c r="J65" s="67">
        <f t="shared" si="16"/>
        <v>4.4011161663006547E-3</v>
      </c>
      <c r="K65" s="100">
        <f t="shared" si="6"/>
        <v>2.9340774442004362E-3</v>
      </c>
      <c r="O65" s="96">
        <f>Amnt_Deposited!B60</f>
        <v>2046</v>
      </c>
      <c r="P65" s="99">
        <f>Amnt_Deposited!C60</f>
        <v>0</v>
      </c>
      <c r="Q65" s="284">
        <f>MCF!R64</f>
        <v>1</v>
      </c>
      <c r="R65" s="67">
        <f t="shared" si="17"/>
        <v>0</v>
      </c>
      <c r="S65" s="67">
        <f t="shared" si="7"/>
        <v>0</v>
      </c>
      <c r="T65" s="67">
        <f t="shared" si="8"/>
        <v>0</v>
      </c>
      <c r="U65" s="67">
        <f t="shared" si="9"/>
        <v>5.9869847093263926E-3</v>
      </c>
      <c r="V65" s="67">
        <f t="shared" si="10"/>
        <v>2.9445469444473612E-3</v>
      </c>
      <c r="W65" s="100">
        <f t="shared" si="11"/>
        <v>1.9630312962982408E-3</v>
      </c>
    </row>
    <row r="66" spans="2:23">
      <c r="B66" s="96">
        <f>Amnt_Deposited!B61</f>
        <v>2047</v>
      </c>
      <c r="C66" s="99">
        <f>Amnt_Deposited!C61</f>
        <v>0</v>
      </c>
      <c r="D66" s="418">
        <f>Dry_Matter_Content!C53</f>
        <v>0.59</v>
      </c>
      <c r="E66" s="284">
        <f>MCF!R65</f>
        <v>1</v>
      </c>
      <c r="F66" s="67">
        <f t="shared" si="12"/>
        <v>0</v>
      </c>
      <c r="G66" s="67">
        <f t="shared" si="13"/>
        <v>0</v>
      </c>
      <c r="H66" s="67">
        <f t="shared" si="14"/>
        <v>0</v>
      </c>
      <c r="I66" s="67">
        <f t="shared" si="15"/>
        <v>5.9983900876703277E-3</v>
      </c>
      <c r="J66" s="67">
        <f t="shared" si="16"/>
        <v>2.9501563912028516E-3</v>
      </c>
      <c r="K66" s="100">
        <f t="shared" si="6"/>
        <v>1.9667709274685677E-3</v>
      </c>
      <c r="O66" s="96">
        <f>Amnt_Deposited!B61</f>
        <v>2047</v>
      </c>
      <c r="P66" s="99">
        <f>Amnt_Deposited!C61</f>
        <v>0</v>
      </c>
      <c r="Q66" s="284">
        <f>MCF!R65</f>
        <v>1</v>
      </c>
      <c r="R66" s="67">
        <f t="shared" si="17"/>
        <v>0</v>
      </c>
      <c r="S66" s="67">
        <f t="shared" si="7"/>
        <v>0</v>
      </c>
      <c r="T66" s="67">
        <f t="shared" si="8"/>
        <v>0</v>
      </c>
      <c r="U66" s="67">
        <f t="shared" si="9"/>
        <v>4.013195865970336E-3</v>
      </c>
      <c r="V66" s="67">
        <f t="shared" si="10"/>
        <v>1.9737888433560562E-3</v>
      </c>
      <c r="W66" s="100">
        <f t="shared" si="11"/>
        <v>1.3158592289040374E-3</v>
      </c>
    </row>
    <row r="67" spans="2:23">
      <c r="B67" s="96">
        <f>Amnt_Deposited!B62</f>
        <v>2048</v>
      </c>
      <c r="C67" s="99">
        <f>Amnt_Deposited!C62</f>
        <v>0</v>
      </c>
      <c r="D67" s="418">
        <f>Dry_Matter_Content!C54</f>
        <v>0.59</v>
      </c>
      <c r="E67" s="284">
        <f>MCF!R66</f>
        <v>1</v>
      </c>
      <c r="F67" s="67">
        <f t="shared" si="12"/>
        <v>0</v>
      </c>
      <c r="G67" s="67">
        <f t="shared" si="13"/>
        <v>0</v>
      </c>
      <c r="H67" s="67">
        <f t="shared" si="14"/>
        <v>0</v>
      </c>
      <c r="I67" s="67">
        <f t="shared" si="15"/>
        <v>4.020841119706897E-3</v>
      </c>
      <c r="J67" s="67">
        <f t="shared" si="16"/>
        <v>1.9775489679634312E-3</v>
      </c>
      <c r="K67" s="100">
        <f t="shared" si="6"/>
        <v>1.3183659786422874E-3</v>
      </c>
      <c r="O67" s="96">
        <f>Amnt_Deposited!B62</f>
        <v>2048</v>
      </c>
      <c r="P67" s="99">
        <f>Amnt_Deposited!C62</f>
        <v>0</v>
      </c>
      <c r="Q67" s="284">
        <f>MCF!R66</f>
        <v>1</v>
      </c>
      <c r="R67" s="67">
        <f t="shared" si="17"/>
        <v>0</v>
      </c>
      <c r="S67" s="67">
        <f t="shared" si="7"/>
        <v>0</v>
      </c>
      <c r="T67" s="67">
        <f t="shared" si="8"/>
        <v>0</v>
      </c>
      <c r="U67" s="67">
        <f t="shared" si="9"/>
        <v>2.6901256376272733E-3</v>
      </c>
      <c r="V67" s="67">
        <f t="shared" si="10"/>
        <v>1.323070228343063E-3</v>
      </c>
      <c r="W67" s="100">
        <f t="shared" si="11"/>
        <v>8.8204681889537527E-4</v>
      </c>
    </row>
    <row r="68" spans="2:23">
      <c r="B68" s="96">
        <f>Amnt_Deposited!B63</f>
        <v>2049</v>
      </c>
      <c r="C68" s="99">
        <f>Amnt_Deposited!C63</f>
        <v>0</v>
      </c>
      <c r="D68" s="418">
        <f>Dry_Matter_Content!C55</f>
        <v>0.59</v>
      </c>
      <c r="E68" s="284">
        <f>MCF!R67</f>
        <v>1</v>
      </c>
      <c r="F68" s="67">
        <f t="shared" si="12"/>
        <v>0</v>
      </c>
      <c r="G68" s="67">
        <f t="shared" si="13"/>
        <v>0</v>
      </c>
      <c r="H68" s="67">
        <f t="shared" si="14"/>
        <v>0</v>
      </c>
      <c r="I68" s="67">
        <f t="shared" si="15"/>
        <v>2.6952504044639187E-3</v>
      </c>
      <c r="J68" s="67">
        <f t="shared" si="16"/>
        <v>1.3255907152429783E-3</v>
      </c>
      <c r="K68" s="100">
        <f t="shared" si="6"/>
        <v>8.8372714349531888E-4</v>
      </c>
      <c r="O68" s="96">
        <f>Amnt_Deposited!B63</f>
        <v>2049</v>
      </c>
      <c r="P68" s="99">
        <f>Amnt_Deposited!C63</f>
        <v>0</v>
      </c>
      <c r="Q68" s="284">
        <f>MCF!R67</f>
        <v>1</v>
      </c>
      <c r="R68" s="67">
        <f t="shared" si="17"/>
        <v>0</v>
      </c>
      <c r="S68" s="67">
        <f t="shared" si="7"/>
        <v>0</v>
      </c>
      <c r="T68" s="67">
        <f t="shared" si="8"/>
        <v>0</v>
      </c>
      <c r="U68" s="67">
        <f t="shared" si="9"/>
        <v>1.8032451412559674E-3</v>
      </c>
      <c r="V68" s="67">
        <f t="shared" si="10"/>
        <v>8.8688049637130587E-4</v>
      </c>
      <c r="W68" s="100">
        <f t="shared" si="11"/>
        <v>5.9125366424753721E-4</v>
      </c>
    </row>
    <row r="69" spans="2:23">
      <c r="B69" s="96">
        <f>Amnt_Deposited!B64</f>
        <v>2050</v>
      </c>
      <c r="C69" s="99">
        <f>Amnt_Deposited!C64</f>
        <v>0</v>
      </c>
      <c r="D69" s="418">
        <f>Dry_Matter_Content!C56</f>
        <v>0.59</v>
      </c>
      <c r="E69" s="284">
        <f>MCF!R68</f>
        <v>1</v>
      </c>
      <c r="F69" s="67">
        <f t="shared" si="12"/>
        <v>0</v>
      </c>
      <c r="G69" s="67">
        <f t="shared" si="13"/>
        <v>0</v>
      </c>
      <c r="H69" s="67">
        <f t="shared" si="14"/>
        <v>0</v>
      </c>
      <c r="I69" s="67">
        <f t="shared" si="15"/>
        <v>1.8066803751978296E-3</v>
      </c>
      <c r="J69" s="67">
        <f t="shared" si="16"/>
        <v>8.8857002926608921E-4</v>
      </c>
      <c r="K69" s="100">
        <f t="shared" si="6"/>
        <v>5.9238001951072614E-4</v>
      </c>
      <c r="O69" s="96">
        <f>Amnt_Deposited!B64</f>
        <v>2050</v>
      </c>
      <c r="P69" s="99">
        <f>Amnt_Deposited!C64</f>
        <v>0</v>
      </c>
      <c r="Q69" s="284">
        <f>MCF!R68</f>
        <v>1</v>
      </c>
      <c r="R69" s="67">
        <f t="shared" si="17"/>
        <v>0</v>
      </c>
      <c r="S69" s="67">
        <f t="shared" si="7"/>
        <v>0</v>
      </c>
      <c r="T69" s="67">
        <f t="shared" si="8"/>
        <v>0</v>
      </c>
      <c r="U69" s="67">
        <f t="shared" si="9"/>
        <v>1.2087513661002431E-3</v>
      </c>
      <c r="V69" s="67">
        <f t="shared" si="10"/>
        <v>5.9449377515572441E-4</v>
      </c>
      <c r="W69" s="100">
        <f t="shared" si="11"/>
        <v>3.9632918343714959E-4</v>
      </c>
    </row>
    <row r="70" spans="2:23">
      <c r="B70" s="96">
        <f>Amnt_Deposited!B65</f>
        <v>2051</v>
      </c>
      <c r="C70" s="99">
        <f>Amnt_Deposited!C65</f>
        <v>0</v>
      </c>
      <c r="D70" s="418">
        <f>Dry_Matter_Content!C57</f>
        <v>0.59</v>
      </c>
      <c r="E70" s="284">
        <f>MCF!R69</f>
        <v>1</v>
      </c>
      <c r="F70" s="67">
        <f t="shared" si="12"/>
        <v>0</v>
      </c>
      <c r="G70" s="67">
        <f t="shared" si="13"/>
        <v>0</v>
      </c>
      <c r="H70" s="67">
        <f t="shared" si="14"/>
        <v>0</v>
      </c>
      <c r="I70" s="67">
        <f t="shared" si="15"/>
        <v>1.2110540722742953E-3</v>
      </c>
      <c r="J70" s="67">
        <f t="shared" si="16"/>
        <v>5.9562630292353427E-4</v>
      </c>
      <c r="K70" s="100">
        <f t="shared" si="6"/>
        <v>3.9708420194902285E-4</v>
      </c>
      <c r="O70" s="96">
        <f>Amnt_Deposited!B65</f>
        <v>2051</v>
      </c>
      <c r="P70" s="99">
        <f>Amnt_Deposited!C65</f>
        <v>0</v>
      </c>
      <c r="Q70" s="284">
        <f>MCF!R69</f>
        <v>1</v>
      </c>
      <c r="R70" s="67">
        <f t="shared" si="17"/>
        <v>0</v>
      </c>
      <c r="S70" s="67">
        <f t="shared" si="7"/>
        <v>0</v>
      </c>
      <c r="T70" s="67">
        <f t="shared" si="8"/>
        <v>0</v>
      </c>
      <c r="U70" s="67">
        <f t="shared" si="9"/>
        <v>8.1025027136995688E-4</v>
      </c>
      <c r="V70" s="67">
        <f t="shared" si="10"/>
        <v>3.9850109473028622E-4</v>
      </c>
      <c r="W70" s="100">
        <f t="shared" si="11"/>
        <v>2.6566739648685748E-4</v>
      </c>
    </row>
    <row r="71" spans="2:23">
      <c r="B71" s="96">
        <f>Amnt_Deposited!B66</f>
        <v>2052</v>
      </c>
      <c r="C71" s="99">
        <f>Amnt_Deposited!C66</f>
        <v>0</v>
      </c>
      <c r="D71" s="418">
        <f>Dry_Matter_Content!C58</f>
        <v>0.59</v>
      </c>
      <c r="E71" s="284">
        <f>MCF!R70</f>
        <v>1</v>
      </c>
      <c r="F71" s="67">
        <f t="shared" si="12"/>
        <v>0</v>
      </c>
      <c r="G71" s="67">
        <f t="shared" si="13"/>
        <v>0</v>
      </c>
      <c r="H71" s="67">
        <f t="shared" si="14"/>
        <v>0</v>
      </c>
      <c r="I71" s="67">
        <f t="shared" si="15"/>
        <v>8.1179382147855412E-4</v>
      </c>
      <c r="J71" s="67">
        <f t="shared" si="16"/>
        <v>3.9926025079574119E-4</v>
      </c>
      <c r="K71" s="100">
        <f t="shared" si="6"/>
        <v>2.6617350053049409E-4</v>
      </c>
      <c r="O71" s="96">
        <f>Amnt_Deposited!B66</f>
        <v>2052</v>
      </c>
      <c r="P71" s="99">
        <f>Amnt_Deposited!C66</f>
        <v>0</v>
      </c>
      <c r="Q71" s="284">
        <f>MCF!R70</f>
        <v>1</v>
      </c>
      <c r="R71" s="67">
        <f t="shared" si="17"/>
        <v>0</v>
      </c>
      <c r="S71" s="67">
        <f t="shared" si="7"/>
        <v>0</v>
      </c>
      <c r="T71" s="67">
        <f t="shared" si="8"/>
        <v>0</v>
      </c>
      <c r="U71" s="67">
        <f t="shared" si="9"/>
        <v>5.4312699920509877E-4</v>
      </c>
      <c r="V71" s="67">
        <f t="shared" si="10"/>
        <v>2.6712327216485811E-4</v>
      </c>
      <c r="W71" s="100">
        <f t="shared" si="11"/>
        <v>1.7808218144323872E-4</v>
      </c>
    </row>
    <row r="72" spans="2:23">
      <c r="B72" s="96">
        <f>Amnt_Deposited!B67</f>
        <v>2053</v>
      </c>
      <c r="C72" s="99">
        <f>Amnt_Deposited!C67</f>
        <v>0</v>
      </c>
      <c r="D72" s="418">
        <f>Dry_Matter_Content!C59</f>
        <v>0.59</v>
      </c>
      <c r="E72" s="284">
        <f>MCF!R71</f>
        <v>1</v>
      </c>
      <c r="F72" s="67">
        <f t="shared" si="12"/>
        <v>0</v>
      </c>
      <c r="G72" s="67">
        <f t="shared" si="13"/>
        <v>0</v>
      </c>
      <c r="H72" s="67">
        <f t="shared" si="14"/>
        <v>0</v>
      </c>
      <c r="I72" s="67">
        <f t="shared" si="15"/>
        <v>5.4416167178495192E-4</v>
      </c>
      <c r="J72" s="67">
        <f t="shared" si="16"/>
        <v>2.6763214969360215E-4</v>
      </c>
      <c r="K72" s="100">
        <f t="shared" si="6"/>
        <v>1.784214331290681E-4</v>
      </c>
      <c r="O72" s="96">
        <f>Amnt_Deposited!B67</f>
        <v>2053</v>
      </c>
      <c r="P72" s="99">
        <f>Amnt_Deposited!C67</f>
        <v>0</v>
      </c>
      <c r="Q72" s="284">
        <f>MCF!R71</f>
        <v>1</v>
      </c>
      <c r="R72" s="67">
        <f t="shared" si="17"/>
        <v>0</v>
      </c>
      <c r="S72" s="67">
        <f t="shared" si="7"/>
        <v>0</v>
      </c>
      <c r="T72" s="67">
        <f t="shared" si="8"/>
        <v>0</v>
      </c>
      <c r="U72" s="67">
        <f t="shared" si="9"/>
        <v>3.6406891511036043E-4</v>
      </c>
      <c r="V72" s="67">
        <f t="shared" si="10"/>
        <v>1.7905808409473831E-4</v>
      </c>
      <c r="W72" s="100">
        <f t="shared" si="11"/>
        <v>1.1937205606315887E-4</v>
      </c>
    </row>
    <row r="73" spans="2:23">
      <c r="B73" s="96">
        <f>Amnt_Deposited!B68</f>
        <v>2054</v>
      </c>
      <c r="C73" s="99">
        <f>Amnt_Deposited!C68</f>
        <v>0</v>
      </c>
      <c r="D73" s="418">
        <f>Dry_Matter_Content!C60</f>
        <v>0.59</v>
      </c>
      <c r="E73" s="284">
        <f>MCF!R72</f>
        <v>1</v>
      </c>
      <c r="F73" s="67">
        <f t="shared" si="12"/>
        <v>0</v>
      </c>
      <c r="G73" s="67">
        <f t="shared" si="13"/>
        <v>0</v>
      </c>
      <c r="H73" s="67">
        <f t="shared" si="14"/>
        <v>0</v>
      </c>
      <c r="I73" s="67">
        <f t="shared" si="15"/>
        <v>3.6476247688171942E-4</v>
      </c>
      <c r="J73" s="67">
        <f t="shared" si="16"/>
        <v>1.793991949032325E-4</v>
      </c>
      <c r="K73" s="100">
        <f t="shared" si="6"/>
        <v>1.1959946326882167E-4</v>
      </c>
      <c r="O73" s="96">
        <f>Amnt_Deposited!B68</f>
        <v>2054</v>
      </c>
      <c r="P73" s="99">
        <f>Amnt_Deposited!C68</f>
        <v>0</v>
      </c>
      <c r="Q73" s="284">
        <f>MCF!R72</f>
        <v>1</v>
      </c>
      <c r="R73" s="67">
        <f t="shared" si="17"/>
        <v>0</v>
      </c>
      <c r="S73" s="67">
        <f t="shared" si="7"/>
        <v>0</v>
      </c>
      <c r="T73" s="67">
        <f t="shared" si="8"/>
        <v>0</v>
      </c>
      <c r="U73" s="67">
        <f t="shared" si="9"/>
        <v>2.4404269193692207E-4</v>
      </c>
      <c r="V73" s="67">
        <f t="shared" si="10"/>
        <v>1.2002622317343835E-4</v>
      </c>
      <c r="W73" s="100">
        <f t="shared" si="11"/>
        <v>8.0017482115625569E-5</v>
      </c>
    </row>
    <row r="74" spans="2:23">
      <c r="B74" s="96">
        <f>Amnt_Deposited!B69</f>
        <v>2055</v>
      </c>
      <c r="C74" s="99">
        <f>Amnt_Deposited!C69</f>
        <v>0</v>
      </c>
      <c r="D74" s="418">
        <f>Dry_Matter_Content!C61</f>
        <v>0.59</v>
      </c>
      <c r="E74" s="284">
        <f>MCF!R73</f>
        <v>1</v>
      </c>
      <c r="F74" s="67">
        <f t="shared" si="12"/>
        <v>0</v>
      </c>
      <c r="G74" s="67">
        <f t="shared" si="13"/>
        <v>0</v>
      </c>
      <c r="H74" s="67">
        <f t="shared" si="14"/>
        <v>0</v>
      </c>
      <c r="I74" s="67">
        <f t="shared" si="15"/>
        <v>2.4450760029542799E-4</v>
      </c>
      <c r="J74" s="67">
        <f t="shared" si="16"/>
        <v>1.2025487658629143E-4</v>
      </c>
      <c r="K74" s="100">
        <f t="shared" si="6"/>
        <v>8.0169917724194284E-5</v>
      </c>
      <c r="O74" s="96">
        <f>Amnt_Deposited!B69</f>
        <v>2055</v>
      </c>
      <c r="P74" s="99">
        <f>Amnt_Deposited!C69</f>
        <v>0</v>
      </c>
      <c r="Q74" s="284">
        <f>MCF!R73</f>
        <v>1</v>
      </c>
      <c r="R74" s="67">
        <f t="shared" si="17"/>
        <v>0</v>
      </c>
      <c r="S74" s="67">
        <f t="shared" si="7"/>
        <v>0</v>
      </c>
      <c r="T74" s="67">
        <f t="shared" si="8"/>
        <v>0</v>
      </c>
      <c r="U74" s="67">
        <f t="shared" si="9"/>
        <v>1.6358670849381894E-4</v>
      </c>
      <c r="V74" s="67">
        <f t="shared" si="10"/>
        <v>8.0455983443103118E-5</v>
      </c>
      <c r="W74" s="100">
        <f t="shared" si="11"/>
        <v>5.3637322295402079E-5</v>
      </c>
    </row>
    <row r="75" spans="2:23">
      <c r="B75" s="96">
        <f>Amnt_Deposited!B70</f>
        <v>2056</v>
      </c>
      <c r="C75" s="99">
        <f>Amnt_Deposited!C70</f>
        <v>0</v>
      </c>
      <c r="D75" s="418">
        <f>Dry_Matter_Content!C62</f>
        <v>0.59</v>
      </c>
      <c r="E75" s="284">
        <f>MCF!R74</f>
        <v>1</v>
      </c>
      <c r="F75" s="67">
        <f t="shared" si="12"/>
        <v>0</v>
      </c>
      <c r="G75" s="67">
        <f t="shared" si="13"/>
        <v>0</v>
      </c>
      <c r="H75" s="67">
        <f t="shared" si="14"/>
        <v>0</v>
      </c>
      <c r="I75" s="67">
        <f t="shared" si="15"/>
        <v>1.6389834588609499E-4</v>
      </c>
      <c r="J75" s="67">
        <f t="shared" si="16"/>
        <v>8.0609254409332997E-5</v>
      </c>
      <c r="K75" s="100">
        <f t="shared" si="6"/>
        <v>5.3739502939555327E-5</v>
      </c>
      <c r="O75" s="96">
        <f>Amnt_Deposited!B70</f>
        <v>2056</v>
      </c>
      <c r="P75" s="99">
        <f>Amnt_Deposited!C70</f>
        <v>0</v>
      </c>
      <c r="Q75" s="284">
        <f>MCF!R74</f>
        <v>1</v>
      </c>
      <c r="R75" s="67">
        <f t="shared" si="17"/>
        <v>0</v>
      </c>
      <c r="S75" s="67">
        <f t="shared" si="7"/>
        <v>0</v>
      </c>
      <c r="T75" s="67">
        <f t="shared" si="8"/>
        <v>0</v>
      </c>
      <c r="U75" s="67">
        <f t="shared" si="9"/>
        <v>1.0965544996839542E-4</v>
      </c>
      <c r="V75" s="67">
        <f t="shared" si="10"/>
        <v>5.3931258525423517E-5</v>
      </c>
      <c r="W75" s="100">
        <f t="shared" si="11"/>
        <v>3.5954172350282343E-5</v>
      </c>
    </row>
    <row r="76" spans="2:23">
      <c r="B76" s="96">
        <f>Amnt_Deposited!B71</f>
        <v>2057</v>
      </c>
      <c r="C76" s="99">
        <f>Amnt_Deposited!C71</f>
        <v>0</v>
      </c>
      <c r="D76" s="418">
        <f>Dry_Matter_Content!C63</f>
        <v>0.59</v>
      </c>
      <c r="E76" s="284">
        <f>MCF!R75</f>
        <v>1</v>
      </c>
      <c r="F76" s="67">
        <f t="shared" si="12"/>
        <v>0</v>
      </c>
      <c r="G76" s="67">
        <f t="shared" si="13"/>
        <v>0</v>
      </c>
      <c r="H76" s="67">
        <f t="shared" si="14"/>
        <v>0</v>
      </c>
      <c r="I76" s="67">
        <f t="shared" si="15"/>
        <v>1.0986434675953233E-4</v>
      </c>
      <c r="J76" s="67">
        <f t="shared" si="16"/>
        <v>5.4033999126562655E-5</v>
      </c>
      <c r="K76" s="100">
        <f t="shared" si="6"/>
        <v>3.6022666084375104E-5</v>
      </c>
      <c r="O76" s="96">
        <f>Amnt_Deposited!B71</f>
        <v>2057</v>
      </c>
      <c r="P76" s="99">
        <f>Amnt_Deposited!C71</f>
        <v>0</v>
      </c>
      <c r="Q76" s="284">
        <f>MCF!R75</f>
        <v>1</v>
      </c>
      <c r="R76" s="67">
        <f t="shared" si="17"/>
        <v>0</v>
      </c>
      <c r="S76" s="67">
        <f t="shared" si="7"/>
        <v>0</v>
      </c>
      <c r="T76" s="67">
        <f t="shared" si="8"/>
        <v>0</v>
      </c>
      <c r="U76" s="67">
        <f t="shared" si="9"/>
        <v>7.350424627087356E-5</v>
      </c>
      <c r="V76" s="67">
        <f t="shared" si="10"/>
        <v>3.6151203697521856E-5</v>
      </c>
      <c r="W76" s="100">
        <f t="shared" si="11"/>
        <v>2.4100802465014569E-5</v>
      </c>
    </row>
    <row r="77" spans="2:23">
      <c r="B77" s="96">
        <f>Amnt_Deposited!B72</f>
        <v>2058</v>
      </c>
      <c r="C77" s="99">
        <f>Amnt_Deposited!C72</f>
        <v>0</v>
      </c>
      <c r="D77" s="418">
        <f>Dry_Matter_Content!C64</f>
        <v>0.59</v>
      </c>
      <c r="E77" s="284">
        <f>MCF!R76</f>
        <v>1</v>
      </c>
      <c r="F77" s="67">
        <f t="shared" si="12"/>
        <v>0</v>
      </c>
      <c r="G77" s="67">
        <f t="shared" si="13"/>
        <v>0</v>
      </c>
      <c r="H77" s="67">
        <f t="shared" si="14"/>
        <v>0</v>
      </c>
      <c r="I77" s="67">
        <f t="shared" si="15"/>
        <v>7.3644273977525158E-5</v>
      </c>
      <c r="J77" s="67">
        <f t="shared" si="16"/>
        <v>3.6220072782007176E-5</v>
      </c>
      <c r="K77" s="100">
        <f t="shared" si="6"/>
        <v>2.4146715188004782E-5</v>
      </c>
      <c r="O77" s="96">
        <f>Amnt_Deposited!B72</f>
        <v>2058</v>
      </c>
      <c r="P77" s="99">
        <f>Amnt_Deposited!C72</f>
        <v>0</v>
      </c>
      <c r="Q77" s="284">
        <f>MCF!R76</f>
        <v>1</v>
      </c>
      <c r="R77" s="67">
        <f t="shared" si="17"/>
        <v>0</v>
      </c>
      <c r="S77" s="67">
        <f t="shared" si="7"/>
        <v>0</v>
      </c>
      <c r="T77" s="67">
        <f t="shared" si="8"/>
        <v>0</v>
      </c>
      <c r="U77" s="67">
        <f t="shared" si="9"/>
        <v>4.9271369744106937E-5</v>
      </c>
      <c r="V77" s="67">
        <f t="shared" si="10"/>
        <v>2.4232876526766626E-5</v>
      </c>
      <c r="W77" s="100">
        <f t="shared" si="11"/>
        <v>1.6155251017844416E-5</v>
      </c>
    </row>
    <row r="78" spans="2:23">
      <c r="B78" s="96">
        <f>Amnt_Deposited!B73</f>
        <v>2059</v>
      </c>
      <c r="C78" s="99">
        <f>Amnt_Deposited!C73</f>
        <v>0</v>
      </c>
      <c r="D78" s="418">
        <f>Dry_Matter_Content!C65</f>
        <v>0.59</v>
      </c>
      <c r="E78" s="284">
        <f>MCF!R77</f>
        <v>1</v>
      </c>
      <c r="F78" s="67">
        <f t="shared" si="12"/>
        <v>0</v>
      </c>
      <c r="G78" s="67">
        <f t="shared" si="13"/>
        <v>0</v>
      </c>
      <c r="H78" s="67">
        <f t="shared" si="14"/>
        <v>0</v>
      </c>
      <c r="I78" s="67">
        <f t="shared" si="15"/>
        <v>4.9365233122875902E-5</v>
      </c>
      <c r="J78" s="67">
        <f t="shared" si="16"/>
        <v>2.4279040854649259E-5</v>
      </c>
      <c r="K78" s="100">
        <f t="shared" si="6"/>
        <v>1.618602723643284E-5</v>
      </c>
      <c r="O78" s="96">
        <f>Amnt_Deposited!B73</f>
        <v>2059</v>
      </c>
      <c r="P78" s="99">
        <f>Amnt_Deposited!C73</f>
        <v>0</v>
      </c>
      <c r="Q78" s="284">
        <f>MCF!R77</f>
        <v>1</v>
      </c>
      <c r="R78" s="67">
        <f t="shared" si="17"/>
        <v>0</v>
      </c>
      <c r="S78" s="67">
        <f t="shared" si="7"/>
        <v>0</v>
      </c>
      <c r="T78" s="67">
        <f t="shared" si="8"/>
        <v>0</v>
      </c>
      <c r="U78" s="67">
        <f t="shared" si="9"/>
        <v>3.3027586835108767E-5</v>
      </c>
      <c r="V78" s="67">
        <f t="shared" si="10"/>
        <v>1.6243782908998167E-5</v>
      </c>
      <c r="W78" s="100">
        <f t="shared" si="11"/>
        <v>1.0829188605998777E-5</v>
      </c>
    </row>
    <row r="79" spans="2:23">
      <c r="B79" s="96">
        <f>Amnt_Deposited!B74</f>
        <v>2060</v>
      </c>
      <c r="C79" s="99">
        <f>Amnt_Deposited!C74</f>
        <v>0</v>
      </c>
      <c r="D79" s="418">
        <f>Dry_Matter_Content!C66</f>
        <v>0.59</v>
      </c>
      <c r="E79" s="284">
        <f>MCF!R78</f>
        <v>1</v>
      </c>
      <c r="F79" s="67">
        <f t="shared" si="12"/>
        <v>0</v>
      </c>
      <c r="G79" s="67">
        <f t="shared" si="13"/>
        <v>0</v>
      </c>
      <c r="H79" s="67">
        <f t="shared" si="14"/>
        <v>0</v>
      </c>
      <c r="I79" s="67">
        <f t="shared" si="15"/>
        <v>3.3090505339486243E-5</v>
      </c>
      <c r="J79" s="67">
        <f t="shared" si="16"/>
        <v>1.6274727783389659E-5</v>
      </c>
      <c r="K79" s="100">
        <f t="shared" si="6"/>
        <v>1.0849818522259771E-5</v>
      </c>
      <c r="O79" s="96">
        <f>Amnt_Deposited!B74</f>
        <v>2060</v>
      </c>
      <c r="P79" s="99">
        <f>Amnt_Deposited!C74</f>
        <v>0</v>
      </c>
      <c r="Q79" s="284">
        <f>MCF!R78</f>
        <v>1</v>
      </c>
      <c r="R79" s="67">
        <f t="shared" si="17"/>
        <v>0</v>
      </c>
      <c r="S79" s="67">
        <f t="shared" si="7"/>
        <v>0</v>
      </c>
      <c r="T79" s="67">
        <f t="shared" si="8"/>
        <v>0</v>
      </c>
      <c r="U79" s="67">
        <f t="shared" si="9"/>
        <v>2.2139053527756184E-5</v>
      </c>
      <c r="V79" s="67">
        <f t="shared" si="10"/>
        <v>1.0888533307352582E-5</v>
      </c>
      <c r="W79" s="100">
        <f t="shared" si="11"/>
        <v>7.2590222049017216E-6</v>
      </c>
    </row>
    <row r="80" spans="2:23">
      <c r="B80" s="96">
        <f>Amnt_Deposited!B75</f>
        <v>2061</v>
      </c>
      <c r="C80" s="99">
        <f>Amnt_Deposited!C75</f>
        <v>0</v>
      </c>
      <c r="D80" s="418">
        <f>Dry_Matter_Content!C67</f>
        <v>0.59</v>
      </c>
      <c r="E80" s="284">
        <f>MCF!R79</f>
        <v>1</v>
      </c>
      <c r="F80" s="67">
        <f t="shared" si="12"/>
        <v>0</v>
      </c>
      <c r="G80" s="67">
        <f t="shared" si="13"/>
        <v>0</v>
      </c>
      <c r="H80" s="67">
        <f t="shared" si="14"/>
        <v>0</v>
      </c>
      <c r="I80" s="67">
        <f t="shared" si="15"/>
        <v>2.2181229062506986E-5</v>
      </c>
      <c r="J80" s="67">
        <f t="shared" si="16"/>
        <v>1.0909276276979255E-5</v>
      </c>
      <c r="K80" s="100">
        <f t="shared" si="6"/>
        <v>7.2728508513195033E-6</v>
      </c>
      <c r="O80" s="96">
        <f>Amnt_Deposited!B75</f>
        <v>2061</v>
      </c>
      <c r="P80" s="99">
        <f>Amnt_Deposited!C75</f>
        <v>0</v>
      </c>
      <c r="Q80" s="284">
        <f>MCF!R79</f>
        <v>1</v>
      </c>
      <c r="R80" s="67">
        <f t="shared" si="17"/>
        <v>0</v>
      </c>
      <c r="S80" s="67">
        <f t="shared" si="7"/>
        <v>0</v>
      </c>
      <c r="T80" s="67">
        <f t="shared" si="8"/>
        <v>0</v>
      </c>
      <c r="U80" s="67">
        <f t="shared" si="9"/>
        <v>1.4840251379911009E-5</v>
      </c>
      <c r="V80" s="67">
        <f t="shared" si="10"/>
        <v>7.298802147845176E-6</v>
      </c>
      <c r="W80" s="100">
        <f t="shared" si="11"/>
        <v>4.8658680985634501E-6</v>
      </c>
    </row>
    <row r="81" spans="2:23">
      <c r="B81" s="96">
        <f>Amnt_Deposited!B76</f>
        <v>2062</v>
      </c>
      <c r="C81" s="99">
        <f>Amnt_Deposited!C76</f>
        <v>0</v>
      </c>
      <c r="D81" s="418">
        <f>Dry_Matter_Content!C68</f>
        <v>0.59</v>
      </c>
      <c r="E81" s="284">
        <f>MCF!R80</f>
        <v>1</v>
      </c>
      <c r="F81" s="67">
        <f t="shared" si="12"/>
        <v>0</v>
      </c>
      <c r="G81" s="67">
        <f t="shared" si="13"/>
        <v>0</v>
      </c>
      <c r="H81" s="67">
        <f t="shared" si="14"/>
        <v>0</v>
      </c>
      <c r="I81" s="67">
        <f t="shared" si="15"/>
        <v>1.4868522486306743E-5</v>
      </c>
      <c r="J81" s="67">
        <f t="shared" si="16"/>
        <v>7.3127065762002424E-6</v>
      </c>
      <c r="K81" s="100">
        <f t="shared" si="6"/>
        <v>4.8751377174668283E-6</v>
      </c>
      <c r="O81" s="96">
        <f>Amnt_Deposited!B76</f>
        <v>2062</v>
      </c>
      <c r="P81" s="99">
        <f>Amnt_Deposited!C76</f>
        <v>0</v>
      </c>
      <c r="Q81" s="284">
        <f>MCF!R80</f>
        <v>1</v>
      </c>
      <c r="R81" s="67">
        <f t="shared" si="17"/>
        <v>0</v>
      </c>
      <c r="S81" s="67">
        <f t="shared" si="7"/>
        <v>0</v>
      </c>
      <c r="T81" s="67">
        <f t="shared" si="8"/>
        <v>0</v>
      </c>
      <c r="U81" s="67">
        <f t="shared" si="9"/>
        <v>9.9477179881624085E-6</v>
      </c>
      <c r="V81" s="67">
        <f t="shared" si="10"/>
        <v>4.8925333917486016E-6</v>
      </c>
      <c r="W81" s="100">
        <f t="shared" si="11"/>
        <v>3.2616889278324011E-6</v>
      </c>
    </row>
    <row r="82" spans="2:23">
      <c r="B82" s="96">
        <f>Amnt_Deposited!B77</f>
        <v>2063</v>
      </c>
      <c r="C82" s="99">
        <f>Amnt_Deposited!C77</f>
        <v>0</v>
      </c>
      <c r="D82" s="418">
        <f>Dry_Matter_Content!C69</f>
        <v>0.59</v>
      </c>
      <c r="E82" s="284">
        <f>MCF!R81</f>
        <v>1</v>
      </c>
      <c r="F82" s="67">
        <f t="shared" si="12"/>
        <v>0</v>
      </c>
      <c r="G82" s="67">
        <f t="shared" si="13"/>
        <v>0</v>
      </c>
      <c r="H82" s="67">
        <f t="shared" si="14"/>
        <v>0</v>
      </c>
      <c r="I82" s="67">
        <f t="shared" si="15"/>
        <v>9.9666686775030753E-6</v>
      </c>
      <c r="J82" s="67">
        <f t="shared" si="16"/>
        <v>4.9018538088036689E-6</v>
      </c>
      <c r="K82" s="100">
        <f t="shared" si="6"/>
        <v>3.2679025392024456E-6</v>
      </c>
      <c r="O82" s="96">
        <f>Amnt_Deposited!B77</f>
        <v>2063</v>
      </c>
      <c r="P82" s="99">
        <f>Amnt_Deposited!C77</f>
        <v>0</v>
      </c>
      <c r="Q82" s="284">
        <f>MCF!R81</f>
        <v>1</v>
      </c>
      <c r="R82" s="67">
        <f t="shared" si="17"/>
        <v>0</v>
      </c>
      <c r="S82" s="67">
        <f t="shared" si="7"/>
        <v>0</v>
      </c>
      <c r="T82" s="67">
        <f t="shared" si="8"/>
        <v>0</v>
      </c>
      <c r="U82" s="67">
        <f t="shared" si="9"/>
        <v>6.6681547797745832E-6</v>
      </c>
      <c r="V82" s="67">
        <f t="shared" si="10"/>
        <v>3.2795632083878253E-6</v>
      </c>
      <c r="W82" s="100">
        <f t="shared" si="11"/>
        <v>2.1863754722585499E-6</v>
      </c>
    </row>
    <row r="83" spans="2:23">
      <c r="B83" s="96">
        <f>Amnt_Deposited!B78</f>
        <v>2064</v>
      </c>
      <c r="C83" s="99">
        <f>Amnt_Deposited!C78</f>
        <v>0</v>
      </c>
      <c r="D83" s="418">
        <f>Dry_Matter_Content!C70</f>
        <v>0.59</v>
      </c>
      <c r="E83" s="284">
        <f>MCF!R82</f>
        <v>1</v>
      </c>
      <c r="F83" s="67">
        <f t="shared" ref="F83:F99" si="18">C83*D83*$K$6*DOCF*E83</f>
        <v>0</v>
      </c>
      <c r="G83" s="67">
        <f t="shared" ref="G83:G99" si="19">F83*$K$12</f>
        <v>0</v>
      </c>
      <c r="H83" s="67">
        <f t="shared" ref="H83:H99" si="20">F83*(1-$K$12)</f>
        <v>0</v>
      </c>
      <c r="I83" s="67">
        <f t="shared" ref="I83:I99" si="21">G83+I82*$K$10</f>
        <v>6.6808578067258262E-6</v>
      </c>
      <c r="J83" s="67">
        <f t="shared" ref="J83:J99" si="22">I82*(1-$K$10)+H83</f>
        <v>3.2858108707772495E-6</v>
      </c>
      <c r="K83" s="100">
        <f t="shared" si="6"/>
        <v>2.1905405805181663E-6</v>
      </c>
      <c r="O83" s="96">
        <f>Amnt_Deposited!B78</f>
        <v>2064</v>
      </c>
      <c r="P83" s="99">
        <f>Amnt_Deposited!C78</f>
        <v>0</v>
      </c>
      <c r="Q83" s="284">
        <f>MCF!R82</f>
        <v>1</v>
      </c>
      <c r="R83" s="67">
        <f t="shared" ref="R83:R99" si="23">P83*$W$6*DOCF*Q83</f>
        <v>0</v>
      </c>
      <c r="S83" s="67">
        <f t="shared" si="7"/>
        <v>0</v>
      </c>
      <c r="T83" s="67">
        <f t="shared" si="8"/>
        <v>0</v>
      </c>
      <c r="U83" s="67">
        <f t="shared" si="9"/>
        <v>4.4697978189512674E-6</v>
      </c>
      <c r="V83" s="67">
        <f t="shared" si="10"/>
        <v>2.1983569608233162E-6</v>
      </c>
      <c r="W83" s="100">
        <f t="shared" si="11"/>
        <v>1.465571307215544E-6</v>
      </c>
    </row>
    <row r="84" spans="2:23">
      <c r="B84" s="96">
        <f>Amnt_Deposited!B79</f>
        <v>2065</v>
      </c>
      <c r="C84" s="99">
        <f>Amnt_Deposited!C79</f>
        <v>0</v>
      </c>
      <c r="D84" s="418">
        <f>Dry_Matter_Content!C71</f>
        <v>0.59</v>
      </c>
      <c r="E84" s="284">
        <f>MCF!R83</f>
        <v>1</v>
      </c>
      <c r="F84" s="67">
        <f t="shared" si="18"/>
        <v>0</v>
      </c>
      <c r="G84" s="67">
        <f t="shared" si="19"/>
        <v>0</v>
      </c>
      <c r="H84" s="67">
        <f t="shared" si="20"/>
        <v>0</v>
      </c>
      <c r="I84" s="67">
        <f t="shared" si="21"/>
        <v>4.4783129125620159E-6</v>
      </c>
      <c r="J84" s="67">
        <f t="shared" si="22"/>
        <v>2.2025448941638099E-6</v>
      </c>
      <c r="K84" s="100">
        <f t="shared" si="6"/>
        <v>1.4683632627758732E-6</v>
      </c>
      <c r="O84" s="96">
        <f>Amnt_Deposited!B79</f>
        <v>2065</v>
      </c>
      <c r="P84" s="99">
        <f>Amnt_Deposited!C79</f>
        <v>0</v>
      </c>
      <c r="Q84" s="284">
        <f>MCF!R83</f>
        <v>1</v>
      </c>
      <c r="R84" s="67">
        <f t="shared" si="23"/>
        <v>0</v>
      </c>
      <c r="S84" s="67">
        <f t="shared" si="7"/>
        <v>0</v>
      </c>
      <c r="T84" s="67">
        <f t="shared" si="8"/>
        <v>0</v>
      </c>
      <c r="U84" s="67">
        <f t="shared" si="9"/>
        <v>2.9961950797694136E-6</v>
      </c>
      <c r="V84" s="67">
        <f t="shared" si="10"/>
        <v>1.4736027391818536E-6</v>
      </c>
      <c r="W84" s="100">
        <f t="shared" si="11"/>
        <v>9.8240182612123558E-7</v>
      </c>
    </row>
    <row r="85" spans="2:23">
      <c r="B85" s="96">
        <f>Amnt_Deposited!B80</f>
        <v>2066</v>
      </c>
      <c r="C85" s="99">
        <f>Amnt_Deposited!C80</f>
        <v>0</v>
      </c>
      <c r="D85" s="418">
        <f>Dry_Matter_Content!C72</f>
        <v>0.59</v>
      </c>
      <c r="E85" s="284">
        <f>MCF!R84</f>
        <v>1</v>
      </c>
      <c r="F85" s="67">
        <f t="shared" si="18"/>
        <v>0</v>
      </c>
      <c r="G85" s="67">
        <f t="shared" si="19"/>
        <v>0</v>
      </c>
      <c r="H85" s="67">
        <f t="shared" si="20"/>
        <v>0</v>
      </c>
      <c r="I85" s="67">
        <f t="shared" si="21"/>
        <v>3.0019029177105686E-6</v>
      </c>
      <c r="J85" s="67">
        <f t="shared" si="22"/>
        <v>1.4764099948514473E-6</v>
      </c>
      <c r="K85" s="100">
        <f t="shared" ref="K85:K99" si="24">J85*CH4_fraction*conv</f>
        <v>9.8427332990096477E-7</v>
      </c>
      <c r="O85" s="96">
        <f>Amnt_Deposited!B80</f>
        <v>2066</v>
      </c>
      <c r="P85" s="99">
        <f>Amnt_Deposited!C80</f>
        <v>0</v>
      </c>
      <c r="Q85" s="284">
        <f>MCF!R84</f>
        <v>1</v>
      </c>
      <c r="R85" s="67">
        <f t="shared" si="23"/>
        <v>0</v>
      </c>
      <c r="S85" s="67">
        <f t="shared" ref="S85:S98" si="25">R85*$W$12</f>
        <v>0</v>
      </c>
      <c r="T85" s="67">
        <f t="shared" ref="T85:T98" si="26">R85*(1-$W$12)</f>
        <v>0</v>
      </c>
      <c r="U85" s="67">
        <f t="shared" ref="U85:U98" si="27">S85+U84*$W$10</f>
        <v>2.0084096238027894E-6</v>
      </c>
      <c r="V85" s="67">
        <f t="shared" ref="V85:V98" si="28">U84*(1-$W$10)+T85</f>
        <v>9.8778545596662422E-7</v>
      </c>
      <c r="W85" s="100">
        <f t="shared" ref="W85:W99" si="29">V85*CH4_fraction*conv</f>
        <v>6.5852363731108281E-7</v>
      </c>
    </row>
    <row r="86" spans="2:23">
      <c r="B86" s="96">
        <f>Amnt_Deposited!B81</f>
        <v>2067</v>
      </c>
      <c r="C86" s="99">
        <f>Amnt_Deposited!C81</f>
        <v>0</v>
      </c>
      <c r="D86" s="418">
        <f>Dry_Matter_Content!C73</f>
        <v>0.59</v>
      </c>
      <c r="E86" s="284">
        <f>MCF!R85</f>
        <v>1</v>
      </c>
      <c r="F86" s="67">
        <f t="shared" si="18"/>
        <v>0</v>
      </c>
      <c r="G86" s="67">
        <f t="shared" si="19"/>
        <v>0</v>
      </c>
      <c r="H86" s="67">
        <f t="shared" si="20"/>
        <v>0</v>
      </c>
      <c r="I86" s="67">
        <f t="shared" si="21"/>
        <v>2.0122357019942682E-6</v>
      </c>
      <c r="J86" s="67">
        <f t="shared" si="22"/>
        <v>9.8966721571630019E-7</v>
      </c>
      <c r="K86" s="100">
        <f t="shared" si="24"/>
        <v>6.5977814381086679E-7</v>
      </c>
      <c r="O86" s="96">
        <f>Amnt_Deposited!B81</f>
        <v>2067</v>
      </c>
      <c r="P86" s="99">
        <f>Amnt_Deposited!C81</f>
        <v>0</v>
      </c>
      <c r="Q86" s="284">
        <f>MCF!R85</f>
        <v>1</v>
      </c>
      <c r="R86" s="67">
        <f t="shared" si="23"/>
        <v>0</v>
      </c>
      <c r="S86" s="67">
        <f t="shared" si="25"/>
        <v>0</v>
      </c>
      <c r="T86" s="67">
        <f t="shared" si="26"/>
        <v>0</v>
      </c>
      <c r="U86" s="67">
        <f t="shared" si="27"/>
        <v>1.3462772314859068E-6</v>
      </c>
      <c r="V86" s="67">
        <f t="shared" si="28"/>
        <v>6.621323923168826E-7</v>
      </c>
      <c r="W86" s="100">
        <f t="shared" si="29"/>
        <v>4.414215948779217E-7</v>
      </c>
    </row>
    <row r="87" spans="2:23">
      <c r="B87" s="96">
        <f>Amnt_Deposited!B82</f>
        <v>2068</v>
      </c>
      <c r="C87" s="99">
        <f>Amnt_Deposited!C82</f>
        <v>0</v>
      </c>
      <c r="D87" s="418">
        <f>Dry_Matter_Content!C74</f>
        <v>0.59</v>
      </c>
      <c r="E87" s="284">
        <f>MCF!R86</f>
        <v>1</v>
      </c>
      <c r="F87" s="67">
        <f t="shared" si="18"/>
        <v>0</v>
      </c>
      <c r="G87" s="67">
        <f t="shared" si="19"/>
        <v>0</v>
      </c>
      <c r="H87" s="67">
        <f t="shared" si="20"/>
        <v>0</v>
      </c>
      <c r="I87" s="67">
        <f t="shared" si="21"/>
        <v>1.3488419283953549E-6</v>
      </c>
      <c r="J87" s="67">
        <f t="shared" si="22"/>
        <v>6.6339377359891332E-7</v>
      </c>
      <c r="K87" s="100">
        <f t="shared" si="24"/>
        <v>4.4226251573260886E-7</v>
      </c>
      <c r="O87" s="96">
        <f>Amnt_Deposited!B82</f>
        <v>2068</v>
      </c>
      <c r="P87" s="99">
        <f>Amnt_Deposited!C82</f>
        <v>0</v>
      </c>
      <c r="Q87" s="284">
        <f>MCF!R86</f>
        <v>1</v>
      </c>
      <c r="R87" s="67">
        <f t="shared" si="23"/>
        <v>0</v>
      </c>
      <c r="S87" s="67">
        <f t="shared" si="25"/>
        <v>0</v>
      </c>
      <c r="T87" s="67">
        <f t="shared" si="26"/>
        <v>0</v>
      </c>
      <c r="U87" s="67">
        <f t="shared" si="27"/>
        <v>9.0243661578636609E-7</v>
      </c>
      <c r="V87" s="67">
        <f t="shared" si="28"/>
        <v>4.4384061569954068E-7</v>
      </c>
      <c r="W87" s="100">
        <f t="shared" si="29"/>
        <v>2.9589374379969377E-7</v>
      </c>
    </row>
    <row r="88" spans="2:23">
      <c r="B88" s="96">
        <f>Amnt_Deposited!B83</f>
        <v>2069</v>
      </c>
      <c r="C88" s="99">
        <f>Amnt_Deposited!C83</f>
        <v>0</v>
      </c>
      <c r="D88" s="418">
        <f>Dry_Matter_Content!C75</f>
        <v>0.59</v>
      </c>
      <c r="E88" s="284">
        <f>MCF!R87</f>
        <v>1</v>
      </c>
      <c r="F88" s="67">
        <f t="shared" si="18"/>
        <v>0</v>
      </c>
      <c r="G88" s="67">
        <f t="shared" si="19"/>
        <v>0</v>
      </c>
      <c r="H88" s="67">
        <f t="shared" si="20"/>
        <v>0</v>
      </c>
      <c r="I88" s="67">
        <f t="shared" si="21"/>
        <v>9.041557835367748E-7</v>
      </c>
      <c r="J88" s="67">
        <f t="shared" si="22"/>
        <v>4.4468614485858011E-7</v>
      </c>
      <c r="K88" s="100">
        <f t="shared" si="24"/>
        <v>2.9645742990572004E-7</v>
      </c>
      <c r="O88" s="96">
        <f>Amnt_Deposited!B83</f>
        <v>2069</v>
      </c>
      <c r="P88" s="99">
        <f>Amnt_Deposited!C83</f>
        <v>0</v>
      </c>
      <c r="Q88" s="284">
        <f>MCF!R87</f>
        <v>1</v>
      </c>
      <c r="R88" s="67">
        <f t="shared" si="23"/>
        <v>0</v>
      </c>
      <c r="S88" s="67">
        <f t="shared" si="25"/>
        <v>0</v>
      </c>
      <c r="T88" s="67">
        <f t="shared" si="26"/>
        <v>0</v>
      </c>
      <c r="U88" s="67">
        <f t="shared" si="27"/>
        <v>6.0492135383816343E-7</v>
      </c>
      <c r="V88" s="67">
        <f t="shared" si="28"/>
        <v>2.9751526194820261E-7</v>
      </c>
      <c r="W88" s="100">
        <f t="shared" si="29"/>
        <v>1.9834350796546841E-7</v>
      </c>
    </row>
    <row r="89" spans="2:23">
      <c r="B89" s="96">
        <f>Amnt_Deposited!B84</f>
        <v>2070</v>
      </c>
      <c r="C89" s="99">
        <f>Amnt_Deposited!C84</f>
        <v>0</v>
      </c>
      <c r="D89" s="418">
        <f>Dry_Matter_Content!C76</f>
        <v>0.59</v>
      </c>
      <c r="E89" s="284">
        <f>MCF!R88</f>
        <v>1</v>
      </c>
      <c r="F89" s="67">
        <f t="shared" si="18"/>
        <v>0</v>
      </c>
      <c r="G89" s="67">
        <f t="shared" si="19"/>
        <v>0</v>
      </c>
      <c r="H89" s="67">
        <f t="shared" si="20"/>
        <v>0</v>
      </c>
      <c r="I89" s="67">
        <f t="shared" si="21"/>
        <v>6.0607374644376041E-7</v>
      </c>
      <c r="J89" s="67">
        <f t="shared" si="22"/>
        <v>2.9808203709301439E-7</v>
      </c>
      <c r="K89" s="100">
        <f t="shared" si="24"/>
        <v>1.9872135806200959E-7</v>
      </c>
      <c r="O89" s="96">
        <f>Amnt_Deposited!B84</f>
        <v>2070</v>
      </c>
      <c r="P89" s="99">
        <f>Amnt_Deposited!C84</f>
        <v>0</v>
      </c>
      <c r="Q89" s="284">
        <f>MCF!R88</f>
        <v>1</v>
      </c>
      <c r="R89" s="67">
        <f t="shared" si="23"/>
        <v>0</v>
      </c>
      <c r="S89" s="67">
        <f t="shared" si="25"/>
        <v>0</v>
      </c>
      <c r="T89" s="67">
        <f t="shared" si="26"/>
        <v>0</v>
      </c>
      <c r="U89" s="67">
        <f t="shared" si="27"/>
        <v>4.0549090975273899E-7</v>
      </c>
      <c r="V89" s="67">
        <f t="shared" si="28"/>
        <v>1.9943044408542447E-7</v>
      </c>
      <c r="W89" s="100">
        <f t="shared" si="29"/>
        <v>1.3295362939028297E-7</v>
      </c>
    </row>
    <row r="90" spans="2:23">
      <c r="B90" s="96">
        <f>Amnt_Deposited!B85</f>
        <v>2071</v>
      </c>
      <c r="C90" s="99">
        <f>Amnt_Deposited!C85</f>
        <v>0</v>
      </c>
      <c r="D90" s="418">
        <f>Dry_Matter_Content!C77</f>
        <v>0.59</v>
      </c>
      <c r="E90" s="284">
        <f>MCF!R89</f>
        <v>1</v>
      </c>
      <c r="F90" s="67">
        <f t="shared" si="18"/>
        <v>0</v>
      </c>
      <c r="G90" s="67">
        <f t="shared" si="19"/>
        <v>0</v>
      </c>
      <c r="H90" s="67">
        <f t="shared" si="20"/>
        <v>0</v>
      </c>
      <c r="I90" s="67">
        <f t="shared" si="21"/>
        <v>4.062633816171739E-7</v>
      </c>
      <c r="J90" s="67">
        <f t="shared" si="22"/>
        <v>1.9981036482658654E-7</v>
      </c>
      <c r="K90" s="100">
        <f t="shared" si="24"/>
        <v>1.3320690988439101E-7</v>
      </c>
      <c r="O90" s="96">
        <f>Amnt_Deposited!B85</f>
        <v>2071</v>
      </c>
      <c r="P90" s="99">
        <f>Amnt_Deposited!C85</f>
        <v>0</v>
      </c>
      <c r="Q90" s="284">
        <f>MCF!R89</f>
        <v>1</v>
      </c>
      <c r="R90" s="67">
        <f t="shared" si="23"/>
        <v>0</v>
      </c>
      <c r="S90" s="67">
        <f t="shared" si="25"/>
        <v>0</v>
      </c>
      <c r="T90" s="67">
        <f t="shared" si="26"/>
        <v>0</v>
      </c>
      <c r="U90" s="67">
        <f t="shared" si="27"/>
        <v>2.7180868529248926E-7</v>
      </c>
      <c r="V90" s="67">
        <f t="shared" si="28"/>
        <v>1.3368222446024971E-7</v>
      </c>
      <c r="W90" s="100">
        <f t="shared" si="29"/>
        <v>8.9121482973499806E-8</v>
      </c>
    </row>
    <row r="91" spans="2:23">
      <c r="B91" s="96">
        <f>Amnt_Deposited!B86</f>
        <v>2072</v>
      </c>
      <c r="C91" s="99">
        <f>Amnt_Deposited!C86</f>
        <v>0</v>
      </c>
      <c r="D91" s="418">
        <f>Dry_Matter_Content!C78</f>
        <v>0.59</v>
      </c>
      <c r="E91" s="284">
        <f>MCF!R90</f>
        <v>1</v>
      </c>
      <c r="F91" s="67">
        <f t="shared" si="18"/>
        <v>0</v>
      </c>
      <c r="G91" s="67">
        <f t="shared" si="19"/>
        <v>0</v>
      </c>
      <c r="H91" s="67">
        <f t="shared" si="20"/>
        <v>0</v>
      </c>
      <c r="I91" s="67">
        <f t="shared" si="21"/>
        <v>2.7232648866821854E-7</v>
      </c>
      <c r="J91" s="67">
        <f t="shared" si="22"/>
        <v>1.3393689294895539E-7</v>
      </c>
      <c r="K91" s="100">
        <f t="shared" si="24"/>
        <v>8.9291261965970252E-8</v>
      </c>
      <c r="O91" s="96">
        <f>Amnt_Deposited!B86</f>
        <v>2072</v>
      </c>
      <c r="P91" s="99">
        <f>Amnt_Deposited!C86</f>
        <v>0</v>
      </c>
      <c r="Q91" s="284">
        <f>MCF!R90</f>
        <v>1</v>
      </c>
      <c r="R91" s="67">
        <f t="shared" si="23"/>
        <v>0</v>
      </c>
      <c r="S91" s="67">
        <f t="shared" si="25"/>
        <v>0</v>
      </c>
      <c r="T91" s="67">
        <f t="shared" si="26"/>
        <v>0</v>
      </c>
      <c r="U91" s="67">
        <f t="shared" si="27"/>
        <v>1.8219881043814799E-7</v>
      </c>
      <c r="V91" s="67">
        <f t="shared" si="28"/>
        <v>8.9609874854341253E-8</v>
      </c>
      <c r="W91" s="100">
        <f t="shared" si="29"/>
        <v>5.9739916569560826E-8</v>
      </c>
    </row>
    <row r="92" spans="2:23">
      <c r="B92" s="96">
        <f>Amnt_Deposited!B87</f>
        <v>2073</v>
      </c>
      <c r="C92" s="99">
        <f>Amnt_Deposited!C87</f>
        <v>0</v>
      </c>
      <c r="D92" s="418">
        <f>Dry_Matter_Content!C79</f>
        <v>0.59</v>
      </c>
      <c r="E92" s="284">
        <f>MCF!R91</f>
        <v>1</v>
      </c>
      <c r="F92" s="67">
        <f t="shared" si="18"/>
        <v>0</v>
      </c>
      <c r="G92" s="67">
        <f t="shared" si="19"/>
        <v>0</v>
      </c>
      <c r="H92" s="67">
        <f t="shared" si="20"/>
        <v>0</v>
      </c>
      <c r="I92" s="67">
        <f t="shared" si="21"/>
        <v>1.8254590442080427E-7</v>
      </c>
      <c r="J92" s="67">
        <f t="shared" si="22"/>
        <v>8.9780584247414275E-8</v>
      </c>
      <c r="K92" s="100">
        <f t="shared" si="24"/>
        <v>5.9853722831609508E-8</v>
      </c>
      <c r="O92" s="96">
        <f>Amnt_Deposited!B87</f>
        <v>2073</v>
      </c>
      <c r="P92" s="99">
        <f>Amnt_Deposited!C87</f>
        <v>0</v>
      </c>
      <c r="Q92" s="284">
        <f>MCF!R91</f>
        <v>1</v>
      </c>
      <c r="R92" s="67">
        <f t="shared" si="23"/>
        <v>0</v>
      </c>
      <c r="S92" s="67">
        <f t="shared" si="25"/>
        <v>0</v>
      </c>
      <c r="T92" s="67">
        <f t="shared" si="26"/>
        <v>0</v>
      </c>
      <c r="U92" s="67">
        <f t="shared" si="27"/>
        <v>1.2213151500053809E-7</v>
      </c>
      <c r="V92" s="67">
        <f t="shared" si="28"/>
        <v>6.00672954376099E-8</v>
      </c>
      <c r="W92" s="100">
        <f t="shared" si="29"/>
        <v>4.0044863625073262E-8</v>
      </c>
    </row>
    <row r="93" spans="2:23">
      <c r="B93" s="96">
        <f>Amnt_Deposited!B88</f>
        <v>2074</v>
      </c>
      <c r="C93" s="99">
        <f>Amnt_Deposited!C88</f>
        <v>0</v>
      </c>
      <c r="D93" s="418">
        <f>Dry_Matter_Content!C80</f>
        <v>0.59</v>
      </c>
      <c r="E93" s="284">
        <f>MCF!R92</f>
        <v>1</v>
      </c>
      <c r="F93" s="67">
        <f t="shared" si="18"/>
        <v>0</v>
      </c>
      <c r="G93" s="67">
        <f t="shared" si="19"/>
        <v>0</v>
      </c>
      <c r="H93" s="67">
        <f t="shared" si="20"/>
        <v>0</v>
      </c>
      <c r="I93" s="67">
        <f t="shared" si="21"/>
        <v>1.2236417905497094E-7</v>
      </c>
      <c r="J93" s="67">
        <f t="shared" si="22"/>
        <v>6.0181725365833329E-8</v>
      </c>
      <c r="K93" s="100">
        <f t="shared" si="24"/>
        <v>4.0121150243888884E-8</v>
      </c>
      <c r="O93" s="96">
        <f>Amnt_Deposited!B88</f>
        <v>2074</v>
      </c>
      <c r="P93" s="99">
        <f>Amnt_Deposited!C88</f>
        <v>0</v>
      </c>
      <c r="Q93" s="284">
        <f>MCF!R92</f>
        <v>1</v>
      </c>
      <c r="R93" s="67">
        <f t="shared" si="23"/>
        <v>0</v>
      </c>
      <c r="S93" s="67">
        <f t="shared" si="25"/>
        <v>0</v>
      </c>
      <c r="T93" s="67">
        <f t="shared" si="26"/>
        <v>0</v>
      </c>
      <c r="U93" s="67">
        <f t="shared" si="27"/>
        <v>8.1867202757563073E-8</v>
      </c>
      <c r="V93" s="67">
        <f t="shared" si="28"/>
        <v>4.0264312242975023E-8</v>
      </c>
      <c r="W93" s="100">
        <f t="shared" si="29"/>
        <v>2.6842874828650013E-8</v>
      </c>
    </row>
    <row r="94" spans="2:23">
      <c r="B94" s="96">
        <f>Amnt_Deposited!B89</f>
        <v>2075</v>
      </c>
      <c r="C94" s="99">
        <f>Amnt_Deposited!C89</f>
        <v>0</v>
      </c>
      <c r="D94" s="418">
        <f>Dry_Matter_Content!C81</f>
        <v>0.59</v>
      </c>
      <c r="E94" s="284">
        <f>MCF!R93</f>
        <v>1</v>
      </c>
      <c r="F94" s="67">
        <f t="shared" si="18"/>
        <v>0</v>
      </c>
      <c r="G94" s="67">
        <f t="shared" si="19"/>
        <v>0</v>
      </c>
      <c r="H94" s="67">
        <f t="shared" si="20"/>
        <v>0</v>
      </c>
      <c r="I94" s="67">
        <f t="shared" si="21"/>
        <v>8.2023162137241332E-8</v>
      </c>
      <c r="J94" s="67">
        <f t="shared" si="22"/>
        <v>4.0341016917729608E-8</v>
      </c>
      <c r="K94" s="100">
        <f t="shared" si="24"/>
        <v>2.6894011278486403E-8</v>
      </c>
      <c r="O94" s="96">
        <f>Amnt_Deposited!B89</f>
        <v>2075</v>
      </c>
      <c r="P94" s="99">
        <f>Amnt_Deposited!C89</f>
        <v>0</v>
      </c>
      <c r="Q94" s="284">
        <f>MCF!R93</f>
        <v>1</v>
      </c>
      <c r="R94" s="67">
        <f t="shared" si="23"/>
        <v>0</v>
      </c>
      <c r="S94" s="67">
        <f t="shared" si="25"/>
        <v>0</v>
      </c>
      <c r="T94" s="67">
        <f t="shared" si="26"/>
        <v>0</v>
      </c>
      <c r="U94" s="67">
        <f t="shared" si="27"/>
        <v>5.4877227121258701E-8</v>
      </c>
      <c r="V94" s="67">
        <f t="shared" si="28"/>
        <v>2.6989975636304376E-8</v>
      </c>
      <c r="W94" s="100">
        <f t="shared" si="29"/>
        <v>1.7993317090869582E-8</v>
      </c>
    </row>
    <row r="95" spans="2:23">
      <c r="B95" s="96">
        <f>Amnt_Deposited!B90</f>
        <v>2076</v>
      </c>
      <c r="C95" s="99">
        <f>Amnt_Deposited!C90</f>
        <v>0</v>
      </c>
      <c r="D95" s="418">
        <f>Dry_Matter_Content!C82</f>
        <v>0.59</v>
      </c>
      <c r="E95" s="284">
        <f>MCF!R94</f>
        <v>1</v>
      </c>
      <c r="F95" s="67">
        <f t="shared" si="18"/>
        <v>0</v>
      </c>
      <c r="G95" s="67">
        <f t="shared" si="19"/>
        <v>0</v>
      </c>
      <c r="H95" s="67">
        <f t="shared" si="20"/>
        <v>0</v>
      </c>
      <c r="I95" s="67">
        <f t="shared" si="21"/>
        <v>5.4981769819824321E-8</v>
      </c>
      <c r="J95" s="67">
        <f t="shared" si="22"/>
        <v>2.7041392317417014E-8</v>
      </c>
      <c r="K95" s="100">
        <f t="shared" si="24"/>
        <v>1.8027594878278008E-8</v>
      </c>
      <c r="O95" s="96">
        <f>Amnt_Deposited!B90</f>
        <v>2076</v>
      </c>
      <c r="P95" s="99">
        <f>Amnt_Deposited!C90</f>
        <v>0</v>
      </c>
      <c r="Q95" s="284">
        <f>MCF!R94</f>
        <v>1</v>
      </c>
      <c r="R95" s="67">
        <f t="shared" si="23"/>
        <v>0</v>
      </c>
      <c r="S95" s="67">
        <f t="shared" si="25"/>
        <v>0</v>
      </c>
      <c r="T95" s="67">
        <f t="shared" si="26"/>
        <v>0</v>
      </c>
      <c r="U95" s="67">
        <f t="shared" si="27"/>
        <v>3.6785305410230368E-8</v>
      </c>
      <c r="V95" s="67">
        <f t="shared" si="28"/>
        <v>1.8091921711028333E-8</v>
      </c>
      <c r="W95" s="100">
        <f t="shared" si="29"/>
        <v>1.2061281140685555E-8</v>
      </c>
    </row>
    <row r="96" spans="2:23">
      <c r="B96" s="96">
        <f>Amnt_Deposited!B91</f>
        <v>2077</v>
      </c>
      <c r="C96" s="99">
        <f>Amnt_Deposited!C91</f>
        <v>0</v>
      </c>
      <c r="D96" s="418">
        <f>Dry_Matter_Content!C83</f>
        <v>0.59</v>
      </c>
      <c r="E96" s="284">
        <f>MCF!R95</f>
        <v>1</v>
      </c>
      <c r="F96" s="67">
        <f t="shared" si="18"/>
        <v>0</v>
      </c>
      <c r="G96" s="67">
        <f t="shared" si="19"/>
        <v>0</v>
      </c>
      <c r="H96" s="67">
        <f t="shared" si="20"/>
        <v>0</v>
      </c>
      <c r="I96" s="67">
        <f t="shared" si="21"/>
        <v>3.6855382476745563E-8</v>
      </c>
      <c r="J96" s="67">
        <f t="shared" si="22"/>
        <v>1.8126387343078758E-8</v>
      </c>
      <c r="K96" s="100">
        <f t="shared" si="24"/>
        <v>1.2084258228719172E-8</v>
      </c>
      <c r="O96" s="96">
        <f>Amnt_Deposited!B91</f>
        <v>2077</v>
      </c>
      <c r="P96" s="99">
        <f>Amnt_Deposited!C91</f>
        <v>0</v>
      </c>
      <c r="Q96" s="284">
        <f>MCF!R95</f>
        <v>1</v>
      </c>
      <c r="R96" s="67">
        <f t="shared" si="23"/>
        <v>0</v>
      </c>
      <c r="S96" s="67">
        <f t="shared" si="25"/>
        <v>0</v>
      </c>
      <c r="T96" s="67">
        <f t="shared" si="26"/>
        <v>0</v>
      </c>
      <c r="U96" s="67">
        <f t="shared" si="27"/>
        <v>2.4657927616020674E-8</v>
      </c>
      <c r="V96" s="67">
        <f t="shared" si="28"/>
        <v>1.2127377794209696E-8</v>
      </c>
      <c r="W96" s="100">
        <f t="shared" si="29"/>
        <v>8.0849185294731299E-9</v>
      </c>
    </row>
    <row r="97" spans="2:23">
      <c r="B97" s="96">
        <f>Amnt_Deposited!B92</f>
        <v>2078</v>
      </c>
      <c r="C97" s="99">
        <f>Amnt_Deposited!C92</f>
        <v>0</v>
      </c>
      <c r="D97" s="418">
        <f>Dry_Matter_Content!C84</f>
        <v>0.59</v>
      </c>
      <c r="E97" s="284">
        <f>MCF!R96</f>
        <v>1</v>
      </c>
      <c r="F97" s="67">
        <f t="shared" si="18"/>
        <v>0</v>
      </c>
      <c r="G97" s="67">
        <f t="shared" si="19"/>
        <v>0</v>
      </c>
      <c r="H97" s="67">
        <f t="shared" si="20"/>
        <v>0</v>
      </c>
      <c r="I97" s="67">
        <f t="shared" si="21"/>
        <v>2.4704901678473182E-8</v>
      </c>
      <c r="J97" s="67">
        <f t="shared" si="22"/>
        <v>1.2150480798272383E-8</v>
      </c>
      <c r="K97" s="100">
        <f t="shared" si="24"/>
        <v>8.1003205321815885E-9</v>
      </c>
      <c r="O97" s="96">
        <f>Amnt_Deposited!B92</f>
        <v>2078</v>
      </c>
      <c r="P97" s="99">
        <f>Amnt_Deposited!C92</f>
        <v>0</v>
      </c>
      <c r="Q97" s="284">
        <f>MCF!R96</f>
        <v>1</v>
      </c>
      <c r="R97" s="67">
        <f t="shared" si="23"/>
        <v>0</v>
      </c>
      <c r="S97" s="67">
        <f t="shared" si="25"/>
        <v>0</v>
      </c>
      <c r="T97" s="67">
        <f t="shared" si="26"/>
        <v>0</v>
      </c>
      <c r="U97" s="67">
        <f t="shared" si="27"/>
        <v>1.6528703174714439E-8</v>
      </c>
      <c r="V97" s="67">
        <f t="shared" si="28"/>
        <v>8.1292244413062333E-9</v>
      </c>
      <c r="W97" s="100">
        <f t="shared" si="29"/>
        <v>5.4194829608708222E-9</v>
      </c>
    </row>
    <row r="98" spans="2:23">
      <c r="B98" s="96">
        <f>Amnt_Deposited!B93</f>
        <v>2079</v>
      </c>
      <c r="C98" s="99">
        <f>Amnt_Deposited!C93</f>
        <v>0</v>
      </c>
      <c r="D98" s="418">
        <f>Dry_Matter_Content!C85</f>
        <v>0.59</v>
      </c>
      <c r="E98" s="284">
        <f>MCF!R97</f>
        <v>1</v>
      </c>
      <c r="F98" s="67">
        <f t="shared" si="18"/>
        <v>0</v>
      </c>
      <c r="G98" s="67">
        <f t="shared" si="19"/>
        <v>0</v>
      </c>
      <c r="H98" s="67">
        <f t="shared" si="20"/>
        <v>0</v>
      </c>
      <c r="I98" s="67">
        <f t="shared" si="21"/>
        <v>1.6560190830420088E-8</v>
      </c>
      <c r="J98" s="67">
        <f t="shared" si="22"/>
        <v>8.1447108480530955E-9</v>
      </c>
      <c r="K98" s="100">
        <f t="shared" si="24"/>
        <v>5.4298072320353968E-9</v>
      </c>
      <c r="O98" s="96">
        <f>Amnt_Deposited!B93</f>
        <v>2079</v>
      </c>
      <c r="P98" s="99">
        <f>Amnt_Deposited!C93</f>
        <v>0</v>
      </c>
      <c r="Q98" s="284">
        <f>MCF!R97</f>
        <v>1</v>
      </c>
      <c r="R98" s="67">
        <f t="shared" si="23"/>
        <v>0</v>
      </c>
      <c r="S98" s="67">
        <f t="shared" si="25"/>
        <v>0</v>
      </c>
      <c r="T98" s="67">
        <f t="shared" si="26"/>
        <v>0</v>
      </c>
      <c r="U98" s="67">
        <f t="shared" si="27"/>
        <v>1.1079521072984E-8</v>
      </c>
      <c r="V98" s="67">
        <f t="shared" si="28"/>
        <v>5.4491821017304385E-9</v>
      </c>
      <c r="W98" s="100">
        <f t="shared" si="29"/>
        <v>3.6327880678202923E-9</v>
      </c>
    </row>
    <row r="99" spans="2:23" ht="13.5" thickBot="1">
      <c r="B99" s="97">
        <f>Amnt_Deposited!B94</f>
        <v>2080</v>
      </c>
      <c r="C99" s="101">
        <f>Amnt_Deposited!C94</f>
        <v>0</v>
      </c>
      <c r="D99" s="419">
        <f>Dry_Matter_Content!C86</f>
        <v>0.59</v>
      </c>
      <c r="E99" s="285">
        <f>MCF!R98</f>
        <v>1</v>
      </c>
      <c r="F99" s="68">
        <f t="shared" si="18"/>
        <v>0</v>
      </c>
      <c r="G99" s="68">
        <f t="shared" si="19"/>
        <v>0</v>
      </c>
      <c r="H99" s="68">
        <f t="shared" si="20"/>
        <v>0</v>
      </c>
      <c r="I99" s="68">
        <f t="shared" si="21"/>
        <v>1.1100627879806166E-8</v>
      </c>
      <c r="J99" s="68">
        <f t="shared" si="22"/>
        <v>5.4595629506139221E-9</v>
      </c>
      <c r="K99" s="102">
        <f t="shared" si="24"/>
        <v>3.6397086337426146E-9</v>
      </c>
      <c r="O99" s="97">
        <f>Amnt_Deposited!B94</f>
        <v>2080</v>
      </c>
      <c r="P99" s="101">
        <f>Amnt_Deposited!C94</f>
        <v>0</v>
      </c>
      <c r="Q99" s="285">
        <f>MCF!R98</f>
        <v>1</v>
      </c>
      <c r="R99" s="68">
        <f t="shared" si="23"/>
        <v>0</v>
      </c>
      <c r="S99" s="68">
        <f>R99*$W$12</f>
        <v>0</v>
      </c>
      <c r="T99" s="68">
        <f>R99*(1-$W$12)</f>
        <v>0</v>
      </c>
      <c r="U99" s="68">
        <f>S99+U98*$W$10</f>
        <v>7.4268250756954713E-9</v>
      </c>
      <c r="V99" s="68">
        <f>U98*(1-$W$10)+T99</f>
        <v>3.6526959972885292E-9</v>
      </c>
      <c r="W99" s="102">
        <f t="shared" si="29"/>
        <v>2.4351306648590195E-9</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1.3233898233600001</v>
      </c>
      <c r="D19" s="416">
        <f>Dry_Matter_Content!D6</f>
        <v>0.44</v>
      </c>
      <c r="E19" s="283">
        <f>MCF!R18</f>
        <v>1</v>
      </c>
      <c r="F19" s="130">
        <f t="shared" ref="F19:F50" si="0">C19*D19*$K$6*DOCF*E19</f>
        <v>0.12810413490124803</v>
      </c>
      <c r="G19" s="65">
        <f t="shared" ref="G19:G82" si="1">F19*$K$12</f>
        <v>0.12810413490124803</v>
      </c>
      <c r="H19" s="65">
        <f t="shared" ref="H19:H82" si="2">F19*(1-$K$12)</f>
        <v>0</v>
      </c>
      <c r="I19" s="65">
        <f t="shared" ref="I19:I82" si="3">G19+I18*$K$10</f>
        <v>0.12810413490124803</v>
      </c>
      <c r="J19" s="65">
        <f t="shared" ref="J19:J82" si="4">I18*(1-$K$10)+H19</f>
        <v>0</v>
      </c>
      <c r="K19" s="66">
        <f>J19*CH4_fraction*conv</f>
        <v>0</v>
      </c>
      <c r="O19" s="95">
        <f>Amnt_Deposited!B14</f>
        <v>2000</v>
      </c>
      <c r="P19" s="98">
        <f>Amnt_Deposited!D14</f>
        <v>1.3233898233600001</v>
      </c>
      <c r="Q19" s="283">
        <f>MCF!R18</f>
        <v>1</v>
      </c>
      <c r="R19" s="130">
        <f t="shared" ref="R19:R50" si="5">P19*$W$6*DOCF*Q19</f>
        <v>0.26467796467200005</v>
      </c>
      <c r="S19" s="65">
        <f>R19*$W$12</f>
        <v>0.26467796467200005</v>
      </c>
      <c r="T19" s="65">
        <f>R19*(1-$W$12)</f>
        <v>0</v>
      </c>
      <c r="U19" s="65">
        <f>S19+U18*$W$10</f>
        <v>0.26467796467200005</v>
      </c>
      <c r="V19" s="65">
        <f>U18*(1-$W$10)+T19</f>
        <v>0</v>
      </c>
      <c r="W19" s="66">
        <f>V19*CH4_fraction*conv</f>
        <v>0</v>
      </c>
    </row>
    <row r="20" spans="2:23">
      <c r="B20" s="96">
        <f>Amnt_Deposited!B15</f>
        <v>2001</v>
      </c>
      <c r="C20" s="99">
        <f>Amnt_Deposited!D15</f>
        <v>1.361991683514</v>
      </c>
      <c r="D20" s="418">
        <f>Dry_Matter_Content!D7</f>
        <v>0.44</v>
      </c>
      <c r="E20" s="284">
        <f>MCF!R19</f>
        <v>1</v>
      </c>
      <c r="F20" s="67">
        <f t="shared" si="0"/>
        <v>0.13184079496415521</v>
      </c>
      <c r="G20" s="67">
        <f t="shared" si="1"/>
        <v>0.13184079496415521</v>
      </c>
      <c r="H20" s="67">
        <f t="shared" si="2"/>
        <v>0</v>
      </c>
      <c r="I20" s="67">
        <f t="shared" si="3"/>
        <v>0.25128429865047675</v>
      </c>
      <c r="J20" s="67">
        <f t="shared" si="4"/>
        <v>8.6606312149264709E-3</v>
      </c>
      <c r="K20" s="100">
        <f>J20*CH4_fraction*conv</f>
        <v>5.773754143284314E-3</v>
      </c>
      <c r="M20" s="393"/>
      <c r="O20" s="96">
        <f>Amnt_Deposited!B15</f>
        <v>2001</v>
      </c>
      <c r="P20" s="99">
        <f>Amnt_Deposited!D15</f>
        <v>1.361991683514</v>
      </c>
      <c r="Q20" s="284">
        <f>MCF!R19</f>
        <v>1</v>
      </c>
      <c r="R20" s="67">
        <f t="shared" si="5"/>
        <v>0.2723983367028</v>
      </c>
      <c r="S20" s="67">
        <f>R20*$W$12</f>
        <v>0.2723983367028</v>
      </c>
      <c r="T20" s="67">
        <f>R20*(1-$W$12)</f>
        <v>0</v>
      </c>
      <c r="U20" s="67">
        <f>S20+U19*$W$10</f>
        <v>0.5191824352282578</v>
      </c>
      <c r="V20" s="67">
        <f>U19*(1-$W$10)+T20</f>
        <v>1.7893866146542297E-2</v>
      </c>
      <c r="W20" s="100">
        <f>V20*CH4_fraction*conv</f>
        <v>1.1929244097694865E-2</v>
      </c>
    </row>
    <row r="21" spans="2:23">
      <c r="B21" s="96">
        <f>Amnt_Deposited!B16</f>
        <v>2002</v>
      </c>
      <c r="C21" s="99">
        <f>Amnt_Deposited!D16</f>
        <v>1.42260817644</v>
      </c>
      <c r="D21" s="418">
        <f>Dry_Matter_Content!D8</f>
        <v>0.44</v>
      </c>
      <c r="E21" s="284">
        <f>MCF!R20</f>
        <v>1</v>
      </c>
      <c r="F21" s="67">
        <f t="shared" si="0"/>
        <v>0.137708471479392</v>
      </c>
      <c r="G21" s="67">
        <f t="shared" si="1"/>
        <v>0.137708471479392</v>
      </c>
      <c r="H21" s="67">
        <f t="shared" si="2"/>
        <v>0</v>
      </c>
      <c r="I21" s="67">
        <f t="shared" si="3"/>
        <v>0.37200439858049716</v>
      </c>
      <c r="J21" s="67">
        <f t="shared" si="4"/>
        <v>1.6988371549371609E-2</v>
      </c>
      <c r="K21" s="100">
        <f t="shared" ref="K21:K84" si="6">J21*CH4_fraction*conv</f>
        <v>1.1325581032914405E-2</v>
      </c>
      <c r="O21" s="96">
        <f>Amnt_Deposited!B16</f>
        <v>2002</v>
      </c>
      <c r="P21" s="99">
        <f>Amnt_Deposited!D16</f>
        <v>1.42260817644</v>
      </c>
      <c r="Q21" s="284">
        <f>MCF!R20</f>
        <v>1</v>
      </c>
      <c r="R21" s="67">
        <f t="shared" si="5"/>
        <v>0.28452163528800001</v>
      </c>
      <c r="S21" s="67">
        <f t="shared" ref="S21:S84" si="7">R21*$W$12</f>
        <v>0.28452163528800001</v>
      </c>
      <c r="T21" s="67">
        <f t="shared" ref="T21:T84" si="8">R21*(1-$W$12)</f>
        <v>0</v>
      </c>
      <c r="U21" s="67">
        <f t="shared" ref="U21:U84" si="9">S21+U20*$W$10</f>
        <v>0.76860412929854793</v>
      </c>
      <c r="V21" s="67">
        <f t="shared" ref="V21:V84" si="10">U20*(1-$W$10)+T21</f>
        <v>3.5099941217709943E-2</v>
      </c>
      <c r="W21" s="100">
        <f t="shared" ref="W21:W84" si="11">V21*CH4_fraction*conv</f>
        <v>2.3399960811806626E-2</v>
      </c>
    </row>
    <row r="22" spans="2:23">
      <c r="B22" s="96">
        <f>Amnt_Deposited!B17</f>
        <v>2003</v>
      </c>
      <c r="C22" s="99">
        <f>Amnt_Deposited!D17</f>
        <v>1.4671846679819998</v>
      </c>
      <c r="D22" s="418">
        <f>Dry_Matter_Content!D9</f>
        <v>0.44</v>
      </c>
      <c r="E22" s="284">
        <f>MCF!R21</f>
        <v>1</v>
      </c>
      <c r="F22" s="67">
        <f t="shared" si="0"/>
        <v>0.14202347586065758</v>
      </c>
      <c r="G22" s="67">
        <f t="shared" si="1"/>
        <v>0.14202347586065758</v>
      </c>
      <c r="H22" s="67">
        <f t="shared" si="2"/>
        <v>0</v>
      </c>
      <c r="I22" s="67">
        <f t="shared" si="3"/>
        <v>0.48887807807494221</v>
      </c>
      <c r="J22" s="67">
        <f t="shared" si="4"/>
        <v>2.5149796366212493E-2</v>
      </c>
      <c r="K22" s="100">
        <f t="shared" si="6"/>
        <v>1.6766530910808326E-2</v>
      </c>
      <c r="N22" s="258"/>
      <c r="O22" s="96">
        <f>Amnt_Deposited!B17</f>
        <v>2003</v>
      </c>
      <c r="P22" s="99">
        <f>Amnt_Deposited!D17</f>
        <v>1.4671846679819998</v>
      </c>
      <c r="Q22" s="284">
        <f>MCF!R21</f>
        <v>1</v>
      </c>
      <c r="R22" s="67">
        <f t="shared" si="5"/>
        <v>0.29343693359639994</v>
      </c>
      <c r="S22" s="67">
        <f t="shared" si="7"/>
        <v>0.29343693359639994</v>
      </c>
      <c r="T22" s="67">
        <f t="shared" si="8"/>
        <v>0</v>
      </c>
      <c r="U22" s="67">
        <f t="shared" si="9"/>
        <v>1.0100786737085585</v>
      </c>
      <c r="V22" s="67">
        <f t="shared" si="10"/>
        <v>5.196238918638945E-2</v>
      </c>
      <c r="W22" s="100">
        <f t="shared" si="11"/>
        <v>3.4641592790926296E-2</v>
      </c>
    </row>
    <row r="23" spans="2:23">
      <c r="B23" s="96">
        <f>Amnt_Deposited!B18</f>
        <v>2004</v>
      </c>
      <c r="C23" s="99">
        <f>Amnt_Deposited!D18</f>
        <v>1.5099938886780002</v>
      </c>
      <c r="D23" s="418">
        <f>Dry_Matter_Content!D10</f>
        <v>0.44</v>
      </c>
      <c r="E23" s="284">
        <f>MCF!R22</f>
        <v>1</v>
      </c>
      <c r="F23" s="67">
        <f t="shared" si="0"/>
        <v>0.14616740842403042</v>
      </c>
      <c r="G23" s="67">
        <f t="shared" si="1"/>
        <v>0.14616740842403042</v>
      </c>
      <c r="H23" s="67">
        <f t="shared" si="2"/>
        <v>0</v>
      </c>
      <c r="I23" s="67">
        <f t="shared" si="3"/>
        <v>0.60199430710860424</v>
      </c>
      <c r="J23" s="67">
        <f t="shared" si="4"/>
        <v>3.3051179390368425E-2</v>
      </c>
      <c r="K23" s="100">
        <f t="shared" si="6"/>
        <v>2.2034119593578948E-2</v>
      </c>
      <c r="N23" s="258"/>
      <c r="O23" s="96">
        <f>Amnt_Deposited!B18</f>
        <v>2004</v>
      </c>
      <c r="P23" s="99">
        <f>Amnt_Deposited!D18</f>
        <v>1.5099938886780002</v>
      </c>
      <c r="Q23" s="284">
        <f>MCF!R22</f>
        <v>1</v>
      </c>
      <c r="R23" s="67">
        <f t="shared" si="5"/>
        <v>0.30199877773560008</v>
      </c>
      <c r="S23" s="67">
        <f t="shared" si="7"/>
        <v>0.30199877773560008</v>
      </c>
      <c r="T23" s="67">
        <f t="shared" si="8"/>
        <v>0</v>
      </c>
      <c r="U23" s="67">
        <f t="shared" si="9"/>
        <v>1.2437898907202569</v>
      </c>
      <c r="V23" s="67">
        <f t="shared" si="10"/>
        <v>6.8287560723901713E-2</v>
      </c>
      <c r="W23" s="100">
        <f t="shared" si="11"/>
        <v>4.5525040482601142E-2</v>
      </c>
    </row>
    <row r="24" spans="2:23">
      <c r="B24" s="96">
        <f>Amnt_Deposited!B19</f>
        <v>2005</v>
      </c>
      <c r="C24" s="99">
        <f>Amnt_Deposited!D19</f>
        <v>1.5865068482999998</v>
      </c>
      <c r="D24" s="418">
        <f>Dry_Matter_Content!D11</f>
        <v>0.44</v>
      </c>
      <c r="E24" s="284">
        <f>MCF!R23</f>
        <v>1</v>
      </c>
      <c r="F24" s="67">
        <f t="shared" si="0"/>
        <v>0.15357386291543998</v>
      </c>
      <c r="G24" s="67">
        <f t="shared" si="1"/>
        <v>0.15357386291543998</v>
      </c>
      <c r="H24" s="67">
        <f t="shared" si="2"/>
        <v>0</v>
      </c>
      <c r="I24" s="67">
        <f t="shared" si="3"/>
        <v>0.71486963448206597</v>
      </c>
      <c r="J24" s="67">
        <f t="shared" si="4"/>
        <v>4.0698535541978179E-2</v>
      </c>
      <c r="K24" s="100">
        <f t="shared" si="6"/>
        <v>2.713235702798545E-2</v>
      </c>
      <c r="N24" s="258"/>
      <c r="O24" s="96">
        <f>Amnt_Deposited!B19</f>
        <v>2005</v>
      </c>
      <c r="P24" s="99">
        <f>Amnt_Deposited!D19</f>
        <v>1.5865068482999998</v>
      </c>
      <c r="Q24" s="284">
        <f>MCF!R23</f>
        <v>1</v>
      </c>
      <c r="R24" s="67">
        <f t="shared" si="5"/>
        <v>0.31730136966</v>
      </c>
      <c r="S24" s="67">
        <f t="shared" si="7"/>
        <v>0.31730136966</v>
      </c>
      <c r="T24" s="67">
        <f t="shared" si="8"/>
        <v>0</v>
      </c>
      <c r="U24" s="67">
        <f t="shared" si="9"/>
        <v>1.4770033770290623</v>
      </c>
      <c r="V24" s="67">
        <f t="shared" si="10"/>
        <v>8.4087883351194603E-2</v>
      </c>
      <c r="W24" s="100">
        <f t="shared" si="11"/>
        <v>5.6058588900796402E-2</v>
      </c>
    </row>
    <row r="25" spans="2:23">
      <c r="B25" s="96">
        <f>Amnt_Deposited!B20</f>
        <v>2006</v>
      </c>
      <c r="C25" s="99">
        <f>Amnt_Deposited!D20</f>
        <v>1.630545084762</v>
      </c>
      <c r="D25" s="418">
        <f>Dry_Matter_Content!D12</f>
        <v>0.44</v>
      </c>
      <c r="E25" s="284">
        <f>MCF!R24</f>
        <v>1</v>
      </c>
      <c r="F25" s="67">
        <f t="shared" si="0"/>
        <v>0.15783676420496162</v>
      </c>
      <c r="G25" s="67">
        <f t="shared" si="1"/>
        <v>0.15783676420496162</v>
      </c>
      <c r="H25" s="67">
        <f t="shared" si="2"/>
        <v>0</v>
      </c>
      <c r="I25" s="67">
        <f t="shared" si="3"/>
        <v>0.82437679343446413</v>
      </c>
      <c r="J25" s="67">
        <f t="shared" si="4"/>
        <v>4.8329605252563482E-2</v>
      </c>
      <c r="K25" s="100">
        <f t="shared" si="6"/>
        <v>3.2219736835042319E-2</v>
      </c>
      <c r="N25" s="258"/>
      <c r="O25" s="96">
        <f>Amnt_Deposited!B20</f>
        <v>2006</v>
      </c>
      <c r="P25" s="99">
        <f>Amnt_Deposited!D20</f>
        <v>1.630545084762</v>
      </c>
      <c r="Q25" s="284">
        <f>MCF!R24</f>
        <v>1</v>
      </c>
      <c r="R25" s="67">
        <f t="shared" si="5"/>
        <v>0.32610901695240002</v>
      </c>
      <c r="S25" s="67">
        <f t="shared" si="7"/>
        <v>0.32610901695240002</v>
      </c>
      <c r="T25" s="67">
        <f t="shared" si="8"/>
        <v>0</v>
      </c>
      <c r="U25" s="67">
        <f t="shared" si="9"/>
        <v>1.7032578376745131</v>
      </c>
      <c r="V25" s="67">
        <f t="shared" si="10"/>
        <v>9.9854556306949366E-2</v>
      </c>
      <c r="W25" s="100">
        <f t="shared" si="11"/>
        <v>6.6569704204632901E-2</v>
      </c>
    </row>
    <row r="26" spans="2:23">
      <c r="B26" s="96">
        <f>Amnt_Deposited!B21</f>
        <v>2007</v>
      </c>
      <c r="C26" s="99">
        <f>Amnt_Deposited!D21</f>
        <v>1.6751036344680001</v>
      </c>
      <c r="D26" s="418">
        <f>Dry_Matter_Content!D13</f>
        <v>0.44</v>
      </c>
      <c r="E26" s="284">
        <f>MCF!R25</f>
        <v>1</v>
      </c>
      <c r="F26" s="67">
        <f t="shared" si="0"/>
        <v>0.16215003181650242</v>
      </c>
      <c r="G26" s="67">
        <f t="shared" si="1"/>
        <v>0.16215003181650242</v>
      </c>
      <c r="H26" s="67">
        <f t="shared" si="2"/>
        <v>0</v>
      </c>
      <c r="I26" s="67">
        <f t="shared" si="3"/>
        <v>0.9307938592886793</v>
      </c>
      <c r="J26" s="67">
        <f t="shared" si="4"/>
        <v>5.5732965962287259E-2</v>
      </c>
      <c r="K26" s="100">
        <f t="shared" si="6"/>
        <v>3.7155310641524837E-2</v>
      </c>
      <c r="N26" s="258"/>
      <c r="O26" s="96">
        <f>Amnt_Deposited!B21</f>
        <v>2007</v>
      </c>
      <c r="P26" s="99">
        <f>Amnt_Deposited!D21</f>
        <v>1.6751036344680001</v>
      </c>
      <c r="Q26" s="284">
        <f>MCF!R25</f>
        <v>1</v>
      </c>
      <c r="R26" s="67">
        <f t="shared" si="5"/>
        <v>0.33502072689360007</v>
      </c>
      <c r="S26" s="67">
        <f t="shared" si="7"/>
        <v>0.33502072689360007</v>
      </c>
      <c r="T26" s="67">
        <f t="shared" si="8"/>
        <v>0</v>
      </c>
      <c r="U26" s="67">
        <f t="shared" si="9"/>
        <v>1.9231278084476848</v>
      </c>
      <c r="V26" s="67">
        <f t="shared" si="10"/>
        <v>0.11515075612042826</v>
      </c>
      <c r="W26" s="100">
        <f t="shared" si="11"/>
        <v>7.6767170746952162E-2</v>
      </c>
    </row>
    <row r="27" spans="2:23">
      <c r="B27" s="96">
        <f>Amnt_Deposited!B22</f>
        <v>2008</v>
      </c>
      <c r="C27" s="99">
        <f>Amnt_Deposited!D22</f>
        <v>1.7199761663039999</v>
      </c>
      <c r="D27" s="418">
        <f>Dry_Matter_Content!D14</f>
        <v>0.44</v>
      </c>
      <c r="E27" s="284">
        <f>MCF!R26</f>
        <v>1</v>
      </c>
      <c r="F27" s="67">
        <f t="shared" si="0"/>
        <v>0.16649369289822719</v>
      </c>
      <c r="G27" s="67">
        <f t="shared" si="1"/>
        <v>0.16649369289822719</v>
      </c>
      <c r="H27" s="67">
        <f t="shared" si="2"/>
        <v>0</v>
      </c>
      <c r="I27" s="67">
        <f t="shared" si="3"/>
        <v>1.0343601349053986</v>
      </c>
      <c r="J27" s="67">
        <f t="shared" si="4"/>
        <v>6.29274172815079E-2</v>
      </c>
      <c r="K27" s="100">
        <f t="shared" si="6"/>
        <v>4.1951611521005266E-2</v>
      </c>
      <c r="N27" s="258"/>
      <c r="O27" s="96">
        <f>Amnt_Deposited!B22</f>
        <v>2008</v>
      </c>
      <c r="P27" s="99">
        <f>Amnt_Deposited!D22</f>
        <v>1.7199761663039999</v>
      </c>
      <c r="Q27" s="284">
        <f>MCF!R26</f>
        <v>1</v>
      </c>
      <c r="R27" s="67">
        <f t="shared" si="5"/>
        <v>0.3439952332608</v>
      </c>
      <c r="S27" s="67">
        <f t="shared" si="7"/>
        <v>0.3439952332608</v>
      </c>
      <c r="T27" s="67">
        <f t="shared" si="8"/>
        <v>0</v>
      </c>
      <c r="U27" s="67">
        <f t="shared" si="9"/>
        <v>2.1371077167466916</v>
      </c>
      <c r="V27" s="67">
        <f t="shared" si="10"/>
        <v>0.13001532496179319</v>
      </c>
      <c r="W27" s="100">
        <f t="shared" si="11"/>
        <v>8.6676883307862121E-2</v>
      </c>
    </row>
    <row r="28" spans="2:23">
      <c r="B28" s="96">
        <f>Amnt_Deposited!B23</f>
        <v>2009</v>
      </c>
      <c r="C28" s="99">
        <f>Amnt_Deposited!D23</f>
        <v>1.7649204654839998</v>
      </c>
      <c r="D28" s="418">
        <f>Dry_Matter_Content!D15</f>
        <v>0.44</v>
      </c>
      <c r="E28" s="284">
        <f>MCF!R27</f>
        <v>1</v>
      </c>
      <c r="F28" s="67">
        <f t="shared" si="0"/>
        <v>0.17084430105885121</v>
      </c>
      <c r="G28" s="67">
        <f t="shared" si="1"/>
        <v>0.17084430105885121</v>
      </c>
      <c r="H28" s="67">
        <f t="shared" si="2"/>
        <v>0</v>
      </c>
      <c r="I28" s="67">
        <f t="shared" si="3"/>
        <v>1.1352752984017278</v>
      </c>
      <c r="J28" s="67">
        <f t="shared" si="4"/>
        <v>6.9929137562522017E-2</v>
      </c>
      <c r="K28" s="100">
        <f t="shared" si="6"/>
        <v>4.6619425041681345E-2</v>
      </c>
      <c r="N28" s="258"/>
      <c r="O28" s="96">
        <f>Amnt_Deposited!B23</f>
        <v>2009</v>
      </c>
      <c r="P28" s="99">
        <f>Amnt_Deposited!D23</f>
        <v>1.7649204654839998</v>
      </c>
      <c r="Q28" s="284">
        <f>MCF!R27</f>
        <v>1</v>
      </c>
      <c r="R28" s="67">
        <f t="shared" si="5"/>
        <v>0.35298409309680001</v>
      </c>
      <c r="S28" s="67">
        <f t="shared" si="7"/>
        <v>0.35298409309680001</v>
      </c>
      <c r="T28" s="67">
        <f t="shared" si="8"/>
        <v>0</v>
      </c>
      <c r="U28" s="67">
        <f t="shared" si="9"/>
        <v>2.3456101206647268</v>
      </c>
      <c r="V28" s="67">
        <f t="shared" si="10"/>
        <v>0.14448168917876453</v>
      </c>
      <c r="W28" s="100">
        <f t="shared" si="11"/>
        <v>9.6321126119176342E-2</v>
      </c>
    </row>
    <row r="29" spans="2:23">
      <c r="B29" s="96">
        <f>Amnt_Deposited!B24</f>
        <v>2010</v>
      </c>
      <c r="C29" s="99">
        <f>Amnt_Deposited!D24</f>
        <v>2.2932985647659998</v>
      </c>
      <c r="D29" s="418">
        <f>Dry_Matter_Content!D16</f>
        <v>0.44</v>
      </c>
      <c r="E29" s="284">
        <f>MCF!R28</f>
        <v>1</v>
      </c>
      <c r="F29" s="67">
        <f t="shared" si="0"/>
        <v>0.22199130106934878</v>
      </c>
      <c r="G29" s="67">
        <f t="shared" si="1"/>
        <v>0.22199130106934878</v>
      </c>
      <c r="H29" s="67">
        <f t="shared" si="2"/>
        <v>0</v>
      </c>
      <c r="I29" s="67">
        <f t="shared" si="3"/>
        <v>1.280514973191001</v>
      </c>
      <c r="J29" s="67">
        <f t="shared" si="4"/>
        <v>7.6751626280075522E-2</v>
      </c>
      <c r="K29" s="100">
        <f t="shared" si="6"/>
        <v>5.1167750853383681E-2</v>
      </c>
      <c r="O29" s="96">
        <f>Amnt_Deposited!B24</f>
        <v>2010</v>
      </c>
      <c r="P29" s="99">
        <f>Amnt_Deposited!D24</f>
        <v>2.2932985647659998</v>
      </c>
      <c r="Q29" s="284">
        <f>MCF!R28</f>
        <v>1</v>
      </c>
      <c r="R29" s="67">
        <f t="shared" si="5"/>
        <v>0.45865971295319996</v>
      </c>
      <c r="S29" s="67">
        <f t="shared" si="7"/>
        <v>0.45865971295319996</v>
      </c>
      <c r="T29" s="67">
        <f t="shared" si="8"/>
        <v>0</v>
      </c>
      <c r="U29" s="67">
        <f t="shared" si="9"/>
        <v>2.6456920933698367</v>
      </c>
      <c r="V29" s="67">
        <f t="shared" si="10"/>
        <v>0.15857774024808993</v>
      </c>
      <c r="W29" s="100">
        <f t="shared" si="11"/>
        <v>0.10571849349872661</v>
      </c>
    </row>
    <row r="30" spans="2:23">
      <c r="B30" s="96">
        <f>Amnt_Deposited!B25</f>
        <v>2011</v>
      </c>
      <c r="C30" s="99">
        <f>Amnt_Deposited!D25</f>
        <v>2.1968554875000001</v>
      </c>
      <c r="D30" s="418">
        <f>Dry_Matter_Content!D17</f>
        <v>0.44</v>
      </c>
      <c r="E30" s="284">
        <f>MCF!R29</f>
        <v>1</v>
      </c>
      <c r="F30" s="67">
        <f t="shared" si="0"/>
        <v>0.21265561119000001</v>
      </c>
      <c r="G30" s="67">
        <f t="shared" si="1"/>
        <v>0.21265561119000001</v>
      </c>
      <c r="H30" s="67">
        <f t="shared" si="2"/>
        <v>0</v>
      </c>
      <c r="I30" s="67">
        <f t="shared" si="3"/>
        <v>1.4065998584903203</v>
      </c>
      <c r="J30" s="67">
        <f t="shared" si="4"/>
        <v>8.6570725890680642E-2</v>
      </c>
      <c r="K30" s="100">
        <f t="shared" si="6"/>
        <v>5.7713817260453756E-2</v>
      </c>
      <c r="O30" s="96">
        <f>Amnt_Deposited!B25</f>
        <v>2011</v>
      </c>
      <c r="P30" s="99">
        <f>Amnt_Deposited!D25</f>
        <v>2.1968554875000001</v>
      </c>
      <c r="Q30" s="284">
        <f>MCF!R29</f>
        <v>1</v>
      </c>
      <c r="R30" s="67">
        <f t="shared" si="5"/>
        <v>0.43937109750000003</v>
      </c>
      <c r="S30" s="67">
        <f t="shared" si="7"/>
        <v>0.43937109750000003</v>
      </c>
      <c r="T30" s="67">
        <f t="shared" si="8"/>
        <v>0</v>
      </c>
      <c r="U30" s="67">
        <f t="shared" si="9"/>
        <v>2.9061980547320667</v>
      </c>
      <c r="V30" s="67">
        <f t="shared" si="10"/>
        <v>0.17886513613776989</v>
      </c>
      <c r="W30" s="100">
        <f t="shared" si="11"/>
        <v>0.11924342409184659</v>
      </c>
    </row>
    <row r="31" spans="2:23">
      <c r="B31" s="96">
        <f>Amnt_Deposited!B26</f>
        <v>2012</v>
      </c>
      <c r="C31" s="99">
        <f>Amnt_Deposited!D26</f>
        <v>2.2965060757200004</v>
      </c>
      <c r="D31" s="418">
        <f>Dry_Matter_Content!D18</f>
        <v>0.44</v>
      </c>
      <c r="E31" s="284">
        <f>MCF!R30</f>
        <v>1</v>
      </c>
      <c r="F31" s="67">
        <f t="shared" si="0"/>
        <v>0.22230178812969606</v>
      </c>
      <c r="G31" s="67">
        <f t="shared" si="1"/>
        <v>0.22230178812969606</v>
      </c>
      <c r="H31" s="67">
        <f t="shared" si="2"/>
        <v>0</v>
      </c>
      <c r="I31" s="67">
        <f t="shared" si="3"/>
        <v>1.5338068032666521</v>
      </c>
      <c r="J31" s="67">
        <f t="shared" si="4"/>
        <v>9.5094843353364267E-2</v>
      </c>
      <c r="K31" s="100">
        <f t="shared" si="6"/>
        <v>6.3396562235576173E-2</v>
      </c>
      <c r="O31" s="96">
        <f>Amnt_Deposited!B26</f>
        <v>2012</v>
      </c>
      <c r="P31" s="99">
        <f>Amnt_Deposited!D26</f>
        <v>2.2965060757200004</v>
      </c>
      <c r="Q31" s="284">
        <f>MCF!R30</f>
        <v>1</v>
      </c>
      <c r="R31" s="67">
        <f t="shared" si="5"/>
        <v>0.45930121514400013</v>
      </c>
      <c r="S31" s="67">
        <f t="shared" si="7"/>
        <v>0.45930121514400013</v>
      </c>
      <c r="T31" s="67">
        <f t="shared" si="8"/>
        <v>0</v>
      </c>
      <c r="U31" s="67">
        <f t="shared" si="9"/>
        <v>3.1690223207988684</v>
      </c>
      <c r="V31" s="67">
        <f t="shared" si="10"/>
        <v>0.1964769490771989</v>
      </c>
      <c r="W31" s="100">
        <f t="shared" si="11"/>
        <v>0.1309846327181326</v>
      </c>
    </row>
    <row r="32" spans="2:23">
      <c r="B32" s="96">
        <f>Amnt_Deposited!B27</f>
        <v>2013</v>
      </c>
      <c r="C32" s="99">
        <f>Amnt_Deposited!D27</f>
        <v>2.3994432820800005</v>
      </c>
      <c r="D32" s="418">
        <f>Dry_Matter_Content!D19</f>
        <v>0.44</v>
      </c>
      <c r="E32" s="284">
        <f>MCF!R31</f>
        <v>1</v>
      </c>
      <c r="F32" s="67">
        <f t="shared" si="0"/>
        <v>0.23226610970534403</v>
      </c>
      <c r="G32" s="67">
        <f t="shared" si="1"/>
        <v>0.23226610970534403</v>
      </c>
      <c r="H32" s="67">
        <f t="shared" si="2"/>
        <v>0</v>
      </c>
      <c r="I32" s="67">
        <f t="shared" si="3"/>
        <v>1.662378094000869</v>
      </c>
      <c r="J32" s="67">
        <f t="shared" si="4"/>
        <v>0.10369481897112705</v>
      </c>
      <c r="K32" s="100">
        <f t="shared" si="6"/>
        <v>6.9129879314084694E-2</v>
      </c>
      <c r="O32" s="96">
        <f>Amnt_Deposited!B27</f>
        <v>2013</v>
      </c>
      <c r="P32" s="99">
        <f>Amnt_Deposited!D27</f>
        <v>2.3994432820800005</v>
      </c>
      <c r="Q32" s="284">
        <f>MCF!R31</f>
        <v>1</v>
      </c>
      <c r="R32" s="67">
        <f t="shared" si="5"/>
        <v>0.47988865641600009</v>
      </c>
      <c r="S32" s="67">
        <f t="shared" si="7"/>
        <v>0.47988865641600009</v>
      </c>
      <c r="T32" s="67">
        <f t="shared" si="8"/>
        <v>0</v>
      </c>
      <c r="U32" s="67">
        <f t="shared" si="9"/>
        <v>3.4346654834728705</v>
      </c>
      <c r="V32" s="67">
        <f t="shared" si="10"/>
        <v>0.21424549374199806</v>
      </c>
      <c r="W32" s="100">
        <f t="shared" si="11"/>
        <v>0.14283032916133204</v>
      </c>
    </row>
    <row r="33" spans="2:23">
      <c r="B33" s="96">
        <f>Amnt_Deposited!B28</f>
        <v>2014</v>
      </c>
      <c r="C33" s="99">
        <f>Amnt_Deposited!D28</f>
        <v>2.5034896201200003</v>
      </c>
      <c r="D33" s="418">
        <f>Dry_Matter_Content!D20</f>
        <v>0.44</v>
      </c>
      <c r="E33" s="284">
        <f>MCF!R32</f>
        <v>1</v>
      </c>
      <c r="F33" s="67">
        <f t="shared" si="0"/>
        <v>0.24233779522761603</v>
      </c>
      <c r="G33" s="67">
        <f t="shared" si="1"/>
        <v>0.24233779522761603</v>
      </c>
      <c r="H33" s="67">
        <f t="shared" si="2"/>
        <v>0</v>
      </c>
      <c r="I33" s="67">
        <f t="shared" si="3"/>
        <v>1.7923288564210558</v>
      </c>
      <c r="J33" s="67">
        <f t="shared" si="4"/>
        <v>0.1123870328074292</v>
      </c>
      <c r="K33" s="100">
        <f t="shared" si="6"/>
        <v>7.4924688538286127E-2</v>
      </c>
      <c r="O33" s="96">
        <f>Amnt_Deposited!B28</f>
        <v>2014</v>
      </c>
      <c r="P33" s="99">
        <f>Amnt_Deposited!D28</f>
        <v>2.5034896201200003</v>
      </c>
      <c r="Q33" s="284">
        <f>MCF!R32</f>
        <v>1</v>
      </c>
      <c r="R33" s="67">
        <f t="shared" si="5"/>
        <v>0.50069792402400004</v>
      </c>
      <c r="S33" s="67">
        <f t="shared" si="7"/>
        <v>0.50069792402400004</v>
      </c>
      <c r="T33" s="67">
        <f t="shared" si="8"/>
        <v>0</v>
      </c>
      <c r="U33" s="67">
        <f t="shared" si="9"/>
        <v>3.7031587942583806</v>
      </c>
      <c r="V33" s="67">
        <f t="shared" si="10"/>
        <v>0.23220461323849012</v>
      </c>
      <c r="W33" s="100">
        <f t="shared" si="11"/>
        <v>0.15480307549232675</v>
      </c>
    </row>
    <row r="34" spans="2:23">
      <c r="B34" s="96">
        <f>Amnt_Deposited!B29</f>
        <v>2015</v>
      </c>
      <c r="C34" s="99">
        <f>Amnt_Deposited!D29</f>
        <v>2.6106594686999998</v>
      </c>
      <c r="D34" s="418">
        <f>Dry_Matter_Content!D21</f>
        <v>0.44</v>
      </c>
      <c r="E34" s="284">
        <f>MCF!R33</f>
        <v>1</v>
      </c>
      <c r="F34" s="67">
        <f t="shared" si="0"/>
        <v>0.25271183657015994</v>
      </c>
      <c r="G34" s="67">
        <f t="shared" si="1"/>
        <v>0.25271183657015994</v>
      </c>
      <c r="H34" s="67">
        <f t="shared" si="2"/>
        <v>0</v>
      </c>
      <c r="I34" s="67">
        <f t="shared" si="3"/>
        <v>1.9238681855362481</v>
      </c>
      <c r="J34" s="67">
        <f t="shared" si="4"/>
        <v>0.12117250745496767</v>
      </c>
      <c r="K34" s="100">
        <f t="shared" si="6"/>
        <v>8.0781671636645111E-2</v>
      </c>
      <c r="O34" s="96">
        <f>Amnt_Deposited!B29</f>
        <v>2015</v>
      </c>
      <c r="P34" s="99">
        <f>Amnt_Deposited!D29</f>
        <v>2.6106594686999998</v>
      </c>
      <c r="Q34" s="284">
        <f>MCF!R33</f>
        <v>1</v>
      </c>
      <c r="R34" s="67">
        <f t="shared" si="5"/>
        <v>0.52213189374000002</v>
      </c>
      <c r="S34" s="67">
        <f t="shared" si="7"/>
        <v>0.52213189374000002</v>
      </c>
      <c r="T34" s="67">
        <f t="shared" si="8"/>
        <v>0</v>
      </c>
      <c r="U34" s="67">
        <f t="shared" si="9"/>
        <v>3.9749342676368773</v>
      </c>
      <c r="V34" s="67">
        <f t="shared" si="10"/>
        <v>0.25035642036150352</v>
      </c>
      <c r="W34" s="100">
        <f t="shared" si="11"/>
        <v>0.16690428024100235</v>
      </c>
    </row>
    <row r="35" spans="2:23">
      <c r="B35" s="96">
        <f>Amnt_Deposited!B30</f>
        <v>2016</v>
      </c>
      <c r="C35" s="99">
        <f>Amnt_Deposited!D30</f>
        <v>2.7205613695799999</v>
      </c>
      <c r="D35" s="418">
        <f>Dry_Matter_Content!D22</f>
        <v>0.44</v>
      </c>
      <c r="E35" s="284">
        <f>MCF!R34</f>
        <v>1</v>
      </c>
      <c r="F35" s="67">
        <f t="shared" si="0"/>
        <v>0.26335034057534401</v>
      </c>
      <c r="G35" s="67">
        <f t="shared" si="1"/>
        <v>0.26335034057534401</v>
      </c>
      <c r="H35" s="67">
        <f t="shared" si="2"/>
        <v>0</v>
      </c>
      <c r="I35" s="67">
        <f t="shared" si="3"/>
        <v>2.057153147083012</v>
      </c>
      <c r="J35" s="67">
        <f t="shared" si="4"/>
        <v>0.13006537902858012</v>
      </c>
      <c r="K35" s="100">
        <f t="shared" si="6"/>
        <v>8.6710252685720079E-2</v>
      </c>
      <c r="O35" s="96">
        <f>Amnt_Deposited!B30</f>
        <v>2016</v>
      </c>
      <c r="P35" s="99">
        <f>Amnt_Deposited!D30</f>
        <v>2.7205613695799999</v>
      </c>
      <c r="Q35" s="284">
        <f>MCF!R34</f>
        <v>1</v>
      </c>
      <c r="R35" s="67">
        <f t="shared" si="5"/>
        <v>0.54411227391600003</v>
      </c>
      <c r="S35" s="67">
        <f t="shared" si="7"/>
        <v>0.54411227391600003</v>
      </c>
      <c r="T35" s="67">
        <f t="shared" si="8"/>
        <v>0</v>
      </c>
      <c r="U35" s="67">
        <f t="shared" si="9"/>
        <v>4.250316419593001</v>
      </c>
      <c r="V35" s="67">
        <f t="shared" si="10"/>
        <v>0.26873012195987633</v>
      </c>
      <c r="W35" s="100">
        <f t="shared" si="11"/>
        <v>0.17915341463991755</v>
      </c>
    </row>
    <row r="36" spans="2:23">
      <c r="B36" s="96">
        <f>Amnt_Deposited!B31</f>
        <v>2017</v>
      </c>
      <c r="C36" s="99">
        <f>Amnt_Deposited!D31</f>
        <v>2.6298483987659402</v>
      </c>
      <c r="D36" s="418">
        <f>Dry_Matter_Content!D23</f>
        <v>0.44</v>
      </c>
      <c r="E36" s="284">
        <f>MCF!R35</f>
        <v>1</v>
      </c>
      <c r="F36" s="67">
        <f t="shared" si="0"/>
        <v>0.25456932500054302</v>
      </c>
      <c r="G36" s="67">
        <f t="shared" si="1"/>
        <v>0.25456932500054302</v>
      </c>
      <c r="H36" s="67">
        <f t="shared" si="2"/>
        <v>0</v>
      </c>
      <c r="I36" s="67">
        <f t="shared" si="3"/>
        <v>2.1726462059408158</v>
      </c>
      <c r="J36" s="67">
        <f t="shared" si="4"/>
        <v>0.13907626614273938</v>
      </c>
      <c r="K36" s="100">
        <f t="shared" si="6"/>
        <v>9.2717510761826244E-2</v>
      </c>
      <c r="O36" s="96">
        <f>Amnt_Deposited!B31</f>
        <v>2017</v>
      </c>
      <c r="P36" s="99">
        <f>Amnt_Deposited!D31</f>
        <v>2.6298483987659402</v>
      </c>
      <c r="Q36" s="284">
        <f>MCF!R35</f>
        <v>1</v>
      </c>
      <c r="R36" s="67">
        <f t="shared" si="5"/>
        <v>0.52596967975318809</v>
      </c>
      <c r="S36" s="67">
        <f t="shared" si="7"/>
        <v>0.52596967975318809</v>
      </c>
      <c r="T36" s="67">
        <f t="shared" si="8"/>
        <v>0</v>
      </c>
      <c r="U36" s="67">
        <f t="shared" si="9"/>
        <v>4.4889384420264795</v>
      </c>
      <c r="V36" s="67">
        <f t="shared" si="10"/>
        <v>0.28734765731970957</v>
      </c>
      <c r="W36" s="100">
        <f t="shared" si="11"/>
        <v>0.19156510487980638</v>
      </c>
    </row>
    <row r="37" spans="2:23">
      <c r="B37" s="96">
        <f>Amnt_Deposited!B32</f>
        <v>2018</v>
      </c>
      <c r="C37" s="99">
        <f>Amnt_Deposited!D32</f>
        <v>2.7889582685542869</v>
      </c>
      <c r="D37" s="418">
        <f>Dry_Matter_Content!D24</f>
        <v>0.44</v>
      </c>
      <c r="E37" s="284">
        <f>MCF!R36</f>
        <v>1</v>
      </c>
      <c r="F37" s="67">
        <f t="shared" si="0"/>
        <v>0.26997116039605495</v>
      </c>
      <c r="G37" s="67">
        <f t="shared" si="1"/>
        <v>0.26997116039605495</v>
      </c>
      <c r="H37" s="67">
        <f t="shared" si="2"/>
        <v>0</v>
      </c>
      <c r="I37" s="67">
        <f t="shared" si="3"/>
        <v>2.2957330556573781</v>
      </c>
      <c r="J37" s="67">
        <f t="shared" si="4"/>
        <v>0.14688431067949298</v>
      </c>
      <c r="K37" s="100">
        <f t="shared" si="6"/>
        <v>9.7922873786328649E-2</v>
      </c>
      <c r="O37" s="96">
        <f>Amnt_Deposited!B32</f>
        <v>2018</v>
      </c>
      <c r="P37" s="99">
        <f>Amnt_Deposited!D32</f>
        <v>2.7889582685542869</v>
      </c>
      <c r="Q37" s="284">
        <f>MCF!R36</f>
        <v>1</v>
      </c>
      <c r="R37" s="67">
        <f t="shared" si="5"/>
        <v>0.55779165371085737</v>
      </c>
      <c r="S37" s="67">
        <f t="shared" si="7"/>
        <v>0.55779165371085737</v>
      </c>
      <c r="T37" s="67">
        <f t="shared" si="8"/>
        <v>0</v>
      </c>
      <c r="U37" s="67">
        <f t="shared" si="9"/>
        <v>4.7432501149945825</v>
      </c>
      <c r="V37" s="67">
        <f t="shared" si="10"/>
        <v>0.30347998074275417</v>
      </c>
      <c r="W37" s="100">
        <f t="shared" si="11"/>
        <v>0.20231998716183611</v>
      </c>
    </row>
    <row r="38" spans="2:23">
      <c r="B38" s="96">
        <f>Amnt_Deposited!B33</f>
        <v>2019</v>
      </c>
      <c r="C38" s="99">
        <f>Amnt_Deposited!D33</f>
        <v>2.9534251977585715</v>
      </c>
      <c r="D38" s="418">
        <f>Dry_Matter_Content!D25</f>
        <v>0.44</v>
      </c>
      <c r="E38" s="284">
        <f>MCF!R37</f>
        <v>1</v>
      </c>
      <c r="F38" s="67">
        <f t="shared" si="0"/>
        <v>0.28589155914302972</v>
      </c>
      <c r="G38" s="67">
        <f t="shared" si="1"/>
        <v>0.28589155914302972</v>
      </c>
      <c r="H38" s="67">
        <f t="shared" si="2"/>
        <v>0</v>
      </c>
      <c r="I38" s="67">
        <f t="shared" si="3"/>
        <v>2.4264188723917672</v>
      </c>
      <c r="J38" s="67">
        <f t="shared" si="4"/>
        <v>0.15520574240864038</v>
      </c>
      <c r="K38" s="100">
        <f t="shared" si="6"/>
        <v>0.10347049493909358</v>
      </c>
      <c r="O38" s="96">
        <f>Amnt_Deposited!B33</f>
        <v>2019</v>
      </c>
      <c r="P38" s="99">
        <f>Amnt_Deposited!D33</f>
        <v>2.9534251977585715</v>
      </c>
      <c r="Q38" s="284">
        <f>MCF!R37</f>
        <v>1</v>
      </c>
      <c r="R38" s="67">
        <f t="shared" si="5"/>
        <v>0.59068503955171436</v>
      </c>
      <c r="S38" s="67">
        <f t="shared" si="7"/>
        <v>0.59068503955171436</v>
      </c>
      <c r="T38" s="67">
        <f t="shared" si="8"/>
        <v>0</v>
      </c>
      <c r="U38" s="67">
        <f t="shared" si="9"/>
        <v>5.0132621330408416</v>
      </c>
      <c r="V38" s="67">
        <f t="shared" si="10"/>
        <v>0.32067302150545529</v>
      </c>
      <c r="W38" s="100">
        <f t="shared" si="11"/>
        <v>0.21378201433697019</v>
      </c>
    </row>
    <row r="39" spans="2:23">
      <c r="B39" s="96">
        <f>Amnt_Deposited!B34</f>
        <v>2020</v>
      </c>
      <c r="C39" s="99">
        <f>Amnt_Deposited!D34</f>
        <v>3.1233268573894022</v>
      </c>
      <c r="D39" s="418">
        <f>Dry_Matter_Content!D26</f>
        <v>0.44</v>
      </c>
      <c r="E39" s="284">
        <f>MCF!R38</f>
        <v>1</v>
      </c>
      <c r="F39" s="67">
        <f t="shared" si="0"/>
        <v>0.30233803979529417</v>
      </c>
      <c r="G39" s="67">
        <f t="shared" si="1"/>
        <v>0.30233803979529417</v>
      </c>
      <c r="H39" s="67">
        <f t="shared" si="2"/>
        <v>0</v>
      </c>
      <c r="I39" s="67">
        <f t="shared" si="3"/>
        <v>2.5647160009165377</v>
      </c>
      <c r="J39" s="67">
        <f t="shared" si="4"/>
        <v>0.16404091127052373</v>
      </c>
      <c r="K39" s="100">
        <f t="shared" si="6"/>
        <v>0.10936060751368248</v>
      </c>
      <c r="O39" s="96">
        <f>Amnt_Deposited!B34</f>
        <v>2020</v>
      </c>
      <c r="P39" s="99">
        <f>Amnt_Deposited!D34</f>
        <v>3.1233268573894022</v>
      </c>
      <c r="Q39" s="284">
        <f>MCF!R38</f>
        <v>1</v>
      </c>
      <c r="R39" s="67">
        <f t="shared" si="5"/>
        <v>0.62466537147788048</v>
      </c>
      <c r="S39" s="67">
        <f t="shared" si="7"/>
        <v>0.62466537147788048</v>
      </c>
      <c r="T39" s="67">
        <f t="shared" si="8"/>
        <v>0</v>
      </c>
      <c r="U39" s="67">
        <f t="shared" si="9"/>
        <v>5.2990000018936732</v>
      </c>
      <c r="V39" s="67">
        <f t="shared" si="10"/>
        <v>0.33892750262504906</v>
      </c>
      <c r="W39" s="100">
        <f t="shared" si="11"/>
        <v>0.22595166841669936</v>
      </c>
    </row>
    <row r="40" spans="2:23">
      <c r="B40" s="96">
        <f>Amnt_Deposited!B35</f>
        <v>2021</v>
      </c>
      <c r="C40" s="99">
        <f>Amnt_Deposited!D35</f>
        <v>3.2987335349360123</v>
      </c>
      <c r="D40" s="418">
        <f>Dry_Matter_Content!D27</f>
        <v>0.44</v>
      </c>
      <c r="E40" s="284">
        <f>MCF!R39</f>
        <v>1</v>
      </c>
      <c r="F40" s="67">
        <f t="shared" si="0"/>
        <v>0.31931740618180599</v>
      </c>
      <c r="G40" s="67">
        <f t="shared" si="1"/>
        <v>0.31931740618180599</v>
      </c>
      <c r="H40" s="67">
        <f t="shared" si="2"/>
        <v>0</v>
      </c>
      <c r="I40" s="67">
        <f t="shared" si="3"/>
        <v>2.7106427552502841</v>
      </c>
      <c r="J40" s="67">
        <f t="shared" si="4"/>
        <v>0.17339065184805957</v>
      </c>
      <c r="K40" s="100">
        <f t="shared" si="6"/>
        <v>0.11559376789870637</v>
      </c>
      <c r="O40" s="96">
        <f>Amnt_Deposited!B35</f>
        <v>2021</v>
      </c>
      <c r="P40" s="99">
        <f>Amnt_Deposited!D35</f>
        <v>3.2987335349360123</v>
      </c>
      <c r="Q40" s="284">
        <f>MCF!R39</f>
        <v>1</v>
      </c>
      <c r="R40" s="67">
        <f t="shared" si="5"/>
        <v>0.6597467069872025</v>
      </c>
      <c r="S40" s="67">
        <f t="shared" si="7"/>
        <v>0.6597467069872025</v>
      </c>
      <c r="T40" s="67">
        <f t="shared" si="8"/>
        <v>0</v>
      </c>
      <c r="U40" s="67">
        <f t="shared" si="9"/>
        <v>5.6005015604344717</v>
      </c>
      <c r="V40" s="67">
        <f t="shared" si="10"/>
        <v>0.35824514844640409</v>
      </c>
      <c r="W40" s="100">
        <f t="shared" si="11"/>
        <v>0.23883009896426938</v>
      </c>
    </row>
    <row r="41" spans="2:23">
      <c r="B41" s="96">
        <f>Amnt_Deposited!B36</f>
        <v>2022</v>
      </c>
      <c r="C41" s="99">
        <f>Amnt_Deposited!D36</f>
        <v>3.4797070502318475</v>
      </c>
      <c r="D41" s="418">
        <f>Dry_Matter_Content!D28</f>
        <v>0.44</v>
      </c>
      <c r="E41" s="284">
        <f>MCF!R40</f>
        <v>1</v>
      </c>
      <c r="F41" s="67">
        <f t="shared" si="0"/>
        <v>0.33683564246244285</v>
      </c>
      <c r="G41" s="67">
        <f t="shared" si="1"/>
        <v>0.33683564246244285</v>
      </c>
      <c r="H41" s="67">
        <f t="shared" si="2"/>
        <v>0</v>
      </c>
      <c r="I41" s="67">
        <f t="shared" si="3"/>
        <v>2.8642221954306399</v>
      </c>
      <c r="J41" s="67">
        <f t="shared" si="4"/>
        <v>0.18325620228208728</v>
      </c>
      <c r="K41" s="100">
        <f t="shared" si="6"/>
        <v>0.12217080152139151</v>
      </c>
      <c r="O41" s="96">
        <f>Amnt_Deposited!B36</f>
        <v>2022</v>
      </c>
      <c r="P41" s="99">
        <f>Amnt_Deposited!D36</f>
        <v>3.4797070502318475</v>
      </c>
      <c r="Q41" s="284">
        <f>MCF!R40</f>
        <v>1</v>
      </c>
      <c r="R41" s="67">
        <f t="shared" si="5"/>
        <v>0.69594141004636956</v>
      </c>
      <c r="S41" s="67">
        <f t="shared" si="7"/>
        <v>0.69594141004636956</v>
      </c>
      <c r="T41" s="67">
        <f t="shared" si="8"/>
        <v>0</v>
      </c>
      <c r="U41" s="67">
        <f t="shared" si="9"/>
        <v>5.9178144533690906</v>
      </c>
      <c r="V41" s="67">
        <f t="shared" si="10"/>
        <v>0.37862851711175061</v>
      </c>
      <c r="W41" s="100">
        <f t="shared" si="11"/>
        <v>0.25241901140783374</v>
      </c>
    </row>
    <row r="42" spans="2:23">
      <c r="B42" s="96">
        <f>Amnt_Deposited!B37</f>
        <v>2023</v>
      </c>
      <c r="C42" s="99">
        <f>Amnt_Deposited!D37</f>
        <v>3.6662995667912566</v>
      </c>
      <c r="D42" s="418">
        <f>Dry_Matter_Content!D29</f>
        <v>0.44</v>
      </c>
      <c r="E42" s="284">
        <f>MCF!R41</f>
        <v>1</v>
      </c>
      <c r="F42" s="67">
        <f t="shared" si="0"/>
        <v>0.35489779806539362</v>
      </c>
      <c r="G42" s="67">
        <f t="shared" si="1"/>
        <v>0.35489779806539362</v>
      </c>
      <c r="H42" s="67">
        <f t="shared" si="2"/>
        <v>0</v>
      </c>
      <c r="I42" s="67">
        <f t="shared" si="3"/>
        <v>3.0254808719223694</v>
      </c>
      <c r="J42" s="67">
        <f t="shared" si="4"/>
        <v>0.19363912157366406</v>
      </c>
      <c r="K42" s="100">
        <f t="shared" si="6"/>
        <v>0.12909274771577603</v>
      </c>
      <c r="O42" s="96">
        <f>Amnt_Deposited!B37</f>
        <v>2023</v>
      </c>
      <c r="P42" s="99">
        <f>Amnt_Deposited!D37</f>
        <v>3.6662995667912566</v>
      </c>
      <c r="Q42" s="284">
        <f>MCF!R41</f>
        <v>1</v>
      </c>
      <c r="R42" s="67">
        <f t="shared" si="5"/>
        <v>0.73325991335825136</v>
      </c>
      <c r="S42" s="67">
        <f t="shared" si="7"/>
        <v>0.73325991335825136</v>
      </c>
      <c r="T42" s="67">
        <f t="shared" si="8"/>
        <v>0</v>
      </c>
      <c r="U42" s="67">
        <f t="shared" si="9"/>
        <v>6.2509935370296894</v>
      </c>
      <c r="V42" s="67">
        <f t="shared" si="10"/>
        <v>0.40008082969765302</v>
      </c>
      <c r="W42" s="100">
        <f t="shared" si="11"/>
        <v>0.26672055313176868</v>
      </c>
    </row>
    <row r="43" spans="2:23">
      <c r="B43" s="96">
        <f>Amnt_Deposited!B38</f>
        <v>2024</v>
      </c>
      <c r="C43" s="99">
        <f>Amnt_Deposited!D38</f>
        <v>3.8585522896030957</v>
      </c>
      <c r="D43" s="418">
        <f>Dry_Matter_Content!D30</f>
        <v>0.44</v>
      </c>
      <c r="E43" s="284">
        <f>MCF!R42</f>
        <v>1</v>
      </c>
      <c r="F43" s="67">
        <f t="shared" si="0"/>
        <v>0.37350786163357963</v>
      </c>
      <c r="G43" s="67">
        <f t="shared" si="1"/>
        <v>0.37350786163357963</v>
      </c>
      <c r="H43" s="67">
        <f t="shared" si="2"/>
        <v>0</v>
      </c>
      <c r="I43" s="67">
        <f t="shared" si="3"/>
        <v>3.1944475288576566</v>
      </c>
      <c r="J43" s="67">
        <f t="shared" si="4"/>
        <v>0.20454120469829234</v>
      </c>
      <c r="K43" s="100">
        <f t="shared" si="6"/>
        <v>0.1363608031321949</v>
      </c>
      <c r="O43" s="96">
        <f>Amnt_Deposited!B38</f>
        <v>2024</v>
      </c>
      <c r="P43" s="99">
        <f>Amnt_Deposited!D38</f>
        <v>3.8585522896030957</v>
      </c>
      <c r="Q43" s="284">
        <f>MCF!R42</f>
        <v>1</v>
      </c>
      <c r="R43" s="67">
        <f t="shared" si="5"/>
        <v>0.77171045792061921</v>
      </c>
      <c r="S43" s="67">
        <f t="shared" si="7"/>
        <v>0.77171045792061921</v>
      </c>
      <c r="T43" s="67">
        <f t="shared" si="8"/>
        <v>0</v>
      </c>
      <c r="U43" s="67">
        <f t="shared" si="9"/>
        <v>6.6000982001191257</v>
      </c>
      <c r="V43" s="67">
        <f t="shared" si="10"/>
        <v>0.4226057948311826</v>
      </c>
      <c r="W43" s="100">
        <f t="shared" si="11"/>
        <v>0.28173719655412172</v>
      </c>
    </row>
    <row r="44" spans="2:23">
      <c r="B44" s="96">
        <f>Amnt_Deposited!B39</f>
        <v>2025</v>
      </c>
      <c r="C44" s="99">
        <f>Amnt_Deposited!D39</f>
        <v>4.056494039622569</v>
      </c>
      <c r="D44" s="418">
        <f>Dry_Matter_Content!D31</f>
        <v>0.44</v>
      </c>
      <c r="E44" s="284">
        <f>MCF!R43</f>
        <v>1</v>
      </c>
      <c r="F44" s="67">
        <f t="shared" si="0"/>
        <v>0.39266862303546468</v>
      </c>
      <c r="G44" s="67">
        <f t="shared" si="1"/>
        <v>0.39266862303546468</v>
      </c>
      <c r="H44" s="67">
        <f t="shared" si="2"/>
        <v>0</v>
      </c>
      <c r="I44" s="67">
        <f t="shared" si="3"/>
        <v>3.3711517569561718</v>
      </c>
      <c r="J44" s="67">
        <f t="shared" si="4"/>
        <v>0.21596439493694924</v>
      </c>
      <c r="K44" s="100">
        <f t="shared" si="6"/>
        <v>0.14397626329129948</v>
      </c>
      <c r="O44" s="96">
        <f>Amnt_Deposited!B39</f>
        <v>2025</v>
      </c>
      <c r="P44" s="99">
        <f>Amnt_Deposited!D39</f>
        <v>4.056494039622569</v>
      </c>
      <c r="Q44" s="284">
        <f>MCF!R43</f>
        <v>1</v>
      </c>
      <c r="R44" s="67">
        <f t="shared" si="5"/>
        <v>0.81129880792451381</v>
      </c>
      <c r="S44" s="67">
        <f t="shared" si="7"/>
        <v>0.81129880792451381</v>
      </c>
      <c r="T44" s="67">
        <f t="shared" si="8"/>
        <v>0</v>
      </c>
      <c r="U44" s="67">
        <f t="shared" si="9"/>
        <v>6.9651895804879596</v>
      </c>
      <c r="V44" s="67">
        <f t="shared" si="10"/>
        <v>0.44620742755568027</v>
      </c>
      <c r="W44" s="100">
        <f t="shared" si="11"/>
        <v>0.29747161837045349</v>
      </c>
    </row>
    <row r="45" spans="2:23">
      <c r="B45" s="96">
        <f>Amnt_Deposited!B40</f>
        <v>2026</v>
      </c>
      <c r="C45" s="99">
        <f>Amnt_Deposited!D40</f>
        <v>4.2601396943979619</v>
      </c>
      <c r="D45" s="418">
        <f>Dry_Matter_Content!D32</f>
        <v>0.44</v>
      </c>
      <c r="E45" s="284">
        <f>MCF!R44</f>
        <v>1</v>
      </c>
      <c r="F45" s="67">
        <f t="shared" si="0"/>
        <v>0.41238152241772275</v>
      </c>
      <c r="G45" s="67">
        <f t="shared" si="1"/>
        <v>0.41238152241772275</v>
      </c>
      <c r="H45" s="67">
        <f t="shared" si="2"/>
        <v>0</v>
      </c>
      <c r="I45" s="67">
        <f t="shared" si="3"/>
        <v>3.5556225865687368</v>
      </c>
      <c r="J45" s="67">
        <f t="shared" si="4"/>
        <v>0.22791069280515786</v>
      </c>
      <c r="K45" s="100">
        <f t="shared" si="6"/>
        <v>0.15194046187010524</v>
      </c>
      <c r="O45" s="96">
        <f>Amnt_Deposited!B40</f>
        <v>2026</v>
      </c>
      <c r="P45" s="99">
        <f>Amnt_Deposited!D40</f>
        <v>4.2601396943979619</v>
      </c>
      <c r="Q45" s="284">
        <f>MCF!R44</f>
        <v>1</v>
      </c>
      <c r="R45" s="67">
        <f t="shared" si="5"/>
        <v>0.85202793887959238</v>
      </c>
      <c r="S45" s="67">
        <f t="shared" si="7"/>
        <v>0.85202793887959238</v>
      </c>
      <c r="T45" s="67">
        <f t="shared" si="8"/>
        <v>0</v>
      </c>
      <c r="U45" s="67">
        <f t="shared" si="9"/>
        <v>7.3463276581998702</v>
      </c>
      <c r="V45" s="67">
        <f t="shared" si="10"/>
        <v>0.47088986116768161</v>
      </c>
      <c r="W45" s="100">
        <f t="shared" si="11"/>
        <v>0.3139265741117877</v>
      </c>
    </row>
    <row r="46" spans="2:23">
      <c r="B46" s="96">
        <f>Amnt_Deposited!B41</f>
        <v>2027</v>
      </c>
      <c r="C46" s="99">
        <f>Amnt_Deposited!D41</f>
        <v>4.4694884833992479</v>
      </c>
      <c r="D46" s="418">
        <f>Dry_Matter_Content!D33</f>
        <v>0.44</v>
      </c>
      <c r="E46" s="284">
        <f>MCF!R45</f>
        <v>1</v>
      </c>
      <c r="F46" s="67">
        <f t="shared" si="0"/>
        <v>0.43264648519304716</v>
      </c>
      <c r="G46" s="67">
        <f t="shared" si="1"/>
        <v>0.43264648519304716</v>
      </c>
      <c r="H46" s="67">
        <f t="shared" si="2"/>
        <v>0</v>
      </c>
      <c r="I46" s="67">
        <f t="shared" si="3"/>
        <v>3.74788701082774</v>
      </c>
      <c r="J46" s="67">
        <f t="shared" si="4"/>
        <v>0.24038206093404405</v>
      </c>
      <c r="K46" s="100">
        <f t="shared" si="6"/>
        <v>0.1602547072893627</v>
      </c>
      <c r="O46" s="96">
        <f>Amnt_Deposited!B41</f>
        <v>2027</v>
      </c>
      <c r="P46" s="99">
        <f>Amnt_Deposited!D41</f>
        <v>4.4694884833992479</v>
      </c>
      <c r="Q46" s="284">
        <f>MCF!R45</f>
        <v>1</v>
      </c>
      <c r="R46" s="67">
        <f t="shared" si="5"/>
        <v>0.89389769667984964</v>
      </c>
      <c r="S46" s="67">
        <f t="shared" si="7"/>
        <v>0.89389769667984964</v>
      </c>
      <c r="T46" s="67">
        <f t="shared" si="8"/>
        <v>0</v>
      </c>
      <c r="U46" s="67">
        <f t="shared" si="9"/>
        <v>7.7435682041895459</v>
      </c>
      <c r="V46" s="67">
        <f t="shared" si="10"/>
        <v>0.49665715069017369</v>
      </c>
      <c r="W46" s="100">
        <f t="shared" si="11"/>
        <v>0.33110476712678244</v>
      </c>
    </row>
    <row r="47" spans="2:23">
      <c r="B47" s="96">
        <f>Amnt_Deposited!B42</f>
        <v>2028</v>
      </c>
      <c r="C47" s="99">
        <f>Amnt_Deposited!D42</f>
        <v>4.6845221256755822</v>
      </c>
      <c r="D47" s="418">
        <f>Dry_Matter_Content!D34</f>
        <v>0.44</v>
      </c>
      <c r="E47" s="284">
        <f>MCF!R46</f>
        <v>1</v>
      </c>
      <c r="F47" s="67">
        <f t="shared" si="0"/>
        <v>0.45346174176539633</v>
      </c>
      <c r="G47" s="67">
        <f t="shared" si="1"/>
        <v>0.45346174176539633</v>
      </c>
      <c r="H47" s="67">
        <f t="shared" si="2"/>
        <v>0</v>
      </c>
      <c r="I47" s="67">
        <f t="shared" si="3"/>
        <v>3.9479684283669592</v>
      </c>
      <c r="J47" s="67">
        <f t="shared" si="4"/>
        <v>0.2533803242261774</v>
      </c>
      <c r="K47" s="100">
        <f t="shared" si="6"/>
        <v>0.16892021615078492</v>
      </c>
      <c r="O47" s="96">
        <f>Amnt_Deposited!B42</f>
        <v>2028</v>
      </c>
      <c r="P47" s="99">
        <f>Amnt_Deposited!D42</f>
        <v>4.6845221256755822</v>
      </c>
      <c r="Q47" s="284">
        <f>MCF!R46</f>
        <v>1</v>
      </c>
      <c r="R47" s="67">
        <f t="shared" si="5"/>
        <v>0.93690442513511651</v>
      </c>
      <c r="S47" s="67">
        <f t="shared" si="7"/>
        <v>0.93690442513511651</v>
      </c>
      <c r="T47" s="67">
        <f t="shared" si="8"/>
        <v>0</v>
      </c>
      <c r="U47" s="67">
        <f t="shared" si="9"/>
        <v>8.1569595627416511</v>
      </c>
      <c r="V47" s="67">
        <f t="shared" si="10"/>
        <v>0.52351306658301111</v>
      </c>
      <c r="W47" s="100">
        <f t="shared" si="11"/>
        <v>0.3490087110553407</v>
      </c>
    </row>
    <row r="48" spans="2:23">
      <c r="B48" s="96">
        <f>Amnt_Deposited!B43</f>
        <v>2029</v>
      </c>
      <c r="C48" s="99">
        <f>Amnt_Deposited!D43</f>
        <v>4.9052027964530085</v>
      </c>
      <c r="D48" s="418">
        <f>Dry_Matter_Content!D35</f>
        <v>0.44</v>
      </c>
      <c r="E48" s="284">
        <f>MCF!R47</f>
        <v>1</v>
      </c>
      <c r="F48" s="67">
        <f t="shared" si="0"/>
        <v>0.47482363069665129</v>
      </c>
      <c r="G48" s="67">
        <f t="shared" si="1"/>
        <v>0.47482363069665129</v>
      </c>
      <c r="H48" s="67">
        <f t="shared" si="2"/>
        <v>0</v>
      </c>
      <c r="I48" s="67">
        <f t="shared" si="3"/>
        <v>4.1558849944898038</v>
      </c>
      <c r="J48" s="67">
        <f t="shared" si="4"/>
        <v>0.26690706457380697</v>
      </c>
      <c r="K48" s="100">
        <f t="shared" si="6"/>
        <v>0.17793804304920463</v>
      </c>
      <c r="O48" s="96">
        <f>Amnt_Deposited!B43</f>
        <v>2029</v>
      </c>
      <c r="P48" s="99">
        <f>Amnt_Deposited!D43</f>
        <v>4.9052027964530085</v>
      </c>
      <c r="Q48" s="284">
        <f>MCF!R47</f>
        <v>1</v>
      </c>
      <c r="R48" s="67">
        <f t="shared" si="5"/>
        <v>0.98104055929060174</v>
      </c>
      <c r="S48" s="67">
        <f t="shared" si="7"/>
        <v>0.98104055929060174</v>
      </c>
      <c r="T48" s="67">
        <f t="shared" si="8"/>
        <v>0</v>
      </c>
      <c r="U48" s="67">
        <f t="shared" si="9"/>
        <v>8.5865392448136433</v>
      </c>
      <c r="V48" s="67">
        <f t="shared" si="10"/>
        <v>0.55146087721860948</v>
      </c>
      <c r="W48" s="100">
        <f t="shared" si="11"/>
        <v>0.3676405848124063</v>
      </c>
    </row>
    <row r="49" spans="2:23">
      <c r="B49" s="96">
        <f>Amnt_Deposited!B44</f>
        <v>2030</v>
      </c>
      <c r="C49" s="99">
        <f>Amnt_Deposited!D44</f>
        <v>5.1350978400000002</v>
      </c>
      <c r="D49" s="418">
        <f>Dry_Matter_Content!D36</f>
        <v>0.44</v>
      </c>
      <c r="E49" s="284">
        <f>MCF!R48</f>
        <v>1</v>
      </c>
      <c r="F49" s="67">
        <f t="shared" si="0"/>
        <v>0.49707747091200005</v>
      </c>
      <c r="G49" s="67">
        <f t="shared" si="1"/>
        <v>0.49707747091200005</v>
      </c>
      <c r="H49" s="67">
        <f t="shared" si="2"/>
        <v>0</v>
      </c>
      <c r="I49" s="67">
        <f t="shared" si="3"/>
        <v>4.371998956014159</v>
      </c>
      <c r="J49" s="67">
        <f t="shared" si="4"/>
        <v>0.28096350938764486</v>
      </c>
      <c r="K49" s="100">
        <f t="shared" si="6"/>
        <v>0.18730900625842989</v>
      </c>
      <c r="O49" s="96">
        <f>Amnt_Deposited!B44</f>
        <v>2030</v>
      </c>
      <c r="P49" s="99">
        <f>Amnt_Deposited!D44</f>
        <v>5.1350978400000002</v>
      </c>
      <c r="Q49" s="284">
        <f>MCF!R48</f>
        <v>1</v>
      </c>
      <c r="R49" s="67">
        <f t="shared" si="5"/>
        <v>1.027019568</v>
      </c>
      <c r="S49" s="67">
        <f t="shared" si="7"/>
        <v>1.027019568</v>
      </c>
      <c r="T49" s="67">
        <f t="shared" si="8"/>
        <v>0</v>
      </c>
      <c r="U49" s="67">
        <f t="shared" si="9"/>
        <v>9.0330556942441298</v>
      </c>
      <c r="V49" s="67">
        <f t="shared" si="10"/>
        <v>0.58050311856951409</v>
      </c>
      <c r="W49" s="100">
        <f t="shared" si="11"/>
        <v>0.38700207904634271</v>
      </c>
    </row>
    <row r="50" spans="2:23">
      <c r="B50" s="96">
        <f>Amnt_Deposited!B45</f>
        <v>2031</v>
      </c>
      <c r="C50" s="99">
        <f>Amnt_Deposited!D45</f>
        <v>0</v>
      </c>
      <c r="D50" s="418">
        <f>Dry_Matter_Content!D37</f>
        <v>0.44</v>
      </c>
      <c r="E50" s="284">
        <f>MCF!R49</f>
        <v>1</v>
      </c>
      <c r="F50" s="67">
        <f t="shared" si="0"/>
        <v>0</v>
      </c>
      <c r="G50" s="67">
        <f t="shared" si="1"/>
        <v>0</v>
      </c>
      <c r="H50" s="67">
        <f t="shared" si="2"/>
        <v>0</v>
      </c>
      <c r="I50" s="67">
        <f t="shared" si="3"/>
        <v>4.0764248072228595</v>
      </c>
      <c r="J50" s="67">
        <f t="shared" si="4"/>
        <v>0.29557414879129934</v>
      </c>
      <c r="K50" s="100">
        <f t="shared" si="6"/>
        <v>0.19704943252753288</v>
      </c>
      <c r="O50" s="96">
        <f>Amnt_Deposited!B45</f>
        <v>2031</v>
      </c>
      <c r="P50" s="99">
        <f>Amnt_Deposited!D45</f>
        <v>0</v>
      </c>
      <c r="Q50" s="284">
        <f>MCF!R49</f>
        <v>1</v>
      </c>
      <c r="R50" s="67">
        <f t="shared" si="5"/>
        <v>0</v>
      </c>
      <c r="S50" s="67">
        <f t="shared" si="7"/>
        <v>0</v>
      </c>
      <c r="T50" s="67">
        <f t="shared" si="8"/>
        <v>0</v>
      </c>
      <c r="U50" s="67">
        <f t="shared" si="9"/>
        <v>8.4223653041794613</v>
      </c>
      <c r="V50" s="67">
        <f t="shared" si="10"/>
        <v>0.61069039006466808</v>
      </c>
      <c r="W50" s="100">
        <f t="shared" si="11"/>
        <v>0.40712692670977868</v>
      </c>
    </row>
    <row r="51" spans="2:23">
      <c r="B51" s="96">
        <f>Amnt_Deposited!B46</f>
        <v>2032</v>
      </c>
      <c r="C51" s="99">
        <f>Amnt_Deposited!D46</f>
        <v>0</v>
      </c>
      <c r="D51" s="418">
        <f>Dry_Matter_Content!D38</f>
        <v>0.44</v>
      </c>
      <c r="E51" s="284">
        <f>MCF!R50</f>
        <v>1</v>
      </c>
      <c r="F51" s="67">
        <f t="shared" ref="F51:F82" si="12">C51*D51*$K$6*DOCF*E51</f>
        <v>0</v>
      </c>
      <c r="G51" s="67">
        <f t="shared" si="1"/>
        <v>0</v>
      </c>
      <c r="H51" s="67">
        <f t="shared" si="2"/>
        <v>0</v>
      </c>
      <c r="I51" s="67">
        <f t="shared" si="3"/>
        <v>3.8008332975658909</v>
      </c>
      <c r="J51" s="67">
        <f t="shared" si="4"/>
        <v>0.27559150965696871</v>
      </c>
      <c r="K51" s="100">
        <f t="shared" si="6"/>
        <v>0.1837276731046458</v>
      </c>
      <c r="O51" s="96">
        <f>Amnt_Deposited!B46</f>
        <v>2032</v>
      </c>
      <c r="P51" s="99">
        <f>Amnt_Deposited!D46</f>
        <v>0</v>
      </c>
      <c r="Q51" s="284">
        <f>MCF!R50</f>
        <v>1</v>
      </c>
      <c r="R51" s="67">
        <f t="shared" ref="R51:R82" si="13">P51*$W$6*DOCF*Q51</f>
        <v>0</v>
      </c>
      <c r="S51" s="67">
        <f t="shared" si="7"/>
        <v>0</v>
      </c>
      <c r="T51" s="67">
        <f t="shared" si="8"/>
        <v>0</v>
      </c>
      <c r="U51" s="67">
        <f t="shared" si="9"/>
        <v>7.852961358607212</v>
      </c>
      <c r="V51" s="67">
        <f t="shared" si="10"/>
        <v>0.56940394557224938</v>
      </c>
      <c r="W51" s="100">
        <f t="shared" si="11"/>
        <v>0.37960263038149955</v>
      </c>
    </row>
    <row r="52" spans="2:23">
      <c r="B52" s="96">
        <f>Amnt_Deposited!B47</f>
        <v>2033</v>
      </c>
      <c r="C52" s="99">
        <f>Amnt_Deposited!D47</f>
        <v>0</v>
      </c>
      <c r="D52" s="418">
        <f>Dry_Matter_Content!D39</f>
        <v>0.44</v>
      </c>
      <c r="E52" s="284">
        <f>MCF!R51</f>
        <v>1</v>
      </c>
      <c r="F52" s="67">
        <f t="shared" si="12"/>
        <v>0</v>
      </c>
      <c r="G52" s="67">
        <f t="shared" si="1"/>
        <v>0</v>
      </c>
      <c r="H52" s="67">
        <f t="shared" si="2"/>
        <v>0</v>
      </c>
      <c r="I52" s="67">
        <f t="shared" si="3"/>
        <v>3.5438734771431828</v>
      </c>
      <c r="J52" s="67">
        <f t="shared" si="4"/>
        <v>0.2569598204227081</v>
      </c>
      <c r="K52" s="100">
        <f t="shared" si="6"/>
        <v>0.17130654694847205</v>
      </c>
      <c r="O52" s="96">
        <f>Amnt_Deposited!B47</f>
        <v>2033</v>
      </c>
      <c r="P52" s="99">
        <f>Amnt_Deposited!D47</f>
        <v>0</v>
      </c>
      <c r="Q52" s="284">
        <f>MCF!R51</f>
        <v>1</v>
      </c>
      <c r="R52" s="67">
        <f t="shared" si="13"/>
        <v>0</v>
      </c>
      <c r="S52" s="67">
        <f t="shared" si="7"/>
        <v>0</v>
      </c>
      <c r="T52" s="67">
        <f t="shared" si="8"/>
        <v>0</v>
      </c>
      <c r="U52" s="67">
        <f t="shared" si="9"/>
        <v>7.3220526387255838</v>
      </c>
      <c r="V52" s="67">
        <f t="shared" si="10"/>
        <v>0.53090871988162824</v>
      </c>
      <c r="W52" s="100">
        <f t="shared" si="11"/>
        <v>0.35393914658775216</v>
      </c>
    </row>
    <row r="53" spans="2:23">
      <c r="B53" s="96">
        <f>Amnt_Deposited!B48</f>
        <v>2034</v>
      </c>
      <c r="C53" s="99">
        <f>Amnt_Deposited!D48</f>
        <v>0</v>
      </c>
      <c r="D53" s="418">
        <f>Dry_Matter_Content!D40</f>
        <v>0.44</v>
      </c>
      <c r="E53" s="284">
        <f>MCF!R52</f>
        <v>1</v>
      </c>
      <c r="F53" s="67">
        <f t="shared" si="12"/>
        <v>0</v>
      </c>
      <c r="G53" s="67">
        <f t="shared" si="1"/>
        <v>0</v>
      </c>
      <c r="H53" s="67">
        <f t="shared" si="2"/>
        <v>0</v>
      </c>
      <c r="I53" s="67">
        <f t="shared" si="3"/>
        <v>3.3042857286169074</v>
      </c>
      <c r="J53" s="67">
        <f t="shared" si="4"/>
        <v>0.23958774852627532</v>
      </c>
      <c r="K53" s="100">
        <f t="shared" si="6"/>
        <v>0.15972516568418355</v>
      </c>
      <c r="O53" s="96">
        <f>Amnt_Deposited!B48</f>
        <v>2034</v>
      </c>
      <c r="P53" s="99">
        <f>Amnt_Deposited!D48</f>
        <v>0</v>
      </c>
      <c r="Q53" s="284">
        <f>MCF!R52</f>
        <v>1</v>
      </c>
      <c r="R53" s="67">
        <f t="shared" si="13"/>
        <v>0</v>
      </c>
      <c r="S53" s="67">
        <f t="shared" si="7"/>
        <v>0</v>
      </c>
      <c r="T53" s="67">
        <f t="shared" si="8"/>
        <v>0</v>
      </c>
      <c r="U53" s="67">
        <f t="shared" si="9"/>
        <v>6.827036629373775</v>
      </c>
      <c r="V53" s="67">
        <f t="shared" si="10"/>
        <v>0.49501600935180851</v>
      </c>
      <c r="W53" s="100">
        <f t="shared" si="11"/>
        <v>0.33001067290120567</v>
      </c>
    </row>
    <row r="54" spans="2:23">
      <c r="B54" s="96">
        <f>Amnt_Deposited!B49</f>
        <v>2035</v>
      </c>
      <c r="C54" s="99">
        <f>Amnt_Deposited!D49</f>
        <v>0</v>
      </c>
      <c r="D54" s="418">
        <f>Dry_Matter_Content!D41</f>
        <v>0.44</v>
      </c>
      <c r="E54" s="284">
        <f>MCF!R53</f>
        <v>1</v>
      </c>
      <c r="F54" s="67">
        <f t="shared" si="12"/>
        <v>0</v>
      </c>
      <c r="G54" s="67">
        <f t="shared" si="1"/>
        <v>0</v>
      </c>
      <c r="H54" s="67">
        <f t="shared" si="2"/>
        <v>0</v>
      </c>
      <c r="I54" s="67">
        <f t="shared" si="3"/>
        <v>3.0808955925658279</v>
      </c>
      <c r="J54" s="67">
        <f t="shared" si="4"/>
        <v>0.22339013605107957</v>
      </c>
      <c r="K54" s="100">
        <f t="shared" si="6"/>
        <v>0.14892675736738636</v>
      </c>
      <c r="O54" s="96">
        <f>Amnt_Deposited!B49</f>
        <v>2035</v>
      </c>
      <c r="P54" s="99">
        <f>Amnt_Deposited!D49</f>
        <v>0</v>
      </c>
      <c r="Q54" s="284">
        <f>MCF!R53</f>
        <v>1</v>
      </c>
      <c r="R54" s="67">
        <f t="shared" si="13"/>
        <v>0</v>
      </c>
      <c r="S54" s="67">
        <f t="shared" si="7"/>
        <v>0</v>
      </c>
      <c r="T54" s="67">
        <f t="shared" si="8"/>
        <v>0</v>
      </c>
      <c r="U54" s="67">
        <f t="shared" si="9"/>
        <v>6.3654867614996435</v>
      </c>
      <c r="V54" s="67">
        <f t="shared" si="10"/>
        <v>0.46154986787413133</v>
      </c>
      <c r="W54" s="100">
        <f t="shared" si="11"/>
        <v>0.30769991191608753</v>
      </c>
    </row>
    <row r="55" spans="2:23">
      <c r="B55" s="96">
        <f>Amnt_Deposited!B50</f>
        <v>2036</v>
      </c>
      <c r="C55" s="99">
        <f>Amnt_Deposited!D50</f>
        <v>0</v>
      </c>
      <c r="D55" s="418">
        <f>Dry_Matter_Content!D42</f>
        <v>0.44</v>
      </c>
      <c r="E55" s="284">
        <f>MCF!R54</f>
        <v>1</v>
      </c>
      <c r="F55" s="67">
        <f t="shared" si="12"/>
        <v>0</v>
      </c>
      <c r="G55" s="67">
        <f t="shared" si="1"/>
        <v>0</v>
      </c>
      <c r="H55" s="67">
        <f t="shared" si="2"/>
        <v>0</v>
      </c>
      <c r="I55" s="67">
        <f t="shared" si="3"/>
        <v>2.8726080102838525</v>
      </c>
      <c r="J55" s="67">
        <f t="shared" si="4"/>
        <v>0.20828758228197558</v>
      </c>
      <c r="K55" s="100">
        <f t="shared" si="6"/>
        <v>0.13885838818798371</v>
      </c>
      <c r="O55" s="96">
        <f>Amnt_Deposited!B50</f>
        <v>2036</v>
      </c>
      <c r="P55" s="99">
        <f>Amnt_Deposited!D50</f>
        <v>0</v>
      </c>
      <c r="Q55" s="284">
        <f>MCF!R54</f>
        <v>1</v>
      </c>
      <c r="R55" s="67">
        <f t="shared" si="13"/>
        <v>0</v>
      </c>
      <c r="S55" s="67">
        <f t="shared" si="7"/>
        <v>0</v>
      </c>
      <c r="T55" s="67">
        <f t="shared" si="8"/>
        <v>0</v>
      </c>
      <c r="U55" s="67">
        <f t="shared" si="9"/>
        <v>5.9351405171153964</v>
      </c>
      <c r="V55" s="67">
        <f t="shared" si="10"/>
        <v>0.43034624438424701</v>
      </c>
      <c r="W55" s="100">
        <f t="shared" si="11"/>
        <v>0.28689749625616467</v>
      </c>
    </row>
    <row r="56" spans="2:23">
      <c r="B56" s="96">
        <f>Amnt_Deposited!B51</f>
        <v>2037</v>
      </c>
      <c r="C56" s="99">
        <f>Amnt_Deposited!D51</f>
        <v>0</v>
      </c>
      <c r="D56" s="418">
        <f>Dry_Matter_Content!D43</f>
        <v>0.44</v>
      </c>
      <c r="E56" s="284">
        <f>MCF!R55</f>
        <v>1</v>
      </c>
      <c r="F56" s="67">
        <f t="shared" si="12"/>
        <v>0</v>
      </c>
      <c r="G56" s="67">
        <f t="shared" si="1"/>
        <v>0</v>
      </c>
      <c r="H56" s="67">
        <f t="shared" si="2"/>
        <v>0</v>
      </c>
      <c r="I56" s="67">
        <f t="shared" si="3"/>
        <v>2.6784019558009868</v>
      </c>
      <c r="J56" s="67">
        <f t="shared" si="4"/>
        <v>0.19420605448286574</v>
      </c>
      <c r="K56" s="100">
        <f t="shared" si="6"/>
        <v>0.12947070298857716</v>
      </c>
      <c r="O56" s="96">
        <f>Amnt_Deposited!B51</f>
        <v>2037</v>
      </c>
      <c r="P56" s="99">
        <f>Amnt_Deposited!D51</f>
        <v>0</v>
      </c>
      <c r="Q56" s="284">
        <f>MCF!R55</f>
        <v>1</v>
      </c>
      <c r="R56" s="67">
        <f t="shared" si="13"/>
        <v>0</v>
      </c>
      <c r="S56" s="67">
        <f t="shared" si="7"/>
        <v>0</v>
      </c>
      <c r="T56" s="67">
        <f t="shared" si="8"/>
        <v>0</v>
      </c>
      <c r="U56" s="67">
        <f t="shared" si="9"/>
        <v>5.5338883384317894</v>
      </c>
      <c r="V56" s="67">
        <f t="shared" si="10"/>
        <v>0.4012521786836068</v>
      </c>
      <c r="W56" s="100">
        <f t="shared" si="11"/>
        <v>0.26750145245573786</v>
      </c>
    </row>
    <row r="57" spans="2:23">
      <c r="B57" s="96">
        <f>Amnt_Deposited!B52</f>
        <v>2038</v>
      </c>
      <c r="C57" s="99">
        <f>Amnt_Deposited!D52</f>
        <v>0</v>
      </c>
      <c r="D57" s="418">
        <f>Dry_Matter_Content!D44</f>
        <v>0.44</v>
      </c>
      <c r="E57" s="284">
        <f>MCF!R56</f>
        <v>1</v>
      </c>
      <c r="F57" s="67">
        <f t="shared" si="12"/>
        <v>0</v>
      </c>
      <c r="G57" s="67">
        <f t="shared" si="1"/>
        <v>0</v>
      </c>
      <c r="H57" s="67">
        <f t="shared" si="2"/>
        <v>0</v>
      </c>
      <c r="I57" s="67">
        <f t="shared" si="3"/>
        <v>2.497325430812845</v>
      </c>
      <c r="J57" s="67">
        <f t="shared" si="4"/>
        <v>0.18107652498814189</v>
      </c>
      <c r="K57" s="100">
        <f t="shared" si="6"/>
        <v>0.12071768332542793</v>
      </c>
      <c r="O57" s="96">
        <f>Amnt_Deposited!B52</f>
        <v>2038</v>
      </c>
      <c r="P57" s="99">
        <f>Amnt_Deposited!D52</f>
        <v>0</v>
      </c>
      <c r="Q57" s="284">
        <f>MCF!R56</f>
        <v>1</v>
      </c>
      <c r="R57" s="67">
        <f t="shared" si="13"/>
        <v>0</v>
      </c>
      <c r="S57" s="67">
        <f t="shared" si="7"/>
        <v>0</v>
      </c>
      <c r="T57" s="67">
        <f t="shared" si="8"/>
        <v>0</v>
      </c>
      <c r="U57" s="67">
        <f t="shared" si="9"/>
        <v>5.1597632868033969</v>
      </c>
      <c r="V57" s="67">
        <f t="shared" si="10"/>
        <v>0.37412505162839221</v>
      </c>
      <c r="W57" s="100">
        <f t="shared" si="11"/>
        <v>0.2494167010855948</v>
      </c>
    </row>
    <row r="58" spans="2:23">
      <c r="B58" s="96">
        <f>Amnt_Deposited!B53</f>
        <v>2039</v>
      </c>
      <c r="C58" s="99">
        <f>Amnt_Deposited!D53</f>
        <v>0</v>
      </c>
      <c r="D58" s="418">
        <f>Dry_Matter_Content!D45</f>
        <v>0.44</v>
      </c>
      <c r="E58" s="284">
        <f>MCF!R57</f>
        <v>1</v>
      </c>
      <c r="F58" s="67">
        <f t="shared" si="12"/>
        <v>0</v>
      </c>
      <c r="G58" s="67">
        <f t="shared" si="1"/>
        <v>0</v>
      </c>
      <c r="H58" s="67">
        <f t="shared" si="2"/>
        <v>0</v>
      </c>
      <c r="I58" s="67">
        <f t="shared" si="3"/>
        <v>2.3284907979838563</v>
      </c>
      <c r="J58" s="67">
        <f t="shared" si="4"/>
        <v>0.1688346328289885</v>
      </c>
      <c r="K58" s="100">
        <f t="shared" si="6"/>
        <v>0.11255642188599232</v>
      </c>
      <c r="O58" s="96">
        <f>Amnt_Deposited!B53</f>
        <v>2039</v>
      </c>
      <c r="P58" s="99">
        <f>Amnt_Deposited!D53</f>
        <v>0</v>
      </c>
      <c r="Q58" s="284">
        <f>MCF!R57</f>
        <v>1</v>
      </c>
      <c r="R58" s="67">
        <f t="shared" si="13"/>
        <v>0</v>
      </c>
      <c r="S58" s="67">
        <f t="shared" si="7"/>
        <v>0</v>
      </c>
      <c r="T58" s="67">
        <f t="shared" si="8"/>
        <v>0</v>
      </c>
      <c r="U58" s="67">
        <f t="shared" si="9"/>
        <v>4.8109314007930903</v>
      </c>
      <c r="V58" s="67">
        <f t="shared" si="10"/>
        <v>0.34883188601030674</v>
      </c>
      <c r="W58" s="100">
        <f t="shared" si="11"/>
        <v>0.23255459067353781</v>
      </c>
    </row>
    <row r="59" spans="2:23">
      <c r="B59" s="96">
        <f>Amnt_Deposited!B54</f>
        <v>2040</v>
      </c>
      <c r="C59" s="99">
        <f>Amnt_Deposited!D54</f>
        <v>0</v>
      </c>
      <c r="D59" s="418">
        <f>Dry_Matter_Content!D46</f>
        <v>0.44</v>
      </c>
      <c r="E59" s="284">
        <f>MCF!R58</f>
        <v>1</v>
      </c>
      <c r="F59" s="67">
        <f t="shared" si="12"/>
        <v>0</v>
      </c>
      <c r="G59" s="67">
        <f t="shared" si="1"/>
        <v>0</v>
      </c>
      <c r="H59" s="67">
        <f t="shared" si="2"/>
        <v>0</v>
      </c>
      <c r="I59" s="67">
        <f t="shared" si="3"/>
        <v>2.1710704297480174</v>
      </c>
      <c r="J59" s="67">
        <f t="shared" si="4"/>
        <v>0.1574203682358388</v>
      </c>
      <c r="K59" s="100">
        <f t="shared" si="6"/>
        <v>0.10494691215722586</v>
      </c>
      <c r="O59" s="96">
        <f>Amnt_Deposited!B54</f>
        <v>2040</v>
      </c>
      <c r="P59" s="99">
        <f>Amnt_Deposited!D54</f>
        <v>0</v>
      </c>
      <c r="Q59" s="284">
        <f>MCF!R58</f>
        <v>1</v>
      </c>
      <c r="R59" s="67">
        <f t="shared" si="13"/>
        <v>0</v>
      </c>
      <c r="S59" s="67">
        <f t="shared" si="7"/>
        <v>0</v>
      </c>
      <c r="T59" s="67">
        <f t="shared" si="8"/>
        <v>0</v>
      </c>
      <c r="U59" s="67">
        <f t="shared" si="9"/>
        <v>4.4856827060909445</v>
      </c>
      <c r="V59" s="67">
        <f t="shared" si="10"/>
        <v>0.32524869470214623</v>
      </c>
      <c r="W59" s="100">
        <f t="shared" si="11"/>
        <v>0.21683246313476415</v>
      </c>
    </row>
    <row r="60" spans="2:23">
      <c r="B60" s="96">
        <f>Amnt_Deposited!B55</f>
        <v>2041</v>
      </c>
      <c r="C60" s="99">
        <f>Amnt_Deposited!D55</f>
        <v>0</v>
      </c>
      <c r="D60" s="418">
        <f>Dry_Matter_Content!D47</f>
        <v>0.44</v>
      </c>
      <c r="E60" s="284">
        <f>MCF!R59</f>
        <v>1</v>
      </c>
      <c r="F60" s="67">
        <f t="shared" si="12"/>
        <v>0</v>
      </c>
      <c r="G60" s="67">
        <f t="shared" si="1"/>
        <v>0</v>
      </c>
      <c r="H60" s="67">
        <f t="shared" si="2"/>
        <v>0</v>
      </c>
      <c r="I60" s="67">
        <f t="shared" si="3"/>
        <v>2.0242926512776025</v>
      </c>
      <c r="J60" s="67">
        <f t="shared" si="4"/>
        <v>0.14677777847041473</v>
      </c>
      <c r="K60" s="100">
        <f t="shared" si="6"/>
        <v>9.7851852313609822E-2</v>
      </c>
      <c r="O60" s="96">
        <f>Amnt_Deposited!B55</f>
        <v>2041</v>
      </c>
      <c r="P60" s="99">
        <f>Amnt_Deposited!D55</f>
        <v>0</v>
      </c>
      <c r="Q60" s="284">
        <f>MCF!R59</f>
        <v>1</v>
      </c>
      <c r="R60" s="67">
        <f t="shared" si="13"/>
        <v>0</v>
      </c>
      <c r="S60" s="67">
        <f t="shared" si="7"/>
        <v>0</v>
      </c>
      <c r="T60" s="67">
        <f t="shared" si="8"/>
        <v>0</v>
      </c>
      <c r="U60" s="67">
        <f t="shared" si="9"/>
        <v>4.1824228332181868</v>
      </c>
      <c r="V60" s="67">
        <f t="shared" si="10"/>
        <v>0.30325987287275769</v>
      </c>
      <c r="W60" s="100">
        <f t="shared" si="11"/>
        <v>0.20217324858183844</v>
      </c>
    </row>
    <row r="61" spans="2:23">
      <c r="B61" s="96">
        <f>Amnt_Deposited!B56</f>
        <v>2042</v>
      </c>
      <c r="C61" s="99">
        <f>Amnt_Deposited!D56</f>
        <v>0</v>
      </c>
      <c r="D61" s="418">
        <f>Dry_Matter_Content!D48</f>
        <v>0.44</v>
      </c>
      <c r="E61" s="284">
        <f>MCF!R60</f>
        <v>1</v>
      </c>
      <c r="F61" s="67">
        <f t="shared" si="12"/>
        <v>0</v>
      </c>
      <c r="G61" s="67">
        <f t="shared" si="1"/>
        <v>0</v>
      </c>
      <c r="H61" s="67">
        <f t="shared" si="2"/>
        <v>0</v>
      </c>
      <c r="I61" s="67">
        <f t="shared" si="3"/>
        <v>1.8874379577322635</v>
      </c>
      <c r="J61" s="67">
        <f t="shared" si="4"/>
        <v>0.13685469354533905</v>
      </c>
      <c r="K61" s="100">
        <f t="shared" si="6"/>
        <v>9.1236462363559367E-2</v>
      </c>
      <c r="O61" s="96">
        <f>Amnt_Deposited!B56</f>
        <v>2042</v>
      </c>
      <c r="P61" s="99">
        <f>Amnt_Deposited!D56</f>
        <v>0</v>
      </c>
      <c r="Q61" s="284">
        <f>MCF!R60</f>
        <v>1</v>
      </c>
      <c r="R61" s="67">
        <f t="shared" si="13"/>
        <v>0</v>
      </c>
      <c r="S61" s="67">
        <f t="shared" si="7"/>
        <v>0</v>
      </c>
      <c r="T61" s="67">
        <f t="shared" si="8"/>
        <v>0</v>
      </c>
      <c r="U61" s="67">
        <f t="shared" si="9"/>
        <v>3.8996652019261639</v>
      </c>
      <c r="V61" s="67">
        <f t="shared" si="10"/>
        <v>0.2827576312920228</v>
      </c>
      <c r="W61" s="100">
        <f t="shared" si="11"/>
        <v>0.1885050875280152</v>
      </c>
    </row>
    <row r="62" spans="2:23">
      <c r="B62" s="96">
        <f>Amnt_Deposited!B57</f>
        <v>2043</v>
      </c>
      <c r="C62" s="99">
        <f>Amnt_Deposited!D57</f>
        <v>0</v>
      </c>
      <c r="D62" s="418">
        <f>Dry_Matter_Content!D49</f>
        <v>0.44</v>
      </c>
      <c r="E62" s="284">
        <f>MCF!R61</f>
        <v>1</v>
      </c>
      <c r="F62" s="67">
        <f t="shared" si="12"/>
        <v>0</v>
      </c>
      <c r="G62" s="67">
        <f t="shared" si="1"/>
        <v>0</v>
      </c>
      <c r="H62" s="67">
        <f t="shared" si="2"/>
        <v>0</v>
      </c>
      <c r="I62" s="67">
        <f t="shared" si="3"/>
        <v>1.7598354872454669</v>
      </c>
      <c r="J62" s="67">
        <f t="shared" si="4"/>
        <v>0.1276024704867966</v>
      </c>
      <c r="K62" s="100">
        <f t="shared" si="6"/>
        <v>8.5068313657864394E-2</v>
      </c>
      <c r="O62" s="96">
        <f>Amnt_Deposited!B57</f>
        <v>2043</v>
      </c>
      <c r="P62" s="99">
        <f>Amnt_Deposited!D57</f>
        <v>0</v>
      </c>
      <c r="Q62" s="284">
        <f>MCF!R61</f>
        <v>1</v>
      </c>
      <c r="R62" s="67">
        <f t="shared" si="13"/>
        <v>0</v>
      </c>
      <c r="S62" s="67">
        <f t="shared" si="7"/>
        <v>0</v>
      </c>
      <c r="T62" s="67">
        <f t="shared" si="8"/>
        <v>0</v>
      </c>
      <c r="U62" s="67">
        <f t="shared" si="9"/>
        <v>3.6360237339782371</v>
      </c>
      <c r="V62" s="67">
        <f t="shared" si="10"/>
        <v>0.26364146794792681</v>
      </c>
      <c r="W62" s="100">
        <f t="shared" si="11"/>
        <v>0.1757609786319512</v>
      </c>
    </row>
    <row r="63" spans="2:23">
      <c r="B63" s="96">
        <f>Amnt_Deposited!B58</f>
        <v>2044</v>
      </c>
      <c r="C63" s="99">
        <f>Amnt_Deposited!D58</f>
        <v>0</v>
      </c>
      <c r="D63" s="418">
        <f>Dry_Matter_Content!D50</f>
        <v>0.44</v>
      </c>
      <c r="E63" s="284">
        <f>MCF!R62</f>
        <v>1</v>
      </c>
      <c r="F63" s="67">
        <f t="shared" si="12"/>
        <v>0</v>
      </c>
      <c r="G63" s="67">
        <f t="shared" si="1"/>
        <v>0</v>
      </c>
      <c r="H63" s="67">
        <f t="shared" si="2"/>
        <v>0</v>
      </c>
      <c r="I63" s="67">
        <f t="shared" si="3"/>
        <v>1.6408597323588465</v>
      </c>
      <c r="J63" s="67">
        <f t="shared" si="4"/>
        <v>0.11897575488662031</v>
      </c>
      <c r="K63" s="100">
        <f t="shared" si="6"/>
        <v>7.9317169924413539E-2</v>
      </c>
      <c r="O63" s="96">
        <f>Amnt_Deposited!B58</f>
        <v>2044</v>
      </c>
      <c r="P63" s="99">
        <f>Amnt_Deposited!D58</f>
        <v>0</v>
      </c>
      <c r="Q63" s="284">
        <f>MCF!R62</f>
        <v>1</v>
      </c>
      <c r="R63" s="67">
        <f t="shared" si="13"/>
        <v>0</v>
      </c>
      <c r="S63" s="67">
        <f t="shared" si="7"/>
        <v>0</v>
      </c>
      <c r="T63" s="67">
        <f t="shared" si="8"/>
        <v>0</v>
      </c>
      <c r="U63" s="67">
        <f t="shared" si="9"/>
        <v>3.3902060585926579</v>
      </c>
      <c r="V63" s="67">
        <f t="shared" si="10"/>
        <v>0.24581767538557911</v>
      </c>
      <c r="W63" s="100">
        <f t="shared" si="11"/>
        <v>0.16387845025705272</v>
      </c>
    </row>
    <row r="64" spans="2:23">
      <c r="B64" s="96">
        <f>Amnt_Deposited!B59</f>
        <v>2045</v>
      </c>
      <c r="C64" s="99">
        <f>Amnt_Deposited!D59</f>
        <v>0</v>
      </c>
      <c r="D64" s="418">
        <f>Dry_Matter_Content!D51</f>
        <v>0.44</v>
      </c>
      <c r="E64" s="284">
        <f>MCF!R63</f>
        <v>1</v>
      </c>
      <c r="F64" s="67">
        <f t="shared" si="12"/>
        <v>0</v>
      </c>
      <c r="G64" s="67">
        <f t="shared" si="1"/>
        <v>0</v>
      </c>
      <c r="H64" s="67">
        <f t="shared" si="2"/>
        <v>0</v>
      </c>
      <c r="I64" s="67">
        <f t="shared" si="3"/>
        <v>1.5299274737839168</v>
      </c>
      <c r="J64" s="67">
        <f t="shared" si="4"/>
        <v>0.11093225857492969</v>
      </c>
      <c r="K64" s="100">
        <f t="shared" si="6"/>
        <v>7.3954839049953119E-2</v>
      </c>
      <c r="O64" s="96">
        <f>Amnt_Deposited!B59</f>
        <v>2045</v>
      </c>
      <c r="P64" s="99">
        <f>Amnt_Deposited!D59</f>
        <v>0</v>
      </c>
      <c r="Q64" s="284">
        <f>MCF!R63</f>
        <v>1</v>
      </c>
      <c r="R64" s="67">
        <f t="shared" si="13"/>
        <v>0</v>
      </c>
      <c r="S64" s="67">
        <f t="shared" si="7"/>
        <v>0</v>
      </c>
      <c r="T64" s="67">
        <f t="shared" si="8"/>
        <v>0</v>
      </c>
      <c r="U64" s="67">
        <f t="shared" si="9"/>
        <v>3.1610071772394974</v>
      </c>
      <c r="V64" s="67">
        <f t="shared" si="10"/>
        <v>0.22919888135316052</v>
      </c>
      <c r="W64" s="100">
        <f t="shared" si="11"/>
        <v>0.15279925423544033</v>
      </c>
    </row>
    <row r="65" spans="2:23">
      <c r="B65" s="96">
        <f>Amnt_Deposited!B60</f>
        <v>2046</v>
      </c>
      <c r="C65" s="99">
        <f>Amnt_Deposited!D60</f>
        <v>0</v>
      </c>
      <c r="D65" s="418">
        <f>Dry_Matter_Content!D52</f>
        <v>0.44</v>
      </c>
      <c r="E65" s="284">
        <f>MCF!R64</f>
        <v>1</v>
      </c>
      <c r="F65" s="67">
        <f t="shared" si="12"/>
        <v>0</v>
      </c>
      <c r="G65" s="67">
        <f t="shared" si="1"/>
        <v>0</v>
      </c>
      <c r="H65" s="67">
        <f t="shared" si="2"/>
        <v>0</v>
      </c>
      <c r="I65" s="67">
        <f t="shared" si="3"/>
        <v>1.4264949214604437</v>
      </c>
      <c r="J65" s="67">
        <f t="shared" si="4"/>
        <v>0.10343255232347308</v>
      </c>
      <c r="K65" s="100">
        <f t="shared" si="6"/>
        <v>6.8955034882315386E-2</v>
      </c>
      <c r="O65" s="96">
        <f>Amnt_Deposited!B60</f>
        <v>2046</v>
      </c>
      <c r="P65" s="99">
        <f>Amnt_Deposited!D60</f>
        <v>0</v>
      </c>
      <c r="Q65" s="284">
        <f>MCF!R64</f>
        <v>1</v>
      </c>
      <c r="R65" s="67">
        <f t="shared" si="13"/>
        <v>0</v>
      </c>
      <c r="S65" s="67">
        <f t="shared" si="7"/>
        <v>0</v>
      </c>
      <c r="T65" s="67">
        <f t="shared" si="8"/>
        <v>0</v>
      </c>
      <c r="U65" s="67">
        <f t="shared" si="9"/>
        <v>2.9473035567364541</v>
      </c>
      <c r="V65" s="67">
        <f t="shared" si="10"/>
        <v>0.21370362050304356</v>
      </c>
      <c r="W65" s="100">
        <f t="shared" si="11"/>
        <v>0.14246908033536237</v>
      </c>
    </row>
    <row r="66" spans="2:23">
      <c r="B66" s="96">
        <f>Amnt_Deposited!B61</f>
        <v>2047</v>
      </c>
      <c r="C66" s="99">
        <f>Amnt_Deposited!D61</f>
        <v>0</v>
      </c>
      <c r="D66" s="418">
        <f>Dry_Matter_Content!D53</f>
        <v>0.44</v>
      </c>
      <c r="E66" s="284">
        <f>MCF!R65</f>
        <v>1</v>
      </c>
      <c r="F66" s="67">
        <f t="shared" si="12"/>
        <v>0</v>
      </c>
      <c r="G66" s="67">
        <f t="shared" si="1"/>
        <v>0</v>
      </c>
      <c r="H66" s="67">
        <f t="shared" si="2"/>
        <v>0</v>
      </c>
      <c r="I66" s="67">
        <f t="shared" si="3"/>
        <v>1.3300550488969387</v>
      </c>
      <c r="J66" s="67">
        <f t="shared" si="4"/>
        <v>9.6439872563504933E-2</v>
      </c>
      <c r="K66" s="100">
        <f t="shared" si="6"/>
        <v>6.4293248375669951E-2</v>
      </c>
      <c r="O66" s="96">
        <f>Amnt_Deposited!B61</f>
        <v>2047</v>
      </c>
      <c r="P66" s="99">
        <f>Amnt_Deposited!D61</f>
        <v>0</v>
      </c>
      <c r="Q66" s="284">
        <f>MCF!R65</f>
        <v>1</v>
      </c>
      <c r="R66" s="67">
        <f t="shared" si="13"/>
        <v>0</v>
      </c>
      <c r="S66" s="67">
        <f t="shared" si="7"/>
        <v>0</v>
      </c>
      <c r="T66" s="67">
        <f t="shared" si="8"/>
        <v>0</v>
      </c>
      <c r="U66" s="67">
        <f t="shared" si="9"/>
        <v>2.7480476216878902</v>
      </c>
      <c r="V66" s="67">
        <f t="shared" si="10"/>
        <v>0.19925593504856393</v>
      </c>
      <c r="W66" s="100">
        <f t="shared" si="11"/>
        <v>0.13283729003237593</v>
      </c>
    </row>
    <row r="67" spans="2:23">
      <c r="B67" s="96">
        <f>Amnt_Deposited!B62</f>
        <v>2048</v>
      </c>
      <c r="C67" s="99">
        <f>Amnt_Deposited!D62</f>
        <v>0</v>
      </c>
      <c r="D67" s="418">
        <f>Dry_Matter_Content!D54</f>
        <v>0.44</v>
      </c>
      <c r="E67" s="284">
        <f>MCF!R66</f>
        <v>1</v>
      </c>
      <c r="F67" s="67">
        <f t="shared" si="12"/>
        <v>0</v>
      </c>
      <c r="G67" s="67">
        <f t="shared" si="1"/>
        <v>0</v>
      </c>
      <c r="H67" s="67">
        <f t="shared" si="2"/>
        <v>0</v>
      </c>
      <c r="I67" s="67">
        <f t="shared" si="3"/>
        <v>1.2401351077262095</v>
      </c>
      <c r="J67" s="67">
        <f t="shared" si="4"/>
        <v>8.9919941170729212E-2</v>
      </c>
      <c r="K67" s="100">
        <f t="shared" si="6"/>
        <v>5.9946627447152803E-2</v>
      </c>
      <c r="O67" s="96">
        <f>Amnt_Deposited!B62</f>
        <v>2048</v>
      </c>
      <c r="P67" s="99">
        <f>Amnt_Deposited!D62</f>
        <v>0</v>
      </c>
      <c r="Q67" s="284">
        <f>MCF!R66</f>
        <v>1</v>
      </c>
      <c r="R67" s="67">
        <f t="shared" si="13"/>
        <v>0</v>
      </c>
      <c r="S67" s="67">
        <f t="shared" si="7"/>
        <v>0</v>
      </c>
      <c r="T67" s="67">
        <f t="shared" si="8"/>
        <v>0</v>
      </c>
      <c r="U67" s="67">
        <f t="shared" si="9"/>
        <v>2.5622626192690281</v>
      </c>
      <c r="V67" s="67">
        <f t="shared" si="10"/>
        <v>0.18578500241886203</v>
      </c>
      <c r="W67" s="100">
        <f t="shared" si="11"/>
        <v>0.12385666827924136</v>
      </c>
    </row>
    <row r="68" spans="2:23">
      <c r="B68" s="96">
        <f>Amnt_Deposited!B63</f>
        <v>2049</v>
      </c>
      <c r="C68" s="99">
        <f>Amnt_Deposited!D63</f>
        <v>0</v>
      </c>
      <c r="D68" s="418">
        <f>Dry_Matter_Content!D55</f>
        <v>0.44</v>
      </c>
      <c r="E68" s="284">
        <f>MCF!R67</f>
        <v>1</v>
      </c>
      <c r="F68" s="67">
        <f t="shared" si="12"/>
        <v>0</v>
      </c>
      <c r="G68" s="67">
        <f t="shared" si="1"/>
        <v>0</v>
      </c>
      <c r="H68" s="67">
        <f t="shared" si="2"/>
        <v>0</v>
      </c>
      <c r="I68" s="67">
        <f t="shared" si="3"/>
        <v>1.1562943102923151</v>
      </c>
      <c r="J68" s="67">
        <f t="shared" si="4"/>
        <v>8.384079743389436E-2</v>
      </c>
      <c r="K68" s="100">
        <f t="shared" si="6"/>
        <v>5.5893864955929573E-2</v>
      </c>
      <c r="O68" s="96">
        <f>Amnt_Deposited!B63</f>
        <v>2049</v>
      </c>
      <c r="P68" s="99">
        <f>Amnt_Deposited!D63</f>
        <v>0</v>
      </c>
      <c r="Q68" s="284">
        <f>MCF!R67</f>
        <v>1</v>
      </c>
      <c r="R68" s="67">
        <f t="shared" si="13"/>
        <v>0</v>
      </c>
      <c r="S68" s="67">
        <f t="shared" si="7"/>
        <v>0</v>
      </c>
      <c r="T68" s="67">
        <f t="shared" si="8"/>
        <v>0</v>
      </c>
      <c r="U68" s="67">
        <f t="shared" si="9"/>
        <v>2.3890378311824696</v>
      </c>
      <c r="V68" s="67">
        <f t="shared" si="10"/>
        <v>0.17322478808655861</v>
      </c>
      <c r="W68" s="100">
        <f t="shared" si="11"/>
        <v>0.11548319205770574</v>
      </c>
    </row>
    <row r="69" spans="2:23">
      <c r="B69" s="96">
        <f>Amnt_Deposited!B64</f>
        <v>2050</v>
      </c>
      <c r="C69" s="99">
        <f>Amnt_Deposited!D64</f>
        <v>0</v>
      </c>
      <c r="D69" s="418">
        <f>Dry_Matter_Content!D56</f>
        <v>0.44</v>
      </c>
      <c r="E69" s="284">
        <f>MCF!R68</f>
        <v>1</v>
      </c>
      <c r="F69" s="67">
        <f t="shared" si="12"/>
        <v>0</v>
      </c>
      <c r="G69" s="67">
        <f t="shared" si="1"/>
        <v>0</v>
      </c>
      <c r="H69" s="67">
        <f t="shared" si="2"/>
        <v>0</v>
      </c>
      <c r="I69" s="67">
        <f t="shared" si="3"/>
        <v>1.0781216689089654</v>
      </c>
      <c r="J69" s="67">
        <f t="shared" si="4"/>
        <v>7.8172641383349589E-2</v>
      </c>
      <c r="K69" s="100">
        <f t="shared" si="6"/>
        <v>5.2115094255566388E-2</v>
      </c>
      <c r="O69" s="96">
        <f>Amnt_Deposited!B64</f>
        <v>2050</v>
      </c>
      <c r="P69" s="99">
        <f>Amnt_Deposited!D64</f>
        <v>0</v>
      </c>
      <c r="Q69" s="284">
        <f>MCF!R68</f>
        <v>1</v>
      </c>
      <c r="R69" s="67">
        <f t="shared" si="13"/>
        <v>0</v>
      </c>
      <c r="S69" s="67">
        <f t="shared" si="7"/>
        <v>0</v>
      </c>
      <c r="T69" s="67">
        <f t="shared" si="8"/>
        <v>0</v>
      </c>
      <c r="U69" s="67">
        <f t="shared" si="9"/>
        <v>2.2275241093160449</v>
      </c>
      <c r="V69" s="67">
        <f t="shared" si="10"/>
        <v>0.16151372186642479</v>
      </c>
      <c r="W69" s="100">
        <f t="shared" si="11"/>
        <v>0.10767581457761652</v>
      </c>
    </row>
    <row r="70" spans="2:23">
      <c r="B70" s="96">
        <f>Amnt_Deposited!B65</f>
        <v>2051</v>
      </c>
      <c r="C70" s="99">
        <f>Amnt_Deposited!D65</f>
        <v>0</v>
      </c>
      <c r="D70" s="418">
        <f>Dry_Matter_Content!D57</f>
        <v>0.44</v>
      </c>
      <c r="E70" s="284">
        <f>MCF!R69</f>
        <v>1</v>
      </c>
      <c r="F70" s="67">
        <f t="shared" si="12"/>
        <v>0</v>
      </c>
      <c r="G70" s="67">
        <f t="shared" si="1"/>
        <v>0</v>
      </c>
      <c r="H70" s="67">
        <f t="shared" si="2"/>
        <v>0</v>
      </c>
      <c r="I70" s="67">
        <f t="shared" si="3"/>
        <v>1.0052339811974063</v>
      </c>
      <c r="J70" s="67">
        <f t="shared" si="4"/>
        <v>7.2887687711559124E-2</v>
      </c>
      <c r="K70" s="100">
        <f t="shared" si="6"/>
        <v>4.8591791807706078E-2</v>
      </c>
      <c r="O70" s="96">
        <f>Amnt_Deposited!B65</f>
        <v>2051</v>
      </c>
      <c r="P70" s="99">
        <f>Amnt_Deposited!D65</f>
        <v>0</v>
      </c>
      <c r="Q70" s="284">
        <f>MCF!R69</f>
        <v>1</v>
      </c>
      <c r="R70" s="67">
        <f t="shared" si="13"/>
        <v>0</v>
      </c>
      <c r="S70" s="67">
        <f t="shared" si="7"/>
        <v>0</v>
      </c>
      <c r="T70" s="67">
        <f t="shared" si="8"/>
        <v>0</v>
      </c>
      <c r="U70" s="67">
        <f t="shared" si="9"/>
        <v>2.0769297132177824</v>
      </c>
      <c r="V70" s="67">
        <f t="shared" si="10"/>
        <v>0.1505943960982627</v>
      </c>
      <c r="W70" s="100">
        <f t="shared" si="11"/>
        <v>0.10039626406550846</v>
      </c>
    </row>
    <row r="71" spans="2:23">
      <c r="B71" s="96">
        <f>Amnt_Deposited!B66</f>
        <v>2052</v>
      </c>
      <c r="C71" s="99">
        <f>Amnt_Deposited!D66</f>
        <v>0</v>
      </c>
      <c r="D71" s="418">
        <f>Dry_Matter_Content!D58</f>
        <v>0.44</v>
      </c>
      <c r="E71" s="284">
        <f>MCF!R70</f>
        <v>1</v>
      </c>
      <c r="F71" s="67">
        <f t="shared" si="12"/>
        <v>0</v>
      </c>
      <c r="G71" s="67">
        <f t="shared" si="1"/>
        <v>0</v>
      </c>
      <c r="H71" s="67">
        <f t="shared" si="2"/>
        <v>0</v>
      </c>
      <c r="I71" s="67">
        <f t="shared" si="3"/>
        <v>0.93727395162791383</v>
      </c>
      <c r="J71" s="67">
        <f t="shared" si="4"/>
        <v>6.7960029569492458E-2</v>
      </c>
      <c r="K71" s="100">
        <f t="shared" si="6"/>
        <v>4.5306686379661634E-2</v>
      </c>
      <c r="O71" s="96">
        <f>Amnt_Deposited!B66</f>
        <v>2052</v>
      </c>
      <c r="P71" s="99">
        <f>Amnt_Deposited!D66</f>
        <v>0</v>
      </c>
      <c r="Q71" s="284">
        <f>MCF!R70</f>
        <v>1</v>
      </c>
      <c r="R71" s="67">
        <f t="shared" si="13"/>
        <v>0</v>
      </c>
      <c r="S71" s="67">
        <f t="shared" si="7"/>
        <v>0</v>
      </c>
      <c r="T71" s="67">
        <f t="shared" si="8"/>
        <v>0</v>
      </c>
      <c r="U71" s="67">
        <f t="shared" si="9"/>
        <v>1.9365164289832939</v>
      </c>
      <c r="V71" s="67">
        <f t="shared" si="10"/>
        <v>0.14041328423448859</v>
      </c>
      <c r="W71" s="100">
        <f t="shared" si="11"/>
        <v>9.360885615632572E-2</v>
      </c>
    </row>
    <row r="72" spans="2:23">
      <c r="B72" s="96">
        <f>Amnt_Deposited!B67</f>
        <v>2053</v>
      </c>
      <c r="C72" s="99">
        <f>Amnt_Deposited!D67</f>
        <v>0</v>
      </c>
      <c r="D72" s="418">
        <f>Dry_Matter_Content!D59</f>
        <v>0.44</v>
      </c>
      <c r="E72" s="284">
        <f>MCF!R71</f>
        <v>1</v>
      </c>
      <c r="F72" s="67">
        <f t="shared" si="12"/>
        <v>0</v>
      </c>
      <c r="G72" s="67">
        <f t="shared" si="1"/>
        <v>0</v>
      </c>
      <c r="H72" s="67">
        <f t="shared" si="2"/>
        <v>0</v>
      </c>
      <c r="I72" s="67">
        <f t="shared" si="3"/>
        <v>0.87390844005669355</v>
      </c>
      <c r="J72" s="67">
        <f t="shared" si="4"/>
        <v>6.3365511571220265E-2</v>
      </c>
      <c r="K72" s="100">
        <f t="shared" si="6"/>
        <v>4.2243674380813508E-2</v>
      </c>
      <c r="O72" s="96">
        <f>Amnt_Deposited!B67</f>
        <v>2053</v>
      </c>
      <c r="P72" s="99">
        <f>Amnt_Deposited!D67</f>
        <v>0</v>
      </c>
      <c r="Q72" s="284">
        <f>MCF!R71</f>
        <v>1</v>
      </c>
      <c r="R72" s="67">
        <f t="shared" si="13"/>
        <v>0</v>
      </c>
      <c r="S72" s="67">
        <f t="shared" si="7"/>
        <v>0</v>
      </c>
      <c r="T72" s="67">
        <f t="shared" si="8"/>
        <v>0</v>
      </c>
      <c r="U72" s="67">
        <f t="shared" si="9"/>
        <v>1.8055959505303594</v>
      </c>
      <c r="V72" s="67">
        <f t="shared" si="10"/>
        <v>0.1309204784529345</v>
      </c>
      <c r="W72" s="100">
        <f t="shared" si="11"/>
        <v>8.7280318968622997E-2</v>
      </c>
    </row>
    <row r="73" spans="2:23">
      <c r="B73" s="96">
        <f>Amnt_Deposited!B68</f>
        <v>2054</v>
      </c>
      <c r="C73" s="99">
        <f>Amnt_Deposited!D68</f>
        <v>0</v>
      </c>
      <c r="D73" s="418">
        <f>Dry_Matter_Content!D60</f>
        <v>0.44</v>
      </c>
      <c r="E73" s="284">
        <f>MCF!R72</f>
        <v>1</v>
      </c>
      <c r="F73" s="67">
        <f t="shared" si="12"/>
        <v>0</v>
      </c>
      <c r="G73" s="67">
        <f t="shared" si="1"/>
        <v>0</v>
      </c>
      <c r="H73" s="67">
        <f t="shared" si="2"/>
        <v>0</v>
      </c>
      <c r="I73" s="67">
        <f t="shared" si="3"/>
        <v>0.81482682867250888</v>
      </c>
      <c r="J73" s="67">
        <f t="shared" si="4"/>
        <v>5.9081611384184635E-2</v>
      </c>
      <c r="K73" s="100">
        <f t="shared" si="6"/>
        <v>3.9387740922789752E-2</v>
      </c>
      <c r="O73" s="96">
        <f>Amnt_Deposited!B68</f>
        <v>2054</v>
      </c>
      <c r="P73" s="99">
        <f>Amnt_Deposited!D68</f>
        <v>0</v>
      </c>
      <c r="Q73" s="284">
        <f>MCF!R72</f>
        <v>1</v>
      </c>
      <c r="R73" s="67">
        <f t="shared" si="13"/>
        <v>0</v>
      </c>
      <c r="S73" s="67">
        <f t="shared" si="7"/>
        <v>0</v>
      </c>
      <c r="T73" s="67">
        <f t="shared" si="8"/>
        <v>0</v>
      </c>
      <c r="U73" s="67">
        <f t="shared" si="9"/>
        <v>1.6835265055217135</v>
      </c>
      <c r="V73" s="67">
        <f t="shared" si="10"/>
        <v>0.12206944500864599</v>
      </c>
      <c r="W73" s="100">
        <f t="shared" si="11"/>
        <v>8.1379630005763981E-2</v>
      </c>
    </row>
    <row r="74" spans="2:23">
      <c r="B74" s="96">
        <f>Amnt_Deposited!B69</f>
        <v>2055</v>
      </c>
      <c r="C74" s="99">
        <f>Amnt_Deposited!D69</f>
        <v>0</v>
      </c>
      <c r="D74" s="418">
        <f>Dry_Matter_Content!D61</f>
        <v>0.44</v>
      </c>
      <c r="E74" s="284">
        <f>MCF!R73</f>
        <v>1</v>
      </c>
      <c r="F74" s="67">
        <f t="shared" si="12"/>
        <v>0</v>
      </c>
      <c r="G74" s="67">
        <f t="shared" si="1"/>
        <v>0</v>
      </c>
      <c r="H74" s="67">
        <f t="shared" si="2"/>
        <v>0</v>
      </c>
      <c r="I74" s="67">
        <f t="shared" si="3"/>
        <v>0.75973949934781027</v>
      </c>
      <c r="J74" s="67">
        <f t="shared" si="4"/>
        <v>5.5087329324698668E-2</v>
      </c>
      <c r="K74" s="100">
        <f t="shared" si="6"/>
        <v>3.6724886216465774E-2</v>
      </c>
      <c r="O74" s="96">
        <f>Amnt_Deposited!B69</f>
        <v>2055</v>
      </c>
      <c r="P74" s="99">
        <f>Amnt_Deposited!D69</f>
        <v>0</v>
      </c>
      <c r="Q74" s="284">
        <f>MCF!R73</f>
        <v>1</v>
      </c>
      <c r="R74" s="67">
        <f t="shared" si="13"/>
        <v>0</v>
      </c>
      <c r="S74" s="67">
        <f t="shared" si="7"/>
        <v>0</v>
      </c>
      <c r="T74" s="67">
        <f t="shared" si="8"/>
        <v>0</v>
      </c>
      <c r="U74" s="67">
        <f t="shared" si="9"/>
        <v>1.5697097093963028</v>
      </c>
      <c r="V74" s="67">
        <f t="shared" si="10"/>
        <v>0.11381679612541053</v>
      </c>
      <c r="W74" s="100">
        <f t="shared" si="11"/>
        <v>7.5877864083607013E-2</v>
      </c>
    </row>
    <row r="75" spans="2:23">
      <c r="B75" s="96">
        <f>Amnt_Deposited!B70</f>
        <v>2056</v>
      </c>
      <c r="C75" s="99">
        <f>Amnt_Deposited!D70</f>
        <v>0</v>
      </c>
      <c r="D75" s="418">
        <f>Dry_Matter_Content!D62</f>
        <v>0.44</v>
      </c>
      <c r="E75" s="284">
        <f>MCF!R74</f>
        <v>1</v>
      </c>
      <c r="F75" s="67">
        <f t="shared" si="12"/>
        <v>0</v>
      </c>
      <c r="G75" s="67">
        <f t="shared" si="1"/>
        <v>0</v>
      </c>
      <c r="H75" s="67">
        <f t="shared" si="2"/>
        <v>0</v>
      </c>
      <c r="I75" s="67">
        <f t="shared" si="3"/>
        <v>0.70837641393033746</v>
      </c>
      <c r="J75" s="67">
        <f t="shared" si="4"/>
        <v>5.1363085417472754E-2</v>
      </c>
      <c r="K75" s="100">
        <f t="shared" si="6"/>
        <v>3.4242056944981836E-2</v>
      </c>
      <c r="O75" s="96">
        <f>Amnt_Deposited!B70</f>
        <v>2056</v>
      </c>
      <c r="P75" s="99">
        <f>Amnt_Deposited!D70</f>
        <v>0</v>
      </c>
      <c r="Q75" s="284">
        <f>MCF!R74</f>
        <v>1</v>
      </c>
      <c r="R75" s="67">
        <f t="shared" si="13"/>
        <v>0</v>
      </c>
      <c r="S75" s="67">
        <f t="shared" si="7"/>
        <v>0</v>
      </c>
      <c r="T75" s="67">
        <f t="shared" si="8"/>
        <v>0</v>
      </c>
      <c r="U75" s="67">
        <f t="shared" si="9"/>
        <v>1.4635876320874748</v>
      </c>
      <c r="V75" s="67">
        <f t="shared" si="10"/>
        <v>0.10612207730882806</v>
      </c>
      <c r="W75" s="100">
        <f t="shared" si="11"/>
        <v>7.0748051539218704E-2</v>
      </c>
    </row>
    <row r="76" spans="2:23">
      <c r="B76" s="96">
        <f>Amnt_Deposited!B71</f>
        <v>2057</v>
      </c>
      <c r="C76" s="99">
        <f>Amnt_Deposited!D71</f>
        <v>0</v>
      </c>
      <c r="D76" s="418">
        <f>Dry_Matter_Content!D63</f>
        <v>0.44</v>
      </c>
      <c r="E76" s="284">
        <f>MCF!R75</f>
        <v>1</v>
      </c>
      <c r="F76" s="67">
        <f t="shared" si="12"/>
        <v>0</v>
      </c>
      <c r="G76" s="67">
        <f t="shared" si="1"/>
        <v>0</v>
      </c>
      <c r="H76" s="67">
        <f t="shared" si="2"/>
        <v>0</v>
      </c>
      <c r="I76" s="67">
        <f t="shared" si="3"/>
        <v>0.66048579051578449</v>
      </c>
      <c r="J76" s="67">
        <f t="shared" si="4"/>
        <v>4.7890623414552927E-2</v>
      </c>
      <c r="K76" s="100">
        <f t="shared" si="6"/>
        <v>3.1927082276368618E-2</v>
      </c>
      <c r="O76" s="96">
        <f>Amnt_Deposited!B71</f>
        <v>2057</v>
      </c>
      <c r="P76" s="99">
        <f>Amnt_Deposited!D71</f>
        <v>0</v>
      </c>
      <c r="Q76" s="284">
        <f>MCF!R75</f>
        <v>1</v>
      </c>
      <c r="R76" s="67">
        <f t="shared" si="13"/>
        <v>0</v>
      </c>
      <c r="S76" s="67">
        <f t="shared" si="7"/>
        <v>0</v>
      </c>
      <c r="T76" s="67">
        <f t="shared" si="8"/>
        <v>0</v>
      </c>
      <c r="U76" s="67">
        <f t="shared" si="9"/>
        <v>1.3646400630491422</v>
      </c>
      <c r="V76" s="67">
        <f t="shared" si="10"/>
        <v>9.8947569038332545E-2</v>
      </c>
      <c r="W76" s="100">
        <f t="shared" si="11"/>
        <v>6.596504602555503E-2</v>
      </c>
    </row>
    <row r="77" spans="2:23">
      <c r="B77" s="96">
        <f>Amnt_Deposited!B72</f>
        <v>2058</v>
      </c>
      <c r="C77" s="99">
        <f>Amnt_Deposited!D72</f>
        <v>0</v>
      </c>
      <c r="D77" s="418">
        <f>Dry_Matter_Content!D64</f>
        <v>0.44</v>
      </c>
      <c r="E77" s="284">
        <f>MCF!R76</f>
        <v>1</v>
      </c>
      <c r="F77" s="67">
        <f t="shared" si="12"/>
        <v>0</v>
      </c>
      <c r="G77" s="67">
        <f t="shared" si="1"/>
        <v>0</v>
      </c>
      <c r="H77" s="67">
        <f t="shared" si="2"/>
        <v>0</v>
      </c>
      <c r="I77" s="67">
        <f t="shared" si="3"/>
        <v>0.61583286921261227</v>
      </c>
      <c r="J77" s="67">
        <f t="shared" si="4"/>
        <v>4.4652921303172249E-2</v>
      </c>
      <c r="K77" s="100">
        <f t="shared" si="6"/>
        <v>2.9768614202114831E-2</v>
      </c>
      <c r="O77" s="96">
        <f>Amnt_Deposited!B72</f>
        <v>2058</v>
      </c>
      <c r="P77" s="99">
        <f>Amnt_Deposited!D72</f>
        <v>0</v>
      </c>
      <c r="Q77" s="284">
        <f>MCF!R76</f>
        <v>1</v>
      </c>
      <c r="R77" s="67">
        <f t="shared" si="13"/>
        <v>0</v>
      </c>
      <c r="S77" s="67">
        <f t="shared" si="7"/>
        <v>0</v>
      </c>
      <c r="T77" s="67">
        <f t="shared" si="8"/>
        <v>0</v>
      </c>
      <c r="U77" s="67">
        <f t="shared" si="9"/>
        <v>1.2723819611830838</v>
      </c>
      <c r="V77" s="67">
        <f t="shared" si="10"/>
        <v>9.2258101866058415E-2</v>
      </c>
      <c r="W77" s="100">
        <f t="shared" si="11"/>
        <v>6.1505401244038943E-2</v>
      </c>
    </row>
    <row r="78" spans="2:23">
      <c r="B78" s="96">
        <f>Amnt_Deposited!B73</f>
        <v>2059</v>
      </c>
      <c r="C78" s="99">
        <f>Amnt_Deposited!D73</f>
        <v>0</v>
      </c>
      <c r="D78" s="418">
        <f>Dry_Matter_Content!D65</f>
        <v>0.44</v>
      </c>
      <c r="E78" s="284">
        <f>MCF!R77</f>
        <v>1</v>
      </c>
      <c r="F78" s="67">
        <f t="shared" si="12"/>
        <v>0</v>
      </c>
      <c r="G78" s="67">
        <f t="shared" si="1"/>
        <v>0</v>
      </c>
      <c r="H78" s="67">
        <f t="shared" si="2"/>
        <v>0</v>
      </c>
      <c r="I78" s="67">
        <f t="shared" si="3"/>
        <v>0.57419876134878778</v>
      </c>
      <c r="J78" s="67">
        <f t="shared" si="4"/>
        <v>4.1634107863824467E-2</v>
      </c>
      <c r="K78" s="100">
        <f t="shared" si="6"/>
        <v>2.775607190921631E-2</v>
      </c>
      <c r="O78" s="96">
        <f>Amnt_Deposited!B73</f>
        <v>2059</v>
      </c>
      <c r="P78" s="99">
        <f>Amnt_Deposited!D73</f>
        <v>0</v>
      </c>
      <c r="Q78" s="284">
        <f>MCF!R77</f>
        <v>1</v>
      </c>
      <c r="R78" s="67">
        <f t="shared" si="13"/>
        <v>0</v>
      </c>
      <c r="S78" s="67">
        <f t="shared" si="7"/>
        <v>0</v>
      </c>
      <c r="T78" s="67">
        <f t="shared" si="8"/>
        <v>0</v>
      </c>
      <c r="U78" s="67">
        <f t="shared" si="9"/>
        <v>1.1863610771669175</v>
      </c>
      <c r="V78" s="67">
        <f t="shared" si="10"/>
        <v>8.6020884016166296E-2</v>
      </c>
      <c r="W78" s="100">
        <f t="shared" si="11"/>
        <v>5.7347256010777531E-2</v>
      </c>
    </row>
    <row r="79" spans="2:23">
      <c r="B79" s="96">
        <f>Amnt_Deposited!B74</f>
        <v>2060</v>
      </c>
      <c r="C79" s="99">
        <f>Amnt_Deposited!D74</f>
        <v>0</v>
      </c>
      <c r="D79" s="418">
        <f>Dry_Matter_Content!D66</f>
        <v>0.44</v>
      </c>
      <c r="E79" s="284">
        <f>MCF!R78</f>
        <v>1</v>
      </c>
      <c r="F79" s="67">
        <f t="shared" si="12"/>
        <v>0</v>
      </c>
      <c r="G79" s="67">
        <f t="shared" si="1"/>
        <v>0</v>
      </c>
      <c r="H79" s="67">
        <f t="shared" si="2"/>
        <v>0</v>
      </c>
      <c r="I79" s="67">
        <f t="shared" si="3"/>
        <v>0.53537937647926015</v>
      </c>
      <c r="J79" s="67">
        <f t="shared" si="4"/>
        <v>3.8819384869527573E-2</v>
      </c>
      <c r="K79" s="100">
        <f t="shared" si="6"/>
        <v>2.5879589913018381E-2</v>
      </c>
      <c r="O79" s="96">
        <f>Amnt_Deposited!B74</f>
        <v>2060</v>
      </c>
      <c r="P79" s="99">
        <f>Amnt_Deposited!D74</f>
        <v>0</v>
      </c>
      <c r="Q79" s="284">
        <f>MCF!R78</f>
        <v>1</v>
      </c>
      <c r="R79" s="67">
        <f t="shared" si="13"/>
        <v>0</v>
      </c>
      <c r="S79" s="67">
        <f t="shared" si="7"/>
        <v>0</v>
      </c>
      <c r="T79" s="67">
        <f t="shared" si="8"/>
        <v>0</v>
      </c>
      <c r="U79" s="67">
        <f t="shared" si="9"/>
        <v>1.1061557365273977</v>
      </c>
      <c r="V79" s="67">
        <f t="shared" si="10"/>
        <v>8.0205340639519826E-2</v>
      </c>
      <c r="W79" s="100">
        <f t="shared" si="11"/>
        <v>5.3470227093013217E-2</v>
      </c>
    </row>
    <row r="80" spans="2:23">
      <c r="B80" s="96">
        <f>Amnt_Deposited!B75</f>
        <v>2061</v>
      </c>
      <c r="C80" s="99">
        <f>Amnt_Deposited!D75</f>
        <v>0</v>
      </c>
      <c r="D80" s="418">
        <f>Dry_Matter_Content!D67</f>
        <v>0.44</v>
      </c>
      <c r="E80" s="284">
        <f>MCF!R79</f>
        <v>1</v>
      </c>
      <c r="F80" s="67">
        <f t="shared" si="12"/>
        <v>0</v>
      </c>
      <c r="G80" s="67">
        <f t="shared" si="1"/>
        <v>0</v>
      </c>
      <c r="H80" s="67">
        <f t="shared" si="2"/>
        <v>0</v>
      </c>
      <c r="I80" s="67">
        <f t="shared" si="3"/>
        <v>0.49918442193436219</v>
      </c>
      <c r="J80" s="67">
        <f t="shared" si="4"/>
        <v>3.6194954544897982E-2</v>
      </c>
      <c r="K80" s="100">
        <f t="shared" si="6"/>
        <v>2.4129969696598655E-2</v>
      </c>
      <c r="O80" s="96">
        <f>Amnt_Deposited!B75</f>
        <v>2061</v>
      </c>
      <c r="P80" s="99">
        <f>Amnt_Deposited!D75</f>
        <v>0</v>
      </c>
      <c r="Q80" s="284">
        <f>MCF!R79</f>
        <v>1</v>
      </c>
      <c r="R80" s="67">
        <f t="shared" si="13"/>
        <v>0</v>
      </c>
      <c r="S80" s="67">
        <f t="shared" si="7"/>
        <v>0</v>
      </c>
      <c r="T80" s="67">
        <f t="shared" si="8"/>
        <v>0</v>
      </c>
      <c r="U80" s="67">
        <f t="shared" si="9"/>
        <v>1.0313727725916582</v>
      </c>
      <c r="V80" s="67">
        <f t="shared" si="10"/>
        <v>7.4782963935739688E-2</v>
      </c>
      <c r="W80" s="100">
        <f t="shared" si="11"/>
        <v>4.9855309290493123E-2</v>
      </c>
    </row>
    <row r="81" spans="2:23">
      <c r="B81" s="96">
        <f>Amnt_Deposited!B76</f>
        <v>2062</v>
      </c>
      <c r="C81" s="99">
        <f>Amnt_Deposited!D76</f>
        <v>0</v>
      </c>
      <c r="D81" s="418">
        <f>Dry_Matter_Content!D68</f>
        <v>0.44</v>
      </c>
      <c r="E81" s="284">
        <f>MCF!R80</f>
        <v>1</v>
      </c>
      <c r="F81" s="67">
        <f t="shared" si="12"/>
        <v>0</v>
      </c>
      <c r="G81" s="67">
        <f t="shared" si="1"/>
        <v>0</v>
      </c>
      <c r="H81" s="67">
        <f t="shared" si="2"/>
        <v>0</v>
      </c>
      <c r="I81" s="67">
        <f t="shared" si="3"/>
        <v>0.46543647000492261</v>
      </c>
      <c r="J81" s="67">
        <f t="shared" si="4"/>
        <v>3.3747951929439593E-2</v>
      </c>
      <c r="K81" s="100">
        <f t="shared" si="6"/>
        <v>2.2498634619626395E-2</v>
      </c>
      <c r="O81" s="96">
        <f>Amnt_Deposited!B76</f>
        <v>2062</v>
      </c>
      <c r="P81" s="99">
        <f>Amnt_Deposited!D76</f>
        <v>0</v>
      </c>
      <c r="Q81" s="284">
        <f>MCF!R80</f>
        <v>1</v>
      </c>
      <c r="R81" s="67">
        <f t="shared" si="13"/>
        <v>0</v>
      </c>
      <c r="S81" s="67">
        <f t="shared" si="7"/>
        <v>0</v>
      </c>
      <c r="T81" s="67">
        <f t="shared" si="8"/>
        <v>0</v>
      </c>
      <c r="U81" s="67">
        <f t="shared" si="9"/>
        <v>0.96164559918372505</v>
      </c>
      <c r="V81" s="67">
        <f t="shared" si="10"/>
        <v>6.9727173407933093E-2</v>
      </c>
      <c r="W81" s="100">
        <f t="shared" si="11"/>
        <v>4.6484782271955391E-2</v>
      </c>
    </row>
    <row r="82" spans="2:23">
      <c r="B82" s="96">
        <f>Amnt_Deposited!B77</f>
        <v>2063</v>
      </c>
      <c r="C82" s="99">
        <f>Amnt_Deposited!D77</f>
        <v>0</v>
      </c>
      <c r="D82" s="418">
        <f>Dry_Matter_Content!D69</f>
        <v>0.44</v>
      </c>
      <c r="E82" s="284">
        <f>MCF!R81</f>
        <v>1</v>
      </c>
      <c r="F82" s="67">
        <f t="shared" si="12"/>
        <v>0</v>
      </c>
      <c r="G82" s="67">
        <f t="shared" si="1"/>
        <v>0</v>
      </c>
      <c r="H82" s="67">
        <f t="shared" si="2"/>
        <v>0</v>
      </c>
      <c r="I82" s="67">
        <f t="shared" si="3"/>
        <v>0.43397008819143013</v>
      </c>
      <c r="J82" s="67">
        <f t="shared" si="4"/>
        <v>3.1466381813492504E-2</v>
      </c>
      <c r="K82" s="100">
        <f t="shared" si="6"/>
        <v>2.0977587875661667E-2</v>
      </c>
      <c r="O82" s="96">
        <f>Amnt_Deposited!B77</f>
        <v>2063</v>
      </c>
      <c r="P82" s="99">
        <f>Amnt_Deposited!D77</f>
        <v>0</v>
      </c>
      <c r="Q82" s="284">
        <f>MCF!R81</f>
        <v>1</v>
      </c>
      <c r="R82" s="67">
        <f t="shared" si="13"/>
        <v>0</v>
      </c>
      <c r="S82" s="67">
        <f t="shared" si="7"/>
        <v>0</v>
      </c>
      <c r="T82" s="67">
        <f t="shared" si="8"/>
        <v>0</v>
      </c>
      <c r="U82" s="67">
        <f t="shared" si="9"/>
        <v>0.89663241361865786</v>
      </c>
      <c r="V82" s="67">
        <f t="shared" si="10"/>
        <v>6.5013185565067202E-2</v>
      </c>
      <c r="W82" s="100">
        <f t="shared" si="11"/>
        <v>4.3342123710044797E-2</v>
      </c>
    </row>
    <row r="83" spans="2:23">
      <c r="B83" s="96">
        <f>Amnt_Deposited!B78</f>
        <v>2064</v>
      </c>
      <c r="C83" s="99">
        <f>Amnt_Deposited!D78</f>
        <v>0</v>
      </c>
      <c r="D83" s="418">
        <f>Dry_Matter_Content!D70</f>
        <v>0.44</v>
      </c>
      <c r="E83" s="284">
        <f>MCF!R82</f>
        <v>1</v>
      </c>
      <c r="F83" s="67">
        <f t="shared" ref="F83:F99" si="14">C83*D83*$K$6*DOCF*E83</f>
        <v>0</v>
      </c>
      <c r="G83" s="67">
        <f t="shared" ref="G83:G99" si="15">F83*$K$12</f>
        <v>0</v>
      </c>
      <c r="H83" s="67">
        <f t="shared" ref="H83:H99" si="16">F83*(1-$K$12)</f>
        <v>0</v>
      </c>
      <c r="I83" s="67">
        <f t="shared" ref="I83:I99" si="17">G83+I82*$K$10</f>
        <v>0.40463102825372876</v>
      </c>
      <c r="J83" s="67">
        <f t="shared" ref="J83:J99" si="18">I82*(1-$K$10)+H83</f>
        <v>2.9339059937701334E-2</v>
      </c>
      <c r="K83" s="100">
        <f t="shared" si="6"/>
        <v>1.9559373291800887E-2</v>
      </c>
      <c r="O83" s="96">
        <f>Amnt_Deposited!B78</f>
        <v>2064</v>
      </c>
      <c r="P83" s="99">
        <f>Amnt_Deposited!D78</f>
        <v>0</v>
      </c>
      <c r="Q83" s="284">
        <f>MCF!R82</f>
        <v>1</v>
      </c>
      <c r="R83" s="67">
        <f t="shared" ref="R83:R99" si="19">P83*$W$6*DOCF*Q83</f>
        <v>0</v>
      </c>
      <c r="S83" s="67">
        <f t="shared" si="7"/>
        <v>0</v>
      </c>
      <c r="T83" s="67">
        <f t="shared" si="8"/>
        <v>0</v>
      </c>
      <c r="U83" s="67">
        <f t="shared" si="9"/>
        <v>0.83601452118539066</v>
      </c>
      <c r="V83" s="67">
        <f t="shared" si="10"/>
        <v>6.0617892433267262E-2</v>
      </c>
      <c r="W83" s="100">
        <f t="shared" si="11"/>
        <v>4.0411928288844837E-2</v>
      </c>
    </row>
    <row r="84" spans="2:23">
      <c r="B84" s="96">
        <f>Amnt_Deposited!B79</f>
        <v>2065</v>
      </c>
      <c r="C84" s="99">
        <f>Amnt_Deposited!D79</f>
        <v>0</v>
      </c>
      <c r="D84" s="418">
        <f>Dry_Matter_Content!D71</f>
        <v>0.44</v>
      </c>
      <c r="E84" s="284">
        <f>MCF!R83</f>
        <v>1</v>
      </c>
      <c r="F84" s="67">
        <f t="shared" si="14"/>
        <v>0</v>
      </c>
      <c r="G84" s="67">
        <f t="shared" si="15"/>
        <v>0</v>
      </c>
      <c r="H84" s="67">
        <f t="shared" si="16"/>
        <v>0</v>
      </c>
      <c r="I84" s="67">
        <f t="shared" si="17"/>
        <v>0.37727547008596585</v>
      </c>
      <c r="J84" s="67">
        <f t="shared" si="18"/>
        <v>2.735555816776292E-2</v>
      </c>
      <c r="K84" s="100">
        <f t="shared" si="6"/>
        <v>1.8237038778508612E-2</v>
      </c>
      <c r="O84" s="96">
        <f>Amnt_Deposited!B79</f>
        <v>2065</v>
      </c>
      <c r="P84" s="99">
        <f>Amnt_Deposited!D79</f>
        <v>0</v>
      </c>
      <c r="Q84" s="284">
        <f>MCF!R83</f>
        <v>1</v>
      </c>
      <c r="R84" s="67">
        <f t="shared" si="19"/>
        <v>0</v>
      </c>
      <c r="S84" s="67">
        <f t="shared" si="7"/>
        <v>0</v>
      </c>
      <c r="T84" s="67">
        <f t="shared" si="8"/>
        <v>0</v>
      </c>
      <c r="U84" s="67">
        <f t="shared" si="9"/>
        <v>0.77949477290488867</v>
      </c>
      <c r="V84" s="67">
        <f t="shared" si="10"/>
        <v>5.6519748280501943E-2</v>
      </c>
      <c r="W84" s="100">
        <f t="shared" si="11"/>
        <v>3.7679832187001293E-2</v>
      </c>
    </row>
    <row r="85" spans="2:23">
      <c r="B85" s="96">
        <f>Amnt_Deposited!B80</f>
        <v>2066</v>
      </c>
      <c r="C85" s="99">
        <f>Amnt_Deposited!D80</f>
        <v>0</v>
      </c>
      <c r="D85" s="418">
        <f>Dry_Matter_Content!D72</f>
        <v>0.44</v>
      </c>
      <c r="E85" s="284">
        <f>MCF!R84</f>
        <v>1</v>
      </c>
      <c r="F85" s="67">
        <f t="shared" si="14"/>
        <v>0</v>
      </c>
      <c r="G85" s="67">
        <f t="shared" si="15"/>
        <v>0</v>
      </c>
      <c r="H85" s="67">
        <f t="shared" si="16"/>
        <v>0</v>
      </c>
      <c r="I85" s="67">
        <f t="shared" si="17"/>
        <v>0.35176931671026601</v>
      </c>
      <c r="J85" s="67">
        <f t="shared" si="18"/>
        <v>2.5506153375699833E-2</v>
      </c>
      <c r="K85" s="100">
        <f t="shared" ref="K85:K99" si="20">J85*CH4_fraction*conv</f>
        <v>1.7004102250466554E-2</v>
      </c>
      <c r="O85" s="96">
        <f>Amnt_Deposited!B80</f>
        <v>2066</v>
      </c>
      <c r="P85" s="99">
        <f>Amnt_Deposited!D80</f>
        <v>0</v>
      </c>
      <c r="Q85" s="284">
        <f>MCF!R84</f>
        <v>1</v>
      </c>
      <c r="R85" s="67">
        <f t="shared" si="19"/>
        <v>0</v>
      </c>
      <c r="S85" s="67">
        <f t="shared" ref="S85:S98" si="21">R85*$W$12</f>
        <v>0</v>
      </c>
      <c r="T85" s="67">
        <f t="shared" ref="T85:T98" si="22">R85*(1-$W$12)</f>
        <v>0</v>
      </c>
      <c r="U85" s="67">
        <f t="shared" ref="U85:U98" si="23">S85+U84*$W$10</f>
        <v>0.72679610890550883</v>
      </c>
      <c r="V85" s="67">
        <f t="shared" ref="V85:V98" si="24">U84*(1-$W$10)+T85</f>
        <v>5.2698663999379856E-2</v>
      </c>
      <c r="W85" s="100">
        <f t="shared" ref="W85:W99" si="25">V85*CH4_fraction*conv</f>
        <v>3.5132442666253233E-2</v>
      </c>
    </row>
    <row r="86" spans="2:23">
      <c r="B86" s="96">
        <f>Amnt_Deposited!B81</f>
        <v>2067</v>
      </c>
      <c r="C86" s="99">
        <f>Amnt_Deposited!D81</f>
        <v>0</v>
      </c>
      <c r="D86" s="418">
        <f>Dry_Matter_Content!D73</f>
        <v>0.44</v>
      </c>
      <c r="E86" s="284">
        <f>MCF!R85</f>
        <v>1</v>
      </c>
      <c r="F86" s="67">
        <f t="shared" si="14"/>
        <v>0</v>
      </c>
      <c r="G86" s="67">
        <f t="shared" si="15"/>
        <v>0</v>
      </c>
      <c r="H86" s="67">
        <f t="shared" si="16"/>
        <v>0</v>
      </c>
      <c r="I86" s="67">
        <f t="shared" si="17"/>
        <v>0.32798753693319027</v>
      </c>
      <c r="J86" s="67">
        <f t="shared" si="18"/>
        <v>2.3781779777075764E-2</v>
      </c>
      <c r="K86" s="100">
        <f t="shared" si="20"/>
        <v>1.5854519851383843E-2</v>
      </c>
      <c r="O86" s="96">
        <f>Amnt_Deposited!B81</f>
        <v>2067</v>
      </c>
      <c r="P86" s="99">
        <f>Amnt_Deposited!D81</f>
        <v>0</v>
      </c>
      <c r="Q86" s="284">
        <f>MCF!R85</f>
        <v>1</v>
      </c>
      <c r="R86" s="67">
        <f t="shared" si="19"/>
        <v>0</v>
      </c>
      <c r="S86" s="67">
        <f t="shared" si="21"/>
        <v>0</v>
      </c>
      <c r="T86" s="67">
        <f t="shared" si="22"/>
        <v>0</v>
      </c>
      <c r="U86" s="67">
        <f t="shared" si="23"/>
        <v>0.67766020027518692</v>
      </c>
      <c r="V86" s="67">
        <f t="shared" si="24"/>
        <v>4.9135908630321863E-2</v>
      </c>
      <c r="W86" s="100">
        <f t="shared" si="25"/>
        <v>3.2757272420214575E-2</v>
      </c>
    </row>
    <row r="87" spans="2:23">
      <c r="B87" s="96">
        <f>Amnt_Deposited!B82</f>
        <v>2068</v>
      </c>
      <c r="C87" s="99">
        <f>Amnt_Deposited!D82</f>
        <v>0</v>
      </c>
      <c r="D87" s="418">
        <f>Dry_Matter_Content!D74</f>
        <v>0.44</v>
      </c>
      <c r="E87" s="284">
        <f>MCF!R86</f>
        <v>1</v>
      </c>
      <c r="F87" s="67">
        <f t="shared" si="14"/>
        <v>0</v>
      </c>
      <c r="G87" s="67">
        <f t="shared" si="15"/>
        <v>0</v>
      </c>
      <c r="H87" s="67">
        <f t="shared" si="16"/>
        <v>0</v>
      </c>
      <c r="I87" s="67">
        <f t="shared" si="17"/>
        <v>0.30581355244268055</v>
      </c>
      <c r="J87" s="67">
        <f t="shared" si="18"/>
        <v>2.2173984490509703E-2</v>
      </c>
      <c r="K87" s="100">
        <f t="shared" si="20"/>
        <v>1.4782656327006469E-2</v>
      </c>
      <c r="O87" s="96">
        <f>Amnt_Deposited!B82</f>
        <v>2068</v>
      </c>
      <c r="P87" s="99">
        <f>Amnt_Deposited!D82</f>
        <v>0</v>
      </c>
      <c r="Q87" s="284">
        <f>MCF!R86</f>
        <v>1</v>
      </c>
      <c r="R87" s="67">
        <f t="shared" si="19"/>
        <v>0</v>
      </c>
      <c r="S87" s="67">
        <f t="shared" si="21"/>
        <v>0</v>
      </c>
      <c r="T87" s="67">
        <f t="shared" si="22"/>
        <v>0</v>
      </c>
      <c r="U87" s="67">
        <f t="shared" si="23"/>
        <v>0.63184618273281146</v>
      </c>
      <c r="V87" s="67">
        <f t="shared" si="24"/>
        <v>4.5814017542375449E-2</v>
      </c>
      <c r="W87" s="100">
        <f t="shared" si="25"/>
        <v>3.0542678361583631E-2</v>
      </c>
    </row>
    <row r="88" spans="2:23">
      <c r="B88" s="96">
        <f>Amnt_Deposited!B83</f>
        <v>2069</v>
      </c>
      <c r="C88" s="99">
        <f>Amnt_Deposited!D83</f>
        <v>0</v>
      </c>
      <c r="D88" s="418">
        <f>Dry_Matter_Content!D75</f>
        <v>0.44</v>
      </c>
      <c r="E88" s="284">
        <f>MCF!R87</f>
        <v>1</v>
      </c>
      <c r="F88" s="67">
        <f t="shared" si="14"/>
        <v>0</v>
      </c>
      <c r="G88" s="67">
        <f t="shared" si="15"/>
        <v>0</v>
      </c>
      <c r="H88" s="67">
        <f t="shared" si="16"/>
        <v>0</v>
      </c>
      <c r="I88" s="67">
        <f t="shared" si="17"/>
        <v>0.28513866634103896</v>
      </c>
      <c r="J88" s="67">
        <f t="shared" si="18"/>
        <v>2.0674886101641594E-2</v>
      </c>
      <c r="K88" s="100">
        <f t="shared" si="20"/>
        <v>1.3783257401094396E-2</v>
      </c>
      <c r="O88" s="96">
        <f>Amnt_Deposited!B83</f>
        <v>2069</v>
      </c>
      <c r="P88" s="99">
        <f>Amnt_Deposited!D83</f>
        <v>0</v>
      </c>
      <c r="Q88" s="284">
        <f>MCF!R87</f>
        <v>1</v>
      </c>
      <c r="R88" s="67">
        <f t="shared" si="19"/>
        <v>0</v>
      </c>
      <c r="S88" s="67">
        <f t="shared" si="21"/>
        <v>0</v>
      </c>
      <c r="T88" s="67">
        <f t="shared" si="22"/>
        <v>0</v>
      </c>
      <c r="U88" s="67">
        <f t="shared" si="23"/>
        <v>0.58912947591123788</v>
      </c>
      <c r="V88" s="67">
        <f t="shared" si="24"/>
        <v>4.2716706821573566E-2</v>
      </c>
      <c r="W88" s="100">
        <f t="shared" si="25"/>
        <v>2.8477804547715709E-2</v>
      </c>
    </row>
    <row r="89" spans="2:23">
      <c r="B89" s="96">
        <f>Amnt_Deposited!B84</f>
        <v>2070</v>
      </c>
      <c r="C89" s="99">
        <f>Amnt_Deposited!D84</f>
        <v>0</v>
      </c>
      <c r="D89" s="418">
        <f>Dry_Matter_Content!D76</f>
        <v>0.44</v>
      </c>
      <c r="E89" s="284">
        <f>MCF!R88</f>
        <v>1</v>
      </c>
      <c r="F89" s="67">
        <f t="shared" si="14"/>
        <v>0</v>
      </c>
      <c r="G89" s="67">
        <f t="shared" si="15"/>
        <v>0</v>
      </c>
      <c r="H89" s="67">
        <f t="shared" si="16"/>
        <v>0</v>
      </c>
      <c r="I89" s="67">
        <f t="shared" si="17"/>
        <v>0.26586153031260895</v>
      </c>
      <c r="J89" s="67">
        <f t="shared" si="18"/>
        <v>1.9277136028430005E-2</v>
      </c>
      <c r="K89" s="100">
        <f t="shared" si="20"/>
        <v>1.2851424018953336E-2</v>
      </c>
      <c r="O89" s="96">
        <f>Amnt_Deposited!B84</f>
        <v>2070</v>
      </c>
      <c r="P89" s="99">
        <f>Amnt_Deposited!D84</f>
        <v>0</v>
      </c>
      <c r="Q89" s="284">
        <f>MCF!R88</f>
        <v>1</v>
      </c>
      <c r="R89" s="67">
        <f t="shared" si="19"/>
        <v>0</v>
      </c>
      <c r="S89" s="67">
        <f t="shared" si="21"/>
        <v>0</v>
      </c>
      <c r="T89" s="67">
        <f t="shared" si="22"/>
        <v>0</v>
      </c>
      <c r="U89" s="67">
        <f t="shared" si="23"/>
        <v>0.54930068246406838</v>
      </c>
      <c r="V89" s="67">
        <f t="shared" si="24"/>
        <v>3.9828793447169455E-2</v>
      </c>
      <c r="W89" s="100">
        <f t="shared" si="25"/>
        <v>2.6552528964779637E-2</v>
      </c>
    </row>
    <row r="90" spans="2:23">
      <c r="B90" s="96">
        <f>Amnt_Deposited!B85</f>
        <v>2071</v>
      </c>
      <c r="C90" s="99">
        <f>Amnt_Deposited!D85</f>
        <v>0</v>
      </c>
      <c r="D90" s="418">
        <f>Dry_Matter_Content!D77</f>
        <v>0.44</v>
      </c>
      <c r="E90" s="284">
        <f>MCF!R89</f>
        <v>1</v>
      </c>
      <c r="F90" s="67">
        <f t="shared" si="14"/>
        <v>0</v>
      </c>
      <c r="G90" s="67">
        <f t="shared" si="15"/>
        <v>0</v>
      </c>
      <c r="H90" s="67">
        <f t="shared" si="16"/>
        <v>0</v>
      </c>
      <c r="I90" s="67">
        <f t="shared" si="17"/>
        <v>0.24788764781421452</v>
      </c>
      <c r="J90" s="67">
        <f t="shared" si="18"/>
        <v>1.7973882498394433E-2</v>
      </c>
      <c r="K90" s="100">
        <f t="shared" si="20"/>
        <v>1.1982588332262956E-2</v>
      </c>
      <c r="O90" s="96">
        <f>Amnt_Deposited!B85</f>
        <v>2071</v>
      </c>
      <c r="P90" s="99">
        <f>Amnt_Deposited!D85</f>
        <v>0</v>
      </c>
      <c r="Q90" s="284">
        <f>MCF!R89</f>
        <v>1</v>
      </c>
      <c r="R90" s="67">
        <f t="shared" si="19"/>
        <v>0</v>
      </c>
      <c r="S90" s="67">
        <f t="shared" si="21"/>
        <v>0</v>
      </c>
      <c r="T90" s="67">
        <f t="shared" si="22"/>
        <v>0</v>
      </c>
      <c r="U90" s="67">
        <f t="shared" si="23"/>
        <v>0.5121645615996171</v>
      </c>
      <c r="V90" s="67">
        <f t="shared" si="24"/>
        <v>3.7136120864451325E-2</v>
      </c>
      <c r="W90" s="100">
        <f t="shared" si="25"/>
        <v>2.4757413909634214E-2</v>
      </c>
    </row>
    <row r="91" spans="2:23">
      <c r="B91" s="96">
        <f>Amnt_Deposited!B86</f>
        <v>2072</v>
      </c>
      <c r="C91" s="99">
        <f>Amnt_Deposited!D86</f>
        <v>0</v>
      </c>
      <c r="D91" s="418">
        <f>Dry_Matter_Content!D78</f>
        <v>0.44</v>
      </c>
      <c r="E91" s="284">
        <f>MCF!R90</f>
        <v>1</v>
      </c>
      <c r="F91" s="67">
        <f t="shared" si="14"/>
        <v>0</v>
      </c>
      <c r="G91" s="67">
        <f t="shared" si="15"/>
        <v>0</v>
      </c>
      <c r="H91" s="67">
        <f t="shared" si="16"/>
        <v>0</v>
      </c>
      <c r="I91" s="67">
        <f t="shared" si="17"/>
        <v>0.23112891085299586</v>
      </c>
      <c r="J91" s="67">
        <f t="shared" si="18"/>
        <v>1.6758736961218653E-2</v>
      </c>
      <c r="K91" s="100">
        <f t="shared" si="20"/>
        <v>1.1172491307479101E-2</v>
      </c>
      <c r="O91" s="96">
        <f>Amnt_Deposited!B86</f>
        <v>2072</v>
      </c>
      <c r="P91" s="99">
        <f>Amnt_Deposited!D86</f>
        <v>0</v>
      </c>
      <c r="Q91" s="284">
        <f>MCF!R90</f>
        <v>1</v>
      </c>
      <c r="R91" s="67">
        <f t="shared" si="19"/>
        <v>0</v>
      </c>
      <c r="S91" s="67">
        <f t="shared" si="21"/>
        <v>0</v>
      </c>
      <c r="T91" s="67">
        <f t="shared" si="22"/>
        <v>0</v>
      </c>
      <c r="U91" s="67">
        <f t="shared" si="23"/>
        <v>0.47753907201032231</v>
      </c>
      <c r="V91" s="67">
        <f t="shared" si="24"/>
        <v>3.4625489589294761E-2</v>
      </c>
      <c r="W91" s="100">
        <f t="shared" si="25"/>
        <v>2.3083659726196505E-2</v>
      </c>
    </row>
    <row r="92" spans="2:23">
      <c r="B92" s="96">
        <f>Amnt_Deposited!B87</f>
        <v>2073</v>
      </c>
      <c r="C92" s="99">
        <f>Amnt_Deposited!D87</f>
        <v>0</v>
      </c>
      <c r="D92" s="418">
        <f>Dry_Matter_Content!D79</f>
        <v>0.44</v>
      </c>
      <c r="E92" s="284">
        <f>MCF!R91</f>
        <v>1</v>
      </c>
      <c r="F92" s="67">
        <f t="shared" si="14"/>
        <v>0</v>
      </c>
      <c r="G92" s="67">
        <f t="shared" si="15"/>
        <v>0</v>
      </c>
      <c r="H92" s="67">
        <f t="shared" si="16"/>
        <v>0</v>
      </c>
      <c r="I92" s="67">
        <f t="shared" si="17"/>
        <v>0.21550316808092621</v>
      </c>
      <c r="J92" s="67">
        <f t="shared" si="18"/>
        <v>1.5625742772069663E-2</v>
      </c>
      <c r="K92" s="100">
        <f t="shared" si="20"/>
        <v>1.0417161848046442E-2</v>
      </c>
      <c r="O92" s="96">
        <f>Amnt_Deposited!B87</f>
        <v>2073</v>
      </c>
      <c r="P92" s="99">
        <f>Amnt_Deposited!D87</f>
        <v>0</v>
      </c>
      <c r="Q92" s="284">
        <f>MCF!R91</f>
        <v>1</v>
      </c>
      <c r="R92" s="67">
        <f t="shared" si="19"/>
        <v>0</v>
      </c>
      <c r="S92" s="67">
        <f t="shared" si="21"/>
        <v>0</v>
      </c>
      <c r="T92" s="67">
        <f t="shared" si="22"/>
        <v>0</v>
      </c>
      <c r="U92" s="67">
        <f t="shared" si="23"/>
        <v>0.44525447950604613</v>
      </c>
      <c r="V92" s="67">
        <f t="shared" si="24"/>
        <v>3.2284592504276184E-2</v>
      </c>
      <c r="W92" s="100">
        <f t="shared" si="25"/>
        <v>2.1523061669517455E-2</v>
      </c>
    </row>
    <row r="93" spans="2:23">
      <c r="B93" s="96">
        <f>Amnt_Deposited!B88</f>
        <v>2074</v>
      </c>
      <c r="C93" s="99">
        <f>Amnt_Deposited!D88</f>
        <v>0</v>
      </c>
      <c r="D93" s="418">
        <f>Dry_Matter_Content!D80</f>
        <v>0.44</v>
      </c>
      <c r="E93" s="284">
        <f>MCF!R92</f>
        <v>1</v>
      </c>
      <c r="F93" s="67">
        <f t="shared" si="14"/>
        <v>0</v>
      </c>
      <c r="G93" s="67">
        <f t="shared" si="15"/>
        <v>0</v>
      </c>
      <c r="H93" s="67">
        <f t="shared" si="16"/>
        <v>0</v>
      </c>
      <c r="I93" s="67">
        <f t="shared" si="17"/>
        <v>0.20093382208880842</v>
      </c>
      <c r="J93" s="67">
        <f t="shared" si="18"/>
        <v>1.4569345992117797E-2</v>
      </c>
      <c r="K93" s="100">
        <f t="shared" si="20"/>
        <v>9.7128973280785312E-3</v>
      </c>
      <c r="O93" s="96">
        <f>Amnt_Deposited!B88</f>
        <v>2074</v>
      </c>
      <c r="P93" s="99">
        <f>Amnt_Deposited!D88</f>
        <v>0</v>
      </c>
      <c r="Q93" s="284">
        <f>MCF!R92</f>
        <v>1</v>
      </c>
      <c r="R93" s="67">
        <f t="shared" si="19"/>
        <v>0</v>
      </c>
      <c r="S93" s="67">
        <f t="shared" si="21"/>
        <v>0</v>
      </c>
      <c r="T93" s="67">
        <f t="shared" si="22"/>
        <v>0</v>
      </c>
      <c r="U93" s="67">
        <f t="shared" si="23"/>
        <v>0.4151525249768771</v>
      </c>
      <c r="V93" s="67">
        <f t="shared" si="24"/>
        <v>3.0101954529169018E-2</v>
      </c>
      <c r="W93" s="100">
        <f t="shared" si="25"/>
        <v>2.0067969686112679E-2</v>
      </c>
    </row>
    <row r="94" spans="2:23">
      <c r="B94" s="96">
        <f>Amnt_Deposited!B89</f>
        <v>2075</v>
      </c>
      <c r="C94" s="99">
        <f>Amnt_Deposited!D89</f>
        <v>0</v>
      </c>
      <c r="D94" s="418">
        <f>Dry_Matter_Content!D81</f>
        <v>0.44</v>
      </c>
      <c r="E94" s="284">
        <f>MCF!R93</f>
        <v>1</v>
      </c>
      <c r="F94" s="67">
        <f t="shared" si="14"/>
        <v>0</v>
      </c>
      <c r="G94" s="67">
        <f t="shared" si="15"/>
        <v>0</v>
      </c>
      <c r="H94" s="67">
        <f t="shared" si="16"/>
        <v>0</v>
      </c>
      <c r="I94" s="67">
        <f t="shared" si="17"/>
        <v>0.18734945392568628</v>
      </c>
      <c r="J94" s="67">
        <f t="shared" si="18"/>
        <v>1.3584368163122132E-2</v>
      </c>
      <c r="K94" s="100">
        <f t="shared" si="20"/>
        <v>9.056245442081421E-3</v>
      </c>
      <c r="O94" s="96">
        <f>Amnt_Deposited!B89</f>
        <v>2075</v>
      </c>
      <c r="P94" s="99">
        <f>Amnt_Deposited!D89</f>
        <v>0</v>
      </c>
      <c r="Q94" s="284">
        <f>MCF!R93</f>
        <v>1</v>
      </c>
      <c r="R94" s="67">
        <f t="shared" si="19"/>
        <v>0</v>
      </c>
      <c r="S94" s="67">
        <f t="shared" si="21"/>
        <v>0</v>
      </c>
      <c r="T94" s="67">
        <f t="shared" si="22"/>
        <v>0</v>
      </c>
      <c r="U94" s="67">
        <f t="shared" si="23"/>
        <v>0.38708564860679007</v>
      </c>
      <c r="V94" s="67">
        <f t="shared" si="24"/>
        <v>2.8066876370087059E-2</v>
      </c>
      <c r="W94" s="100">
        <f t="shared" si="25"/>
        <v>1.8711250913391372E-2</v>
      </c>
    </row>
    <row r="95" spans="2:23">
      <c r="B95" s="96">
        <f>Amnt_Deposited!B90</f>
        <v>2076</v>
      </c>
      <c r="C95" s="99">
        <f>Amnt_Deposited!D90</f>
        <v>0</v>
      </c>
      <c r="D95" s="418">
        <f>Dry_Matter_Content!D82</f>
        <v>0.44</v>
      </c>
      <c r="E95" s="284">
        <f>MCF!R94</f>
        <v>1</v>
      </c>
      <c r="F95" s="67">
        <f t="shared" si="14"/>
        <v>0</v>
      </c>
      <c r="G95" s="67">
        <f t="shared" si="15"/>
        <v>0</v>
      </c>
      <c r="H95" s="67">
        <f t="shared" si="16"/>
        <v>0</v>
      </c>
      <c r="I95" s="67">
        <f t="shared" si="17"/>
        <v>0.17468347300306408</v>
      </c>
      <c r="J95" s="67">
        <f t="shared" si="18"/>
        <v>1.2665980922622192E-2</v>
      </c>
      <c r="K95" s="100">
        <f t="shared" si="20"/>
        <v>8.4439872817481283E-3</v>
      </c>
      <c r="O95" s="96">
        <f>Amnt_Deposited!B90</f>
        <v>2076</v>
      </c>
      <c r="P95" s="99">
        <f>Amnt_Deposited!D90</f>
        <v>0</v>
      </c>
      <c r="Q95" s="284">
        <f>MCF!R94</f>
        <v>1</v>
      </c>
      <c r="R95" s="67">
        <f t="shared" si="19"/>
        <v>0</v>
      </c>
      <c r="S95" s="67">
        <f t="shared" si="21"/>
        <v>0</v>
      </c>
      <c r="T95" s="67">
        <f t="shared" si="22"/>
        <v>0</v>
      </c>
      <c r="U95" s="67">
        <f t="shared" si="23"/>
        <v>0.3609162665352566</v>
      </c>
      <c r="V95" s="67">
        <f t="shared" si="24"/>
        <v>2.6169382071533472E-2</v>
      </c>
      <c r="W95" s="100">
        <f t="shared" si="25"/>
        <v>1.7446254714355645E-2</v>
      </c>
    </row>
    <row r="96" spans="2:23">
      <c r="B96" s="96">
        <f>Amnt_Deposited!B91</f>
        <v>2077</v>
      </c>
      <c r="C96" s="99">
        <f>Amnt_Deposited!D91</f>
        <v>0</v>
      </c>
      <c r="D96" s="418">
        <f>Dry_Matter_Content!D83</f>
        <v>0.44</v>
      </c>
      <c r="E96" s="284">
        <f>MCF!R95</f>
        <v>1</v>
      </c>
      <c r="F96" s="67">
        <f t="shared" si="14"/>
        <v>0</v>
      </c>
      <c r="G96" s="67">
        <f t="shared" si="15"/>
        <v>0</v>
      </c>
      <c r="H96" s="67">
        <f t="shared" si="16"/>
        <v>0</v>
      </c>
      <c r="I96" s="67">
        <f t="shared" si="17"/>
        <v>0.1628737906677645</v>
      </c>
      <c r="J96" s="67">
        <f t="shared" si="18"/>
        <v>1.1809682335299573E-2</v>
      </c>
      <c r="K96" s="100">
        <f t="shared" si="20"/>
        <v>7.8731215568663814E-3</v>
      </c>
      <c r="O96" s="96">
        <f>Amnt_Deposited!B91</f>
        <v>2077</v>
      </c>
      <c r="P96" s="99">
        <f>Amnt_Deposited!D91</f>
        <v>0</v>
      </c>
      <c r="Q96" s="284">
        <f>MCF!R95</f>
        <v>1</v>
      </c>
      <c r="R96" s="67">
        <f t="shared" si="19"/>
        <v>0</v>
      </c>
      <c r="S96" s="67">
        <f t="shared" si="21"/>
        <v>0</v>
      </c>
      <c r="T96" s="67">
        <f t="shared" si="22"/>
        <v>0</v>
      </c>
      <c r="U96" s="67">
        <f t="shared" si="23"/>
        <v>0.33651609642100128</v>
      </c>
      <c r="V96" s="67">
        <f t="shared" si="24"/>
        <v>2.4400170114255333E-2</v>
      </c>
      <c r="W96" s="100">
        <f t="shared" si="25"/>
        <v>1.6266780076170221E-2</v>
      </c>
    </row>
    <row r="97" spans="2:23">
      <c r="B97" s="96">
        <f>Amnt_Deposited!B92</f>
        <v>2078</v>
      </c>
      <c r="C97" s="99">
        <f>Amnt_Deposited!D92</f>
        <v>0</v>
      </c>
      <c r="D97" s="418">
        <f>Dry_Matter_Content!D84</f>
        <v>0.44</v>
      </c>
      <c r="E97" s="284">
        <f>MCF!R96</f>
        <v>1</v>
      </c>
      <c r="F97" s="67">
        <f t="shared" si="14"/>
        <v>0</v>
      </c>
      <c r="G97" s="67">
        <f t="shared" si="15"/>
        <v>0</v>
      </c>
      <c r="H97" s="67">
        <f t="shared" si="16"/>
        <v>0</v>
      </c>
      <c r="I97" s="67">
        <f t="shared" si="17"/>
        <v>0.15186251584327873</v>
      </c>
      <c r="J97" s="67">
        <f t="shared" si="18"/>
        <v>1.1011274824485768E-2</v>
      </c>
      <c r="K97" s="100">
        <f t="shared" si="20"/>
        <v>7.3408498829905114E-3</v>
      </c>
      <c r="O97" s="96">
        <f>Amnt_Deposited!B92</f>
        <v>2078</v>
      </c>
      <c r="P97" s="99">
        <f>Amnt_Deposited!D92</f>
        <v>0</v>
      </c>
      <c r="Q97" s="284">
        <f>MCF!R96</f>
        <v>1</v>
      </c>
      <c r="R97" s="67">
        <f t="shared" si="19"/>
        <v>0</v>
      </c>
      <c r="S97" s="67">
        <f t="shared" si="21"/>
        <v>0</v>
      </c>
      <c r="T97" s="67">
        <f t="shared" si="22"/>
        <v>0</v>
      </c>
      <c r="U97" s="67">
        <f t="shared" si="23"/>
        <v>0.31376552860181578</v>
      </c>
      <c r="V97" s="67">
        <f t="shared" si="24"/>
        <v>2.275056781918549E-2</v>
      </c>
      <c r="W97" s="100">
        <f t="shared" si="25"/>
        <v>1.5167045212790326E-2</v>
      </c>
    </row>
    <row r="98" spans="2:23">
      <c r="B98" s="96">
        <f>Amnt_Deposited!B93</f>
        <v>2079</v>
      </c>
      <c r="C98" s="99">
        <f>Amnt_Deposited!D93</f>
        <v>0</v>
      </c>
      <c r="D98" s="418">
        <f>Dry_Matter_Content!D85</f>
        <v>0.44</v>
      </c>
      <c r="E98" s="284">
        <f>MCF!R97</f>
        <v>1</v>
      </c>
      <c r="F98" s="67">
        <f t="shared" si="14"/>
        <v>0</v>
      </c>
      <c r="G98" s="67">
        <f t="shared" si="15"/>
        <v>0</v>
      </c>
      <c r="H98" s="67">
        <f t="shared" si="16"/>
        <v>0</v>
      </c>
      <c r="I98" s="67">
        <f t="shared" si="17"/>
        <v>0.14159567124764225</v>
      </c>
      <c r="J98" s="67">
        <f t="shared" si="18"/>
        <v>1.0266844595636485E-2</v>
      </c>
      <c r="K98" s="100">
        <f t="shared" si="20"/>
        <v>6.8445630637576568E-3</v>
      </c>
      <c r="O98" s="96">
        <f>Amnt_Deposited!B93</f>
        <v>2079</v>
      </c>
      <c r="P98" s="99">
        <f>Amnt_Deposited!D93</f>
        <v>0</v>
      </c>
      <c r="Q98" s="284">
        <f>MCF!R97</f>
        <v>1</v>
      </c>
      <c r="R98" s="67">
        <f t="shared" si="19"/>
        <v>0</v>
      </c>
      <c r="S98" s="67">
        <f t="shared" si="21"/>
        <v>0</v>
      </c>
      <c r="T98" s="67">
        <f t="shared" si="22"/>
        <v>0</v>
      </c>
      <c r="U98" s="67">
        <f t="shared" si="23"/>
        <v>0.29255303976785607</v>
      </c>
      <c r="V98" s="67">
        <f t="shared" si="24"/>
        <v>2.1212488833959695E-2</v>
      </c>
      <c r="W98" s="100">
        <f t="shared" si="25"/>
        <v>1.4141659222639796E-2</v>
      </c>
    </row>
    <row r="99" spans="2:23" ht="13.5" thickBot="1">
      <c r="B99" s="97">
        <f>Amnt_Deposited!B94</f>
        <v>2080</v>
      </c>
      <c r="C99" s="101">
        <f>Amnt_Deposited!D94</f>
        <v>0</v>
      </c>
      <c r="D99" s="419">
        <f>Dry_Matter_Content!D86</f>
        <v>0.44</v>
      </c>
      <c r="E99" s="285">
        <f>MCF!R98</f>
        <v>1</v>
      </c>
      <c r="F99" s="68">
        <f t="shared" si="14"/>
        <v>0</v>
      </c>
      <c r="G99" s="68">
        <f t="shared" si="15"/>
        <v>0</v>
      </c>
      <c r="H99" s="68">
        <f t="shared" si="16"/>
        <v>0</v>
      </c>
      <c r="I99" s="68">
        <f t="shared" si="17"/>
        <v>0.13202292879673599</v>
      </c>
      <c r="J99" s="68">
        <f t="shared" si="18"/>
        <v>9.5727424509062433E-3</v>
      </c>
      <c r="K99" s="102">
        <f t="shared" si="20"/>
        <v>6.3818283006041622E-3</v>
      </c>
      <c r="O99" s="97">
        <f>Amnt_Deposited!B94</f>
        <v>2080</v>
      </c>
      <c r="P99" s="101">
        <f>Amnt_Deposited!D94</f>
        <v>0</v>
      </c>
      <c r="Q99" s="285">
        <f>MCF!R98</f>
        <v>1</v>
      </c>
      <c r="R99" s="68">
        <f t="shared" si="19"/>
        <v>0</v>
      </c>
      <c r="S99" s="68">
        <f>R99*$W$12</f>
        <v>0</v>
      </c>
      <c r="T99" s="68">
        <f>R99*(1-$W$12)</f>
        <v>0</v>
      </c>
      <c r="U99" s="68">
        <f>S99+U98*$W$10</f>
        <v>0.27277464627424813</v>
      </c>
      <c r="V99" s="68">
        <f>U98*(1-$W$10)+T99</f>
        <v>1.9778393493607955E-2</v>
      </c>
      <c r="W99" s="102">
        <f t="shared" si="25"/>
        <v>1.3185595662405302E-2</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1.3233898233600001</v>
      </c>
      <c r="D19" s="416">
        <f>Dry_Matter_Content!E6</f>
        <v>0.44</v>
      </c>
      <c r="E19" s="283">
        <f>MCF!R18</f>
        <v>1</v>
      </c>
      <c r="F19" s="130">
        <f t="shared" ref="F19:F82" si="0">C19*D19*$K$6*DOCF*E19</f>
        <v>0.17468745668352001</v>
      </c>
      <c r="G19" s="65">
        <f t="shared" ref="G19:G82" si="1">F19*$K$12</f>
        <v>0.17468745668352001</v>
      </c>
      <c r="H19" s="65">
        <f t="shared" ref="H19:H82" si="2">F19*(1-$K$12)</f>
        <v>0</v>
      </c>
      <c r="I19" s="65">
        <f t="shared" ref="I19:I82" si="3">G19+I18*$K$10</f>
        <v>0.17468745668352001</v>
      </c>
      <c r="J19" s="65">
        <f t="shared" ref="J19:J82" si="4">I18*(1-$K$10)+H19</f>
        <v>0</v>
      </c>
      <c r="K19" s="66">
        <f>J19*CH4_fraction*conv</f>
        <v>0</v>
      </c>
      <c r="O19" s="95">
        <f>Amnt_Deposited!B14</f>
        <v>2000</v>
      </c>
      <c r="P19" s="98">
        <f>Amnt_Deposited!E14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1.361991683514</v>
      </c>
      <c r="D20" s="418">
        <f>Dry_Matter_Content!E7</f>
        <v>0.44</v>
      </c>
      <c r="E20" s="284">
        <f>MCF!R19</f>
        <v>1</v>
      </c>
      <c r="F20" s="67">
        <f t="shared" si="0"/>
        <v>0.17978290222384799</v>
      </c>
      <c r="G20" s="67">
        <f t="shared" si="1"/>
        <v>0.17978290222384799</v>
      </c>
      <c r="H20" s="67">
        <f t="shared" si="2"/>
        <v>0</v>
      </c>
      <c r="I20" s="67">
        <f t="shared" si="3"/>
        <v>0.32716056332843862</v>
      </c>
      <c r="J20" s="67">
        <f t="shared" si="4"/>
        <v>2.7309795578929378E-2</v>
      </c>
      <c r="K20" s="100">
        <f>J20*CH4_fraction*conv</f>
        <v>1.8206530385952917E-2</v>
      </c>
      <c r="M20" s="393"/>
      <c r="O20" s="96">
        <f>Amnt_Deposited!B15</f>
        <v>2001</v>
      </c>
      <c r="P20" s="99">
        <f>Amnt_Deposited!E15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1.42260817644</v>
      </c>
      <c r="D21" s="418">
        <f>Dry_Matter_Content!E8</f>
        <v>0.44</v>
      </c>
      <c r="E21" s="284">
        <f>MCF!R20</f>
        <v>1</v>
      </c>
      <c r="F21" s="67">
        <f t="shared" si="0"/>
        <v>0.18778427929007999</v>
      </c>
      <c r="G21" s="67">
        <f t="shared" si="1"/>
        <v>0.18778427929007999</v>
      </c>
      <c r="H21" s="67">
        <f t="shared" si="2"/>
        <v>0</v>
      </c>
      <c r="I21" s="67">
        <f t="shared" si="3"/>
        <v>0.46379813594813668</v>
      </c>
      <c r="J21" s="67">
        <f t="shared" si="4"/>
        <v>5.1146706670381875E-2</v>
      </c>
      <c r="K21" s="100">
        <f t="shared" ref="K21:K84" si="6">J21*CH4_fraction*conv</f>
        <v>3.4097804446921245E-2</v>
      </c>
      <c r="O21" s="96">
        <f>Amnt_Deposited!B16</f>
        <v>2002</v>
      </c>
      <c r="P21" s="99">
        <f>Amnt_Deposited!E16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1.4671846679819998</v>
      </c>
      <c r="D22" s="418">
        <f>Dry_Matter_Content!E9</f>
        <v>0.44</v>
      </c>
      <c r="E22" s="284">
        <f>MCF!R21</f>
        <v>1</v>
      </c>
      <c r="F22" s="67">
        <f t="shared" si="0"/>
        <v>0.19366837617362395</v>
      </c>
      <c r="G22" s="67">
        <f t="shared" si="1"/>
        <v>0.19366837617362395</v>
      </c>
      <c r="H22" s="67">
        <f t="shared" si="2"/>
        <v>0</v>
      </c>
      <c r="I22" s="67">
        <f t="shared" si="3"/>
        <v>0.5849585454760533</v>
      </c>
      <c r="J22" s="67">
        <f t="shared" si="4"/>
        <v>7.2507966645707314E-2</v>
      </c>
      <c r="K22" s="100">
        <f t="shared" si="6"/>
        <v>4.833864443047154E-2</v>
      </c>
      <c r="N22" s="258"/>
      <c r="O22" s="96">
        <f>Amnt_Deposited!B17</f>
        <v>2003</v>
      </c>
      <c r="P22" s="99">
        <f>Amnt_Deposited!E17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1.5099938886780002</v>
      </c>
      <c r="D23" s="418">
        <f>Dry_Matter_Content!E10</f>
        <v>0.44</v>
      </c>
      <c r="E23" s="284">
        <f>MCF!R22</f>
        <v>1</v>
      </c>
      <c r="F23" s="67">
        <f t="shared" si="0"/>
        <v>0.19931919330549602</v>
      </c>
      <c r="G23" s="67">
        <f t="shared" si="1"/>
        <v>0.19931919330549602</v>
      </c>
      <c r="H23" s="67">
        <f t="shared" si="2"/>
        <v>0</v>
      </c>
      <c r="I23" s="67">
        <f t="shared" si="3"/>
        <v>0.69282813729103787</v>
      </c>
      <c r="J23" s="67">
        <f t="shared" si="4"/>
        <v>9.1449601490511415E-2</v>
      </c>
      <c r="K23" s="100">
        <f t="shared" si="6"/>
        <v>6.0966400993674272E-2</v>
      </c>
      <c r="N23" s="258"/>
      <c r="O23" s="96">
        <f>Amnt_Deposited!B18</f>
        <v>2004</v>
      </c>
      <c r="P23" s="99">
        <f>Amnt_Deposited!E18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1.5865068482999998</v>
      </c>
      <c r="D24" s="418">
        <f>Dry_Matter_Content!E11</f>
        <v>0.44</v>
      </c>
      <c r="E24" s="284">
        <f>MCF!R23</f>
        <v>1</v>
      </c>
      <c r="F24" s="67">
        <f t="shared" si="0"/>
        <v>0.20941890397559998</v>
      </c>
      <c r="G24" s="67">
        <f t="shared" si="1"/>
        <v>0.20941890397559998</v>
      </c>
      <c r="H24" s="67">
        <f t="shared" si="2"/>
        <v>0</v>
      </c>
      <c r="I24" s="67">
        <f t="shared" si="3"/>
        <v>0.79393362735605755</v>
      </c>
      <c r="J24" s="67">
        <f t="shared" si="4"/>
        <v>0.10831341391058026</v>
      </c>
      <c r="K24" s="100">
        <f t="shared" si="6"/>
        <v>7.2208942607053503E-2</v>
      </c>
      <c r="N24" s="258"/>
      <c r="O24" s="96">
        <f>Amnt_Deposited!B19</f>
        <v>2005</v>
      </c>
      <c r="P24" s="99">
        <f>Amnt_Deposited!E19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1.630545084762</v>
      </c>
      <c r="D25" s="418">
        <f>Dry_Matter_Content!E12</f>
        <v>0.44</v>
      </c>
      <c r="E25" s="284">
        <f>MCF!R24</f>
        <v>1</v>
      </c>
      <c r="F25" s="67">
        <f t="shared" si="0"/>
        <v>0.21523195118858401</v>
      </c>
      <c r="G25" s="67">
        <f t="shared" si="1"/>
        <v>0.21523195118858401</v>
      </c>
      <c r="H25" s="67">
        <f t="shared" si="2"/>
        <v>0</v>
      </c>
      <c r="I25" s="67">
        <f t="shared" si="3"/>
        <v>0.88504581930163395</v>
      </c>
      <c r="J25" s="67">
        <f t="shared" si="4"/>
        <v>0.12411975924300761</v>
      </c>
      <c r="K25" s="100">
        <f t="shared" si="6"/>
        <v>8.2746506162005073E-2</v>
      </c>
      <c r="N25" s="258"/>
      <c r="O25" s="96">
        <f>Amnt_Deposited!B20</f>
        <v>2006</v>
      </c>
      <c r="P25" s="99">
        <f>Amnt_Deposited!E20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1.6751036344680001</v>
      </c>
      <c r="D26" s="418">
        <f>Dry_Matter_Content!E13</f>
        <v>0.44</v>
      </c>
      <c r="E26" s="284">
        <f>MCF!R25</f>
        <v>1</v>
      </c>
      <c r="F26" s="67">
        <f t="shared" si="0"/>
        <v>0.221113679749776</v>
      </c>
      <c r="G26" s="67">
        <f t="shared" si="1"/>
        <v>0.221113679749776</v>
      </c>
      <c r="H26" s="67">
        <f t="shared" si="2"/>
        <v>0</v>
      </c>
      <c r="I26" s="67">
        <f t="shared" si="3"/>
        <v>0.96779569857028513</v>
      </c>
      <c r="J26" s="67">
        <f t="shared" si="4"/>
        <v>0.13836380048112479</v>
      </c>
      <c r="K26" s="100">
        <f t="shared" si="6"/>
        <v>9.2242533654083192E-2</v>
      </c>
      <c r="N26" s="258"/>
      <c r="O26" s="96">
        <f>Amnt_Deposited!B21</f>
        <v>2007</v>
      </c>
      <c r="P26" s="99">
        <f>Amnt_Deposited!E21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1.7199761663039999</v>
      </c>
      <c r="D27" s="418">
        <f>Dry_Matter_Content!E14</f>
        <v>0.44</v>
      </c>
      <c r="E27" s="284">
        <f>MCF!R26</f>
        <v>1</v>
      </c>
      <c r="F27" s="67">
        <f t="shared" si="0"/>
        <v>0.22703685395212797</v>
      </c>
      <c r="G27" s="67">
        <f t="shared" si="1"/>
        <v>0.22703685395212797</v>
      </c>
      <c r="H27" s="67">
        <f t="shared" si="2"/>
        <v>0</v>
      </c>
      <c r="I27" s="67">
        <f t="shared" si="3"/>
        <v>1.0435320344891967</v>
      </c>
      <c r="J27" s="67">
        <f t="shared" si="4"/>
        <v>0.15130051803321648</v>
      </c>
      <c r="K27" s="100">
        <f t="shared" si="6"/>
        <v>0.10086701202214432</v>
      </c>
      <c r="N27" s="258"/>
      <c r="O27" s="96">
        <f>Amnt_Deposited!B22</f>
        <v>2008</v>
      </c>
      <c r="P27" s="99">
        <f>Amnt_Deposited!E22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1.7649204654839998</v>
      </c>
      <c r="D28" s="418">
        <f>Dry_Matter_Content!E15</f>
        <v>0.44</v>
      </c>
      <c r="E28" s="284">
        <f>MCF!R27</f>
        <v>1</v>
      </c>
      <c r="F28" s="67">
        <f t="shared" si="0"/>
        <v>0.23296950144388798</v>
      </c>
      <c r="G28" s="67">
        <f t="shared" si="1"/>
        <v>0.23296950144388798</v>
      </c>
      <c r="H28" s="67">
        <f t="shared" si="2"/>
        <v>0</v>
      </c>
      <c r="I28" s="67">
        <f t="shared" si="3"/>
        <v>1.1133607639336673</v>
      </c>
      <c r="J28" s="67">
        <f t="shared" si="4"/>
        <v>0.16314077199941743</v>
      </c>
      <c r="K28" s="100">
        <f t="shared" si="6"/>
        <v>0.10876051466627829</v>
      </c>
      <c r="N28" s="258"/>
      <c r="O28" s="96">
        <f>Amnt_Deposited!B23</f>
        <v>2009</v>
      </c>
      <c r="P28" s="99">
        <f>Amnt_Deposited!E23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2.2932985647659998</v>
      </c>
      <c r="D29" s="418">
        <f>Dry_Matter_Content!E16</f>
        <v>0.44</v>
      </c>
      <c r="E29" s="284">
        <f>MCF!R28</f>
        <v>1</v>
      </c>
      <c r="F29" s="67">
        <f t="shared" si="0"/>
        <v>0.30271541054911194</v>
      </c>
      <c r="G29" s="67">
        <f t="shared" si="1"/>
        <v>0.30271541054911194</v>
      </c>
      <c r="H29" s="67">
        <f t="shared" si="2"/>
        <v>0</v>
      </c>
      <c r="I29" s="67">
        <f t="shared" si="3"/>
        <v>1.2420187152588191</v>
      </c>
      <c r="J29" s="67">
        <f t="shared" si="4"/>
        <v>0.17405745922396024</v>
      </c>
      <c r="K29" s="100">
        <f t="shared" si="6"/>
        <v>0.11603830614930682</v>
      </c>
      <c r="O29" s="96">
        <f>Amnt_Deposited!B24</f>
        <v>2010</v>
      </c>
      <c r="P29" s="99">
        <f>Amnt_Deposited!E24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2.1968554875000001</v>
      </c>
      <c r="D30" s="418">
        <f>Dry_Matter_Content!E17</f>
        <v>0.44</v>
      </c>
      <c r="E30" s="284">
        <f>MCF!R29</f>
        <v>1</v>
      </c>
      <c r="F30" s="67">
        <f t="shared" si="0"/>
        <v>0.28998492435000001</v>
      </c>
      <c r="G30" s="67">
        <f t="shared" si="1"/>
        <v>0.28998492435000001</v>
      </c>
      <c r="H30" s="67">
        <f t="shared" si="2"/>
        <v>0</v>
      </c>
      <c r="I30" s="67">
        <f t="shared" si="3"/>
        <v>1.3378324159681076</v>
      </c>
      <c r="J30" s="67">
        <f t="shared" si="4"/>
        <v>0.19417122364071138</v>
      </c>
      <c r="K30" s="100">
        <f t="shared" si="6"/>
        <v>0.12944748242714091</v>
      </c>
      <c r="O30" s="96">
        <f>Amnt_Deposited!B25</f>
        <v>2011</v>
      </c>
      <c r="P30" s="99">
        <f>Amnt_Deposited!E25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2.2965060757200004</v>
      </c>
      <c r="D31" s="418">
        <f>Dry_Matter_Content!E18</f>
        <v>0.44</v>
      </c>
      <c r="E31" s="284">
        <f>MCF!R30</f>
        <v>1</v>
      </c>
      <c r="F31" s="67">
        <f t="shared" si="0"/>
        <v>0.30313880199504006</v>
      </c>
      <c r="G31" s="67">
        <f t="shared" si="1"/>
        <v>0.30313880199504006</v>
      </c>
      <c r="H31" s="67">
        <f t="shared" si="2"/>
        <v>0</v>
      </c>
      <c r="I31" s="67">
        <f t="shared" si="3"/>
        <v>1.4318209418494705</v>
      </c>
      <c r="J31" s="67">
        <f t="shared" si="4"/>
        <v>0.2091502761136772</v>
      </c>
      <c r="K31" s="100">
        <f t="shared" si="6"/>
        <v>0.13943351740911814</v>
      </c>
      <c r="O31" s="96">
        <f>Amnt_Deposited!B26</f>
        <v>2012</v>
      </c>
      <c r="P31" s="99">
        <f>Amnt_Deposited!E26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2.3994432820800005</v>
      </c>
      <c r="D32" s="418">
        <f>Dry_Matter_Content!E19</f>
        <v>0.44</v>
      </c>
      <c r="E32" s="284">
        <f>MCF!R31</f>
        <v>1</v>
      </c>
      <c r="F32" s="67">
        <f t="shared" si="0"/>
        <v>0.31672651323456003</v>
      </c>
      <c r="G32" s="67">
        <f t="shared" si="1"/>
        <v>0.31672651323456003</v>
      </c>
      <c r="H32" s="67">
        <f t="shared" si="2"/>
        <v>0</v>
      </c>
      <c r="I32" s="67">
        <f t="shared" si="3"/>
        <v>1.5247034655388549</v>
      </c>
      <c r="J32" s="67">
        <f t="shared" si="4"/>
        <v>0.22384398954517559</v>
      </c>
      <c r="K32" s="100">
        <f t="shared" si="6"/>
        <v>0.14922932636345038</v>
      </c>
      <c r="O32" s="96">
        <f>Amnt_Deposited!B27</f>
        <v>2013</v>
      </c>
      <c r="P32" s="99">
        <f>Amnt_Deposited!E27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2.5034896201200003</v>
      </c>
      <c r="D33" s="418">
        <f>Dry_Matter_Content!E20</f>
        <v>0.44</v>
      </c>
      <c r="E33" s="284">
        <f>MCF!R32</f>
        <v>1</v>
      </c>
      <c r="F33" s="67">
        <f t="shared" si="0"/>
        <v>0.33046062985584007</v>
      </c>
      <c r="G33" s="67">
        <f t="shared" si="1"/>
        <v>0.33046062985584007</v>
      </c>
      <c r="H33" s="67">
        <f t="shared" si="2"/>
        <v>0</v>
      </c>
      <c r="I33" s="67">
        <f t="shared" si="3"/>
        <v>1.6167992994735487</v>
      </c>
      <c r="J33" s="67">
        <f t="shared" si="4"/>
        <v>0.23836479592114623</v>
      </c>
      <c r="K33" s="100">
        <f t="shared" si="6"/>
        <v>0.15890986394743081</v>
      </c>
      <c r="O33" s="96">
        <f>Amnt_Deposited!B28</f>
        <v>2014</v>
      </c>
      <c r="P33" s="99">
        <f>Amnt_Deposited!E28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2.6106594686999998</v>
      </c>
      <c r="D34" s="418">
        <f>Dry_Matter_Content!E21</f>
        <v>0.44</v>
      </c>
      <c r="E34" s="284">
        <f>MCF!R33</f>
        <v>1</v>
      </c>
      <c r="F34" s="67">
        <f t="shared" si="0"/>
        <v>0.34460704986839991</v>
      </c>
      <c r="G34" s="67">
        <f t="shared" si="1"/>
        <v>0.34460704986839991</v>
      </c>
      <c r="H34" s="67">
        <f t="shared" si="2"/>
        <v>0</v>
      </c>
      <c r="I34" s="67">
        <f t="shared" si="3"/>
        <v>1.7086437343319132</v>
      </c>
      <c r="J34" s="67">
        <f t="shared" si="4"/>
        <v>0.25276261501003561</v>
      </c>
      <c r="K34" s="100">
        <f t="shared" si="6"/>
        <v>0.1685084100066904</v>
      </c>
      <c r="O34" s="96">
        <f>Amnt_Deposited!B29</f>
        <v>2015</v>
      </c>
      <c r="P34" s="99">
        <f>Amnt_Deposited!E29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2.7205613695799999</v>
      </c>
      <c r="D35" s="418">
        <f>Dry_Matter_Content!E22</f>
        <v>0.44</v>
      </c>
      <c r="E35" s="284">
        <f>MCF!R34</f>
        <v>1</v>
      </c>
      <c r="F35" s="67">
        <f t="shared" si="0"/>
        <v>0.35911410078456002</v>
      </c>
      <c r="G35" s="67">
        <f t="shared" si="1"/>
        <v>0.35911410078456002</v>
      </c>
      <c r="H35" s="67">
        <f t="shared" si="2"/>
        <v>0</v>
      </c>
      <c r="I35" s="67">
        <f t="shared" si="3"/>
        <v>1.8006367035382536</v>
      </c>
      <c r="J35" s="67">
        <f t="shared" si="4"/>
        <v>0.26712113157821948</v>
      </c>
      <c r="K35" s="100">
        <f t="shared" si="6"/>
        <v>0.17808075438547966</v>
      </c>
      <c r="O35" s="96">
        <f>Amnt_Deposited!B30</f>
        <v>2016</v>
      </c>
      <c r="P35" s="99">
        <f>Amnt_Deposited!E30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2.6298483987659402</v>
      </c>
      <c r="D36" s="418">
        <f>Dry_Matter_Content!E23</f>
        <v>0.44</v>
      </c>
      <c r="E36" s="284">
        <f>MCF!R35</f>
        <v>1</v>
      </c>
      <c r="F36" s="67">
        <f t="shared" si="0"/>
        <v>0.3471399886371041</v>
      </c>
      <c r="G36" s="67">
        <f t="shared" si="1"/>
        <v>0.3471399886371041</v>
      </c>
      <c r="H36" s="67">
        <f t="shared" si="2"/>
        <v>0</v>
      </c>
      <c r="I36" s="67">
        <f t="shared" si="3"/>
        <v>1.8662738228844216</v>
      </c>
      <c r="J36" s="67">
        <f t="shared" si="4"/>
        <v>0.28150286929093593</v>
      </c>
      <c r="K36" s="100">
        <f t="shared" si="6"/>
        <v>0.1876685795272906</v>
      </c>
      <c r="O36" s="96">
        <f>Amnt_Deposited!B31</f>
        <v>2017</v>
      </c>
      <c r="P36" s="99">
        <f>Amnt_Deposited!E31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2.7889582685542869</v>
      </c>
      <c r="D37" s="418">
        <f>Dry_Matter_Content!E24</f>
        <v>0.44</v>
      </c>
      <c r="E37" s="284">
        <f>MCF!R36</f>
        <v>1</v>
      </c>
      <c r="F37" s="67">
        <f t="shared" si="0"/>
        <v>0.36814249144916583</v>
      </c>
      <c r="G37" s="67">
        <f t="shared" si="1"/>
        <v>0.36814249144916583</v>
      </c>
      <c r="H37" s="67">
        <f t="shared" si="2"/>
        <v>0</v>
      </c>
      <c r="I37" s="67">
        <f t="shared" si="3"/>
        <v>1.9426520539515832</v>
      </c>
      <c r="J37" s="67">
        <f t="shared" si="4"/>
        <v>0.29176426038200415</v>
      </c>
      <c r="K37" s="100">
        <f t="shared" si="6"/>
        <v>0.19450950692133609</v>
      </c>
      <c r="O37" s="96">
        <f>Amnt_Deposited!B32</f>
        <v>2018</v>
      </c>
      <c r="P37" s="99">
        <f>Amnt_Deposited!E32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2.9534251977585715</v>
      </c>
      <c r="D38" s="418">
        <f>Dry_Matter_Content!E25</f>
        <v>0.44</v>
      </c>
      <c r="E38" s="284">
        <f>MCF!R37</f>
        <v>1</v>
      </c>
      <c r="F38" s="67">
        <f t="shared" si="0"/>
        <v>0.38985212610413145</v>
      </c>
      <c r="G38" s="67">
        <f t="shared" si="1"/>
        <v>0.38985212610413145</v>
      </c>
      <c r="H38" s="67">
        <f t="shared" si="2"/>
        <v>0</v>
      </c>
      <c r="I38" s="67">
        <f t="shared" si="3"/>
        <v>2.0287993149117822</v>
      </c>
      <c r="J38" s="67">
        <f t="shared" si="4"/>
        <v>0.30370486514393269</v>
      </c>
      <c r="K38" s="100">
        <f t="shared" si="6"/>
        <v>0.20246991009595511</v>
      </c>
      <c r="O38" s="96">
        <f>Amnt_Deposited!B33</f>
        <v>2019</v>
      </c>
      <c r="P38" s="99">
        <f>Amnt_Deposited!E33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3.1233268573894022</v>
      </c>
      <c r="D39" s="418">
        <f>Dry_Matter_Content!E26</f>
        <v>0.44</v>
      </c>
      <c r="E39" s="284">
        <f>MCF!R38</f>
        <v>1</v>
      </c>
      <c r="F39" s="67">
        <f t="shared" si="0"/>
        <v>0.4122791451754011</v>
      </c>
      <c r="G39" s="67">
        <f t="shared" si="1"/>
        <v>0.4122791451754011</v>
      </c>
      <c r="H39" s="67">
        <f t="shared" si="2"/>
        <v>0</v>
      </c>
      <c r="I39" s="67">
        <f t="shared" si="3"/>
        <v>2.1239057471013187</v>
      </c>
      <c r="J39" s="67">
        <f t="shared" si="4"/>
        <v>0.31717271298586458</v>
      </c>
      <c r="K39" s="100">
        <f t="shared" si="6"/>
        <v>0.2114484753239097</v>
      </c>
      <c r="O39" s="96">
        <f>Amnt_Deposited!B34</f>
        <v>2020</v>
      </c>
      <c r="P39" s="99">
        <f>Amnt_Deposited!E34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3.2987335349360123</v>
      </c>
      <c r="D40" s="418">
        <f>Dry_Matter_Content!E27</f>
        <v>0.44</v>
      </c>
      <c r="E40" s="284">
        <f>MCF!R39</f>
        <v>1</v>
      </c>
      <c r="F40" s="67">
        <f t="shared" si="0"/>
        <v>0.43543282661155364</v>
      </c>
      <c r="G40" s="67">
        <f t="shared" si="1"/>
        <v>0.43543282661155364</v>
      </c>
      <c r="H40" s="67">
        <f t="shared" si="2"/>
        <v>0</v>
      </c>
      <c r="I40" s="67">
        <f t="shared" si="3"/>
        <v>2.2272973792077928</v>
      </c>
      <c r="J40" s="67">
        <f t="shared" si="4"/>
        <v>0.33204119450507935</v>
      </c>
      <c r="K40" s="100">
        <f t="shared" si="6"/>
        <v>0.22136079633671957</v>
      </c>
      <c r="O40" s="96">
        <f>Amnt_Deposited!B35</f>
        <v>2021</v>
      </c>
      <c r="P40" s="99">
        <f>Amnt_Deposited!E35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3.4797070502318475</v>
      </c>
      <c r="D41" s="418">
        <f>Dry_Matter_Content!E28</f>
        <v>0.44</v>
      </c>
      <c r="E41" s="284">
        <f>MCF!R40</f>
        <v>1</v>
      </c>
      <c r="F41" s="67">
        <f t="shared" si="0"/>
        <v>0.45932133063060387</v>
      </c>
      <c r="G41" s="67">
        <f t="shared" si="1"/>
        <v>0.45932133063060387</v>
      </c>
      <c r="H41" s="67">
        <f t="shared" si="2"/>
        <v>0</v>
      </c>
      <c r="I41" s="67">
        <f t="shared" si="3"/>
        <v>2.3384137655655524</v>
      </c>
      <c r="J41" s="67">
        <f t="shared" si="4"/>
        <v>0.34820494427284421</v>
      </c>
      <c r="K41" s="100">
        <f t="shared" si="6"/>
        <v>0.23213662951522945</v>
      </c>
      <c r="O41" s="96">
        <f>Amnt_Deposited!B36</f>
        <v>2022</v>
      </c>
      <c r="P41" s="99">
        <f>Amnt_Deposited!E36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3.6662995667912566</v>
      </c>
      <c r="D42" s="418">
        <f>Dry_Matter_Content!E29</f>
        <v>0.44</v>
      </c>
      <c r="E42" s="284">
        <f>MCF!R41</f>
        <v>1</v>
      </c>
      <c r="F42" s="67">
        <f t="shared" si="0"/>
        <v>0.48395154281644581</v>
      </c>
      <c r="G42" s="67">
        <f t="shared" si="1"/>
        <v>0.48395154281644581</v>
      </c>
      <c r="H42" s="67">
        <f t="shared" si="2"/>
        <v>0</v>
      </c>
      <c r="I42" s="67">
        <f t="shared" si="3"/>
        <v>2.4567889634687665</v>
      </c>
      <c r="J42" s="67">
        <f t="shared" si="4"/>
        <v>0.36557634491323165</v>
      </c>
      <c r="K42" s="100">
        <f t="shared" si="6"/>
        <v>0.24371756327548777</v>
      </c>
      <c r="O42" s="96">
        <f>Amnt_Deposited!B37</f>
        <v>2023</v>
      </c>
      <c r="P42" s="99">
        <f>Amnt_Deposited!E37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3.8585522896030957</v>
      </c>
      <c r="D43" s="418">
        <f>Dry_Matter_Content!E30</f>
        <v>0.44</v>
      </c>
      <c r="E43" s="284">
        <f>MCF!R42</f>
        <v>1</v>
      </c>
      <c r="F43" s="67">
        <f t="shared" si="0"/>
        <v>0.50932890222760863</v>
      </c>
      <c r="G43" s="67">
        <f t="shared" si="1"/>
        <v>0.50932890222760863</v>
      </c>
      <c r="H43" s="67">
        <f t="shared" si="2"/>
        <v>0</v>
      </c>
      <c r="I43" s="67">
        <f t="shared" si="3"/>
        <v>2.5820353125085052</v>
      </c>
      <c r="J43" s="67">
        <f t="shared" si="4"/>
        <v>0.38408255318786999</v>
      </c>
      <c r="K43" s="100">
        <f t="shared" si="6"/>
        <v>0.25605503545857999</v>
      </c>
      <c r="O43" s="96">
        <f>Amnt_Deposited!B38</f>
        <v>2024</v>
      </c>
      <c r="P43" s="99">
        <f>Amnt_Deposited!E38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4.056494039622569</v>
      </c>
      <c r="D44" s="418">
        <f>Dry_Matter_Content!E31</f>
        <v>0.44</v>
      </c>
      <c r="E44" s="284">
        <f>MCF!R43</f>
        <v>1</v>
      </c>
      <c r="F44" s="67">
        <f t="shared" si="0"/>
        <v>0.53545721323017914</v>
      </c>
      <c r="G44" s="67">
        <f t="shared" si="1"/>
        <v>0.53545721323017914</v>
      </c>
      <c r="H44" s="67">
        <f t="shared" si="2"/>
        <v>0</v>
      </c>
      <c r="I44" s="67">
        <f t="shared" si="3"/>
        <v>2.7138295616030534</v>
      </c>
      <c r="J44" s="67">
        <f t="shared" si="4"/>
        <v>0.40366296413563085</v>
      </c>
      <c r="K44" s="100">
        <f t="shared" si="6"/>
        <v>0.26910864275708724</v>
      </c>
      <c r="O44" s="96">
        <f>Amnt_Deposited!B39</f>
        <v>2025</v>
      </c>
      <c r="P44" s="99">
        <f>Amnt_Deposited!E39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4.2601396943979619</v>
      </c>
      <c r="D45" s="418">
        <f>Dry_Matter_Content!E32</f>
        <v>0.44</v>
      </c>
      <c r="E45" s="284">
        <f>MCF!R44</f>
        <v>1</v>
      </c>
      <c r="F45" s="67">
        <f t="shared" si="0"/>
        <v>0.56233843966053099</v>
      </c>
      <c r="G45" s="67">
        <f t="shared" si="1"/>
        <v>0.56233843966053099</v>
      </c>
      <c r="H45" s="67">
        <f t="shared" si="2"/>
        <v>0</v>
      </c>
      <c r="I45" s="67">
        <f t="shared" si="3"/>
        <v>2.8519009590242157</v>
      </c>
      <c r="J45" s="67">
        <f t="shared" si="4"/>
        <v>0.42426704223936895</v>
      </c>
      <c r="K45" s="100">
        <f t="shared" si="6"/>
        <v>0.28284469482624597</v>
      </c>
      <c r="O45" s="96">
        <f>Amnt_Deposited!B40</f>
        <v>2026</v>
      </c>
      <c r="P45" s="99">
        <f>Amnt_Deposited!E40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4.4694884833992479</v>
      </c>
      <c r="D46" s="418">
        <f>Dry_Matter_Content!E33</f>
        <v>0.44</v>
      </c>
      <c r="E46" s="284">
        <f>MCF!R45</f>
        <v>1</v>
      </c>
      <c r="F46" s="67">
        <f t="shared" si="0"/>
        <v>0.58997247980870071</v>
      </c>
      <c r="G46" s="67">
        <f t="shared" si="1"/>
        <v>0.58997247980870071</v>
      </c>
      <c r="H46" s="67">
        <f t="shared" si="2"/>
        <v>0</v>
      </c>
      <c r="I46" s="67">
        <f t="shared" si="3"/>
        <v>2.9960209793549164</v>
      </c>
      <c r="J46" s="67">
        <f t="shared" si="4"/>
        <v>0.44585245947799995</v>
      </c>
      <c r="K46" s="100">
        <f t="shared" si="6"/>
        <v>0.2972349729853333</v>
      </c>
      <c r="O46" s="96">
        <f>Amnt_Deposited!B41</f>
        <v>2027</v>
      </c>
      <c r="P46" s="99">
        <f>Amnt_Deposited!E41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4.6845221256755822</v>
      </c>
      <c r="D47" s="418">
        <f>Dry_Matter_Content!E34</f>
        <v>0.44</v>
      </c>
      <c r="E47" s="284">
        <f>MCF!R46</f>
        <v>1</v>
      </c>
      <c r="F47" s="67">
        <f t="shared" si="0"/>
        <v>0.6183569205891768</v>
      </c>
      <c r="G47" s="67">
        <f t="shared" si="1"/>
        <v>0.6183569205891768</v>
      </c>
      <c r="H47" s="67">
        <f t="shared" si="2"/>
        <v>0</v>
      </c>
      <c r="I47" s="67">
        <f t="shared" si="3"/>
        <v>3.1459944106555602</v>
      </c>
      <c r="J47" s="67">
        <f t="shared" si="4"/>
        <v>0.46838348928853296</v>
      </c>
      <c r="K47" s="100">
        <f t="shared" si="6"/>
        <v>0.31225565952568862</v>
      </c>
      <c r="O47" s="96">
        <f>Amnt_Deposited!B42</f>
        <v>2028</v>
      </c>
      <c r="P47" s="99">
        <f>Amnt_Deposited!E42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4.9052027964530085</v>
      </c>
      <c r="D48" s="418">
        <f>Dry_Matter_Content!E35</f>
        <v>0.44</v>
      </c>
      <c r="E48" s="284">
        <f>MCF!R47</f>
        <v>1</v>
      </c>
      <c r="F48" s="67">
        <f t="shared" si="0"/>
        <v>0.64748676913179715</v>
      </c>
      <c r="G48" s="67">
        <f t="shared" si="1"/>
        <v>0.64748676913179715</v>
      </c>
      <c r="H48" s="67">
        <f t="shared" si="2"/>
        <v>0</v>
      </c>
      <c r="I48" s="67">
        <f t="shared" si="3"/>
        <v>3.3016515666107686</v>
      </c>
      <c r="J48" s="67">
        <f t="shared" si="4"/>
        <v>0.49182961317658874</v>
      </c>
      <c r="K48" s="100">
        <f t="shared" si="6"/>
        <v>0.32788640878439246</v>
      </c>
      <c r="O48" s="96">
        <f>Amnt_Deposited!B43</f>
        <v>2029</v>
      </c>
      <c r="P48" s="99">
        <f>Amnt_Deposited!E43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5.1350978400000002</v>
      </c>
      <c r="D49" s="418">
        <f>Dry_Matter_Content!E36</f>
        <v>0.44</v>
      </c>
      <c r="E49" s="284">
        <f>MCF!R48</f>
        <v>1</v>
      </c>
      <c r="F49" s="67">
        <f t="shared" si="0"/>
        <v>0.67783291488000008</v>
      </c>
      <c r="G49" s="67">
        <f t="shared" si="1"/>
        <v>0.67783291488000008</v>
      </c>
      <c r="H49" s="67">
        <f t="shared" si="2"/>
        <v>0</v>
      </c>
      <c r="I49" s="67">
        <f t="shared" si="3"/>
        <v>3.4633201782898371</v>
      </c>
      <c r="J49" s="67">
        <f t="shared" si="4"/>
        <v>0.51616430320093154</v>
      </c>
      <c r="K49" s="100">
        <f t="shared" si="6"/>
        <v>0.34410953546728767</v>
      </c>
      <c r="O49" s="96">
        <f>Amnt_Deposited!B44</f>
        <v>2030</v>
      </c>
      <c r="P49" s="99">
        <f>Amnt_Deposited!E44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1</v>
      </c>
      <c r="F50" s="67">
        <f t="shared" si="0"/>
        <v>0</v>
      </c>
      <c r="G50" s="67">
        <f t="shared" si="1"/>
        <v>0</v>
      </c>
      <c r="H50" s="67">
        <f t="shared" si="2"/>
        <v>0</v>
      </c>
      <c r="I50" s="67">
        <f t="shared" si="3"/>
        <v>2.9218813830314505</v>
      </c>
      <c r="J50" s="67">
        <f t="shared" si="4"/>
        <v>0.54143879525838678</v>
      </c>
      <c r="K50" s="100">
        <f t="shared" si="6"/>
        <v>0.36095919683892452</v>
      </c>
      <c r="O50" s="96">
        <f>Amnt_Deposited!B45</f>
        <v>2031</v>
      </c>
      <c r="P50" s="99">
        <f>Amnt_Deposited!E45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1</v>
      </c>
      <c r="F51" s="67">
        <f t="shared" si="0"/>
        <v>0</v>
      </c>
      <c r="G51" s="67">
        <f t="shared" si="1"/>
        <v>0</v>
      </c>
      <c r="H51" s="67">
        <f t="shared" si="2"/>
        <v>0</v>
      </c>
      <c r="I51" s="67">
        <f t="shared" si="3"/>
        <v>2.4650885211316167</v>
      </c>
      <c r="J51" s="67">
        <f t="shared" si="4"/>
        <v>0.45679286189983387</v>
      </c>
      <c r="K51" s="100">
        <f t="shared" si="6"/>
        <v>0.30452857459988925</v>
      </c>
      <c r="O51" s="96">
        <f>Amnt_Deposited!B46</f>
        <v>2032</v>
      </c>
      <c r="P51" s="99">
        <f>Amnt_Deposited!E46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1</v>
      </c>
      <c r="F52" s="67">
        <f t="shared" si="0"/>
        <v>0</v>
      </c>
      <c r="G52" s="67">
        <f t="shared" si="1"/>
        <v>0</v>
      </c>
      <c r="H52" s="67">
        <f t="shared" si="2"/>
        <v>0</v>
      </c>
      <c r="I52" s="67">
        <f t="shared" si="3"/>
        <v>2.0797084550743561</v>
      </c>
      <c r="J52" s="67">
        <f t="shared" si="4"/>
        <v>0.38538006605726055</v>
      </c>
      <c r="K52" s="100">
        <f t="shared" si="6"/>
        <v>0.2569200440381737</v>
      </c>
      <c r="O52" s="96">
        <f>Amnt_Deposited!B47</f>
        <v>2033</v>
      </c>
      <c r="P52" s="99">
        <f>Amnt_Deposited!E47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1</v>
      </c>
      <c r="F53" s="67">
        <f t="shared" si="0"/>
        <v>0</v>
      </c>
      <c r="G53" s="67">
        <f t="shared" si="1"/>
        <v>0</v>
      </c>
      <c r="H53" s="67">
        <f t="shared" si="2"/>
        <v>0</v>
      </c>
      <c r="I53" s="67">
        <f t="shared" si="3"/>
        <v>1.7545768523242551</v>
      </c>
      <c r="J53" s="67">
        <f t="shared" si="4"/>
        <v>0.32513160275010095</v>
      </c>
      <c r="K53" s="100">
        <f t="shared" si="6"/>
        <v>0.21675440183340061</v>
      </c>
      <c r="O53" s="96">
        <f>Amnt_Deposited!B48</f>
        <v>2034</v>
      </c>
      <c r="P53" s="99">
        <f>Amnt_Deposited!E48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1</v>
      </c>
      <c r="F54" s="67">
        <f t="shared" si="0"/>
        <v>0</v>
      </c>
      <c r="G54" s="67">
        <f t="shared" si="1"/>
        <v>0</v>
      </c>
      <c r="H54" s="67">
        <f t="shared" si="2"/>
        <v>0</v>
      </c>
      <c r="I54" s="67">
        <f t="shared" si="3"/>
        <v>1.4802747583204028</v>
      </c>
      <c r="J54" s="67">
        <f t="shared" si="4"/>
        <v>0.27430209400385219</v>
      </c>
      <c r="K54" s="100">
        <f t="shared" si="6"/>
        <v>0.18286806266923478</v>
      </c>
      <c r="O54" s="96">
        <f>Amnt_Deposited!B49</f>
        <v>2035</v>
      </c>
      <c r="P54" s="99">
        <f>Amnt_Deposited!E49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1</v>
      </c>
      <c r="F55" s="67">
        <f t="shared" si="0"/>
        <v>0</v>
      </c>
      <c r="G55" s="67">
        <f t="shared" si="1"/>
        <v>0</v>
      </c>
      <c r="H55" s="67">
        <f t="shared" si="2"/>
        <v>0</v>
      </c>
      <c r="I55" s="67">
        <f t="shared" si="3"/>
        <v>1.2488557324906389</v>
      </c>
      <c r="J55" s="67">
        <f t="shared" si="4"/>
        <v>0.23141902582976395</v>
      </c>
      <c r="K55" s="100">
        <f t="shared" si="6"/>
        <v>0.15427935055317596</v>
      </c>
      <c r="O55" s="96">
        <f>Amnt_Deposited!B50</f>
        <v>2036</v>
      </c>
      <c r="P55" s="99">
        <f>Amnt_Deposited!E50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1</v>
      </c>
      <c r="F56" s="67">
        <f t="shared" si="0"/>
        <v>0</v>
      </c>
      <c r="G56" s="67">
        <f t="shared" si="1"/>
        <v>0</v>
      </c>
      <c r="H56" s="67">
        <f t="shared" si="2"/>
        <v>0</v>
      </c>
      <c r="I56" s="67">
        <f t="shared" si="3"/>
        <v>1.0536156425070573</v>
      </c>
      <c r="J56" s="67">
        <f t="shared" si="4"/>
        <v>0.19524008998358158</v>
      </c>
      <c r="K56" s="100">
        <f t="shared" si="6"/>
        <v>0.13016005998905439</v>
      </c>
      <c r="O56" s="96">
        <f>Amnt_Deposited!B51</f>
        <v>2037</v>
      </c>
      <c r="P56" s="99">
        <f>Amnt_Deposited!E51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1</v>
      </c>
      <c r="F57" s="67">
        <f t="shared" si="0"/>
        <v>0</v>
      </c>
      <c r="G57" s="67">
        <f t="shared" si="1"/>
        <v>0</v>
      </c>
      <c r="H57" s="67">
        <f t="shared" si="2"/>
        <v>0</v>
      </c>
      <c r="I57" s="67">
        <f t="shared" si="3"/>
        <v>0.88889844779879745</v>
      </c>
      <c r="J57" s="67">
        <f t="shared" si="4"/>
        <v>0.16471719470825982</v>
      </c>
      <c r="K57" s="100">
        <f t="shared" si="6"/>
        <v>0.10981146313883988</v>
      </c>
      <c r="O57" s="96">
        <f>Amnt_Deposited!B52</f>
        <v>2038</v>
      </c>
      <c r="P57" s="99">
        <f>Amnt_Deposited!E52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1</v>
      </c>
      <c r="F58" s="67">
        <f t="shared" si="0"/>
        <v>0</v>
      </c>
      <c r="G58" s="67">
        <f t="shared" si="1"/>
        <v>0</v>
      </c>
      <c r="H58" s="67">
        <f t="shared" si="2"/>
        <v>0</v>
      </c>
      <c r="I58" s="67">
        <f t="shared" si="3"/>
        <v>0.74993234593498259</v>
      </c>
      <c r="J58" s="67">
        <f t="shared" si="4"/>
        <v>0.13896610186381483</v>
      </c>
      <c r="K58" s="100">
        <f t="shared" si="6"/>
        <v>9.2644067909209885E-2</v>
      </c>
      <c r="O58" s="96">
        <f>Amnt_Deposited!B53</f>
        <v>2039</v>
      </c>
      <c r="P58" s="99">
        <f>Amnt_Deposited!E53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1</v>
      </c>
      <c r="F59" s="67">
        <f t="shared" si="0"/>
        <v>0</v>
      </c>
      <c r="G59" s="67">
        <f t="shared" si="1"/>
        <v>0</v>
      </c>
      <c r="H59" s="67">
        <f t="shared" si="2"/>
        <v>0</v>
      </c>
      <c r="I59" s="67">
        <f t="shared" si="3"/>
        <v>0.63269153509293286</v>
      </c>
      <c r="J59" s="67">
        <f t="shared" si="4"/>
        <v>0.11724081084204972</v>
      </c>
      <c r="K59" s="100">
        <f t="shared" si="6"/>
        <v>7.8160540561366482E-2</v>
      </c>
      <c r="O59" s="96">
        <f>Amnt_Deposited!B54</f>
        <v>2040</v>
      </c>
      <c r="P59" s="99">
        <f>Amnt_Deposited!E54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1</v>
      </c>
      <c r="F60" s="67">
        <f t="shared" si="0"/>
        <v>0</v>
      </c>
      <c r="G60" s="67">
        <f t="shared" si="1"/>
        <v>0</v>
      </c>
      <c r="H60" s="67">
        <f t="shared" si="2"/>
        <v>0</v>
      </c>
      <c r="I60" s="67">
        <f t="shared" si="3"/>
        <v>0.53377958791626368</v>
      </c>
      <c r="J60" s="67">
        <f t="shared" si="4"/>
        <v>9.8911947176669193E-2</v>
      </c>
      <c r="K60" s="100">
        <f t="shared" si="6"/>
        <v>6.5941298117779462E-2</v>
      </c>
      <c r="O60" s="96">
        <f>Amnt_Deposited!B55</f>
        <v>2041</v>
      </c>
      <c r="P60" s="99">
        <f>Amnt_Deposited!E55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1</v>
      </c>
      <c r="F61" s="67">
        <f t="shared" si="0"/>
        <v>0</v>
      </c>
      <c r="G61" s="67">
        <f t="shared" si="1"/>
        <v>0</v>
      </c>
      <c r="H61" s="67">
        <f t="shared" si="2"/>
        <v>0</v>
      </c>
      <c r="I61" s="67">
        <f t="shared" si="3"/>
        <v>0.45033105814226787</v>
      </c>
      <c r="J61" s="67">
        <f t="shared" si="4"/>
        <v>8.3448529773995805E-2</v>
      </c>
      <c r="K61" s="100">
        <f t="shared" si="6"/>
        <v>5.5632353182663866E-2</v>
      </c>
      <c r="O61" s="96">
        <f>Amnt_Deposited!B56</f>
        <v>2042</v>
      </c>
      <c r="P61" s="99">
        <f>Amnt_Deposited!E56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1</v>
      </c>
      <c r="F62" s="67">
        <f t="shared" si="0"/>
        <v>0</v>
      </c>
      <c r="G62" s="67">
        <f t="shared" si="1"/>
        <v>0</v>
      </c>
      <c r="H62" s="67">
        <f t="shared" si="2"/>
        <v>0</v>
      </c>
      <c r="I62" s="67">
        <f t="shared" si="3"/>
        <v>0.37992846957525184</v>
      </c>
      <c r="J62" s="67">
        <f t="shared" si="4"/>
        <v>7.0402588567016047E-2</v>
      </c>
      <c r="K62" s="100">
        <f t="shared" si="6"/>
        <v>4.693505904467736E-2</v>
      </c>
      <c r="O62" s="96">
        <f>Amnt_Deposited!B57</f>
        <v>2043</v>
      </c>
      <c r="P62" s="99">
        <f>Amnt_Deposited!E57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1</v>
      </c>
      <c r="F63" s="67">
        <f t="shared" si="0"/>
        <v>0</v>
      </c>
      <c r="G63" s="67">
        <f t="shared" si="1"/>
        <v>0</v>
      </c>
      <c r="H63" s="67">
        <f t="shared" si="2"/>
        <v>0</v>
      </c>
      <c r="I63" s="67">
        <f t="shared" si="3"/>
        <v>0.32053228260394961</v>
      </c>
      <c r="J63" s="67">
        <f t="shared" si="4"/>
        <v>5.9396186971302251E-2</v>
      </c>
      <c r="K63" s="100">
        <f t="shared" si="6"/>
        <v>3.9597457980868167E-2</v>
      </c>
      <c r="O63" s="96">
        <f>Amnt_Deposited!B58</f>
        <v>2044</v>
      </c>
      <c r="P63" s="99">
        <f>Amnt_Deposited!E58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1</v>
      </c>
      <c r="F64" s="67">
        <f t="shared" si="0"/>
        <v>0</v>
      </c>
      <c r="G64" s="67">
        <f t="shared" si="1"/>
        <v>0</v>
      </c>
      <c r="H64" s="67">
        <f t="shared" si="2"/>
        <v>0</v>
      </c>
      <c r="I64" s="67">
        <f t="shared" si="3"/>
        <v>0.27042180941628136</v>
      </c>
      <c r="J64" s="67">
        <f t="shared" si="4"/>
        <v>5.0110473187668231E-2</v>
      </c>
      <c r="K64" s="100">
        <f t="shared" si="6"/>
        <v>3.3406982125112152E-2</v>
      </c>
      <c r="O64" s="96">
        <f>Amnt_Deposited!B59</f>
        <v>2045</v>
      </c>
      <c r="P64" s="99">
        <f>Amnt_Deposited!E59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1</v>
      </c>
      <c r="F65" s="67">
        <f t="shared" si="0"/>
        <v>0</v>
      </c>
      <c r="G65" s="67">
        <f t="shared" si="1"/>
        <v>0</v>
      </c>
      <c r="H65" s="67">
        <f t="shared" si="2"/>
        <v>0</v>
      </c>
      <c r="I65" s="67">
        <f t="shared" si="3"/>
        <v>0.22814536624484924</v>
      </c>
      <c r="J65" s="67">
        <f t="shared" si="4"/>
        <v>4.2276443171432115E-2</v>
      </c>
      <c r="K65" s="100">
        <f t="shared" si="6"/>
        <v>2.818429544762141E-2</v>
      </c>
      <c r="O65" s="96">
        <f>Amnt_Deposited!B60</f>
        <v>2046</v>
      </c>
      <c r="P65" s="99">
        <f>Amnt_Deposited!E60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1</v>
      </c>
      <c r="F66" s="67">
        <f t="shared" si="0"/>
        <v>0</v>
      </c>
      <c r="G66" s="67">
        <f t="shared" si="1"/>
        <v>0</v>
      </c>
      <c r="H66" s="67">
        <f t="shared" si="2"/>
        <v>0</v>
      </c>
      <c r="I66" s="67">
        <f t="shared" si="3"/>
        <v>0.19247821857027553</v>
      </c>
      <c r="J66" s="67">
        <f t="shared" si="4"/>
        <v>3.566714767457372E-2</v>
      </c>
      <c r="K66" s="100">
        <f t="shared" si="6"/>
        <v>2.3778098449715811E-2</v>
      </c>
      <c r="O66" s="96">
        <f>Amnt_Deposited!B61</f>
        <v>2047</v>
      </c>
      <c r="P66" s="99">
        <f>Amnt_Deposited!E61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1</v>
      </c>
      <c r="F67" s="67">
        <f t="shared" si="0"/>
        <v>0</v>
      </c>
      <c r="G67" s="67">
        <f t="shared" si="1"/>
        <v>0</v>
      </c>
      <c r="H67" s="67">
        <f t="shared" si="2"/>
        <v>0</v>
      </c>
      <c r="I67" s="67">
        <f t="shared" si="3"/>
        <v>0.16238710096889017</v>
      </c>
      <c r="J67" s="67">
        <f t="shared" si="4"/>
        <v>3.0091117601385369E-2</v>
      </c>
      <c r="K67" s="100">
        <f t="shared" si="6"/>
        <v>2.0060745067590244E-2</v>
      </c>
      <c r="O67" s="96">
        <f>Amnt_Deposited!B62</f>
        <v>2048</v>
      </c>
      <c r="P67" s="99">
        <f>Amnt_Deposited!E62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1</v>
      </c>
      <c r="F68" s="67">
        <f t="shared" si="0"/>
        <v>0</v>
      </c>
      <c r="G68" s="67">
        <f t="shared" si="1"/>
        <v>0</v>
      </c>
      <c r="H68" s="67">
        <f t="shared" si="2"/>
        <v>0</v>
      </c>
      <c r="I68" s="67">
        <f t="shared" si="3"/>
        <v>0.13700028375653717</v>
      </c>
      <c r="J68" s="67">
        <f t="shared" si="4"/>
        <v>2.5386817212353002E-2</v>
      </c>
      <c r="K68" s="100">
        <f t="shared" si="6"/>
        <v>1.6924544808235333E-2</v>
      </c>
      <c r="O68" s="96">
        <f>Amnt_Deposited!B63</f>
        <v>2049</v>
      </c>
      <c r="P68" s="99">
        <f>Amnt_Deposited!E63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1</v>
      </c>
      <c r="F69" s="67">
        <f t="shared" si="0"/>
        <v>0</v>
      </c>
      <c r="G69" s="67">
        <f t="shared" si="1"/>
        <v>0</v>
      </c>
      <c r="H69" s="67">
        <f t="shared" si="2"/>
        <v>0</v>
      </c>
      <c r="I69" s="67">
        <f t="shared" si="3"/>
        <v>0.11558231926911146</v>
      </c>
      <c r="J69" s="67">
        <f t="shared" si="4"/>
        <v>2.1417964487425712E-2</v>
      </c>
      <c r="K69" s="100">
        <f t="shared" si="6"/>
        <v>1.427864299161714E-2</v>
      </c>
      <c r="O69" s="96">
        <f>Amnt_Deposited!B64</f>
        <v>2050</v>
      </c>
      <c r="P69" s="99">
        <f>Amnt_Deposited!E64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1</v>
      </c>
      <c r="F70" s="67">
        <f t="shared" si="0"/>
        <v>0</v>
      </c>
      <c r="G70" s="67">
        <f t="shared" si="1"/>
        <v>0</v>
      </c>
      <c r="H70" s="67">
        <f t="shared" si="2"/>
        <v>0</v>
      </c>
      <c r="I70" s="67">
        <f t="shared" si="3"/>
        <v>9.7512736187959581E-2</v>
      </c>
      <c r="J70" s="67">
        <f t="shared" si="4"/>
        <v>1.8069583081151874E-2</v>
      </c>
      <c r="K70" s="100">
        <f t="shared" si="6"/>
        <v>1.2046388720767916E-2</v>
      </c>
      <c r="O70" s="96">
        <f>Amnt_Deposited!B65</f>
        <v>2051</v>
      </c>
      <c r="P70" s="99">
        <f>Amnt_Deposited!E65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1</v>
      </c>
      <c r="F71" s="67">
        <f t="shared" si="0"/>
        <v>0</v>
      </c>
      <c r="G71" s="67">
        <f t="shared" si="1"/>
        <v>0</v>
      </c>
      <c r="H71" s="67">
        <f t="shared" si="2"/>
        <v>0</v>
      </c>
      <c r="I71" s="67">
        <f t="shared" si="3"/>
        <v>8.2268064691826473E-2</v>
      </c>
      <c r="J71" s="67">
        <f t="shared" si="4"/>
        <v>1.5244671496133113E-2</v>
      </c>
      <c r="K71" s="100">
        <f t="shared" si="6"/>
        <v>1.0163114330755408E-2</v>
      </c>
      <c r="O71" s="96">
        <f>Amnt_Deposited!B66</f>
        <v>2052</v>
      </c>
      <c r="P71" s="99">
        <f>Amnt_Deposited!E66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1</v>
      </c>
      <c r="F72" s="67">
        <f t="shared" si="0"/>
        <v>0</v>
      </c>
      <c r="G72" s="67">
        <f t="shared" si="1"/>
        <v>0</v>
      </c>
      <c r="H72" s="67">
        <f t="shared" si="2"/>
        <v>0</v>
      </c>
      <c r="I72" s="67">
        <f t="shared" si="3"/>
        <v>6.9406671709969212E-2</v>
      </c>
      <c r="J72" s="67">
        <f t="shared" si="4"/>
        <v>1.2861392981857261E-2</v>
      </c>
      <c r="K72" s="100">
        <f t="shared" si="6"/>
        <v>8.574261987904841E-3</v>
      </c>
      <c r="O72" s="96">
        <f>Amnt_Deposited!B67</f>
        <v>2053</v>
      </c>
      <c r="P72" s="99">
        <f>Amnt_Deposited!E67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1</v>
      </c>
      <c r="F73" s="67">
        <f t="shared" si="0"/>
        <v>0</v>
      </c>
      <c r="G73" s="67">
        <f t="shared" si="1"/>
        <v>0</v>
      </c>
      <c r="H73" s="67">
        <f t="shared" si="2"/>
        <v>0</v>
      </c>
      <c r="I73" s="67">
        <f t="shared" si="3"/>
        <v>5.8555966958756589E-2</v>
      </c>
      <c r="J73" s="67">
        <f t="shared" si="4"/>
        <v>1.0850704751212623E-2</v>
      </c>
      <c r="K73" s="100">
        <f t="shared" si="6"/>
        <v>7.2338031674750811E-3</v>
      </c>
      <c r="O73" s="96">
        <f>Amnt_Deposited!B68</f>
        <v>2054</v>
      </c>
      <c r="P73" s="99">
        <f>Amnt_Deposited!E68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1</v>
      </c>
      <c r="F74" s="67">
        <f t="shared" si="0"/>
        <v>0</v>
      </c>
      <c r="G74" s="67">
        <f t="shared" si="1"/>
        <v>0</v>
      </c>
      <c r="H74" s="67">
        <f t="shared" si="2"/>
        <v>0</v>
      </c>
      <c r="I74" s="67">
        <f t="shared" si="3"/>
        <v>4.9401609124883283E-2</v>
      </c>
      <c r="J74" s="67">
        <f t="shared" si="4"/>
        <v>9.1543578338733073E-3</v>
      </c>
      <c r="K74" s="100">
        <f t="shared" si="6"/>
        <v>6.1029052225822049E-3</v>
      </c>
      <c r="O74" s="96">
        <f>Amnt_Deposited!B69</f>
        <v>2055</v>
      </c>
      <c r="P74" s="99">
        <f>Amnt_Deposited!E69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1</v>
      </c>
      <c r="F75" s="67">
        <f t="shared" si="0"/>
        <v>0</v>
      </c>
      <c r="G75" s="67">
        <f t="shared" si="1"/>
        <v>0</v>
      </c>
      <c r="H75" s="67">
        <f t="shared" si="2"/>
        <v>0</v>
      </c>
      <c r="I75" s="67">
        <f t="shared" si="3"/>
        <v>4.1678399501910893E-2</v>
      </c>
      <c r="J75" s="67">
        <f t="shared" si="4"/>
        <v>7.7232096229723924E-3</v>
      </c>
      <c r="K75" s="100">
        <f t="shared" si="6"/>
        <v>5.148806415314928E-3</v>
      </c>
      <c r="O75" s="96">
        <f>Amnt_Deposited!B70</f>
        <v>2056</v>
      </c>
      <c r="P75" s="99">
        <f>Amnt_Deposited!E70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1</v>
      </c>
      <c r="F76" s="67">
        <f t="shared" si="0"/>
        <v>0</v>
      </c>
      <c r="G76" s="67">
        <f t="shared" si="1"/>
        <v>0</v>
      </c>
      <c r="H76" s="67">
        <f t="shared" si="2"/>
        <v>0</v>
      </c>
      <c r="I76" s="67">
        <f t="shared" si="3"/>
        <v>3.5162599271810466E-2</v>
      </c>
      <c r="J76" s="67">
        <f t="shared" si="4"/>
        <v>6.5158002301004296E-3</v>
      </c>
      <c r="K76" s="100">
        <f t="shared" si="6"/>
        <v>4.3438668200669528E-3</v>
      </c>
      <c r="O76" s="96">
        <f>Amnt_Deposited!B71</f>
        <v>2057</v>
      </c>
      <c r="P76" s="99">
        <f>Amnt_Deposited!E71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1</v>
      </c>
      <c r="F77" s="67">
        <f t="shared" si="0"/>
        <v>0</v>
      </c>
      <c r="G77" s="67">
        <f t="shared" si="1"/>
        <v>0</v>
      </c>
      <c r="H77" s="67">
        <f t="shared" si="2"/>
        <v>0</v>
      </c>
      <c r="I77" s="67">
        <f t="shared" si="3"/>
        <v>2.966544786570411E-2</v>
      </c>
      <c r="J77" s="67">
        <f t="shared" si="4"/>
        <v>5.4971514061063539E-3</v>
      </c>
      <c r="K77" s="100">
        <f t="shared" si="6"/>
        <v>3.6647676040709024E-3</v>
      </c>
      <c r="O77" s="96">
        <f>Amnt_Deposited!B72</f>
        <v>2058</v>
      </c>
      <c r="P77" s="99">
        <f>Amnt_Deposited!E72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1</v>
      </c>
      <c r="F78" s="67">
        <f t="shared" si="0"/>
        <v>0</v>
      </c>
      <c r="G78" s="67">
        <f t="shared" si="1"/>
        <v>0</v>
      </c>
      <c r="H78" s="67">
        <f t="shared" si="2"/>
        <v>0</v>
      </c>
      <c r="I78" s="67">
        <f t="shared" si="3"/>
        <v>2.502769463286884E-2</v>
      </c>
      <c r="J78" s="67">
        <f t="shared" si="4"/>
        <v>4.6377532328352698E-3</v>
      </c>
      <c r="K78" s="100">
        <f t="shared" si="6"/>
        <v>3.0918354885568463E-3</v>
      </c>
      <c r="O78" s="96">
        <f>Amnt_Deposited!B73</f>
        <v>2059</v>
      </c>
      <c r="P78" s="99">
        <f>Amnt_Deposited!E73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1</v>
      </c>
      <c r="F79" s="67">
        <f t="shared" si="0"/>
        <v>0</v>
      </c>
      <c r="G79" s="67">
        <f t="shared" si="1"/>
        <v>0</v>
      </c>
      <c r="H79" s="67">
        <f t="shared" si="2"/>
        <v>0</v>
      </c>
      <c r="I79" s="67">
        <f t="shared" si="3"/>
        <v>2.1114985402269588E-2</v>
      </c>
      <c r="J79" s="67">
        <f t="shared" si="4"/>
        <v>3.9127092305992536E-3</v>
      </c>
      <c r="K79" s="100">
        <f t="shared" si="6"/>
        <v>2.6084728203995024E-3</v>
      </c>
      <c r="O79" s="96">
        <f>Amnt_Deposited!B74</f>
        <v>2060</v>
      </c>
      <c r="P79" s="99">
        <f>Amnt_Deposited!E74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1</v>
      </c>
      <c r="F80" s="67">
        <f t="shared" si="0"/>
        <v>0</v>
      </c>
      <c r="G80" s="67">
        <f t="shared" si="1"/>
        <v>0</v>
      </c>
      <c r="H80" s="67">
        <f t="shared" si="2"/>
        <v>0</v>
      </c>
      <c r="I80" s="67">
        <f t="shared" si="3"/>
        <v>1.7813970286841091E-2</v>
      </c>
      <c r="J80" s="67">
        <f t="shared" si="4"/>
        <v>3.3010151154284971E-3</v>
      </c>
      <c r="K80" s="100">
        <f t="shared" si="6"/>
        <v>2.2006767436189979E-3</v>
      </c>
      <c r="O80" s="96">
        <f>Amnt_Deposited!B75</f>
        <v>2061</v>
      </c>
      <c r="P80" s="99">
        <f>Amnt_Deposited!E75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1</v>
      </c>
      <c r="F81" s="67">
        <f t="shared" si="0"/>
        <v>0</v>
      </c>
      <c r="G81" s="67">
        <f t="shared" si="1"/>
        <v>0</v>
      </c>
      <c r="H81" s="67">
        <f t="shared" si="2"/>
        <v>0</v>
      </c>
      <c r="I81" s="67">
        <f t="shared" si="3"/>
        <v>1.5029019974901218E-2</v>
      </c>
      <c r="J81" s="67">
        <f t="shared" si="4"/>
        <v>2.7849503119398732E-3</v>
      </c>
      <c r="K81" s="100">
        <f t="shared" si="6"/>
        <v>1.8566335412932488E-3</v>
      </c>
      <c r="O81" s="96">
        <f>Amnt_Deposited!B76</f>
        <v>2062</v>
      </c>
      <c r="P81" s="99">
        <f>Amnt_Deposited!E76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1</v>
      </c>
      <c r="F82" s="67">
        <f t="shared" si="0"/>
        <v>0</v>
      </c>
      <c r="G82" s="67">
        <f t="shared" si="1"/>
        <v>0</v>
      </c>
      <c r="H82" s="67">
        <f t="shared" si="2"/>
        <v>0</v>
      </c>
      <c r="I82" s="67">
        <f t="shared" si="3"/>
        <v>1.2679455380748423E-2</v>
      </c>
      <c r="J82" s="67">
        <f t="shared" si="4"/>
        <v>2.3495645941527948E-3</v>
      </c>
      <c r="K82" s="100">
        <f t="shared" si="6"/>
        <v>1.5663763961018631E-3</v>
      </c>
      <c r="O82" s="96">
        <f>Amnt_Deposited!B77</f>
        <v>2063</v>
      </c>
      <c r="P82" s="99">
        <f>Amnt_Deposited!E77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1</v>
      </c>
      <c r="F83" s="67">
        <f t="shared" ref="F83:F99" si="12">C83*D83*$K$6*DOCF*E83</f>
        <v>0</v>
      </c>
      <c r="G83" s="67">
        <f t="shared" ref="G83:G99" si="13">F83*$K$12</f>
        <v>0</v>
      </c>
      <c r="H83" s="67">
        <f t="shared" ref="H83:H99" si="14">F83*(1-$K$12)</f>
        <v>0</v>
      </c>
      <c r="I83" s="67">
        <f t="shared" ref="I83:I99" si="15">G83+I82*$K$10</f>
        <v>1.0697210398341149E-2</v>
      </c>
      <c r="J83" s="67">
        <f t="shared" ref="J83:J99" si="16">I82*(1-$K$10)+H83</f>
        <v>1.9822449824072742E-3</v>
      </c>
      <c r="K83" s="100">
        <f t="shared" si="6"/>
        <v>1.3214966549381828E-3</v>
      </c>
      <c r="O83" s="96">
        <f>Amnt_Deposited!B78</f>
        <v>2064</v>
      </c>
      <c r="P83" s="99">
        <f>Amnt_Deposited!E78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1</v>
      </c>
      <c r="F84" s="67">
        <f t="shared" si="12"/>
        <v>0</v>
      </c>
      <c r="G84" s="67">
        <f t="shared" si="13"/>
        <v>0</v>
      </c>
      <c r="H84" s="67">
        <f t="shared" si="14"/>
        <v>0</v>
      </c>
      <c r="I84" s="67">
        <f t="shared" si="15"/>
        <v>9.024860048809414E-3</v>
      </c>
      <c r="J84" s="67">
        <f t="shared" si="16"/>
        <v>1.6723503495317349E-3</v>
      </c>
      <c r="K84" s="100">
        <f t="shared" si="6"/>
        <v>1.1149002330211565E-3</v>
      </c>
      <c r="O84" s="96">
        <f>Amnt_Deposited!B79</f>
        <v>2065</v>
      </c>
      <c r="P84" s="99">
        <f>Amnt_Deposited!E79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1</v>
      </c>
      <c r="F85" s="67">
        <f t="shared" si="12"/>
        <v>0</v>
      </c>
      <c r="G85" s="67">
        <f t="shared" si="13"/>
        <v>0</v>
      </c>
      <c r="H85" s="67">
        <f t="shared" si="14"/>
        <v>0</v>
      </c>
      <c r="I85" s="67">
        <f t="shared" si="15"/>
        <v>7.6139568978868246E-3</v>
      </c>
      <c r="J85" s="67">
        <f t="shared" si="16"/>
        <v>1.4109031509225893E-3</v>
      </c>
      <c r="K85" s="100">
        <f t="shared" ref="K85:K99" si="18">J85*CH4_fraction*conv</f>
        <v>9.4060210061505949E-4</v>
      </c>
      <c r="O85" s="96">
        <f>Amnt_Deposited!B80</f>
        <v>2066</v>
      </c>
      <c r="P85" s="99">
        <f>Amnt_Deposited!E80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1</v>
      </c>
      <c r="F86" s="67">
        <f t="shared" si="12"/>
        <v>0</v>
      </c>
      <c r="G86" s="67">
        <f t="shared" si="13"/>
        <v>0</v>
      </c>
      <c r="H86" s="67">
        <f t="shared" si="14"/>
        <v>0</v>
      </c>
      <c r="I86" s="67">
        <f t="shared" si="15"/>
        <v>6.4236275498284583E-3</v>
      </c>
      <c r="J86" s="67">
        <f t="shared" si="16"/>
        <v>1.1903293480583662E-3</v>
      </c>
      <c r="K86" s="100">
        <f t="shared" si="18"/>
        <v>7.935528987055774E-4</v>
      </c>
      <c r="O86" s="96">
        <f>Amnt_Deposited!B81</f>
        <v>2067</v>
      </c>
      <c r="P86" s="99">
        <f>Amnt_Deposited!E81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1</v>
      </c>
      <c r="F87" s="67">
        <f t="shared" si="12"/>
        <v>0</v>
      </c>
      <c r="G87" s="67">
        <f t="shared" si="13"/>
        <v>0</v>
      </c>
      <c r="H87" s="67">
        <f t="shared" si="14"/>
        <v>0</v>
      </c>
      <c r="I87" s="67">
        <f t="shared" si="15"/>
        <v>5.4193885587095038E-3</v>
      </c>
      <c r="J87" s="67">
        <f t="shared" si="16"/>
        <v>1.0042389911189544E-3</v>
      </c>
      <c r="K87" s="100">
        <f t="shared" si="18"/>
        <v>6.694926607459696E-4</v>
      </c>
      <c r="O87" s="96">
        <f>Amnt_Deposited!B82</f>
        <v>2068</v>
      </c>
      <c r="P87" s="99">
        <f>Amnt_Deposited!E82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1</v>
      </c>
      <c r="F88" s="67">
        <f t="shared" si="12"/>
        <v>0</v>
      </c>
      <c r="G88" s="67">
        <f t="shared" si="13"/>
        <v>0</v>
      </c>
      <c r="H88" s="67">
        <f t="shared" si="14"/>
        <v>0</v>
      </c>
      <c r="I88" s="67">
        <f t="shared" si="15"/>
        <v>4.5721474544481938E-3</v>
      </c>
      <c r="J88" s="67">
        <f t="shared" si="16"/>
        <v>8.4724110426131008E-4</v>
      </c>
      <c r="K88" s="100">
        <f t="shared" si="18"/>
        <v>5.6482740284087335E-4</v>
      </c>
      <c r="O88" s="96">
        <f>Amnt_Deposited!B83</f>
        <v>2069</v>
      </c>
      <c r="P88" s="99">
        <f>Amnt_Deposited!E83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1</v>
      </c>
      <c r="F89" s="67">
        <f t="shared" si="12"/>
        <v>0</v>
      </c>
      <c r="G89" s="67">
        <f t="shared" si="13"/>
        <v>0</v>
      </c>
      <c r="H89" s="67">
        <f t="shared" si="14"/>
        <v>0</v>
      </c>
      <c r="I89" s="67">
        <f t="shared" si="15"/>
        <v>3.8573599436086581E-3</v>
      </c>
      <c r="J89" s="67">
        <f t="shared" si="16"/>
        <v>7.1478751083953575E-4</v>
      </c>
      <c r="K89" s="100">
        <f t="shared" si="18"/>
        <v>4.7652500722635715E-4</v>
      </c>
      <c r="O89" s="96">
        <f>Amnt_Deposited!B84</f>
        <v>2070</v>
      </c>
      <c r="P89" s="99">
        <f>Amnt_Deposited!E84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1</v>
      </c>
      <c r="F90" s="67">
        <f t="shared" si="12"/>
        <v>0</v>
      </c>
      <c r="G90" s="67">
        <f t="shared" si="13"/>
        <v>0</v>
      </c>
      <c r="H90" s="67">
        <f t="shared" si="14"/>
        <v>0</v>
      </c>
      <c r="I90" s="67">
        <f t="shared" si="15"/>
        <v>3.2543188693708357E-3</v>
      </c>
      <c r="J90" s="67">
        <f t="shared" si="16"/>
        <v>6.0304107423782261E-4</v>
      </c>
      <c r="K90" s="100">
        <f t="shared" si="18"/>
        <v>4.0202738282521506E-4</v>
      </c>
      <c r="O90" s="96">
        <f>Amnt_Deposited!B85</f>
        <v>2071</v>
      </c>
      <c r="P90" s="99">
        <f>Amnt_Deposited!E85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1</v>
      </c>
      <c r="F91" s="67">
        <f t="shared" si="12"/>
        <v>0</v>
      </c>
      <c r="G91" s="67">
        <f t="shared" si="13"/>
        <v>0</v>
      </c>
      <c r="H91" s="67">
        <f t="shared" si="14"/>
        <v>0</v>
      </c>
      <c r="I91" s="67">
        <f t="shared" si="15"/>
        <v>2.7455543320738969E-3</v>
      </c>
      <c r="J91" s="67">
        <f t="shared" si="16"/>
        <v>5.087645372969388E-4</v>
      </c>
      <c r="K91" s="100">
        <f t="shared" si="18"/>
        <v>3.391763581979592E-4</v>
      </c>
      <c r="O91" s="96">
        <f>Amnt_Deposited!B86</f>
        <v>2072</v>
      </c>
      <c r="P91" s="99">
        <f>Amnt_Deposited!E86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1</v>
      </c>
      <c r="F92" s="67">
        <f t="shared" si="12"/>
        <v>0</v>
      </c>
      <c r="G92" s="67">
        <f t="shared" si="13"/>
        <v>0</v>
      </c>
      <c r="H92" s="67">
        <f t="shared" si="14"/>
        <v>0</v>
      </c>
      <c r="I92" s="67">
        <f t="shared" si="15"/>
        <v>2.3163275920245309E-3</v>
      </c>
      <c r="J92" s="67">
        <f t="shared" si="16"/>
        <v>4.2922674004936592E-4</v>
      </c>
      <c r="K92" s="100">
        <f t="shared" si="18"/>
        <v>2.8615116003291059E-4</v>
      </c>
      <c r="O92" s="96">
        <f>Amnt_Deposited!B87</f>
        <v>2073</v>
      </c>
      <c r="P92" s="99">
        <f>Amnt_Deposited!E87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1</v>
      </c>
      <c r="F93" s="67">
        <f t="shared" si="12"/>
        <v>0</v>
      </c>
      <c r="G93" s="67">
        <f t="shared" si="13"/>
        <v>0</v>
      </c>
      <c r="H93" s="67">
        <f t="shared" si="14"/>
        <v>0</v>
      </c>
      <c r="I93" s="67">
        <f t="shared" si="15"/>
        <v>1.9542040931025189E-3</v>
      </c>
      <c r="J93" s="67">
        <f t="shared" si="16"/>
        <v>3.6212349892201194E-4</v>
      </c>
      <c r="K93" s="100">
        <f t="shared" si="18"/>
        <v>2.4141566594800795E-4</v>
      </c>
      <c r="O93" s="96">
        <f>Amnt_Deposited!B88</f>
        <v>2074</v>
      </c>
      <c r="P93" s="99">
        <f>Amnt_Deposited!E88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1</v>
      </c>
      <c r="F94" s="67">
        <f t="shared" si="12"/>
        <v>0</v>
      </c>
      <c r="G94" s="67">
        <f t="shared" si="13"/>
        <v>0</v>
      </c>
      <c r="H94" s="67">
        <f t="shared" si="14"/>
        <v>0</v>
      </c>
      <c r="I94" s="67">
        <f t="shared" si="15"/>
        <v>1.648693237799239E-3</v>
      </c>
      <c r="J94" s="67">
        <f t="shared" si="16"/>
        <v>3.0551085530327996E-4</v>
      </c>
      <c r="K94" s="100">
        <f t="shared" si="18"/>
        <v>2.0367390353551998E-4</v>
      </c>
      <c r="O94" s="96">
        <f>Amnt_Deposited!B89</f>
        <v>2075</v>
      </c>
      <c r="P94" s="99">
        <f>Amnt_Deposited!E89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1</v>
      </c>
      <c r="F95" s="67">
        <f t="shared" si="12"/>
        <v>0</v>
      </c>
      <c r="G95" s="67">
        <f t="shared" si="13"/>
        <v>0</v>
      </c>
      <c r="H95" s="67">
        <f t="shared" si="14"/>
        <v>0</v>
      </c>
      <c r="I95" s="67">
        <f t="shared" si="15"/>
        <v>1.3909444780915929E-3</v>
      </c>
      <c r="J95" s="67">
        <f t="shared" si="16"/>
        <v>2.5774875970764599E-4</v>
      </c>
      <c r="K95" s="100">
        <f t="shared" si="18"/>
        <v>1.7183250647176399E-4</v>
      </c>
      <c r="O95" s="96">
        <f>Amnt_Deposited!B90</f>
        <v>2076</v>
      </c>
      <c r="P95" s="99">
        <f>Amnt_Deposited!E90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1</v>
      </c>
      <c r="F96" s="67">
        <f t="shared" si="12"/>
        <v>0</v>
      </c>
      <c r="G96" s="67">
        <f t="shared" si="13"/>
        <v>0</v>
      </c>
      <c r="H96" s="67">
        <f t="shared" si="14"/>
        <v>0</v>
      </c>
      <c r="I96" s="67">
        <f t="shared" si="15"/>
        <v>1.1734909180048964E-3</v>
      </c>
      <c r="J96" s="67">
        <f t="shared" si="16"/>
        <v>2.1745356008669652E-4</v>
      </c>
      <c r="K96" s="100">
        <f t="shared" si="18"/>
        <v>1.4496904005779768E-4</v>
      </c>
      <c r="O96" s="96">
        <f>Amnt_Deposited!B91</f>
        <v>2077</v>
      </c>
      <c r="P96" s="99">
        <f>Amnt_Deposited!E91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1</v>
      </c>
      <c r="F97" s="67">
        <f t="shared" si="12"/>
        <v>0</v>
      </c>
      <c r="G97" s="67">
        <f t="shared" si="13"/>
        <v>0</v>
      </c>
      <c r="H97" s="67">
        <f t="shared" si="14"/>
        <v>0</v>
      </c>
      <c r="I97" s="67">
        <f t="shared" si="15"/>
        <v>9.900330001161228E-4</v>
      </c>
      <c r="J97" s="67">
        <f t="shared" si="16"/>
        <v>1.8345791788877352E-4</v>
      </c>
      <c r="K97" s="100">
        <f t="shared" si="18"/>
        <v>1.2230527859251566E-4</v>
      </c>
      <c r="O97" s="96">
        <f>Amnt_Deposited!B92</f>
        <v>2078</v>
      </c>
      <c r="P97" s="99">
        <f>Amnt_Deposited!E92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1</v>
      </c>
      <c r="F98" s="67">
        <f t="shared" si="12"/>
        <v>0</v>
      </c>
      <c r="G98" s="67">
        <f t="shared" si="13"/>
        <v>0</v>
      </c>
      <c r="H98" s="67">
        <f t="shared" si="14"/>
        <v>0</v>
      </c>
      <c r="I98" s="67">
        <f t="shared" si="15"/>
        <v>8.3525600946733624E-4</v>
      </c>
      <c r="J98" s="67">
        <f t="shared" si="16"/>
        <v>1.5477699064878652E-4</v>
      </c>
      <c r="K98" s="100">
        <f t="shared" si="18"/>
        <v>1.0318466043252435E-4</v>
      </c>
      <c r="O98" s="96">
        <f>Amnt_Deposited!B93</f>
        <v>2079</v>
      </c>
      <c r="P98" s="99">
        <f>Amnt_Deposited!E93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1</v>
      </c>
      <c r="F99" s="68">
        <f t="shared" si="12"/>
        <v>0</v>
      </c>
      <c r="G99" s="68">
        <f t="shared" si="13"/>
        <v>0</v>
      </c>
      <c r="H99" s="68">
        <f t="shared" si="14"/>
        <v>0</v>
      </c>
      <c r="I99" s="68">
        <f t="shared" si="15"/>
        <v>7.0467610803828752E-4</v>
      </c>
      <c r="J99" s="68">
        <f t="shared" si="16"/>
        <v>1.3057990142904867E-4</v>
      </c>
      <c r="K99" s="102">
        <f t="shared" si="18"/>
        <v>8.7053267619365777E-5</v>
      </c>
      <c r="O99" s="97">
        <f>Amnt_Deposited!B94</f>
        <v>2080</v>
      </c>
      <c r="P99" s="99">
        <f>Amnt_Deposited!E94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1</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1</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1</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1</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1</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1</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1</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1</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1</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1</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1</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1</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1</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1</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1</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1</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1</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1</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1</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1</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1</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1</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1</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1</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1</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1</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1</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1</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1</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1</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1</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1</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1</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1</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1</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1</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1</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1</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1</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1</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1</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1</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1</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1</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1</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1</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1</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1</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1</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1</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1</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1</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1</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1</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1</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1</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1</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1</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1</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1</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1</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1</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1</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1</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1</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1</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1</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1</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1</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1</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1</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1</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1</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1</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1</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1</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1</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1</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1</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1</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1</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1</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1</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1</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1</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1</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1</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1</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1</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1</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1</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1</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1</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1</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1</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1</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1</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1</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1.01562474816</v>
      </c>
      <c r="Q19" s="283">
        <f>MCF!R18</f>
        <v>1</v>
      </c>
      <c r="R19" s="130">
        <f t="shared" ref="R19:R82" si="5">P19*$W$6*DOCF*Q19</f>
        <v>0.21835932085439999</v>
      </c>
      <c r="S19" s="65">
        <f>R19*$W$12</f>
        <v>0.21835932085439999</v>
      </c>
      <c r="T19" s="65">
        <f>R19*(1-$W$12)</f>
        <v>0</v>
      </c>
      <c r="U19" s="65">
        <f>S19+U18*$W$10</f>
        <v>0.21835932085439999</v>
      </c>
      <c r="V19" s="65">
        <f>U18*(1-$W$10)+T19</f>
        <v>0</v>
      </c>
      <c r="W19" s="66">
        <f>V19*CH4_fraction*conv</f>
        <v>0</v>
      </c>
    </row>
    <row r="20" spans="2:23">
      <c r="B20" s="96">
        <f>Amnt_Deposited!B15</f>
        <v>2001</v>
      </c>
      <c r="C20" s="99">
        <f>Amnt_Deposited!F15</f>
        <v>0</v>
      </c>
      <c r="D20" s="418">
        <f>Dry_Matter_Content!G7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1.0452494315340002</v>
      </c>
      <c r="Q20" s="284">
        <f>MCF!R19</f>
        <v>1</v>
      </c>
      <c r="R20" s="67">
        <f t="shared" si="5"/>
        <v>0.22472862777981004</v>
      </c>
      <c r="S20" s="67">
        <f>R20*$W$12</f>
        <v>0.22472862777981004</v>
      </c>
      <c r="T20" s="67">
        <f>R20*(1-$W$12)</f>
        <v>0</v>
      </c>
      <c r="U20" s="67">
        <f>S20+U19*$W$10</f>
        <v>0.43557757068714242</v>
      </c>
      <c r="V20" s="67">
        <f>U19*(1-$W$10)+T20</f>
        <v>7.510377947067574E-3</v>
      </c>
      <c r="W20" s="100">
        <f>V20*CH4_fraction*conv</f>
        <v>5.0069186313783827E-3</v>
      </c>
    </row>
    <row r="21" spans="2:23">
      <c r="B21" s="96">
        <f>Amnt_Deposited!B16</f>
        <v>2002</v>
      </c>
      <c r="C21" s="99">
        <f>Amnt_Deposited!F16</f>
        <v>0</v>
      </c>
      <c r="D21" s="418">
        <f>Dry_Matter_Content!G8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1.0917690656400001</v>
      </c>
      <c r="Q21" s="284">
        <f>MCF!R20</f>
        <v>1</v>
      </c>
      <c r="R21" s="67">
        <f t="shared" si="5"/>
        <v>0.23473034911260002</v>
      </c>
      <c r="S21" s="67">
        <f t="shared" ref="S21:S84" si="7">R21*$W$12</f>
        <v>0.23473034911260002</v>
      </c>
      <c r="T21" s="67">
        <f t="shared" ref="T21:T84" si="8">R21*(1-$W$12)</f>
        <v>0</v>
      </c>
      <c r="U21" s="67">
        <f t="shared" ref="U21:U84" si="9">S21+U20*$W$10</f>
        <v>0.65532641056841778</v>
      </c>
      <c r="V21" s="67">
        <f t="shared" ref="V21:V84" si="10">U20*(1-$W$10)+T21</f>
        <v>1.4981509231324684E-2</v>
      </c>
      <c r="W21" s="100">
        <f t="shared" ref="W21:W84" si="11">V21*CH4_fraction*conv</f>
        <v>9.9876728208831214E-3</v>
      </c>
    </row>
    <row r="22" spans="2:23">
      <c r="B22" s="96">
        <f>Amnt_Deposited!B17</f>
        <v>2003</v>
      </c>
      <c r="C22" s="99">
        <f>Amnt_Deposited!F17</f>
        <v>0</v>
      </c>
      <c r="D22" s="418">
        <f>Dry_Matter_Content!G9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Amnt_Deposited!G17</f>
        <v>1.1259789312419999</v>
      </c>
      <c r="Q22" s="284">
        <f>MCF!R21</f>
        <v>1</v>
      </c>
      <c r="R22" s="67">
        <f t="shared" si="5"/>
        <v>0.24208547021702997</v>
      </c>
      <c r="S22" s="67">
        <f t="shared" si="7"/>
        <v>0.24208547021702997</v>
      </c>
      <c r="T22" s="67">
        <f t="shared" si="8"/>
        <v>0</v>
      </c>
      <c r="U22" s="67">
        <f t="shared" si="9"/>
        <v>0.87487220167852398</v>
      </c>
      <c r="V22" s="67">
        <f t="shared" si="10"/>
        <v>2.2539679106923827E-2</v>
      </c>
      <c r="W22" s="100">
        <f t="shared" si="11"/>
        <v>1.5026452737949218E-2</v>
      </c>
    </row>
    <row r="23" spans="2:23">
      <c r="B23" s="96">
        <f>Amnt_Deposited!B18</f>
        <v>2004</v>
      </c>
      <c r="C23" s="99">
        <f>Amnt_Deposited!F18</f>
        <v>0</v>
      </c>
      <c r="D23" s="418">
        <f>Dry_Matter_Content!G10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Amnt_Deposited!G18</f>
        <v>1.1588325192180002</v>
      </c>
      <c r="Q23" s="284">
        <f>MCF!R22</f>
        <v>1</v>
      </c>
      <c r="R23" s="67">
        <f t="shared" si="5"/>
        <v>0.24914899163187004</v>
      </c>
      <c r="S23" s="67">
        <f t="shared" si="7"/>
        <v>0.24914899163187004</v>
      </c>
      <c r="T23" s="67">
        <f t="shared" si="8"/>
        <v>0</v>
      </c>
      <c r="U23" s="67">
        <f t="shared" si="9"/>
        <v>1.0939303281058348</v>
      </c>
      <c r="V23" s="67">
        <f t="shared" si="10"/>
        <v>3.0090865204559197E-2</v>
      </c>
      <c r="W23" s="100">
        <f t="shared" si="11"/>
        <v>2.0060576803039465E-2</v>
      </c>
    </row>
    <row r="24" spans="2:23">
      <c r="B24" s="96">
        <f>Amnt_Deposited!B19</f>
        <v>2005</v>
      </c>
      <c r="C24" s="99">
        <f>Amnt_Deposited!F19</f>
        <v>0</v>
      </c>
      <c r="D24" s="418">
        <f>Dry_Matter_Content!G11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Amnt_Deposited!G19</f>
        <v>1.2175517672999998</v>
      </c>
      <c r="Q24" s="284">
        <f>MCF!R23</f>
        <v>1</v>
      </c>
      <c r="R24" s="67">
        <f t="shared" si="5"/>
        <v>0.26177362996949993</v>
      </c>
      <c r="S24" s="67">
        <f t="shared" si="7"/>
        <v>0.26177362996949993</v>
      </c>
      <c r="T24" s="67">
        <f t="shared" si="8"/>
        <v>0</v>
      </c>
      <c r="U24" s="67">
        <f t="shared" si="9"/>
        <v>1.3180786797969108</v>
      </c>
      <c r="V24" s="67">
        <f t="shared" si="10"/>
        <v>3.7625278278423928E-2</v>
      </c>
      <c r="W24" s="100">
        <f t="shared" si="11"/>
        <v>2.5083518852282619E-2</v>
      </c>
    </row>
    <row r="25" spans="2:23">
      <c r="B25" s="96">
        <f>Amnt_Deposited!B20</f>
        <v>2006</v>
      </c>
      <c r="C25" s="99">
        <f>Amnt_Deposited!F20</f>
        <v>0</v>
      </c>
      <c r="D25" s="418">
        <f>Dry_Matter_Content!G12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Amnt_Deposited!G20</f>
        <v>1.2513485534220001</v>
      </c>
      <c r="Q25" s="284">
        <f>MCF!R24</f>
        <v>1</v>
      </c>
      <c r="R25" s="67">
        <f t="shared" si="5"/>
        <v>0.26903993898573003</v>
      </c>
      <c r="S25" s="67">
        <f t="shared" si="7"/>
        <v>0.26903993898573003</v>
      </c>
      <c r="T25" s="67">
        <f t="shared" si="8"/>
        <v>0</v>
      </c>
      <c r="U25" s="67">
        <f t="shared" si="9"/>
        <v>1.5417838512512498</v>
      </c>
      <c r="V25" s="67">
        <f t="shared" si="10"/>
        <v>4.5334767531391089E-2</v>
      </c>
      <c r="W25" s="100">
        <f t="shared" si="11"/>
        <v>3.0223178354260725E-2</v>
      </c>
    </row>
    <row r="26" spans="2:23">
      <c r="B26" s="96">
        <f>Amnt_Deposited!B21</f>
        <v>2007</v>
      </c>
      <c r="C26" s="99">
        <f>Amnt_Deposited!F21</f>
        <v>0</v>
      </c>
      <c r="D26" s="418">
        <f>Dry_Matter_Content!G13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Amnt_Deposited!G21</f>
        <v>1.2855446497080001</v>
      </c>
      <c r="Q26" s="284">
        <f>MCF!R25</f>
        <v>1</v>
      </c>
      <c r="R26" s="67">
        <f t="shared" si="5"/>
        <v>0.27639209968722001</v>
      </c>
      <c r="S26" s="67">
        <f t="shared" si="7"/>
        <v>0.27639209968722001</v>
      </c>
      <c r="T26" s="67">
        <f t="shared" si="8"/>
        <v>0</v>
      </c>
      <c r="U26" s="67">
        <f t="shared" si="9"/>
        <v>1.765146937153877</v>
      </c>
      <c r="V26" s="67">
        <f t="shared" si="10"/>
        <v>5.3029013784592807E-2</v>
      </c>
      <c r="W26" s="100">
        <f t="shared" si="11"/>
        <v>3.5352675856395205E-2</v>
      </c>
    </row>
    <row r="27" spans="2:23">
      <c r="B27" s="96">
        <f>Amnt_Deposited!B22</f>
        <v>2008</v>
      </c>
      <c r="C27" s="99">
        <f>Amnt_Deposited!F22</f>
        <v>0</v>
      </c>
      <c r="D27" s="418">
        <f>Dry_Matter_Content!G14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Amnt_Deposited!G22</f>
        <v>1.319981709024</v>
      </c>
      <c r="Q27" s="284">
        <f>MCF!R26</f>
        <v>1</v>
      </c>
      <c r="R27" s="67">
        <f t="shared" si="5"/>
        <v>0.28379606744016</v>
      </c>
      <c r="S27" s="67">
        <f t="shared" si="7"/>
        <v>0.28379606744016</v>
      </c>
      <c r="T27" s="67">
        <f t="shared" si="8"/>
        <v>0</v>
      </c>
      <c r="U27" s="67">
        <f t="shared" si="9"/>
        <v>1.9882315104463981</v>
      </c>
      <c r="V27" s="67">
        <f t="shared" si="10"/>
        <v>6.0711494147639093E-2</v>
      </c>
      <c r="W27" s="100">
        <f t="shared" si="11"/>
        <v>4.0474329431759395E-2</v>
      </c>
    </row>
    <row r="28" spans="2:23">
      <c r="B28" s="96">
        <f>Amnt_Deposited!B23</f>
        <v>2009</v>
      </c>
      <c r="C28" s="99">
        <f>Amnt_Deposited!F23</f>
        <v>0</v>
      </c>
      <c r="D28" s="418">
        <f>Dry_Matter_Content!G15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Amnt_Deposited!G23</f>
        <v>1.354473845604</v>
      </c>
      <c r="Q28" s="284">
        <f>MCF!R27</f>
        <v>1</v>
      </c>
      <c r="R28" s="67">
        <f t="shared" si="5"/>
        <v>0.29121187680485999</v>
      </c>
      <c r="S28" s="67">
        <f t="shared" si="7"/>
        <v>0.29121187680485999</v>
      </c>
      <c r="T28" s="67">
        <f t="shared" si="8"/>
        <v>0</v>
      </c>
      <c r="U28" s="67">
        <f t="shared" si="9"/>
        <v>2.2110589920658645</v>
      </c>
      <c r="V28" s="67">
        <f t="shared" si="10"/>
        <v>6.8384395185393756E-2</v>
      </c>
      <c r="W28" s="100">
        <f t="shared" si="11"/>
        <v>4.5589596790262504E-2</v>
      </c>
    </row>
    <row r="29" spans="2:23">
      <c r="B29" s="96">
        <f>Amnt_Deposited!B24</f>
        <v>2010</v>
      </c>
      <c r="C29" s="99">
        <f>Amnt_Deposited!F24</f>
        <v>0</v>
      </c>
      <c r="D29" s="418">
        <f>Dry_Matter_Content!G16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Amnt_Deposited!G24</f>
        <v>1.7599733171459997</v>
      </c>
      <c r="Q29" s="284">
        <f>MCF!R28</f>
        <v>1</v>
      </c>
      <c r="R29" s="67">
        <f t="shared" si="5"/>
        <v>0.37839426318638991</v>
      </c>
      <c r="S29" s="67">
        <f t="shared" si="7"/>
        <v>0.37839426318638991</v>
      </c>
      <c r="T29" s="67">
        <f t="shared" si="8"/>
        <v>0</v>
      </c>
      <c r="U29" s="67">
        <f t="shared" si="9"/>
        <v>2.513404801590184</v>
      </c>
      <c r="V29" s="67">
        <f t="shared" si="10"/>
        <v>7.6048453662070067E-2</v>
      </c>
      <c r="W29" s="100">
        <f t="shared" si="11"/>
        <v>5.0698969108046707E-2</v>
      </c>
    </row>
    <row r="30" spans="2:23">
      <c r="B30" s="96">
        <f>Amnt_Deposited!B25</f>
        <v>2011</v>
      </c>
      <c r="C30" s="99">
        <f>Amnt_Deposited!F25</f>
        <v>0</v>
      </c>
      <c r="D30" s="418">
        <f>Dry_Matter_Content!G17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Amnt_Deposited!G25</f>
        <v>1.6859588625000002</v>
      </c>
      <c r="Q30" s="284">
        <f>MCF!R29</f>
        <v>1</v>
      </c>
      <c r="R30" s="67">
        <f t="shared" si="5"/>
        <v>0.36248115543750004</v>
      </c>
      <c r="S30" s="67">
        <f t="shared" si="7"/>
        <v>0.36248115543750004</v>
      </c>
      <c r="T30" s="67">
        <f t="shared" si="8"/>
        <v>0</v>
      </c>
      <c r="U30" s="67">
        <f t="shared" si="9"/>
        <v>2.7894384451007559</v>
      </c>
      <c r="V30" s="67">
        <f t="shared" si="10"/>
        <v>8.6447511926928136E-2</v>
      </c>
      <c r="W30" s="100">
        <f t="shared" si="11"/>
        <v>5.7631674617952086E-2</v>
      </c>
    </row>
    <row r="31" spans="2:23">
      <c r="B31" s="96">
        <f>Amnt_Deposited!B26</f>
        <v>2012</v>
      </c>
      <c r="C31" s="99">
        <f>Amnt_Deposited!F26</f>
        <v>0</v>
      </c>
      <c r="D31" s="418">
        <f>Dry_Matter_Content!G18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Amnt_Deposited!G26</f>
        <v>1.7624348953200002</v>
      </c>
      <c r="Q31" s="284">
        <f>MCF!R30</f>
        <v>1</v>
      </c>
      <c r="R31" s="67">
        <f t="shared" si="5"/>
        <v>0.37892350249380002</v>
      </c>
      <c r="S31" s="67">
        <f t="shared" si="7"/>
        <v>0.37892350249380002</v>
      </c>
      <c r="T31" s="67">
        <f t="shared" si="8"/>
        <v>0</v>
      </c>
      <c r="U31" s="67">
        <f t="shared" si="9"/>
        <v>3.072420373400174</v>
      </c>
      <c r="V31" s="67">
        <f t="shared" si="10"/>
        <v>9.594157419438154E-2</v>
      </c>
      <c r="W31" s="100">
        <f t="shared" si="11"/>
        <v>6.3961049462921027E-2</v>
      </c>
    </row>
    <row r="32" spans="2:23">
      <c r="B32" s="96">
        <f>Amnt_Deposited!B27</f>
        <v>2013</v>
      </c>
      <c r="C32" s="99">
        <f>Amnt_Deposited!F27</f>
        <v>0</v>
      </c>
      <c r="D32" s="418">
        <f>Dry_Matter_Content!G19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Amnt_Deposited!G27</f>
        <v>1.8414332164800002</v>
      </c>
      <c r="Q32" s="284">
        <f>MCF!R31</f>
        <v>1</v>
      </c>
      <c r="R32" s="67">
        <f t="shared" si="5"/>
        <v>0.39590814154320003</v>
      </c>
      <c r="S32" s="67">
        <f t="shared" si="7"/>
        <v>0.39590814154320003</v>
      </c>
      <c r="T32" s="67">
        <f t="shared" si="8"/>
        <v>0</v>
      </c>
      <c r="U32" s="67">
        <f t="shared" si="9"/>
        <v>3.3626538951185032</v>
      </c>
      <c r="V32" s="67">
        <f t="shared" si="10"/>
        <v>0.10567461982487121</v>
      </c>
      <c r="W32" s="100">
        <f t="shared" si="11"/>
        <v>7.0449746549914136E-2</v>
      </c>
    </row>
    <row r="33" spans="2:23">
      <c r="B33" s="96">
        <f>Amnt_Deposited!B28</f>
        <v>2014</v>
      </c>
      <c r="C33" s="99">
        <f>Amnt_Deposited!F28</f>
        <v>0</v>
      </c>
      <c r="D33" s="418">
        <f>Dry_Matter_Content!G20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Amnt_Deposited!G28</f>
        <v>1.9212827317200003</v>
      </c>
      <c r="Q33" s="284">
        <f>MCF!R32</f>
        <v>1</v>
      </c>
      <c r="R33" s="67">
        <f t="shared" si="5"/>
        <v>0.41307578731980005</v>
      </c>
      <c r="S33" s="67">
        <f t="shared" si="7"/>
        <v>0.41307578731980005</v>
      </c>
      <c r="T33" s="67">
        <f t="shared" si="8"/>
        <v>0</v>
      </c>
      <c r="U33" s="67">
        <f t="shared" si="9"/>
        <v>3.6600726014458296</v>
      </c>
      <c r="V33" s="67">
        <f t="shared" si="10"/>
        <v>0.11565708099247368</v>
      </c>
      <c r="W33" s="100">
        <f t="shared" si="11"/>
        <v>7.7104720661649112E-2</v>
      </c>
    </row>
    <row r="34" spans="2:23">
      <c r="B34" s="96">
        <f>Amnt_Deposited!B29</f>
        <v>2015</v>
      </c>
      <c r="C34" s="99">
        <f>Amnt_Deposited!F29</f>
        <v>0</v>
      </c>
      <c r="D34" s="418">
        <f>Dry_Matter_Content!G21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Amnt_Deposited!G29</f>
        <v>2.0035293596999999</v>
      </c>
      <c r="Q34" s="284">
        <f>MCF!R33</f>
        <v>1</v>
      </c>
      <c r="R34" s="67">
        <f t="shared" si="5"/>
        <v>0.43075881233549995</v>
      </c>
      <c r="S34" s="67">
        <f t="shared" si="7"/>
        <v>0.43075881233549995</v>
      </c>
      <c r="T34" s="67">
        <f t="shared" si="8"/>
        <v>0</v>
      </c>
      <c r="U34" s="67">
        <f t="shared" si="9"/>
        <v>3.964944740187514</v>
      </c>
      <c r="V34" s="67">
        <f t="shared" si="10"/>
        <v>0.12588667359381517</v>
      </c>
      <c r="W34" s="100">
        <f t="shared" si="11"/>
        <v>8.3924449062543441E-2</v>
      </c>
    </row>
    <row r="35" spans="2:23">
      <c r="B35" s="96">
        <f>Amnt_Deposited!B30</f>
        <v>2016</v>
      </c>
      <c r="C35" s="99">
        <f>Amnt_Deposited!F30</f>
        <v>0</v>
      </c>
      <c r="D35" s="418">
        <f>Dry_Matter_Content!G22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Amnt_Deposited!G30</f>
        <v>2.0878726789799997</v>
      </c>
      <c r="Q35" s="284">
        <f>MCF!R34</f>
        <v>1</v>
      </c>
      <c r="R35" s="67">
        <f t="shared" si="5"/>
        <v>0.44889262598069996</v>
      </c>
      <c r="S35" s="67">
        <f t="shared" si="7"/>
        <v>0.44889262598069996</v>
      </c>
      <c r="T35" s="67">
        <f t="shared" si="8"/>
        <v>0</v>
      </c>
      <c r="U35" s="67">
        <f t="shared" si="9"/>
        <v>4.2774647422677132</v>
      </c>
      <c r="V35" s="67">
        <f t="shared" si="10"/>
        <v>0.13637262390050084</v>
      </c>
      <c r="W35" s="100">
        <f t="shared" si="11"/>
        <v>9.0915082600333888E-2</v>
      </c>
    </row>
    <row r="36" spans="2:23">
      <c r="B36" s="96">
        <f>Amnt_Deposited!B31</f>
        <v>2017</v>
      </c>
      <c r="C36" s="99">
        <f>Amnt_Deposited!F31</f>
        <v>0</v>
      </c>
      <c r="D36" s="418">
        <f>Dry_Matter_Content!G23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Amnt_Deposited!G31</f>
        <v>2.0182557478901404</v>
      </c>
      <c r="Q36" s="284">
        <f>MCF!R35</f>
        <v>1</v>
      </c>
      <c r="R36" s="67">
        <f t="shared" si="5"/>
        <v>0.43392498579638017</v>
      </c>
      <c r="S36" s="67">
        <f t="shared" si="7"/>
        <v>0.43392498579638017</v>
      </c>
      <c r="T36" s="67">
        <f t="shared" si="8"/>
        <v>0</v>
      </c>
      <c r="U36" s="67">
        <f t="shared" si="9"/>
        <v>4.5642681087808592</v>
      </c>
      <c r="V36" s="67">
        <f t="shared" si="10"/>
        <v>0.14712161928323375</v>
      </c>
      <c r="W36" s="100">
        <f t="shared" si="11"/>
        <v>9.8081079522155834E-2</v>
      </c>
    </row>
    <row r="37" spans="2:23">
      <c r="B37" s="96">
        <f>Amnt_Deposited!B32</f>
        <v>2018</v>
      </c>
      <c r="C37" s="99">
        <f>Amnt_Deposited!F32</f>
        <v>0</v>
      </c>
      <c r="D37" s="418">
        <f>Dry_Matter_Content!G24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Amnt_Deposited!G32</f>
        <v>2.1403633223788714</v>
      </c>
      <c r="Q37" s="284">
        <f>MCF!R36</f>
        <v>1</v>
      </c>
      <c r="R37" s="67">
        <f t="shared" si="5"/>
        <v>0.46017811431145733</v>
      </c>
      <c r="S37" s="67">
        <f t="shared" si="7"/>
        <v>0.46017811431145733</v>
      </c>
      <c r="T37" s="67">
        <f t="shared" si="8"/>
        <v>0</v>
      </c>
      <c r="U37" s="67">
        <f t="shared" si="9"/>
        <v>4.8674601214019342</v>
      </c>
      <c r="V37" s="67">
        <f t="shared" si="10"/>
        <v>0.15698610169038202</v>
      </c>
      <c r="W37" s="100">
        <f t="shared" si="11"/>
        <v>0.10465740112692135</v>
      </c>
    </row>
    <row r="38" spans="2:23">
      <c r="B38" s="96">
        <f>Amnt_Deposited!B33</f>
        <v>2019</v>
      </c>
      <c r="C38" s="99">
        <f>Amnt_Deposited!F33</f>
        <v>0</v>
      </c>
      <c r="D38" s="418">
        <f>Dry_Matter_Content!G25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Amnt_Deposited!G33</f>
        <v>2.2665821285123924</v>
      </c>
      <c r="Q38" s="284">
        <f>MCF!R37</f>
        <v>1</v>
      </c>
      <c r="R38" s="67">
        <f t="shared" si="5"/>
        <v>0.48731515763016436</v>
      </c>
      <c r="S38" s="67">
        <f t="shared" si="7"/>
        <v>0.48731515763016436</v>
      </c>
      <c r="T38" s="67">
        <f t="shared" si="8"/>
        <v>0</v>
      </c>
      <c r="U38" s="67">
        <f t="shared" si="9"/>
        <v>5.1873610142735842</v>
      </c>
      <c r="V38" s="67">
        <f t="shared" si="10"/>
        <v>0.16741426475851454</v>
      </c>
      <c r="W38" s="100">
        <f t="shared" si="11"/>
        <v>0.11160950983900969</v>
      </c>
    </row>
    <row r="39" spans="2:23">
      <c r="B39" s="96">
        <f>Amnt_Deposited!B34</f>
        <v>2020</v>
      </c>
      <c r="C39" s="99">
        <f>Amnt_Deposited!F34</f>
        <v>0</v>
      </c>
      <c r="D39" s="418">
        <f>Dry_Matter_Content!G26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Amnt_Deposited!G34</f>
        <v>2.3969717742755878</v>
      </c>
      <c r="Q39" s="284">
        <f>MCF!R38</f>
        <v>1</v>
      </c>
      <c r="R39" s="67">
        <f t="shared" si="5"/>
        <v>0.51534893146925143</v>
      </c>
      <c r="S39" s="67">
        <f t="shared" si="7"/>
        <v>0.51534893146925143</v>
      </c>
      <c r="T39" s="67">
        <f t="shared" si="8"/>
        <v>0</v>
      </c>
      <c r="U39" s="67">
        <f t="shared" si="9"/>
        <v>5.524292822935168</v>
      </c>
      <c r="V39" s="67">
        <f t="shared" si="10"/>
        <v>0.17841712280766778</v>
      </c>
      <c r="W39" s="100">
        <f t="shared" si="11"/>
        <v>0.11894474853844518</v>
      </c>
    </row>
    <row r="40" spans="2:23">
      <c r="B40" s="96">
        <f>Amnt_Deposited!B35</f>
        <v>2021</v>
      </c>
      <c r="C40" s="99">
        <f>Amnt_Deposited!F35</f>
        <v>0</v>
      </c>
      <c r="D40" s="418">
        <f>Dry_Matter_Content!G27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Amnt_Deposited!G35</f>
        <v>2.5315862012299628</v>
      </c>
      <c r="Q40" s="284">
        <f>MCF!R39</f>
        <v>1</v>
      </c>
      <c r="R40" s="67">
        <f t="shared" si="5"/>
        <v>0.54429103326444195</v>
      </c>
      <c r="S40" s="67">
        <f t="shared" si="7"/>
        <v>0.54429103326444195</v>
      </c>
      <c r="T40" s="67">
        <f t="shared" si="8"/>
        <v>0</v>
      </c>
      <c r="U40" s="67">
        <f t="shared" si="9"/>
        <v>5.8785781040834424</v>
      </c>
      <c r="V40" s="67">
        <f t="shared" si="10"/>
        <v>0.19000575211616821</v>
      </c>
      <c r="W40" s="100">
        <f t="shared" si="11"/>
        <v>0.12667050141077879</v>
      </c>
    </row>
    <row r="41" spans="2:23">
      <c r="B41" s="96">
        <f>Amnt_Deposited!B36</f>
        <v>2022</v>
      </c>
      <c r="C41" s="99">
        <f>Amnt_Deposited!F36</f>
        <v>0</v>
      </c>
      <c r="D41" s="418">
        <f>Dry_Matter_Content!G28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Amnt_Deposited!G36</f>
        <v>2.6704728525035106</v>
      </c>
      <c r="Q41" s="284">
        <f>MCF!R40</f>
        <v>1</v>
      </c>
      <c r="R41" s="67">
        <f t="shared" si="5"/>
        <v>0.57415166328825473</v>
      </c>
      <c r="S41" s="67">
        <f t="shared" si="7"/>
        <v>0.57415166328825473</v>
      </c>
      <c r="T41" s="67">
        <f t="shared" si="8"/>
        <v>0</v>
      </c>
      <c r="U41" s="67">
        <f t="shared" si="9"/>
        <v>6.2505385204843638</v>
      </c>
      <c r="V41" s="67">
        <f t="shared" si="10"/>
        <v>0.20219124688733414</v>
      </c>
      <c r="W41" s="100">
        <f t="shared" si="11"/>
        <v>0.13479416459155608</v>
      </c>
    </row>
    <row r="42" spans="2:23">
      <c r="B42" s="96">
        <f>Amnt_Deposited!B37</f>
        <v>2023</v>
      </c>
      <c r="C42" s="99">
        <f>Amnt_Deposited!F37</f>
        <v>0</v>
      </c>
      <c r="D42" s="418">
        <f>Dry_Matter_Content!G29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Amnt_Deposited!G37</f>
        <v>2.813671760560732</v>
      </c>
      <c r="Q42" s="284">
        <f>MCF!R41</f>
        <v>1</v>
      </c>
      <c r="R42" s="67">
        <f t="shared" si="5"/>
        <v>0.60493942852055738</v>
      </c>
      <c r="S42" s="67">
        <f t="shared" si="7"/>
        <v>0.60493942852055738</v>
      </c>
      <c r="T42" s="67">
        <f t="shared" si="8"/>
        <v>0</v>
      </c>
      <c r="U42" s="67">
        <f t="shared" si="9"/>
        <v>6.6404932784268151</v>
      </c>
      <c r="V42" s="67">
        <f t="shared" si="10"/>
        <v>0.21498467057810608</v>
      </c>
      <c r="W42" s="100">
        <f t="shared" si="11"/>
        <v>0.14332311371873738</v>
      </c>
    </row>
    <row r="43" spans="2:23">
      <c r="B43" s="96">
        <f>Amnt_Deposited!B38</f>
        <v>2024</v>
      </c>
      <c r="C43" s="99">
        <f>Amnt_Deposited!F38</f>
        <v>0</v>
      </c>
      <c r="D43" s="418">
        <f>Dry_Matter_Content!G30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Amnt_Deposited!G38</f>
        <v>2.9612145478349339</v>
      </c>
      <c r="Q43" s="284">
        <f>MCF!R42</f>
        <v>1</v>
      </c>
      <c r="R43" s="67">
        <f t="shared" si="5"/>
        <v>0.63666112778451078</v>
      </c>
      <c r="S43" s="67">
        <f t="shared" si="7"/>
        <v>0.63666112778451078</v>
      </c>
      <c r="T43" s="67">
        <f t="shared" si="8"/>
        <v>0</v>
      </c>
      <c r="U43" s="67">
        <f t="shared" si="9"/>
        <v>7.048757404055408</v>
      </c>
      <c r="V43" s="67">
        <f t="shared" si="10"/>
        <v>0.22839700215591813</v>
      </c>
      <c r="W43" s="100">
        <f t="shared" si="11"/>
        <v>0.1522646681039454</v>
      </c>
    </row>
    <row r="44" spans="2:23">
      <c r="B44" s="96">
        <f>Amnt_Deposited!B39</f>
        <v>2025</v>
      </c>
      <c r="C44" s="99">
        <f>Amnt_Deposited!F39</f>
        <v>0</v>
      </c>
      <c r="D44" s="418">
        <f>Dry_Matter_Content!G31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Amnt_Deposited!G39</f>
        <v>3.1131233327335996</v>
      </c>
      <c r="Q44" s="284">
        <f>MCF!R43</f>
        <v>1</v>
      </c>
      <c r="R44" s="67">
        <f t="shared" si="5"/>
        <v>0.66932151653772387</v>
      </c>
      <c r="S44" s="67">
        <f t="shared" si="7"/>
        <v>0.66932151653772387</v>
      </c>
      <c r="T44" s="67">
        <f t="shared" si="8"/>
        <v>0</v>
      </c>
      <c r="U44" s="67">
        <f t="shared" si="9"/>
        <v>7.4756398437792493</v>
      </c>
      <c r="V44" s="67">
        <f t="shared" si="10"/>
        <v>0.24243907681388216</v>
      </c>
      <c r="W44" s="100">
        <f t="shared" si="11"/>
        <v>0.16162605120925477</v>
      </c>
    </row>
    <row r="45" spans="2:23">
      <c r="B45" s="96">
        <f>Amnt_Deposited!B40</f>
        <v>2026</v>
      </c>
      <c r="C45" s="99">
        <f>Amnt_Deposited!F40</f>
        <v>0</v>
      </c>
      <c r="D45" s="418">
        <f>Dry_Matter_Content!G32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Amnt_Deposited!G40</f>
        <v>3.2694095329100641</v>
      </c>
      <c r="Q45" s="284">
        <f>MCF!R44</f>
        <v>1</v>
      </c>
      <c r="R45" s="67">
        <f t="shared" si="5"/>
        <v>0.70292304957566376</v>
      </c>
      <c r="S45" s="67">
        <f t="shared" si="7"/>
        <v>0.70292304957566376</v>
      </c>
      <c r="T45" s="67">
        <f t="shared" si="8"/>
        <v>0</v>
      </c>
      <c r="U45" s="67">
        <f t="shared" si="9"/>
        <v>7.9214413727197748</v>
      </c>
      <c r="V45" s="67">
        <f t="shared" si="10"/>
        <v>0.25712152063513816</v>
      </c>
      <c r="W45" s="100">
        <f t="shared" si="11"/>
        <v>0.1714143470900921</v>
      </c>
    </row>
    <row r="46" spans="2:23">
      <c r="B46" s="96">
        <f>Amnt_Deposited!B41</f>
        <v>2027</v>
      </c>
      <c r="C46" s="99">
        <f>Amnt_Deposited!F41</f>
        <v>0</v>
      </c>
      <c r="D46" s="418">
        <f>Dry_Matter_Content!G33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Amnt_Deposited!G41</f>
        <v>3.43007255702733</v>
      </c>
      <c r="Q46" s="284">
        <f>MCF!R45</f>
        <v>1</v>
      </c>
      <c r="R46" s="67">
        <f t="shared" si="5"/>
        <v>0.737465599760876</v>
      </c>
      <c r="S46" s="67">
        <f t="shared" si="7"/>
        <v>0.737465599760876</v>
      </c>
      <c r="T46" s="67">
        <f t="shared" si="8"/>
        <v>0</v>
      </c>
      <c r="U46" s="67">
        <f t="shared" si="9"/>
        <v>8.3864522938258634</v>
      </c>
      <c r="V46" s="67">
        <f t="shared" si="10"/>
        <v>0.27245467865478795</v>
      </c>
      <c r="W46" s="100">
        <f t="shared" si="11"/>
        <v>0.18163645243652529</v>
      </c>
    </row>
    <row r="47" spans="2:23">
      <c r="B47" s="96">
        <f>Amnt_Deposited!B42</f>
        <v>2028</v>
      </c>
      <c r="C47" s="99">
        <f>Amnt_Deposited!F42</f>
        <v>0</v>
      </c>
      <c r="D47" s="418">
        <f>Dry_Matter_Content!G34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Amnt_Deposited!G42</f>
        <v>3.5950983755184707</v>
      </c>
      <c r="Q47" s="284">
        <f>MCF!R46</f>
        <v>1</v>
      </c>
      <c r="R47" s="67">
        <f t="shared" si="5"/>
        <v>0.77294615073647122</v>
      </c>
      <c r="S47" s="67">
        <f t="shared" si="7"/>
        <v>0.77294615073647122</v>
      </c>
      <c r="T47" s="67">
        <f t="shared" si="8"/>
        <v>0</v>
      </c>
      <c r="U47" s="67">
        <f t="shared" si="9"/>
        <v>8.8709499088404176</v>
      </c>
      <c r="V47" s="67">
        <f t="shared" si="10"/>
        <v>0.28844853572191748</v>
      </c>
      <c r="W47" s="100">
        <f t="shared" si="11"/>
        <v>0.19229902381461164</v>
      </c>
    </row>
    <row r="48" spans="2:23">
      <c r="B48" s="96">
        <f>Amnt_Deposited!B43</f>
        <v>2029</v>
      </c>
      <c r="C48" s="99">
        <f>Amnt_Deposited!F43</f>
        <v>0</v>
      </c>
      <c r="D48" s="418">
        <f>Dry_Matter_Content!G35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Amnt_Deposited!G43</f>
        <v>3.7644579600685879</v>
      </c>
      <c r="Q48" s="284">
        <f>MCF!R47</f>
        <v>1</v>
      </c>
      <c r="R48" s="67">
        <f t="shared" si="5"/>
        <v>0.80935846141474643</v>
      </c>
      <c r="S48" s="67">
        <f t="shared" si="7"/>
        <v>0.80935846141474643</v>
      </c>
      <c r="T48" s="67">
        <f t="shared" si="8"/>
        <v>0</v>
      </c>
      <c r="U48" s="67">
        <f t="shared" si="9"/>
        <v>9.3751957407406188</v>
      </c>
      <c r="V48" s="67">
        <f t="shared" si="10"/>
        <v>0.30511262951454488</v>
      </c>
      <c r="W48" s="100">
        <f t="shared" si="11"/>
        <v>0.20340841967636325</v>
      </c>
    </row>
    <row r="49" spans="2:23">
      <c r="B49" s="96">
        <f>Amnt_Deposited!B44</f>
        <v>2030</v>
      </c>
      <c r="C49" s="99">
        <f>Amnt_Deposited!F44</f>
        <v>0</v>
      </c>
      <c r="D49" s="418">
        <f>Dry_Matter_Content!G36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Amnt_Deposited!G44</f>
        <v>3.9408890400000005</v>
      </c>
      <c r="Q49" s="284">
        <f>MCF!R48</f>
        <v>1</v>
      </c>
      <c r="R49" s="67">
        <f t="shared" si="5"/>
        <v>0.84729114360000013</v>
      </c>
      <c r="S49" s="67">
        <f t="shared" si="7"/>
        <v>0.84729114360000013</v>
      </c>
      <c r="T49" s="67">
        <f t="shared" si="8"/>
        <v>0</v>
      </c>
      <c r="U49" s="67">
        <f t="shared" si="9"/>
        <v>9.9000309293340099</v>
      </c>
      <c r="V49" s="67">
        <f t="shared" si="10"/>
        <v>0.32245595500660945</v>
      </c>
      <c r="W49" s="100">
        <f t="shared" si="11"/>
        <v>0.21497063667107297</v>
      </c>
    </row>
    <row r="50" spans="2:23">
      <c r="B50" s="96">
        <f>Amnt_Deposited!B45</f>
        <v>2031</v>
      </c>
      <c r="C50" s="99">
        <f>Amnt_Deposited!F45</f>
        <v>0</v>
      </c>
      <c r="D50" s="418">
        <f>Dry_Matter_Content!G37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1</v>
      </c>
      <c r="R50" s="67">
        <f t="shared" si="5"/>
        <v>0</v>
      </c>
      <c r="S50" s="67">
        <f t="shared" si="7"/>
        <v>0</v>
      </c>
      <c r="T50" s="67">
        <f t="shared" si="8"/>
        <v>0</v>
      </c>
      <c r="U50" s="67">
        <f t="shared" si="9"/>
        <v>9.55952348648235</v>
      </c>
      <c r="V50" s="67">
        <f t="shared" si="10"/>
        <v>0.34050744285166074</v>
      </c>
      <c r="W50" s="100">
        <f t="shared" si="11"/>
        <v>0.22700496190110714</v>
      </c>
    </row>
    <row r="51" spans="2:23">
      <c r="B51" s="96">
        <f>Amnt_Deposited!B46</f>
        <v>2032</v>
      </c>
      <c r="C51" s="99">
        <f>Amnt_Deposited!F46</f>
        <v>0</v>
      </c>
      <c r="D51" s="418">
        <f>Dry_Matter_Content!G38</f>
        <v>0.56999999999999995</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1</v>
      </c>
      <c r="R51" s="67">
        <f t="shared" si="5"/>
        <v>0</v>
      </c>
      <c r="S51" s="67">
        <f t="shared" si="7"/>
        <v>0</v>
      </c>
      <c r="T51" s="67">
        <f t="shared" si="8"/>
        <v>0</v>
      </c>
      <c r="U51" s="67">
        <f t="shared" si="9"/>
        <v>9.2307276553887725</v>
      </c>
      <c r="V51" s="67">
        <f t="shared" si="10"/>
        <v>0.32879583109357741</v>
      </c>
      <c r="W51" s="100">
        <f t="shared" si="11"/>
        <v>0.2191972207290516</v>
      </c>
    </row>
    <row r="52" spans="2:23">
      <c r="B52" s="96">
        <f>Amnt_Deposited!B47</f>
        <v>2033</v>
      </c>
      <c r="C52" s="99">
        <f>Amnt_Deposited!F47</f>
        <v>0</v>
      </c>
      <c r="D52" s="418">
        <f>Dry_Matter_Content!G39</f>
        <v>0.56999999999999995</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1</v>
      </c>
      <c r="R52" s="67">
        <f t="shared" si="5"/>
        <v>0</v>
      </c>
      <c r="S52" s="67">
        <f t="shared" si="7"/>
        <v>0</v>
      </c>
      <c r="T52" s="67">
        <f t="shared" si="8"/>
        <v>0</v>
      </c>
      <c r="U52" s="67">
        <f t="shared" si="9"/>
        <v>8.9132406200419059</v>
      </c>
      <c r="V52" s="67">
        <f t="shared" si="10"/>
        <v>0.31748703534686634</v>
      </c>
      <c r="W52" s="100">
        <f t="shared" si="11"/>
        <v>0.21165802356457755</v>
      </c>
    </row>
    <row r="53" spans="2:23">
      <c r="B53" s="96">
        <f>Amnt_Deposited!B48</f>
        <v>2034</v>
      </c>
      <c r="C53" s="99">
        <f>Amnt_Deposited!F48</f>
        <v>0</v>
      </c>
      <c r="D53" s="418">
        <f>Dry_Matter_Content!G40</f>
        <v>0.56999999999999995</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1</v>
      </c>
      <c r="R53" s="67">
        <f t="shared" si="5"/>
        <v>0</v>
      </c>
      <c r="S53" s="67">
        <f t="shared" si="7"/>
        <v>0</v>
      </c>
      <c r="T53" s="67">
        <f t="shared" si="8"/>
        <v>0</v>
      </c>
      <c r="U53" s="67">
        <f t="shared" si="9"/>
        <v>8.6066734191194136</v>
      </c>
      <c r="V53" s="67">
        <f t="shared" si="10"/>
        <v>0.30656720092249157</v>
      </c>
      <c r="W53" s="100">
        <f t="shared" si="11"/>
        <v>0.20437813394832771</v>
      </c>
    </row>
    <row r="54" spans="2:23">
      <c r="B54" s="96">
        <f>Amnt_Deposited!B49</f>
        <v>2035</v>
      </c>
      <c r="C54" s="99">
        <f>Amnt_Deposited!F49</f>
        <v>0</v>
      </c>
      <c r="D54" s="418">
        <f>Dry_Matter_Content!G41</f>
        <v>0.56999999999999995</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1</v>
      </c>
      <c r="R54" s="67">
        <f t="shared" si="5"/>
        <v>0</v>
      </c>
      <c r="S54" s="67">
        <f t="shared" si="7"/>
        <v>0</v>
      </c>
      <c r="T54" s="67">
        <f t="shared" si="8"/>
        <v>0</v>
      </c>
      <c r="U54" s="67">
        <f t="shared" si="9"/>
        <v>8.3106504694617342</v>
      </c>
      <c r="V54" s="67">
        <f t="shared" si="10"/>
        <v>0.29602294965767945</v>
      </c>
      <c r="W54" s="100">
        <f t="shared" si="11"/>
        <v>0.19734863310511963</v>
      </c>
    </row>
    <row r="55" spans="2:23">
      <c r="B55" s="96">
        <f>Amnt_Deposited!B50</f>
        <v>2036</v>
      </c>
      <c r="C55" s="99">
        <f>Amnt_Deposited!F50</f>
        <v>0</v>
      </c>
      <c r="D55" s="418">
        <f>Dry_Matter_Content!G42</f>
        <v>0.56999999999999995</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1</v>
      </c>
      <c r="R55" s="67">
        <f t="shared" si="5"/>
        <v>0</v>
      </c>
      <c r="S55" s="67">
        <f t="shared" si="7"/>
        <v>0</v>
      </c>
      <c r="T55" s="67">
        <f t="shared" si="8"/>
        <v>0</v>
      </c>
      <c r="U55" s="67">
        <f t="shared" si="9"/>
        <v>8.0248091059357378</v>
      </c>
      <c r="V55" s="67">
        <f t="shared" si="10"/>
        <v>0.28584136352599621</v>
      </c>
      <c r="W55" s="100">
        <f t="shared" si="11"/>
        <v>0.1905609090173308</v>
      </c>
    </row>
    <row r="56" spans="2:23">
      <c r="B56" s="96">
        <f>Amnt_Deposited!B51</f>
        <v>2037</v>
      </c>
      <c r="C56" s="99">
        <f>Amnt_Deposited!F51</f>
        <v>0</v>
      </c>
      <c r="D56" s="418">
        <f>Dry_Matter_Content!G43</f>
        <v>0.56999999999999995</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1</v>
      </c>
      <c r="R56" s="67">
        <f t="shared" si="5"/>
        <v>0</v>
      </c>
      <c r="S56" s="67">
        <f t="shared" si="7"/>
        <v>0</v>
      </c>
      <c r="T56" s="67">
        <f t="shared" si="8"/>
        <v>0</v>
      </c>
      <c r="U56" s="67">
        <f t="shared" si="9"/>
        <v>7.7487991371245881</v>
      </c>
      <c r="V56" s="67">
        <f t="shared" si="10"/>
        <v>0.27600996881114992</v>
      </c>
      <c r="W56" s="100">
        <f t="shared" si="11"/>
        <v>0.18400664587409993</v>
      </c>
    </row>
    <row r="57" spans="2:23">
      <c r="B57" s="96">
        <f>Amnt_Deposited!B52</f>
        <v>2038</v>
      </c>
      <c r="C57" s="99">
        <f>Amnt_Deposited!F52</f>
        <v>0</v>
      </c>
      <c r="D57" s="418">
        <f>Dry_Matter_Content!G44</f>
        <v>0.56999999999999995</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1</v>
      </c>
      <c r="R57" s="67">
        <f t="shared" si="5"/>
        <v>0</v>
      </c>
      <c r="S57" s="67">
        <f t="shared" si="7"/>
        <v>0</v>
      </c>
      <c r="T57" s="67">
        <f t="shared" si="8"/>
        <v>0</v>
      </c>
      <c r="U57" s="67">
        <f t="shared" si="9"/>
        <v>7.4822824162994594</v>
      </c>
      <c r="V57" s="67">
        <f t="shared" si="10"/>
        <v>0.26651672082512839</v>
      </c>
      <c r="W57" s="100">
        <f t="shared" si="11"/>
        <v>0.17767781388341891</v>
      </c>
    </row>
    <row r="58" spans="2:23">
      <c r="B58" s="96">
        <f>Amnt_Deposited!B53</f>
        <v>2039</v>
      </c>
      <c r="C58" s="99">
        <f>Amnt_Deposited!F53</f>
        <v>0</v>
      </c>
      <c r="D58" s="418">
        <f>Dry_Matter_Content!G45</f>
        <v>0.56999999999999995</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1</v>
      </c>
      <c r="R58" s="67">
        <f t="shared" si="5"/>
        <v>0</v>
      </c>
      <c r="S58" s="67">
        <f t="shared" si="7"/>
        <v>0</v>
      </c>
      <c r="T58" s="67">
        <f t="shared" si="8"/>
        <v>0</v>
      </c>
      <c r="U58" s="67">
        <f t="shared" si="9"/>
        <v>7.2249324271475102</v>
      </c>
      <c r="V58" s="67">
        <f t="shared" si="10"/>
        <v>0.25734998915194973</v>
      </c>
      <c r="W58" s="100">
        <f t="shared" si="11"/>
        <v>0.17156665943463315</v>
      </c>
    </row>
    <row r="59" spans="2:23">
      <c r="B59" s="96">
        <f>Amnt_Deposited!B54</f>
        <v>2040</v>
      </c>
      <c r="C59" s="99">
        <f>Amnt_Deposited!F54</f>
        <v>0</v>
      </c>
      <c r="D59" s="418">
        <f>Dry_Matter_Content!G46</f>
        <v>0.56999999999999995</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1</v>
      </c>
      <c r="R59" s="67">
        <f t="shared" si="5"/>
        <v>0</v>
      </c>
      <c r="S59" s="67">
        <f t="shared" si="7"/>
        <v>0</v>
      </c>
      <c r="T59" s="67">
        <f t="shared" si="8"/>
        <v>0</v>
      </c>
      <c r="U59" s="67">
        <f t="shared" si="9"/>
        <v>6.9764338837485615</v>
      </c>
      <c r="V59" s="67">
        <f t="shared" si="10"/>
        <v>0.24849854339894864</v>
      </c>
      <c r="W59" s="100">
        <f t="shared" si="11"/>
        <v>0.16566569559929908</v>
      </c>
    </row>
    <row r="60" spans="2:23">
      <c r="B60" s="96">
        <f>Amnt_Deposited!B55</f>
        <v>2041</v>
      </c>
      <c r="C60" s="99">
        <f>Amnt_Deposited!F55</f>
        <v>0</v>
      </c>
      <c r="D60" s="418">
        <f>Dry_Matter_Content!G47</f>
        <v>0.56999999999999995</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1</v>
      </c>
      <c r="R60" s="67">
        <f t="shared" si="5"/>
        <v>0</v>
      </c>
      <c r="S60" s="67">
        <f t="shared" si="7"/>
        <v>0</v>
      </c>
      <c r="T60" s="67">
        <f t="shared" si="8"/>
        <v>0</v>
      </c>
      <c r="U60" s="67">
        <f t="shared" si="9"/>
        <v>6.7364823443104207</v>
      </c>
      <c r="V60" s="67">
        <f t="shared" si="10"/>
        <v>0.23995153943814074</v>
      </c>
      <c r="W60" s="100">
        <f t="shared" si="11"/>
        <v>0.15996769295876048</v>
      </c>
    </row>
    <row r="61" spans="2:23">
      <c r="B61" s="96">
        <f>Amnt_Deposited!B56</f>
        <v>2042</v>
      </c>
      <c r="C61" s="99">
        <f>Amnt_Deposited!F56</f>
        <v>0</v>
      </c>
      <c r="D61" s="418">
        <f>Dry_Matter_Content!G48</f>
        <v>0.56999999999999995</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1</v>
      </c>
      <c r="R61" s="67">
        <f t="shared" si="5"/>
        <v>0</v>
      </c>
      <c r="S61" s="67">
        <f t="shared" si="7"/>
        <v>0</v>
      </c>
      <c r="T61" s="67">
        <f t="shared" si="8"/>
        <v>0</v>
      </c>
      <c r="U61" s="67">
        <f t="shared" si="9"/>
        <v>6.5047838381896108</v>
      </c>
      <c r="V61" s="67">
        <f t="shared" si="10"/>
        <v>0.23169850612080975</v>
      </c>
      <c r="W61" s="100">
        <f t="shared" si="11"/>
        <v>0.15446567074720649</v>
      </c>
    </row>
    <row r="62" spans="2:23">
      <c r="B62" s="96">
        <f>Amnt_Deposited!B57</f>
        <v>2043</v>
      </c>
      <c r="C62" s="99">
        <f>Amnt_Deposited!F57</f>
        <v>0</v>
      </c>
      <c r="D62" s="418">
        <f>Dry_Matter_Content!G49</f>
        <v>0.56999999999999995</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1</v>
      </c>
      <c r="R62" s="67">
        <f t="shared" si="5"/>
        <v>0</v>
      </c>
      <c r="S62" s="67">
        <f t="shared" si="7"/>
        <v>0</v>
      </c>
      <c r="T62" s="67">
        <f t="shared" si="8"/>
        <v>0</v>
      </c>
      <c r="U62" s="67">
        <f t="shared" si="9"/>
        <v>6.2810545057405696</v>
      </c>
      <c r="V62" s="67">
        <f t="shared" si="10"/>
        <v>0.22372933244904081</v>
      </c>
      <c r="W62" s="100">
        <f t="shared" si="11"/>
        <v>0.14915288829936052</v>
      </c>
    </row>
    <row r="63" spans="2:23">
      <c r="B63" s="96">
        <f>Amnt_Deposited!B58</f>
        <v>2044</v>
      </c>
      <c r="C63" s="99">
        <f>Amnt_Deposited!F58</f>
        <v>0</v>
      </c>
      <c r="D63" s="418">
        <f>Dry_Matter_Content!G50</f>
        <v>0.56999999999999995</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1</v>
      </c>
      <c r="R63" s="67">
        <f t="shared" si="5"/>
        <v>0</v>
      </c>
      <c r="S63" s="67">
        <f t="shared" si="7"/>
        <v>0</v>
      </c>
      <c r="T63" s="67">
        <f t="shared" si="8"/>
        <v>0</v>
      </c>
      <c r="U63" s="67">
        <f t="shared" si="9"/>
        <v>6.0650202505520863</v>
      </c>
      <c r="V63" s="67">
        <f t="shared" si="10"/>
        <v>0.21603425518848351</v>
      </c>
      <c r="W63" s="100">
        <f t="shared" si="11"/>
        <v>0.14402283679232233</v>
      </c>
    </row>
    <row r="64" spans="2:23">
      <c r="B64" s="96">
        <f>Amnt_Deposited!B59</f>
        <v>2045</v>
      </c>
      <c r="C64" s="99">
        <f>Amnt_Deposited!F59</f>
        <v>0</v>
      </c>
      <c r="D64" s="418">
        <f>Dry_Matter_Content!G51</f>
        <v>0.56999999999999995</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1</v>
      </c>
      <c r="R64" s="67">
        <f t="shared" si="5"/>
        <v>0</v>
      </c>
      <c r="S64" s="67">
        <f t="shared" si="7"/>
        <v>0</v>
      </c>
      <c r="T64" s="67">
        <f t="shared" si="8"/>
        <v>0</v>
      </c>
      <c r="U64" s="67">
        <f t="shared" si="9"/>
        <v>5.8564164036449169</v>
      </c>
      <c r="V64" s="67">
        <f t="shared" si="10"/>
        <v>0.20860384690716896</v>
      </c>
      <c r="W64" s="100">
        <f t="shared" si="11"/>
        <v>0.13906923127144596</v>
      </c>
    </row>
    <row r="65" spans="2:23">
      <c r="B65" s="96">
        <f>Amnt_Deposited!B60</f>
        <v>2046</v>
      </c>
      <c r="C65" s="99">
        <f>Amnt_Deposited!F60</f>
        <v>0</v>
      </c>
      <c r="D65" s="418">
        <f>Dry_Matter_Content!G52</f>
        <v>0.56999999999999995</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1</v>
      </c>
      <c r="R65" s="67">
        <f t="shared" si="5"/>
        <v>0</v>
      </c>
      <c r="S65" s="67">
        <f t="shared" si="7"/>
        <v>0</v>
      </c>
      <c r="T65" s="67">
        <f t="shared" si="8"/>
        <v>0</v>
      </c>
      <c r="U65" s="67">
        <f t="shared" si="9"/>
        <v>5.6549873992191904</v>
      </c>
      <c r="V65" s="67">
        <f t="shared" si="10"/>
        <v>0.20142900442572653</v>
      </c>
      <c r="W65" s="100">
        <f t="shared" si="11"/>
        <v>0.13428600295048435</v>
      </c>
    </row>
    <row r="66" spans="2:23">
      <c r="B66" s="96">
        <f>Amnt_Deposited!B61</f>
        <v>2047</v>
      </c>
      <c r="C66" s="99">
        <f>Amnt_Deposited!F61</f>
        <v>0</v>
      </c>
      <c r="D66" s="418">
        <f>Dry_Matter_Content!G53</f>
        <v>0.56999999999999995</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1</v>
      </c>
      <c r="R66" s="67">
        <f t="shared" si="5"/>
        <v>0</v>
      </c>
      <c r="S66" s="67">
        <f t="shared" si="7"/>
        <v>0</v>
      </c>
      <c r="T66" s="67">
        <f t="shared" si="8"/>
        <v>0</v>
      </c>
      <c r="U66" s="67">
        <f t="shared" si="9"/>
        <v>5.4604864615543391</v>
      </c>
      <c r="V66" s="67">
        <f t="shared" si="10"/>
        <v>0.19450093766485088</v>
      </c>
      <c r="W66" s="100">
        <f t="shared" si="11"/>
        <v>0.12966729177656725</v>
      </c>
    </row>
    <row r="67" spans="2:23">
      <c r="B67" s="96">
        <f>Amnt_Deposited!B62</f>
        <v>2048</v>
      </c>
      <c r="C67" s="99">
        <f>Amnt_Deposited!F62</f>
        <v>0</v>
      </c>
      <c r="D67" s="418">
        <f>Dry_Matter_Content!G54</f>
        <v>0.56999999999999995</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1</v>
      </c>
      <c r="R67" s="67">
        <f t="shared" si="5"/>
        <v>0</v>
      </c>
      <c r="S67" s="67">
        <f t="shared" si="7"/>
        <v>0</v>
      </c>
      <c r="T67" s="67">
        <f t="shared" si="8"/>
        <v>0</v>
      </c>
      <c r="U67" s="67">
        <f t="shared" si="9"/>
        <v>5.2726753026779836</v>
      </c>
      <c r="V67" s="67">
        <f t="shared" si="10"/>
        <v>0.1878111588763553</v>
      </c>
      <c r="W67" s="100">
        <f t="shared" si="11"/>
        <v>0.12520743925090352</v>
      </c>
    </row>
    <row r="68" spans="2:23">
      <c r="B68" s="96">
        <f>Amnt_Deposited!B63</f>
        <v>2049</v>
      </c>
      <c r="C68" s="99">
        <f>Amnt_Deposited!F63</f>
        <v>0</v>
      </c>
      <c r="D68" s="418">
        <f>Dry_Matter_Content!G55</f>
        <v>0.56999999999999995</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1</v>
      </c>
      <c r="R68" s="67">
        <f t="shared" si="5"/>
        <v>0</v>
      </c>
      <c r="S68" s="67">
        <f t="shared" si="7"/>
        <v>0</v>
      </c>
      <c r="T68" s="67">
        <f t="shared" si="8"/>
        <v>0</v>
      </c>
      <c r="U68" s="67">
        <f t="shared" si="9"/>
        <v>5.0913238304333648</v>
      </c>
      <c r="V68" s="67">
        <f t="shared" si="10"/>
        <v>0.18135147224461901</v>
      </c>
      <c r="W68" s="100">
        <f t="shared" si="11"/>
        <v>0.12090098149641267</v>
      </c>
    </row>
    <row r="69" spans="2:23">
      <c r="B69" s="96">
        <f>Amnt_Deposited!B64</f>
        <v>2050</v>
      </c>
      <c r="C69" s="99">
        <f>Amnt_Deposited!F64</f>
        <v>0</v>
      </c>
      <c r="D69" s="418">
        <f>Dry_Matter_Content!G56</f>
        <v>0.56999999999999995</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1</v>
      </c>
      <c r="R69" s="67">
        <f t="shared" si="5"/>
        <v>0</v>
      </c>
      <c r="S69" s="67">
        <f t="shared" si="7"/>
        <v>0</v>
      </c>
      <c r="T69" s="67">
        <f t="shared" si="8"/>
        <v>0</v>
      </c>
      <c r="U69" s="67">
        <f t="shared" si="9"/>
        <v>4.9162098665876766</v>
      </c>
      <c r="V69" s="67">
        <f t="shared" si="10"/>
        <v>0.17511396384568786</v>
      </c>
      <c r="W69" s="100">
        <f t="shared" si="11"/>
        <v>0.11674264256379191</v>
      </c>
    </row>
    <row r="70" spans="2:23">
      <c r="B70" s="96">
        <f>Amnt_Deposited!B65</f>
        <v>2051</v>
      </c>
      <c r="C70" s="99">
        <f>Amnt_Deposited!F65</f>
        <v>0</v>
      </c>
      <c r="D70" s="418">
        <f>Dry_Matter_Content!G57</f>
        <v>0.56999999999999995</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1</v>
      </c>
      <c r="R70" s="67">
        <f t="shared" si="5"/>
        <v>0</v>
      </c>
      <c r="S70" s="67">
        <f t="shared" si="7"/>
        <v>0</v>
      </c>
      <c r="T70" s="67">
        <f t="shared" si="8"/>
        <v>0</v>
      </c>
      <c r="U70" s="67">
        <f t="shared" si="9"/>
        <v>4.7471188746359489</v>
      </c>
      <c r="V70" s="67">
        <f t="shared" si="10"/>
        <v>0.16909099195172786</v>
      </c>
      <c r="W70" s="100">
        <f t="shared" si="11"/>
        <v>0.11272732796781856</v>
      </c>
    </row>
    <row r="71" spans="2:23">
      <c r="B71" s="96">
        <f>Amnt_Deposited!B66</f>
        <v>2052</v>
      </c>
      <c r="C71" s="99">
        <f>Amnt_Deposited!F66</f>
        <v>0</v>
      </c>
      <c r="D71" s="418">
        <f>Dry_Matter_Content!G58</f>
        <v>0.56999999999999995</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1</v>
      </c>
      <c r="R71" s="67">
        <f t="shared" si="5"/>
        <v>0</v>
      </c>
      <c r="S71" s="67">
        <f t="shared" si="7"/>
        <v>0</v>
      </c>
      <c r="T71" s="67">
        <f t="shared" si="8"/>
        <v>0</v>
      </c>
      <c r="U71" s="67">
        <f t="shared" si="9"/>
        <v>4.583843696966996</v>
      </c>
      <c r="V71" s="67">
        <f t="shared" si="10"/>
        <v>0.163275177668953</v>
      </c>
      <c r="W71" s="100">
        <f t="shared" si="11"/>
        <v>0.10885011844596866</v>
      </c>
    </row>
    <row r="72" spans="2:23">
      <c r="B72" s="96">
        <f>Amnt_Deposited!B67</f>
        <v>2053</v>
      </c>
      <c r="C72" s="99">
        <f>Amnt_Deposited!F67</f>
        <v>0</v>
      </c>
      <c r="D72" s="418">
        <f>Dry_Matter_Content!G59</f>
        <v>0.56999999999999995</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1</v>
      </c>
      <c r="R72" s="67">
        <f t="shared" si="5"/>
        <v>0</v>
      </c>
      <c r="S72" s="67">
        <f t="shared" si="7"/>
        <v>0</v>
      </c>
      <c r="T72" s="67">
        <f t="shared" si="8"/>
        <v>0</v>
      </c>
      <c r="U72" s="67">
        <f t="shared" si="9"/>
        <v>4.4261843010694388</v>
      </c>
      <c r="V72" s="67">
        <f t="shared" si="10"/>
        <v>0.15765939589755748</v>
      </c>
      <c r="W72" s="100">
        <f t="shared" si="11"/>
        <v>0.10510626393170498</v>
      </c>
    </row>
    <row r="73" spans="2:23">
      <c r="B73" s="96">
        <f>Amnt_Deposited!B68</f>
        <v>2054</v>
      </c>
      <c r="C73" s="99">
        <f>Amnt_Deposited!F68</f>
        <v>0</v>
      </c>
      <c r="D73" s="418">
        <f>Dry_Matter_Content!G60</f>
        <v>0.56999999999999995</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1</v>
      </c>
      <c r="R73" s="67">
        <f t="shared" si="5"/>
        <v>0</v>
      </c>
      <c r="S73" s="67">
        <f t="shared" si="7"/>
        <v>0</v>
      </c>
      <c r="T73" s="67">
        <f t="shared" si="8"/>
        <v>0</v>
      </c>
      <c r="U73" s="67">
        <f t="shared" si="9"/>
        <v>4.2739475344668616</v>
      </c>
      <c r="V73" s="67">
        <f t="shared" si="10"/>
        <v>0.15223676660257748</v>
      </c>
      <c r="W73" s="100">
        <f t="shared" si="11"/>
        <v>0.10149117773505165</v>
      </c>
    </row>
    <row r="74" spans="2:23">
      <c r="B74" s="96">
        <f>Amnt_Deposited!B69</f>
        <v>2055</v>
      </c>
      <c r="C74" s="99">
        <f>Amnt_Deposited!F69</f>
        <v>0</v>
      </c>
      <c r="D74" s="418">
        <f>Dry_Matter_Content!G61</f>
        <v>0.56999999999999995</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1</v>
      </c>
      <c r="R74" s="67">
        <f t="shared" si="5"/>
        <v>0</v>
      </c>
      <c r="S74" s="67">
        <f t="shared" si="7"/>
        <v>0</v>
      </c>
      <c r="T74" s="67">
        <f t="shared" si="8"/>
        <v>0</v>
      </c>
      <c r="U74" s="67">
        <f t="shared" si="9"/>
        <v>4.126946888081874</v>
      </c>
      <c r="V74" s="67">
        <f t="shared" si="10"/>
        <v>0.14700064638498783</v>
      </c>
      <c r="W74" s="100">
        <f t="shared" si="11"/>
        <v>9.8000430923325221E-2</v>
      </c>
    </row>
    <row r="75" spans="2:23">
      <c r="B75" s="96">
        <f>Amnt_Deposited!B70</f>
        <v>2056</v>
      </c>
      <c r="C75" s="99">
        <f>Amnt_Deposited!F70</f>
        <v>0</v>
      </c>
      <c r="D75" s="418">
        <f>Dry_Matter_Content!G62</f>
        <v>0.56999999999999995</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1</v>
      </c>
      <c r="R75" s="67">
        <f t="shared" si="5"/>
        <v>0</v>
      </c>
      <c r="S75" s="67">
        <f t="shared" si="7"/>
        <v>0</v>
      </c>
      <c r="T75" s="67">
        <f t="shared" si="8"/>
        <v>0</v>
      </c>
      <c r="U75" s="67">
        <f t="shared" si="9"/>
        <v>3.9850022677391665</v>
      </c>
      <c r="V75" s="67">
        <f t="shared" si="10"/>
        <v>0.14194462034270749</v>
      </c>
      <c r="W75" s="100">
        <f t="shared" si="11"/>
        <v>9.4629746895138325E-2</v>
      </c>
    </row>
    <row r="76" spans="2:23">
      <c r="B76" s="96">
        <f>Amnt_Deposited!B71</f>
        <v>2057</v>
      </c>
      <c r="C76" s="99">
        <f>Amnt_Deposited!F71</f>
        <v>0</v>
      </c>
      <c r="D76" s="418">
        <f>Dry_Matter_Content!G63</f>
        <v>0.56999999999999995</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1</v>
      </c>
      <c r="R76" s="67">
        <f t="shared" si="5"/>
        <v>0</v>
      </c>
      <c r="S76" s="67">
        <f t="shared" si="7"/>
        <v>0</v>
      </c>
      <c r="T76" s="67">
        <f t="shared" si="8"/>
        <v>0</v>
      </c>
      <c r="U76" s="67">
        <f t="shared" si="9"/>
        <v>3.8479397735276244</v>
      </c>
      <c r="V76" s="67">
        <f t="shared" si="10"/>
        <v>0.13706249421154232</v>
      </c>
      <c r="W76" s="100">
        <f t="shared" si="11"/>
        <v>9.1374996141028203E-2</v>
      </c>
    </row>
    <row r="77" spans="2:23">
      <c r="B77" s="96">
        <f>Amnt_Deposited!B72</f>
        <v>2058</v>
      </c>
      <c r="C77" s="99">
        <f>Amnt_Deposited!F72</f>
        <v>0</v>
      </c>
      <c r="D77" s="418">
        <f>Dry_Matter_Content!G64</f>
        <v>0.56999999999999995</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1</v>
      </c>
      <c r="R77" s="67">
        <f t="shared" si="5"/>
        <v>0</v>
      </c>
      <c r="S77" s="67">
        <f t="shared" si="7"/>
        <v>0</v>
      </c>
      <c r="T77" s="67">
        <f t="shared" si="8"/>
        <v>0</v>
      </c>
      <c r="U77" s="67">
        <f t="shared" si="9"/>
        <v>3.7155914867511877</v>
      </c>
      <c r="V77" s="67">
        <f t="shared" si="10"/>
        <v>0.13234828677643662</v>
      </c>
      <c r="W77" s="100">
        <f t="shared" si="11"/>
        <v>8.823219118429107E-2</v>
      </c>
    </row>
    <row r="78" spans="2:23">
      <c r="B78" s="96">
        <f>Amnt_Deposited!B73</f>
        <v>2059</v>
      </c>
      <c r="C78" s="99">
        <f>Amnt_Deposited!F73</f>
        <v>0</v>
      </c>
      <c r="D78" s="418">
        <f>Dry_Matter_Content!G65</f>
        <v>0.56999999999999995</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1</v>
      </c>
      <c r="R78" s="67">
        <f t="shared" si="5"/>
        <v>0</v>
      </c>
      <c r="S78" s="67">
        <f t="shared" si="7"/>
        <v>0</v>
      </c>
      <c r="T78" s="67">
        <f t="shared" si="8"/>
        <v>0</v>
      </c>
      <c r="U78" s="67">
        <f t="shared" si="9"/>
        <v>3.5877952642074509</v>
      </c>
      <c r="V78" s="67">
        <f t="shared" si="10"/>
        <v>0.12779622254373685</v>
      </c>
      <c r="W78" s="100">
        <f t="shared" si="11"/>
        <v>8.5197481695824556E-2</v>
      </c>
    </row>
    <row r="79" spans="2:23">
      <c r="B79" s="96">
        <f>Amnt_Deposited!B74</f>
        <v>2060</v>
      </c>
      <c r="C79" s="99">
        <f>Amnt_Deposited!F74</f>
        <v>0</v>
      </c>
      <c r="D79" s="418">
        <f>Dry_Matter_Content!G66</f>
        <v>0.56999999999999995</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1</v>
      </c>
      <c r="R79" s="67">
        <f t="shared" si="5"/>
        <v>0</v>
      </c>
      <c r="S79" s="67">
        <f t="shared" si="7"/>
        <v>0</v>
      </c>
      <c r="T79" s="67">
        <f t="shared" si="8"/>
        <v>0</v>
      </c>
      <c r="U79" s="67">
        <f t="shared" si="9"/>
        <v>3.4643945395419613</v>
      </c>
      <c r="V79" s="67">
        <f t="shared" si="10"/>
        <v>0.12340072466548963</v>
      </c>
      <c r="W79" s="100">
        <f t="shared" si="11"/>
        <v>8.2267149776993079E-2</v>
      </c>
    </row>
    <row r="80" spans="2:23">
      <c r="B80" s="96">
        <f>Amnt_Deposited!B75</f>
        <v>2061</v>
      </c>
      <c r="C80" s="99">
        <f>Amnt_Deposited!F75</f>
        <v>0</v>
      </c>
      <c r="D80" s="418">
        <f>Dry_Matter_Content!G67</f>
        <v>0.56999999999999995</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1</v>
      </c>
      <c r="R80" s="67">
        <f t="shared" si="5"/>
        <v>0</v>
      </c>
      <c r="S80" s="67">
        <f t="shared" si="7"/>
        <v>0</v>
      </c>
      <c r="T80" s="67">
        <f t="shared" si="8"/>
        <v>0</v>
      </c>
      <c r="U80" s="67">
        <f t="shared" si="9"/>
        <v>3.345238131434856</v>
      </c>
      <c r="V80" s="67">
        <f t="shared" si="10"/>
        <v>0.11915640810710547</v>
      </c>
      <c r="W80" s="100">
        <f t="shared" si="11"/>
        <v>7.9437605404736975E-2</v>
      </c>
    </row>
    <row r="81" spans="2:23">
      <c r="B81" s="96">
        <f>Amnt_Deposited!B76</f>
        <v>2062</v>
      </c>
      <c r="C81" s="99">
        <f>Amnt_Deposited!F76</f>
        <v>0</v>
      </c>
      <c r="D81" s="418">
        <f>Dry_Matter_Content!G68</f>
        <v>0.56999999999999995</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1</v>
      </c>
      <c r="R81" s="67">
        <f t="shared" si="5"/>
        <v>0</v>
      </c>
      <c r="S81" s="67">
        <f t="shared" si="7"/>
        <v>0</v>
      </c>
      <c r="T81" s="67">
        <f t="shared" si="8"/>
        <v>0</v>
      </c>
      <c r="U81" s="67">
        <f t="shared" si="9"/>
        <v>3.2301800583848381</v>
      </c>
      <c r="V81" s="67">
        <f t="shared" si="10"/>
        <v>0.11505807305001804</v>
      </c>
      <c r="W81" s="100">
        <f t="shared" si="11"/>
        <v>7.6705382033345357E-2</v>
      </c>
    </row>
    <row r="82" spans="2:23">
      <c r="B82" s="96">
        <f>Amnt_Deposited!B77</f>
        <v>2063</v>
      </c>
      <c r="C82" s="99">
        <f>Amnt_Deposited!F77</f>
        <v>0</v>
      </c>
      <c r="D82" s="418">
        <f>Dry_Matter_Content!G69</f>
        <v>0.56999999999999995</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1</v>
      </c>
      <c r="R82" s="67">
        <f t="shared" si="5"/>
        <v>0</v>
      </c>
      <c r="S82" s="67">
        <f t="shared" si="7"/>
        <v>0</v>
      </c>
      <c r="T82" s="67">
        <f t="shared" si="8"/>
        <v>0</v>
      </c>
      <c r="U82" s="67">
        <f t="shared" si="9"/>
        <v>3.1190793598635818</v>
      </c>
      <c r="V82" s="67">
        <f t="shared" si="10"/>
        <v>0.11110069852125617</v>
      </c>
      <c r="W82" s="100">
        <f t="shared" si="11"/>
        <v>7.4067132347504117E-2</v>
      </c>
    </row>
    <row r="83" spans="2:23">
      <c r="B83" s="96">
        <f>Amnt_Deposited!B78</f>
        <v>2064</v>
      </c>
      <c r="C83" s="99">
        <f>Amnt_Deposited!F78</f>
        <v>0</v>
      </c>
      <c r="D83" s="418">
        <f>Dry_Matter_Content!G70</f>
        <v>0.56999999999999995</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1</v>
      </c>
      <c r="R83" s="67">
        <f t="shared" ref="R83:R99" si="17">P83*$W$6*DOCF*Q83</f>
        <v>0</v>
      </c>
      <c r="S83" s="67">
        <f t="shared" si="7"/>
        <v>0</v>
      </c>
      <c r="T83" s="67">
        <f t="shared" si="8"/>
        <v>0</v>
      </c>
      <c r="U83" s="67">
        <f t="shared" si="9"/>
        <v>3.0117999236214579</v>
      </c>
      <c r="V83" s="67">
        <f t="shared" si="10"/>
        <v>0.10727943624212395</v>
      </c>
      <c r="W83" s="100">
        <f t="shared" si="11"/>
        <v>7.1519624161415968E-2</v>
      </c>
    </row>
    <row r="84" spans="2:23">
      <c r="B84" s="96">
        <f>Amnt_Deposited!B79</f>
        <v>2065</v>
      </c>
      <c r="C84" s="99">
        <f>Amnt_Deposited!F79</f>
        <v>0</v>
      </c>
      <c r="D84" s="418">
        <f>Dry_Matter_Content!G71</f>
        <v>0.56999999999999995</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1</v>
      </c>
      <c r="R84" s="67">
        <f t="shared" si="17"/>
        <v>0</v>
      </c>
      <c r="S84" s="67">
        <f t="shared" si="7"/>
        <v>0</v>
      </c>
      <c r="T84" s="67">
        <f t="shared" si="8"/>
        <v>0</v>
      </c>
      <c r="U84" s="67">
        <f t="shared" si="9"/>
        <v>2.9082103189330049</v>
      </c>
      <c r="V84" s="67">
        <f t="shared" si="10"/>
        <v>0.10358960468845317</v>
      </c>
      <c r="W84" s="100">
        <f t="shared" si="11"/>
        <v>6.9059736458968776E-2</v>
      </c>
    </row>
    <row r="85" spans="2:23">
      <c r="B85" s="96">
        <f>Amnt_Deposited!B80</f>
        <v>2066</v>
      </c>
      <c r="C85" s="99">
        <f>Amnt_Deposited!F80</f>
        <v>0</v>
      </c>
      <c r="D85" s="418">
        <f>Dry_Matter_Content!G72</f>
        <v>0.56999999999999995</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1</v>
      </c>
      <c r="R85" s="67">
        <f t="shared" si="17"/>
        <v>0</v>
      </c>
      <c r="S85" s="67">
        <f t="shared" ref="S85:S98" si="19">R85*$W$12</f>
        <v>0</v>
      </c>
      <c r="T85" s="67">
        <f t="shared" ref="T85:T98" si="20">R85*(1-$W$12)</f>
        <v>0</v>
      </c>
      <c r="U85" s="67">
        <f t="shared" ref="U85:U98" si="21">S85+U84*$W$10</f>
        <v>2.8081836355778544</v>
      </c>
      <c r="V85" s="67">
        <f t="shared" ref="V85:V98" si="22">U84*(1-$W$10)+T85</f>
        <v>0.10002668335515058</v>
      </c>
      <c r="W85" s="100">
        <f t="shared" ref="W85:W99" si="23">V85*CH4_fraction*conv</f>
        <v>6.6684455570100387E-2</v>
      </c>
    </row>
    <row r="86" spans="2:23">
      <c r="B86" s="96">
        <f>Amnt_Deposited!B81</f>
        <v>2067</v>
      </c>
      <c r="C86" s="99">
        <f>Amnt_Deposited!F81</f>
        <v>0</v>
      </c>
      <c r="D86" s="418">
        <f>Dry_Matter_Content!G73</f>
        <v>0.56999999999999995</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1</v>
      </c>
      <c r="R86" s="67">
        <f t="shared" si="17"/>
        <v>0</v>
      </c>
      <c r="S86" s="67">
        <f t="shared" si="19"/>
        <v>0</v>
      </c>
      <c r="T86" s="67">
        <f t="shared" si="20"/>
        <v>0</v>
      </c>
      <c r="U86" s="67">
        <f t="shared" si="21"/>
        <v>2.7115973283598405</v>
      </c>
      <c r="V86" s="67">
        <f t="shared" si="22"/>
        <v>9.6586307218013978E-2</v>
      </c>
      <c r="W86" s="100">
        <f t="shared" si="23"/>
        <v>6.4390871478675976E-2</v>
      </c>
    </row>
    <row r="87" spans="2:23">
      <c r="B87" s="96">
        <f>Amnt_Deposited!B82</f>
        <v>2068</v>
      </c>
      <c r="C87" s="99">
        <f>Amnt_Deposited!F82</f>
        <v>0</v>
      </c>
      <c r="D87" s="418">
        <f>Dry_Matter_Content!G74</f>
        <v>0.56999999999999995</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1</v>
      </c>
      <c r="R87" s="67">
        <f t="shared" si="17"/>
        <v>0</v>
      </c>
      <c r="S87" s="67">
        <f t="shared" si="19"/>
        <v>0</v>
      </c>
      <c r="T87" s="67">
        <f t="shared" si="20"/>
        <v>0</v>
      </c>
      <c r="U87" s="67">
        <f t="shared" si="21"/>
        <v>2.618333066973809</v>
      </c>
      <c r="V87" s="67">
        <f t="shared" si="22"/>
        <v>9.3264261386031583E-2</v>
      </c>
      <c r="W87" s="100">
        <f t="shared" si="23"/>
        <v>6.2176174257354389E-2</v>
      </c>
    </row>
    <row r="88" spans="2:23">
      <c r="B88" s="96">
        <f>Amnt_Deposited!B83</f>
        <v>2069</v>
      </c>
      <c r="C88" s="99">
        <f>Amnt_Deposited!F83</f>
        <v>0</v>
      </c>
      <c r="D88" s="418">
        <f>Dry_Matter_Content!G75</f>
        <v>0.56999999999999995</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1</v>
      </c>
      <c r="R88" s="67">
        <f t="shared" si="17"/>
        <v>0</v>
      </c>
      <c r="S88" s="67">
        <f t="shared" si="19"/>
        <v>0</v>
      </c>
      <c r="T88" s="67">
        <f t="shared" si="20"/>
        <v>0</v>
      </c>
      <c r="U88" s="67">
        <f t="shared" si="21"/>
        <v>2.5282765910361955</v>
      </c>
      <c r="V88" s="67">
        <f t="shared" si="22"/>
        <v>9.0056475937613512E-2</v>
      </c>
      <c r="W88" s="100">
        <f t="shared" si="23"/>
        <v>6.003765062507567E-2</v>
      </c>
    </row>
    <row r="89" spans="2:23">
      <c r="B89" s="96">
        <f>Amnt_Deposited!B84</f>
        <v>2070</v>
      </c>
      <c r="C89" s="99">
        <f>Amnt_Deposited!F84</f>
        <v>0</v>
      </c>
      <c r="D89" s="418">
        <f>Dry_Matter_Content!G76</f>
        <v>0.56999999999999995</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1</v>
      </c>
      <c r="R89" s="67">
        <f t="shared" si="17"/>
        <v>0</v>
      </c>
      <c r="S89" s="67">
        <f t="shared" si="19"/>
        <v>0</v>
      </c>
      <c r="T89" s="67">
        <f t="shared" si="20"/>
        <v>0</v>
      </c>
      <c r="U89" s="67">
        <f t="shared" si="21"/>
        <v>2.4413175701017669</v>
      </c>
      <c r="V89" s="67">
        <f t="shared" si="22"/>
        <v>8.695902093442881E-2</v>
      </c>
      <c r="W89" s="100">
        <f t="shared" si="23"/>
        <v>5.7972680622952535E-2</v>
      </c>
    </row>
    <row r="90" spans="2:23">
      <c r="B90" s="96">
        <f>Amnt_Deposited!B85</f>
        <v>2071</v>
      </c>
      <c r="C90" s="99">
        <f>Amnt_Deposited!F85</f>
        <v>0</v>
      </c>
      <c r="D90" s="418">
        <f>Dry_Matter_Content!G77</f>
        <v>0.56999999999999995</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1</v>
      </c>
      <c r="R90" s="67">
        <f t="shared" si="17"/>
        <v>0</v>
      </c>
      <c r="S90" s="67">
        <f t="shared" si="19"/>
        <v>0</v>
      </c>
      <c r="T90" s="67">
        <f t="shared" si="20"/>
        <v>0</v>
      </c>
      <c r="U90" s="67">
        <f t="shared" si="21"/>
        <v>2.3573494684950274</v>
      </c>
      <c r="V90" s="67">
        <f t="shared" si="22"/>
        <v>8.3968101606739579E-2</v>
      </c>
      <c r="W90" s="100">
        <f t="shared" si="23"/>
        <v>5.5978734404493052E-2</v>
      </c>
    </row>
    <row r="91" spans="2:23">
      <c r="B91" s="96">
        <f>Amnt_Deposited!B86</f>
        <v>2072</v>
      </c>
      <c r="C91" s="99">
        <f>Amnt_Deposited!F86</f>
        <v>0</v>
      </c>
      <c r="D91" s="418">
        <f>Dry_Matter_Content!G78</f>
        <v>0.56999999999999995</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1</v>
      </c>
      <c r="R91" s="67">
        <f t="shared" si="17"/>
        <v>0</v>
      </c>
      <c r="S91" s="67">
        <f t="shared" si="19"/>
        <v>0</v>
      </c>
      <c r="T91" s="67">
        <f t="shared" si="20"/>
        <v>0</v>
      </c>
      <c r="U91" s="67">
        <f t="shared" si="21"/>
        <v>2.2762694147906939</v>
      </c>
      <c r="V91" s="67">
        <f t="shared" si="22"/>
        <v>8.108005370433341E-2</v>
      </c>
      <c r="W91" s="100">
        <f t="shared" si="23"/>
        <v>5.4053369136222273E-2</v>
      </c>
    </row>
    <row r="92" spans="2:23">
      <c r="B92" s="96">
        <f>Amnt_Deposited!B87</f>
        <v>2073</v>
      </c>
      <c r="C92" s="99">
        <f>Amnt_Deposited!F87</f>
        <v>0</v>
      </c>
      <c r="D92" s="418">
        <f>Dry_Matter_Content!G79</f>
        <v>0.56999999999999995</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1</v>
      </c>
      <c r="R92" s="67">
        <f t="shared" si="17"/>
        <v>0</v>
      </c>
      <c r="S92" s="67">
        <f t="shared" si="19"/>
        <v>0</v>
      </c>
      <c r="T92" s="67">
        <f t="shared" si="20"/>
        <v>0</v>
      </c>
      <c r="U92" s="67">
        <f t="shared" si="21"/>
        <v>2.1979780757833352</v>
      </c>
      <c r="V92" s="67">
        <f t="shared" si="22"/>
        <v>7.8291339007358698E-2</v>
      </c>
      <c r="W92" s="100">
        <f t="shared" si="23"/>
        <v>5.2194226004905794E-2</v>
      </c>
    </row>
    <row r="93" spans="2:23">
      <c r="B93" s="96">
        <f>Amnt_Deposited!B88</f>
        <v>2074</v>
      </c>
      <c r="C93" s="99">
        <f>Amnt_Deposited!F88</f>
        <v>0</v>
      </c>
      <c r="D93" s="418">
        <f>Dry_Matter_Content!G80</f>
        <v>0.56999999999999995</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1</v>
      </c>
      <c r="R93" s="67">
        <f t="shared" si="17"/>
        <v>0</v>
      </c>
      <c r="S93" s="67">
        <f t="shared" si="19"/>
        <v>0</v>
      </c>
      <c r="T93" s="67">
        <f t="shared" si="20"/>
        <v>0</v>
      </c>
      <c r="U93" s="67">
        <f t="shared" si="21"/>
        <v>2.1223795347917722</v>
      </c>
      <c r="V93" s="67">
        <f t="shared" si="22"/>
        <v>7.5598540991562851E-2</v>
      </c>
      <c r="W93" s="100">
        <f t="shared" si="23"/>
        <v>5.0399027327708568E-2</v>
      </c>
    </row>
    <row r="94" spans="2:23">
      <c r="B94" s="96">
        <f>Amnt_Deposited!B89</f>
        <v>2075</v>
      </c>
      <c r="C94" s="99">
        <f>Amnt_Deposited!F89</f>
        <v>0</v>
      </c>
      <c r="D94" s="418">
        <f>Dry_Matter_Content!G81</f>
        <v>0.56999999999999995</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1</v>
      </c>
      <c r="R94" s="67">
        <f t="shared" si="17"/>
        <v>0</v>
      </c>
      <c r="S94" s="67">
        <f t="shared" si="19"/>
        <v>0</v>
      </c>
      <c r="T94" s="67">
        <f t="shared" si="20"/>
        <v>0</v>
      </c>
      <c r="U94" s="67">
        <f t="shared" si="21"/>
        <v>2.0493811741491497</v>
      </c>
      <c r="V94" s="67">
        <f t="shared" si="22"/>
        <v>7.2998360642622745E-2</v>
      </c>
      <c r="W94" s="100">
        <f t="shared" si="23"/>
        <v>4.8665573761748494E-2</v>
      </c>
    </row>
    <row r="95" spans="2:23">
      <c r="B95" s="96">
        <f>Amnt_Deposited!B90</f>
        <v>2076</v>
      </c>
      <c r="C95" s="99">
        <f>Amnt_Deposited!F90</f>
        <v>0</v>
      </c>
      <c r="D95" s="418">
        <f>Dry_Matter_Content!G82</f>
        <v>0.56999999999999995</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1</v>
      </c>
      <c r="R95" s="67">
        <f t="shared" si="17"/>
        <v>0</v>
      </c>
      <c r="S95" s="67">
        <f t="shared" si="19"/>
        <v>0</v>
      </c>
      <c r="T95" s="67">
        <f t="shared" si="20"/>
        <v>0</v>
      </c>
      <c r="U95" s="67">
        <f t="shared" si="21"/>
        <v>1.9788935617347099</v>
      </c>
      <c r="V95" s="67">
        <f t="shared" si="22"/>
        <v>7.0487612414439696E-2</v>
      </c>
      <c r="W95" s="100">
        <f t="shared" si="23"/>
        <v>4.6991741609626464E-2</v>
      </c>
    </row>
    <row r="96" spans="2:23">
      <c r="B96" s="96">
        <f>Amnt_Deposited!B91</f>
        <v>2077</v>
      </c>
      <c r="C96" s="99">
        <f>Amnt_Deposited!F91</f>
        <v>0</v>
      </c>
      <c r="D96" s="418">
        <f>Dry_Matter_Content!G83</f>
        <v>0.56999999999999995</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1</v>
      </c>
      <c r="R96" s="67">
        <f t="shared" si="17"/>
        <v>0</v>
      </c>
      <c r="S96" s="67">
        <f t="shared" si="19"/>
        <v>0</v>
      </c>
      <c r="T96" s="67">
        <f t="shared" si="20"/>
        <v>0</v>
      </c>
      <c r="U96" s="67">
        <f t="shared" si="21"/>
        <v>1.9108303414082628</v>
      </c>
      <c r="V96" s="67">
        <f t="shared" si="22"/>
        <v>6.8063220326447044E-2</v>
      </c>
      <c r="W96" s="100">
        <f t="shared" si="23"/>
        <v>4.537548021763136E-2</v>
      </c>
    </row>
    <row r="97" spans="2:23">
      <c r="B97" s="96">
        <f>Amnt_Deposited!B92</f>
        <v>2078</v>
      </c>
      <c r="C97" s="99">
        <f>Amnt_Deposited!F92</f>
        <v>0</v>
      </c>
      <c r="D97" s="418">
        <f>Dry_Matter_Content!G84</f>
        <v>0.56999999999999995</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1</v>
      </c>
      <c r="R97" s="67">
        <f t="shared" si="17"/>
        <v>0</v>
      </c>
      <c r="S97" s="67">
        <f t="shared" si="19"/>
        <v>0</v>
      </c>
      <c r="T97" s="67">
        <f t="shared" si="20"/>
        <v>0</v>
      </c>
      <c r="U97" s="67">
        <f t="shared" si="21"/>
        <v>1.8451081272131133</v>
      </c>
      <c r="V97" s="67">
        <f t="shared" si="22"/>
        <v>6.5722214195149356E-2</v>
      </c>
      <c r="W97" s="100">
        <f t="shared" si="23"/>
        <v>4.3814809463432899E-2</v>
      </c>
    </row>
    <row r="98" spans="2:23">
      <c r="B98" s="96">
        <f>Amnt_Deposited!B93</f>
        <v>2079</v>
      </c>
      <c r="C98" s="99">
        <f>Amnt_Deposited!F93</f>
        <v>0</v>
      </c>
      <c r="D98" s="418">
        <f>Dry_Matter_Content!G85</f>
        <v>0.56999999999999995</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1</v>
      </c>
      <c r="R98" s="67">
        <f t="shared" si="17"/>
        <v>0</v>
      </c>
      <c r="S98" s="67">
        <f t="shared" si="19"/>
        <v>0</v>
      </c>
      <c r="T98" s="67">
        <f t="shared" si="20"/>
        <v>0</v>
      </c>
      <c r="U98" s="67">
        <f t="shared" si="21"/>
        <v>1.7816464012178372</v>
      </c>
      <c r="V98" s="67">
        <f t="shared" si="22"/>
        <v>6.3461725995276136E-2</v>
      </c>
      <c r="W98" s="100">
        <f t="shared" si="23"/>
        <v>4.2307817330184086E-2</v>
      </c>
    </row>
    <row r="99" spans="2:23" ht="13.5" thickBot="1">
      <c r="B99" s="97">
        <f>Amnt_Deposited!B94</f>
        <v>2080</v>
      </c>
      <c r="C99" s="101">
        <f>Amnt_Deposited!F94</f>
        <v>0</v>
      </c>
      <c r="D99" s="418">
        <f>Dry_Matter_Content!G86</f>
        <v>0.56999999999999995</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1</v>
      </c>
      <c r="R99" s="68">
        <f t="shared" si="17"/>
        <v>0</v>
      </c>
      <c r="S99" s="68">
        <f>R99*$W$12</f>
        <v>0</v>
      </c>
      <c r="T99" s="68">
        <f>R99*(1-$W$12)</f>
        <v>0</v>
      </c>
      <c r="U99" s="68">
        <f>S99+U98*$W$10</f>
        <v>1.7203674148717449</v>
      </c>
      <c r="V99" s="68">
        <f>U98*(1-$W$10)+T99</f>
        <v>6.1278986346092246E-2</v>
      </c>
      <c r="W99" s="102">
        <f t="shared" si="23"/>
        <v>4.0852657564061493E-2</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0.27698856767999996</v>
      </c>
      <c r="D19" s="416">
        <f>Dry_Matter_Content!H6</f>
        <v>0.73</v>
      </c>
      <c r="E19" s="283">
        <f>MCF!R18</f>
        <v>1</v>
      </c>
      <c r="F19" s="130">
        <f t="shared" ref="F19:F50" si="0">C19*D19*$K$6*DOCF*E19</f>
        <v>3.0330248160959996E-2</v>
      </c>
      <c r="G19" s="65">
        <f t="shared" ref="G19:G82" si="1">F19*$K$12</f>
        <v>3.0330248160959996E-2</v>
      </c>
      <c r="H19" s="65">
        <f t="shared" ref="H19:H82" si="2">F19*(1-$K$12)</f>
        <v>0</v>
      </c>
      <c r="I19" s="65">
        <f t="shared" ref="I19:I82" si="3">G19+I18*$K$10</f>
        <v>3.0330248160959996E-2</v>
      </c>
      <c r="J19" s="65">
        <f t="shared" ref="J19:J82" si="4">I18*(1-$K$10)+H19</f>
        <v>0</v>
      </c>
      <c r="K19" s="66">
        <f>J19*CH4_fraction*conv</f>
        <v>0</v>
      </c>
      <c r="O19" s="95">
        <f>Amnt_Deposited!B14</f>
        <v>2000</v>
      </c>
      <c r="P19" s="98">
        <f>Amnt_Deposited!H14</f>
        <v>0.27698856767999996</v>
      </c>
      <c r="Q19" s="283">
        <f>MCF!R18</f>
        <v>1</v>
      </c>
      <c r="R19" s="130">
        <f t="shared" ref="R19:R50" si="5">P19*$W$6*DOCF*Q19</f>
        <v>3.3238628121599993E-2</v>
      </c>
      <c r="S19" s="65">
        <f>R19*$W$12</f>
        <v>3.3238628121599993E-2</v>
      </c>
      <c r="T19" s="65">
        <f>R19*(1-$W$12)</f>
        <v>0</v>
      </c>
      <c r="U19" s="65">
        <f>S19+U18*$W$10</f>
        <v>3.3238628121599993E-2</v>
      </c>
      <c r="V19" s="65">
        <f>U18*(1-$W$10)+T19</f>
        <v>0</v>
      </c>
      <c r="W19" s="66">
        <f>V19*CH4_fraction*conv</f>
        <v>0</v>
      </c>
    </row>
    <row r="20" spans="2:23">
      <c r="B20" s="96">
        <f>Amnt_Deposited!B15</f>
        <v>2001</v>
      </c>
      <c r="C20" s="99">
        <f>Amnt_Deposited!H15</f>
        <v>0.28506802678199999</v>
      </c>
      <c r="D20" s="418">
        <f>Dry_Matter_Content!H7</f>
        <v>0.73</v>
      </c>
      <c r="E20" s="284">
        <f>MCF!R19</f>
        <v>1</v>
      </c>
      <c r="F20" s="67">
        <f t="shared" si="0"/>
        <v>3.1214948932628998E-2</v>
      </c>
      <c r="G20" s="67">
        <f t="shared" si="1"/>
        <v>3.1214948932628998E-2</v>
      </c>
      <c r="H20" s="67">
        <f t="shared" si="2"/>
        <v>0</v>
      </c>
      <c r="I20" s="67">
        <f t="shared" si="3"/>
        <v>5.949468487412185E-2</v>
      </c>
      <c r="J20" s="67">
        <f t="shared" si="4"/>
        <v>2.0505122194671428E-3</v>
      </c>
      <c r="K20" s="100">
        <f>J20*CH4_fraction*conv</f>
        <v>1.3670081463114285E-3</v>
      </c>
      <c r="M20" s="393"/>
      <c r="O20" s="96">
        <f>Amnt_Deposited!B15</f>
        <v>2001</v>
      </c>
      <c r="P20" s="99">
        <f>Amnt_Deposited!H15</f>
        <v>0.28506802678199999</v>
      </c>
      <c r="Q20" s="284">
        <f>MCF!R19</f>
        <v>1</v>
      </c>
      <c r="R20" s="67">
        <f t="shared" si="5"/>
        <v>3.4208163213840001E-2</v>
      </c>
      <c r="S20" s="67">
        <f>R20*$W$12</f>
        <v>3.4208163213840001E-2</v>
      </c>
      <c r="T20" s="67">
        <f>R20*(1-$W$12)</f>
        <v>0</v>
      </c>
      <c r="U20" s="67">
        <f>S20+U19*$W$10</f>
        <v>6.519965465657189E-2</v>
      </c>
      <c r="V20" s="67">
        <f>U19*(1-$W$10)+T20</f>
        <v>2.2471366788681013E-3</v>
      </c>
      <c r="W20" s="100">
        <f>V20*CH4_fraction*conv</f>
        <v>1.4980911192454009E-3</v>
      </c>
    </row>
    <row r="21" spans="2:23">
      <c r="B21" s="96">
        <f>Amnt_Deposited!B16</f>
        <v>2002</v>
      </c>
      <c r="C21" s="99">
        <f>Amnt_Deposited!H16</f>
        <v>0.29775519971999997</v>
      </c>
      <c r="D21" s="418">
        <f>Dry_Matter_Content!H8</f>
        <v>0.73</v>
      </c>
      <c r="E21" s="284">
        <f>MCF!R20</f>
        <v>1</v>
      </c>
      <c r="F21" s="67">
        <f t="shared" si="0"/>
        <v>3.2604194369339999E-2</v>
      </c>
      <c r="G21" s="67">
        <f t="shared" si="1"/>
        <v>3.2604194369339999E-2</v>
      </c>
      <c r="H21" s="67">
        <f t="shared" si="2"/>
        <v>0</v>
      </c>
      <c r="I21" s="67">
        <f t="shared" si="3"/>
        <v>8.8076670863223114E-2</v>
      </c>
      <c r="J21" s="67">
        <f t="shared" si="4"/>
        <v>4.0222083802387374E-3</v>
      </c>
      <c r="K21" s="100">
        <f t="shared" ref="K21:K84" si="6">J21*CH4_fraction*conv</f>
        <v>2.6814722534924916E-3</v>
      </c>
      <c r="O21" s="96">
        <f>Amnt_Deposited!B16</f>
        <v>2002</v>
      </c>
      <c r="P21" s="99">
        <f>Amnt_Deposited!H16</f>
        <v>0.29775519971999997</v>
      </c>
      <c r="Q21" s="284">
        <f>MCF!R20</f>
        <v>1</v>
      </c>
      <c r="R21" s="67">
        <f t="shared" si="5"/>
        <v>3.5730623966399998E-2</v>
      </c>
      <c r="S21" s="67">
        <f t="shared" ref="S21:S84" si="7">R21*$W$12</f>
        <v>3.5730623966399998E-2</v>
      </c>
      <c r="T21" s="67">
        <f t="shared" ref="T21:T84" si="8">R21*(1-$W$12)</f>
        <v>0</v>
      </c>
      <c r="U21" s="67">
        <f t="shared" ref="U21:U84" si="9">S21+U20*$W$10</f>
        <v>9.652237902818972E-2</v>
      </c>
      <c r="V21" s="67">
        <f t="shared" ref="V21:V84" si="10">U20*(1-$W$10)+T21</f>
        <v>4.4078995947821773E-3</v>
      </c>
      <c r="W21" s="100">
        <f t="shared" ref="W21:W84" si="11">V21*CH4_fraction*conv</f>
        <v>2.9385997298547848E-3</v>
      </c>
    </row>
    <row r="22" spans="2:23">
      <c r="B22" s="96">
        <f>Amnt_Deposited!B17</f>
        <v>2003</v>
      </c>
      <c r="C22" s="99">
        <f>Amnt_Deposited!H17</f>
        <v>0.30708516306599992</v>
      </c>
      <c r="D22" s="418">
        <f>Dry_Matter_Content!H9</f>
        <v>0.73</v>
      </c>
      <c r="E22" s="284">
        <f>MCF!R21</f>
        <v>1</v>
      </c>
      <c r="F22" s="67">
        <f t="shared" si="0"/>
        <v>3.3625825355726988E-2</v>
      </c>
      <c r="G22" s="67">
        <f t="shared" si="1"/>
        <v>3.3625825355726988E-2</v>
      </c>
      <c r="H22" s="67">
        <f t="shared" si="2"/>
        <v>0</v>
      </c>
      <c r="I22" s="67">
        <f t="shared" si="3"/>
        <v>0.11574796894648652</v>
      </c>
      <c r="J22" s="67">
        <f t="shared" si="4"/>
        <v>5.9545272724635806E-3</v>
      </c>
      <c r="K22" s="100">
        <f t="shared" si="6"/>
        <v>3.9696848483090534E-3</v>
      </c>
      <c r="N22" s="258"/>
      <c r="O22" s="96">
        <f>Amnt_Deposited!B17</f>
        <v>2003</v>
      </c>
      <c r="P22" s="99">
        <f>Amnt_Deposited!H17</f>
        <v>0.30708516306599992</v>
      </c>
      <c r="Q22" s="284">
        <f>MCF!R21</f>
        <v>1</v>
      </c>
      <c r="R22" s="67">
        <f t="shared" si="5"/>
        <v>3.6850219567919992E-2</v>
      </c>
      <c r="S22" s="67">
        <f t="shared" si="7"/>
        <v>3.6850219567919992E-2</v>
      </c>
      <c r="T22" s="67">
        <f t="shared" si="8"/>
        <v>0</v>
      </c>
      <c r="U22" s="67">
        <f t="shared" si="9"/>
        <v>0.1268470892564236</v>
      </c>
      <c r="V22" s="67">
        <f t="shared" si="10"/>
        <v>6.5255093396861157E-3</v>
      </c>
      <c r="W22" s="100">
        <f t="shared" si="11"/>
        <v>4.3503395597907432E-3</v>
      </c>
    </row>
    <row r="23" spans="2:23">
      <c r="B23" s="96">
        <f>Amnt_Deposited!B18</f>
        <v>2004</v>
      </c>
      <c r="C23" s="99">
        <f>Amnt_Deposited!H18</f>
        <v>0.31604523251400002</v>
      </c>
      <c r="D23" s="418">
        <f>Dry_Matter_Content!H10</f>
        <v>0.73</v>
      </c>
      <c r="E23" s="284">
        <f>MCF!R22</f>
        <v>1</v>
      </c>
      <c r="F23" s="67">
        <f t="shared" si="0"/>
        <v>3.4606952960283002E-2</v>
      </c>
      <c r="G23" s="67">
        <f t="shared" si="1"/>
        <v>3.4606952960283002E-2</v>
      </c>
      <c r="H23" s="67">
        <f t="shared" si="2"/>
        <v>0</v>
      </c>
      <c r="I23" s="67">
        <f t="shared" si="3"/>
        <v>0.14252964387265266</v>
      </c>
      <c r="J23" s="67">
        <f t="shared" si="4"/>
        <v>7.825278034116874E-3</v>
      </c>
      <c r="K23" s="100">
        <f t="shared" si="6"/>
        <v>5.2168520227445824E-3</v>
      </c>
      <c r="N23" s="258"/>
      <c r="O23" s="96">
        <f>Amnt_Deposited!B18</f>
        <v>2004</v>
      </c>
      <c r="P23" s="99">
        <f>Amnt_Deposited!H18</f>
        <v>0.31604523251400002</v>
      </c>
      <c r="Q23" s="284">
        <f>MCF!R22</f>
        <v>1</v>
      </c>
      <c r="R23" s="67">
        <f t="shared" si="5"/>
        <v>3.7925427901679999E-2</v>
      </c>
      <c r="S23" s="67">
        <f t="shared" si="7"/>
        <v>3.7925427901679999E-2</v>
      </c>
      <c r="T23" s="67">
        <f t="shared" si="8"/>
        <v>0</v>
      </c>
      <c r="U23" s="67">
        <f t="shared" si="9"/>
        <v>0.15619686999742757</v>
      </c>
      <c r="V23" s="67">
        <f t="shared" si="10"/>
        <v>8.5756471606760285E-3</v>
      </c>
      <c r="W23" s="100">
        <f t="shared" si="11"/>
        <v>5.7170981071173518E-3</v>
      </c>
    </row>
    <row r="24" spans="2:23">
      <c r="B24" s="96">
        <f>Amnt_Deposited!B19</f>
        <v>2005</v>
      </c>
      <c r="C24" s="99">
        <f>Amnt_Deposited!H19</f>
        <v>0.33205957289999993</v>
      </c>
      <c r="D24" s="418">
        <f>Dry_Matter_Content!H11</f>
        <v>0.73</v>
      </c>
      <c r="E24" s="284">
        <f>MCF!R23</f>
        <v>1</v>
      </c>
      <c r="F24" s="67">
        <f t="shared" si="0"/>
        <v>3.6360523232549992E-2</v>
      </c>
      <c r="G24" s="67">
        <f t="shared" si="1"/>
        <v>3.6360523232549992E-2</v>
      </c>
      <c r="H24" s="67">
        <f t="shared" si="2"/>
        <v>0</v>
      </c>
      <c r="I24" s="67">
        <f t="shared" si="3"/>
        <v>0.16925428233280704</v>
      </c>
      <c r="J24" s="67">
        <f t="shared" si="4"/>
        <v>9.6358847723956118E-3</v>
      </c>
      <c r="K24" s="100">
        <f t="shared" si="6"/>
        <v>6.423923181597074E-3</v>
      </c>
      <c r="N24" s="258"/>
      <c r="O24" s="96">
        <f>Amnt_Deposited!B19</f>
        <v>2005</v>
      </c>
      <c r="P24" s="99">
        <f>Amnt_Deposited!H19</f>
        <v>0.33205957289999993</v>
      </c>
      <c r="Q24" s="284">
        <f>MCF!R23</f>
        <v>1</v>
      </c>
      <c r="R24" s="67">
        <f t="shared" si="5"/>
        <v>3.9847148747999987E-2</v>
      </c>
      <c r="S24" s="67">
        <f t="shared" si="7"/>
        <v>3.9847148747999987E-2</v>
      </c>
      <c r="T24" s="67">
        <f t="shared" si="8"/>
        <v>0</v>
      </c>
      <c r="U24" s="67">
        <f t="shared" si="9"/>
        <v>0.1854841450222543</v>
      </c>
      <c r="V24" s="67">
        <f t="shared" si="10"/>
        <v>1.0559873723173274E-2</v>
      </c>
      <c r="W24" s="100">
        <f t="shared" si="11"/>
        <v>7.039915815448849E-3</v>
      </c>
    </row>
    <row r="25" spans="2:23">
      <c r="B25" s="96">
        <f>Amnt_Deposited!B20</f>
        <v>2006</v>
      </c>
      <c r="C25" s="99">
        <f>Amnt_Deposited!H20</f>
        <v>0.341276878206</v>
      </c>
      <c r="D25" s="418">
        <f>Dry_Matter_Content!H12</f>
        <v>0.73</v>
      </c>
      <c r="E25" s="284">
        <f>MCF!R24</f>
        <v>1</v>
      </c>
      <c r="F25" s="67">
        <f t="shared" si="0"/>
        <v>3.7369818163557E-2</v>
      </c>
      <c r="G25" s="67">
        <f t="shared" si="1"/>
        <v>3.7369818163557E-2</v>
      </c>
      <c r="H25" s="67">
        <f t="shared" si="2"/>
        <v>0</v>
      </c>
      <c r="I25" s="67">
        <f t="shared" si="3"/>
        <v>0.19518146500328282</v>
      </c>
      <c r="J25" s="67">
        <f t="shared" si="4"/>
        <v>1.144263549308123E-2</v>
      </c>
      <c r="K25" s="100">
        <f t="shared" si="6"/>
        <v>7.6284236620541533E-3</v>
      </c>
      <c r="N25" s="258"/>
      <c r="O25" s="96">
        <f>Amnt_Deposited!B20</f>
        <v>2006</v>
      </c>
      <c r="P25" s="99">
        <f>Amnt_Deposited!H20</f>
        <v>0.341276878206</v>
      </c>
      <c r="Q25" s="284">
        <f>MCF!R24</f>
        <v>1</v>
      </c>
      <c r="R25" s="67">
        <f t="shared" si="5"/>
        <v>4.0953225384720002E-2</v>
      </c>
      <c r="S25" s="67">
        <f t="shared" si="7"/>
        <v>4.0953225384720002E-2</v>
      </c>
      <c r="T25" s="67">
        <f t="shared" si="8"/>
        <v>0</v>
      </c>
      <c r="U25" s="67">
        <f t="shared" si="9"/>
        <v>0.21389749589400858</v>
      </c>
      <c r="V25" s="67">
        <f t="shared" si="10"/>
        <v>1.2539874512965732E-2</v>
      </c>
      <c r="W25" s="100">
        <f t="shared" si="11"/>
        <v>8.3599163419771534E-3</v>
      </c>
    </row>
    <row r="26" spans="2:23">
      <c r="B26" s="96">
        <f>Amnt_Deposited!B21</f>
        <v>2007</v>
      </c>
      <c r="C26" s="99">
        <f>Amnt_Deposited!H21</f>
        <v>0.350603086284</v>
      </c>
      <c r="D26" s="418">
        <f>Dry_Matter_Content!H13</f>
        <v>0.73</v>
      </c>
      <c r="E26" s="284">
        <f>MCF!R25</f>
        <v>1</v>
      </c>
      <c r="F26" s="67">
        <f t="shared" si="0"/>
        <v>3.8391037948097999E-2</v>
      </c>
      <c r="G26" s="67">
        <f t="shared" si="1"/>
        <v>3.8391037948097999E-2</v>
      </c>
      <c r="H26" s="67">
        <f t="shared" si="2"/>
        <v>0</v>
      </c>
      <c r="I26" s="67">
        <f t="shared" si="3"/>
        <v>0.22037702967734804</v>
      </c>
      <c r="J26" s="67">
        <f t="shared" si="4"/>
        <v>1.3195473274032792E-2</v>
      </c>
      <c r="K26" s="100">
        <f t="shared" si="6"/>
        <v>8.7969821826885276E-3</v>
      </c>
      <c r="N26" s="258"/>
      <c r="O26" s="96">
        <f>Amnt_Deposited!B21</f>
        <v>2007</v>
      </c>
      <c r="P26" s="99">
        <f>Amnt_Deposited!H21</f>
        <v>0.350603086284</v>
      </c>
      <c r="Q26" s="284">
        <f>MCF!R25</f>
        <v>1</v>
      </c>
      <c r="R26" s="67">
        <f t="shared" si="5"/>
        <v>4.2072370354079999E-2</v>
      </c>
      <c r="S26" s="67">
        <f t="shared" si="7"/>
        <v>4.2072370354079999E-2</v>
      </c>
      <c r="T26" s="67">
        <f t="shared" si="8"/>
        <v>0</v>
      </c>
      <c r="U26" s="67">
        <f t="shared" si="9"/>
        <v>0.24150907361901153</v>
      </c>
      <c r="V26" s="67">
        <f t="shared" si="10"/>
        <v>1.4460792629077034E-2</v>
      </c>
      <c r="W26" s="100">
        <f t="shared" si="11"/>
        <v>9.6405284193846891E-3</v>
      </c>
    </row>
    <row r="27" spans="2:23">
      <c r="B27" s="96">
        <f>Amnt_Deposited!B22</f>
        <v>2008</v>
      </c>
      <c r="C27" s="99">
        <f>Amnt_Deposited!H22</f>
        <v>0.35999501155199998</v>
      </c>
      <c r="D27" s="418">
        <f>Dry_Matter_Content!H14</f>
        <v>0.73</v>
      </c>
      <c r="E27" s="284">
        <f>MCF!R26</f>
        <v>1</v>
      </c>
      <c r="F27" s="67">
        <f t="shared" si="0"/>
        <v>3.941945376494399E-2</v>
      </c>
      <c r="G27" s="67">
        <f t="shared" si="1"/>
        <v>3.941945376494399E-2</v>
      </c>
      <c r="H27" s="67">
        <f t="shared" si="2"/>
        <v>0</v>
      </c>
      <c r="I27" s="67">
        <f t="shared" si="3"/>
        <v>0.24489763428533307</v>
      </c>
      <c r="J27" s="67">
        <f t="shared" si="4"/>
        <v>1.4898849156958974E-2</v>
      </c>
      <c r="K27" s="100">
        <f t="shared" si="6"/>
        <v>9.9325661046393149E-3</v>
      </c>
      <c r="N27" s="258"/>
      <c r="O27" s="96">
        <f>Amnt_Deposited!B22</f>
        <v>2008</v>
      </c>
      <c r="P27" s="99">
        <f>Amnt_Deposited!H22</f>
        <v>0.35999501155199998</v>
      </c>
      <c r="Q27" s="284">
        <f>MCF!R26</f>
        <v>1</v>
      </c>
      <c r="R27" s="67">
        <f t="shared" si="5"/>
        <v>4.3199401386239997E-2</v>
      </c>
      <c r="S27" s="67">
        <f t="shared" si="7"/>
        <v>4.3199401386239997E-2</v>
      </c>
      <c r="T27" s="67">
        <f t="shared" si="8"/>
        <v>0</v>
      </c>
      <c r="U27" s="67">
        <f t="shared" si="9"/>
        <v>0.26838096907981701</v>
      </c>
      <c r="V27" s="67">
        <f t="shared" si="10"/>
        <v>1.6327505925434489E-2</v>
      </c>
      <c r="W27" s="100">
        <f t="shared" si="11"/>
        <v>1.0885003950289658E-2</v>
      </c>
    </row>
    <row r="28" spans="2:23">
      <c r="B28" s="96">
        <f>Amnt_Deposited!B23</f>
        <v>2009</v>
      </c>
      <c r="C28" s="99">
        <f>Amnt_Deposited!H23</f>
        <v>0.36940195789199992</v>
      </c>
      <c r="D28" s="418">
        <f>Dry_Matter_Content!H15</f>
        <v>0.73</v>
      </c>
      <c r="E28" s="284">
        <f>MCF!R27</f>
        <v>1</v>
      </c>
      <c r="F28" s="67">
        <f t="shared" si="0"/>
        <v>4.0449514389173991E-2</v>
      </c>
      <c r="G28" s="67">
        <f t="shared" si="1"/>
        <v>4.0449514389173991E-2</v>
      </c>
      <c r="H28" s="67">
        <f t="shared" si="2"/>
        <v>0</v>
      </c>
      <c r="I28" s="67">
        <f t="shared" si="3"/>
        <v>0.26879055510640559</v>
      </c>
      <c r="J28" s="67">
        <f t="shared" si="4"/>
        <v>1.6556593568101442E-2</v>
      </c>
      <c r="K28" s="100">
        <f t="shared" si="6"/>
        <v>1.103772904540096E-2</v>
      </c>
      <c r="N28" s="258"/>
      <c r="O28" s="96">
        <f>Amnt_Deposited!B23</f>
        <v>2009</v>
      </c>
      <c r="P28" s="99">
        <f>Amnt_Deposited!H23</f>
        <v>0.36940195789199992</v>
      </c>
      <c r="Q28" s="284">
        <f>MCF!R27</f>
        <v>1</v>
      </c>
      <c r="R28" s="67">
        <f t="shared" si="5"/>
        <v>4.4328234947039989E-2</v>
      </c>
      <c r="S28" s="67">
        <f t="shared" si="7"/>
        <v>4.4328234947039989E-2</v>
      </c>
      <c r="T28" s="67">
        <f t="shared" si="8"/>
        <v>0</v>
      </c>
      <c r="U28" s="67">
        <f t="shared" si="9"/>
        <v>0.29456499189743074</v>
      </c>
      <c r="V28" s="67">
        <f t="shared" si="10"/>
        <v>1.8144212129426237E-2</v>
      </c>
      <c r="W28" s="100">
        <f t="shared" si="11"/>
        <v>1.2096141419617491E-2</v>
      </c>
    </row>
    <row r="29" spans="2:23">
      <c r="B29" s="96">
        <f>Amnt_Deposited!B24</f>
        <v>2010</v>
      </c>
      <c r="C29" s="99">
        <f>Amnt_Deposited!H24</f>
        <v>0.47999272285799993</v>
      </c>
      <c r="D29" s="418">
        <f>Dry_Matter_Content!H16</f>
        <v>0.73</v>
      </c>
      <c r="E29" s="284">
        <f>MCF!R28</f>
        <v>1</v>
      </c>
      <c r="F29" s="67">
        <f t="shared" si="0"/>
        <v>5.2559203152950991E-2</v>
      </c>
      <c r="G29" s="67">
        <f t="shared" si="1"/>
        <v>5.2559203152950991E-2</v>
      </c>
      <c r="H29" s="67">
        <f t="shared" si="2"/>
        <v>0</v>
      </c>
      <c r="I29" s="67">
        <f t="shared" si="3"/>
        <v>0.30317785558325278</v>
      </c>
      <c r="J29" s="67">
        <f t="shared" si="4"/>
        <v>1.8171902676103791E-2</v>
      </c>
      <c r="K29" s="100">
        <f t="shared" si="6"/>
        <v>1.2114601784069194E-2</v>
      </c>
      <c r="O29" s="96">
        <f>Amnt_Deposited!B24</f>
        <v>2010</v>
      </c>
      <c r="P29" s="99">
        <f>Amnt_Deposited!H24</f>
        <v>0.47999272285799993</v>
      </c>
      <c r="Q29" s="284">
        <f>MCF!R28</f>
        <v>1</v>
      </c>
      <c r="R29" s="67">
        <f t="shared" si="5"/>
        <v>5.7599126742959993E-2</v>
      </c>
      <c r="S29" s="67">
        <f t="shared" si="7"/>
        <v>5.7599126742959993E-2</v>
      </c>
      <c r="T29" s="67">
        <f t="shared" si="8"/>
        <v>0</v>
      </c>
      <c r="U29" s="67">
        <f t="shared" si="9"/>
        <v>0.33224970474877014</v>
      </c>
      <c r="V29" s="67">
        <f t="shared" si="10"/>
        <v>1.9914413891620589E-2</v>
      </c>
      <c r="W29" s="100">
        <f t="shared" si="11"/>
        <v>1.3276275927747059E-2</v>
      </c>
    </row>
    <row r="30" spans="2:23">
      <c r="B30" s="96">
        <f>Amnt_Deposited!B25</f>
        <v>2011</v>
      </c>
      <c r="C30" s="99">
        <f>Amnt_Deposited!H25</f>
        <v>0.45980696250000003</v>
      </c>
      <c r="D30" s="418">
        <f>Dry_Matter_Content!H17</f>
        <v>0.73</v>
      </c>
      <c r="E30" s="284">
        <f>MCF!R29</f>
        <v>1</v>
      </c>
      <c r="F30" s="67">
        <f t="shared" si="0"/>
        <v>5.0348862393749999E-2</v>
      </c>
      <c r="G30" s="67">
        <f t="shared" si="1"/>
        <v>5.0348862393749999E-2</v>
      </c>
      <c r="H30" s="67">
        <f t="shared" si="2"/>
        <v>0</v>
      </c>
      <c r="I30" s="67">
        <f t="shared" si="3"/>
        <v>0.33303002127191295</v>
      </c>
      <c r="J30" s="67">
        <f t="shared" si="4"/>
        <v>2.0496696705089794E-2</v>
      </c>
      <c r="K30" s="100">
        <f t="shared" si="6"/>
        <v>1.3664464470059862E-2</v>
      </c>
      <c r="O30" s="96">
        <f>Amnt_Deposited!B25</f>
        <v>2011</v>
      </c>
      <c r="P30" s="99">
        <f>Amnt_Deposited!H25</f>
        <v>0.45980696250000003</v>
      </c>
      <c r="Q30" s="284">
        <f>MCF!R29</f>
        <v>1</v>
      </c>
      <c r="R30" s="67">
        <f t="shared" si="5"/>
        <v>5.51768355E-2</v>
      </c>
      <c r="S30" s="67">
        <f t="shared" si="7"/>
        <v>5.51768355E-2</v>
      </c>
      <c r="T30" s="67">
        <f t="shared" si="8"/>
        <v>0</v>
      </c>
      <c r="U30" s="67">
        <f t="shared" si="9"/>
        <v>0.36496440687332932</v>
      </c>
      <c r="V30" s="67">
        <f t="shared" si="10"/>
        <v>2.2462133375440868E-2</v>
      </c>
      <c r="W30" s="100">
        <f t="shared" si="11"/>
        <v>1.4974755583627245E-2</v>
      </c>
    </row>
    <row r="31" spans="2:23">
      <c r="B31" s="96">
        <f>Amnt_Deposited!B26</f>
        <v>2012</v>
      </c>
      <c r="C31" s="99">
        <f>Amnt_Deposited!H26</f>
        <v>0.48066406236000003</v>
      </c>
      <c r="D31" s="418">
        <f>Dry_Matter_Content!H18</f>
        <v>0.73</v>
      </c>
      <c r="E31" s="284">
        <f>MCF!R30</f>
        <v>1</v>
      </c>
      <c r="F31" s="67">
        <f t="shared" si="0"/>
        <v>5.2632714828420003E-2</v>
      </c>
      <c r="G31" s="67">
        <f t="shared" si="1"/>
        <v>5.2632714828420003E-2</v>
      </c>
      <c r="H31" s="67">
        <f t="shared" si="2"/>
        <v>0</v>
      </c>
      <c r="I31" s="67">
        <f t="shared" si="3"/>
        <v>0.36314784850549814</v>
      </c>
      <c r="J31" s="67">
        <f t="shared" si="4"/>
        <v>2.2514887594834825E-2</v>
      </c>
      <c r="K31" s="100">
        <f t="shared" si="6"/>
        <v>1.5009925063223215E-2</v>
      </c>
      <c r="O31" s="96">
        <f>Amnt_Deposited!B26</f>
        <v>2012</v>
      </c>
      <c r="P31" s="99">
        <f>Amnt_Deposited!H26</f>
        <v>0.48066406236000003</v>
      </c>
      <c r="Q31" s="284">
        <f>MCF!R30</f>
        <v>1</v>
      </c>
      <c r="R31" s="67">
        <f t="shared" si="5"/>
        <v>5.7679687483200001E-2</v>
      </c>
      <c r="S31" s="67">
        <f t="shared" si="7"/>
        <v>5.7679687483200001E-2</v>
      </c>
      <c r="T31" s="67">
        <f t="shared" si="8"/>
        <v>0</v>
      </c>
      <c r="U31" s="67">
        <f t="shared" si="9"/>
        <v>0.39797024493753225</v>
      </c>
      <c r="V31" s="67">
        <f t="shared" si="10"/>
        <v>2.4673849418997071E-2</v>
      </c>
      <c r="W31" s="100">
        <f t="shared" si="11"/>
        <v>1.6449232945998045E-2</v>
      </c>
    </row>
    <row r="32" spans="2:23">
      <c r="B32" s="96">
        <f>Amnt_Deposited!B27</f>
        <v>2013</v>
      </c>
      <c r="C32" s="99">
        <f>Amnt_Deposited!H27</f>
        <v>0.50220905904000002</v>
      </c>
      <c r="D32" s="418">
        <f>Dry_Matter_Content!H19</f>
        <v>0.73</v>
      </c>
      <c r="E32" s="284">
        <f>MCF!R31</f>
        <v>1</v>
      </c>
      <c r="F32" s="67">
        <f t="shared" si="0"/>
        <v>5.4991891964880003E-2</v>
      </c>
      <c r="G32" s="67">
        <f t="shared" si="1"/>
        <v>5.4991891964880003E-2</v>
      </c>
      <c r="H32" s="67">
        <f t="shared" si="2"/>
        <v>0</v>
      </c>
      <c r="I32" s="67">
        <f t="shared" si="3"/>
        <v>0.39358870162354803</v>
      </c>
      <c r="J32" s="67">
        <f t="shared" si="4"/>
        <v>2.4551038846830121E-2</v>
      </c>
      <c r="K32" s="100">
        <f t="shared" si="6"/>
        <v>1.6367359231220079E-2</v>
      </c>
      <c r="O32" s="96">
        <f>Amnt_Deposited!B27</f>
        <v>2013</v>
      </c>
      <c r="P32" s="99">
        <f>Amnt_Deposited!H27</f>
        <v>0.50220905904000002</v>
      </c>
      <c r="Q32" s="284">
        <f>MCF!R31</f>
        <v>1</v>
      </c>
      <c r="R32" s="67">
        <f t="shared" si="5"/>
        <v>6.0265087084800002E-2</v>
      </c>
      <c r="S32" s="67">
        <f t="shared" si="7"/>
        <v>6.0265087084800002E-2</v>
      </c>
      <c r="T32" s="67">
        <f t="shared" si="8"/>
        <v>0</v>
      </c>
      <c r="U32" s="67">
        <f t="shared" si="9"/>
        <v>0.43133008397101158</v>
      </c>
      <c r="V32" s="67">
        <f t="shared" si="10"/>
        <v>2.6905248051320683E-2</v>
      </c>
      <c r="W32" s="100">
        <f t="shared" si="11"/>
        <v>1.7936832034213788E-2</v>
      </c>
    </row>
    <row r="33" spans="2:23">
      <c r="B33" s="96">
        <f>Amnt_Deposited!B28</f>
        <v>2014</v>
      </c>
      <c r="C33" s="99">
        <f>Amnt_Deposited!H28</f>
        <v>0.52398619956000003</v>
      </c>
      <c r="D33" s="418">
        <f>Dry_Matter_Content!H20</f>
        <v>0.73</v>
      </c>
      <c r="E33" s="284">
        <f>MCF!R32</f>
        <v>1</v>
      </c>
      <c r="F33" s="67">
        <f t="shared" si="0"/>
        <v>5.7376488851819993E-2</v>
      </c>
      <c r="G33" s="67">
        <f t="shared" si="1"/>
        <v>5.7376488851819993E-2</v>
      </c>
      <c r="H33" s="67">
        <f t="shared" si="2"/>
        <v>0</v>
      </c>
      <c r="I33" s="67">
        <f t="shared" si="3"/>
        <v>0.42435616183042246</v>
      </c>
      <c r="J33" s="67">
        <f t="shared" si="4"/>
        <v>2.6609028644945576E-2</v>
      </c>
      <c r="K33" s="100">
        <f t="shared" si="6"/>
        <v>1.7739352429963717E-2</v>
      </c>
      <c r="O33" s="96">
        <f>Amnt_Deposited!B28</f>
        <v>2014</v>
      </c>
      <c r="P33" s="99">
        <f>Amnt_Deposited!H28</f>
        <v>0.52398619956000003</v>
      </c>
      <c r="Q33" s="284">
        <f>MCF!R32</f>
        <v>1</v>
      </c>
      <c r="R33" s="67">
        <f t="shared" si="5"/>
        <v>6.2878343947200002E-2</v>
      </c>
      <c r="S33" s="67">
        <f t="shared" si="7"/>
        <v>6.2878343947200002E-2</v>
      </c>
      <c r="T33" s="67">
        <f t="shared" si="8"/>
        <v>0</v>
      </c>
      <c r="U33" s="67">
        <f t="shared" si="9"/>
        <v>0.46504784858128489</v>
      </c>
      <c r="V33" s="67">
        <f t="shared" si="10"/>
        <v>2.9160579336926663E-2</v>
      </c>
      <c r="W33" s="100">
        <f t="shared" si="11"/>
        <v>1.9440386224617773E-2</v>
      </c>
    </row>
    <row r="34" spans="2:23">
      <c r="B34" s="96">
        <f>Amnt_Deposited!B29</f>
        <v>2015</v>
      </c>
      <c r="C34" s="99">
        <f>Amnt_Deposited!H29</f>
        <v>0.54641709809999994</v>
      </c>
      <c r="D34" s="418">
        <f>Dry_Matter_Content!H21</f>
        <v>0.73</v>
      </c>
      <c r="E34" s="284">
        <f>MCF!R33</f>
        <v>1</v>
      </c>
      <c r="F34" s="67">
        <f t="shared" si="0"/>
        <v>5.9832672241949991E-2</v>
      </c>
      <c r="G34" s="67">
        <f t="shared" si="1"/>
        <v>5.9832672241949991E-2</v>
      </c>
      <c r="H34" s="67">
        <f t="shared" si="2"/>
        <v>0</v>
      </c>
      <c r="I34" s="67">
        <f t="shared" si="3"/>
        <v>0.45549973497164437</v>
      </c>
      <c r="J34" s="67">
        <f t="shared" si="4"/>
        <v>2.8689099100728099E-2</v>
      </c>
      <c r="K34" s="100">
        <f t="shared" si="6"/>
        <v>1.9126066067152066E-2</v>
      </c>
      <c r="O34" s="96">
        <f>Amnt_Deposited!B29</f>
        <v>2015</v>
      </c>
      <c r="P34" s="99">
        <f>Amnt_Deposited!H29</f>
        <v>0.54641709809999994</v>
      </c>
      <c r="Q34" s="284">
        <f>MCF!R33</f>
        <v>1</v>
      </c>
      <c r="R34" s="67">
        <f t="shared" si="5"/>
        <v>6.5570051771999996E-2</v>
      </c>
      <c r="S34" s="67">
        <f t="shared" si="7"/>
        <v>6.5570051771999996E-2</v>
      </c>
      <c r="T34" s="67">
        <f t="shared" si="8"/>
        <v>0</v>
      </c>
      <c r="U34" s="67">
        <f t="shared" si="9"/>
        <v>0.49917779174974725</v>
      </c>
      <c r="V34" s="67">
        <f t="shared" si="10"/>
        <v>3.1440108603537645E-2</v>
      </c>
      <c r="W34" s="100">
        <f t="shared" si="11"/>
        <v>2.0960072402358428E-2</v>
      </c>
    </row>
    <row r="35" spans="2:23">
      <c r="B35" s="96">
        <f>Amnt_Deposited!B30</f>
        <v>2016</v>
      </c>
      <c r="C35" s="99">
        <f>Amnt_Deposited!H30</f>
        <v>0.56941982153999993</v>
      </c>
      <c r="D35" s="418">
        <f>Dry_Matter_Content!H22</f>
        <v>0.73</v>
      </c>
      <c r="E35" s="284">
        <f>MCF!R34</f>
        <v>1</v>
      </c>
      <c r="F35" s="67">
        <f t="shared" si="0"/>
        <v>6.2351470458629987E-2</v>
      </c>
      <c r="G35" s="67">
        <f t="shared" si="1"/>
        <v>6.2351470458629987E-2</v>
      </c>
      <c r="H35" s="67">
        <f t="shared" si="2"/>
        <v>0</v>
      </c>
      <c r="I35" s="67">
        <f t="shared" si="3"/>
        <v>0.48705660831498854</v>
      </c>
      <c r="J35" s="67">
        <f t="shared" si="4"/>
        <v>3.0794597115285819E-2</v>
      </c>
      <c r="K35" s="100">
        <f t="shared" si="6"/>
        <v>2.0529731410190544E-2</v>
      </c>
      <c r="O35" s="96">
        <f>Amnt_Deposited!B30</f>
        <v>2016</v>
      </c>
      <c r="P35" s="99">
        <f>Amnt_Deposited!H30</f>
        <v>0.56941982153999993</v>
      </c>
      <c r="Q35" s="284">
        <f>MCF!R34</f>
        <v>1</v>
      </c>
      <c r="R35" s="67">
        <f t="shared" si="5"/>
        <v>6.8330378584799983E-2</v>
      </c>
      <c r="S35" s="67">
        <f t="shared" si="7"/>
        <v>6.8330378584799983E-2</v>
      </c>
      <c r="T35" s="67">
        <f t="shared" si="8"/>
        <v>0</v>
      </c>
      <c r="U35" s="67">
        <f t="shared" si="9"/>
        <v>0.53376066664656274</v>
      </c>
      <c r="V35" s="67">
        <f t="shared" si="10"/>
        <v>3.3747503687984459E-2</v>
      </c>
      <c r="W35" s="100">
        <f t="shared" si="11"/>
        <v>2.2498335791989638E-2</v>
      </c>
    </row>
    <row r="36" spans="2:23">
      <c r="B36" s="96">
        <f>Amnt_Deposited!B31</f>
        <v>2017</v>
      </c>
      <c r="C36" s="99">
        <f>Amnt_Deposited!H31</f>
        <v>0.55043338578821999</v>
      </c>
      <c r="D36" s="418">
        <f>Dry_Matter_Content!H23</f>
        <v>0.73</v>
      </c>
      <c r="E36" s="284">
        <f>MCF!R35</f>
        <v>1</v>
      </c>
      <c r="F36" s="67">
        <f t="shared" si="0"/>
        <v>6.0272455743810086E-2</v>
      </c>
      <c r="G36" s="67">
        <f t="shared" si="1"/>
        <v>6.0272455743810086E-2</v>
      </c>
      <c r="H36" s="67">
        <f t="shared" si="2"/>
        <v>0</v>
      </c>
      <c r="I36" s="67">
        <f t="shared" si="3"/>
        <v>0.51440102728105752</v>
      </c>
      <c r="J36" s="67">
        <f t="shared" si="4"/>
        <v>3.2928036777741129E-2</v>
      </c>
      <c r="K36" s="100">
        <f t="shared" si="6"/>
        <v>2.1952024518494085E-2</v>
      </c>
      <c r="O36" s="96">
        <f>Amnt_Deposited!B31</f>
        <v>2017</v>
      </c>
      <c r="P36" s="99">
        <f>Amnt_Deposited!H31</f>
        <v>0.55043338578821999</v>
      </c>
      <c r="Q36" s="284">
        <f>MCF!R35</f>
        <v>1</v>
      </c>
      <c r="R36" s="67">
        <f t="shared" si="5"/>
        <v>6.6052006294586393E-2</v>
      </c>
      <c r="S36" s="67">
        <f t="shared" si="7"/>
        <v>6.6052006294586393E-2</v>
      </c>
      <c r="T36" s="67">
        <f t="shared" si="8"/>
        <v>0</v>
      </c>
      <c r="U36" s="67">
        <f t="shared" si="9"/>
        <v>0.56372715318472044</v>
      </c>
      <c r="V36" s="67">
        <f t="shared" si="10"/>
        <v>3.6085519756428631E-2</v>
      </c>
      <c r="W36" s="100">
        <f t="shared" si="11"/>
        <v>2.4057013170952421E-2</v>
      </c>
    </row>
    <row r="37" spans="2:23">
      <c r="B37" s="96">
        <f>Amnt_Deposited!B32</f>
        <v>2018</v>
      </c>
      <c r="C37" s="99">
        <f>Amnt_Deposited!H32</f>
        <v>0.58373545155787399</v>
      </c>
      <c r="D37" s="418">
        <f>Dry_Matter_Content!H24</f>
        <v>0.73</v>
      </c>
      <c r="E37" s="284">
        <f>MCF!R36</f>
        <v>1</v>
      </c>
      <c r="F37" s="67">
        <f t="shared" si="0"/>
        <v>6.3919031945587193E-2</v>
      </c>
      <c r="G37" s="67">
        <f t="shared" si="1"/>
        <v>6.3919031945587193E-2</v>
      </c>
      <c r="H37" s="67">
        <f t="shared" si="2"/>
        <v>0</v>
      </c>
      <c r="I37" s="67">
        <f t="shared" si="3"/>
        <v>0.54354337073571635</v>
      </c>
      <c r="J37" s="67">
        <f t="shared" si="4"/>
        <v>3.4776688490928388E-2</v>
      </c>
      <c r="K37" s="100">
        <f t="shared" si="6"/>
        <v>2.3184458993952259E-2</v>
      </c>
      <c r="O37" s="96">
        <f>Amnt_Deposited!B32</f>
        <v>2018</v>
      </c>
      <c r="P37" s="99">
        <f>Amnt_Deposited!H32</f>
        <v>0.58373545155787399</v>
      </c>
      <c r="Q37" s="284">
        <f>MCF!R36</f>
        <v>1</v>
      </c>
      <c r="R37" s="67">
        <f t="shared" si="5"/>
        <v>7.004825418694488E-2</v>
      </c>
      <c r="S37" s="67">
        <f t="shared" si="7"/>
        <v>7.004825418694488E-2</v>
      </c>
      <c r="T37" s="67">
        <f t="shared" si="8"/>
        <v>0</v>
      </c>
      <c r="U37" s="67">
        <f t="shared" si="9"/>
        <v>0.59566396792955212</v>
      </c>
      <c r="V37" s="67">
        <f t="shared" si="10"/>
        <v>3.8111439442113294E-2</v>
      </c>
      <c r="W37" s="100">
        <f t="shared" si="11"/>
        <v>2.5407626294742195E-2</v>
      </c>
    </row>
    <row r="38" spans="2:23">
      <c r="B38" s="96">
        <f>Amnt_Deposited!B33</f>
        <v>2019</v>
      </c>
      <c r="C38" s="99">
        <f>Amnt_Deposited!H33</f>
        <v>0.61815876232156153</v>
      </c>
      <c r="D38" s="418">
        <f>Dry_Matter_Content!H25</f>
        <v>0.73</v>
      </c>
      <c r="E38" s="284">
        <f>MCF!R37</f>
        <v>1</v>
      </c>
      <c r="F38" s="67">
        <f t="shared" si="0"/>
        <v>6.768838447421098E-2</v>
      </c>
      <c r="G38" s="67">
        <f t="shared" si="1"/>
        <v>6.768838447421098E-2</v>
      </c>
      <c r="H38" s="67">
        <f t="shared" si="2"/>
        <v>0</v>
      </c>
      <c r="I38" s="67">
        <f t="shared" si="3"/>
        <v>0.57448486419904055</v>
      </c>
      <c r="J38" s="67">
        <f t="shared" si="4"/>
        <v>3.6746891010886767E-2</v>
      </c>
      <c r="K38" s="100">
        <f t="shared" si="6"/>
        <v>2.4497927340591176E-2</v>
      </c>
      <c r="O38" s="96">
        <f>Amnt_Deposited!B33</f>
        <v>2019</v>
      </c>
      <c r="P38" s="99">
        <f>Amnt_Deposited!H33</f>
        <v>0.61815876232156153</v>
      </c>
      <c r="Q38" s="284">
        <f>MCF!R37</f>
        <v>1</v>
      </c>
      <c r="R38" s="67">
        <f t="shared" si="5"/>
        <v>7.4179051478587374E-2</v>
      </c>
      <c r="S38" s="67">
        <f t="shared" si="7"/>
        <v>7.4179051478587374E-2</v>
      </c>
      <c r="T38" s="67">
        <f t="shared" si="8"/>
        <v>0</v>
      </c>
      <c r="U38" s="67">
        <f t="shared" si="9"/>
        <v>0.62957245391675676</v>
      </c>
      <c r="V38" s="67">
        <f t="shared" si="10"/>
        <v>4.0270565491382755E-2</v>
      </c>
      <c r="W38" s="100">
        <f t="shared" si="11"/>
        <v>2.6847043660921836E-2</v>
      </c>
    </row>
    <row r="39" spans="2:23">
      <c r="B39" s="96">
        <f>Amnt_Deposited!B34</f>
        <v>2020</v>
      </c>
      <c r="C39" s="99">
        <f>Amnt_Deposited!H34</f>
        <v>0.65371957480243303</v>
      </c>
      <c r="D39" s="418">
        <f>Dry_Matter_Content!H26</f>
        <v>0.73</v>
      </c>
      <c r="E39" s="284">
        <f>MCF!R38</f>
        <v>1</v>
      </c>
      <c r="F39" s="67">
        <f t="shared" si="0"/>
        <v>7.1582293440866404E-2</v>
      </c>
      <c r="G39" s="67">
        <f t="shared" si="1"/>
        <v>7.1582293440866404E-2</v>
      </c>
      <c r="H39" s="67">
        <f t="shared" si="2"/>
        <v>0</v>
      </c>
      <c r="I39" s="67">
        <f t="shared" si="3"/>
        <v>0.60722843044955976</v>
      </c>
      <c r="J39" s="67">
        <f t="shared" si="4"/>
        <v>3.8838727190347186E-2</v>
      </c>
      <c r="K39" s="100">
        <f t="shared" si="6"/>
        <v>2.5892484793564791E-2</v>
      </c>
      <c r="O39" s="96">
        <f>Amnt_Deposited!B34</f>
        <v>2020</v>
      </c>
      <c r="P39" s="99">
        <f>Amnt_Deposited!H34</f>
        <v>0.65371957480243303</v>
      </c>
      <c r="Q39" s="284">
        <f>MCF!R38</f>
        <v>1</v>
      </c>
      <c r="R39" s="67">
        <f t="shared" si="5"/>
        <v>7.8446348976291963E-2</v>
      </c>
      <c r="S39" s="67">
        <f t="shared" si="7"/>
        <v>7.8446348976291963E-2</v>
      </c>
      <c r="T39" s="67">
        <f t="shared" si="8"/>
        <v>0</v>
      </c>
      <c r="U39" s="67">
        <f t="shared" si="9"/>
        <v>0.6654558141912984</v>
      </c>
      <c r="V39" s="67">
        <f t="shared" si="10"/>
        <v>4.2562988701750341E-2</v>
      </c>
      <c r="W39" s="100">
        <f t="shared" si="11"/>
        <v>2.8375325801166893E-2</v>
      </c>
    </row>
    <row r="40" spans="2:23">
      <c r="B40" s="96">
        <f>Amnt_Deposited!B35</f>
        <v>2021</v>
      </c>
      <c r="C40" s="99">
        <f>Amnt_Deposited!H35</f>
        <v>0.6904326003354444</v>
      </c>
      <c r="D40" s="418">
        <f>Dry_Matter_Content!H27</f>
        <v>0.73</v>
      </c>
      <c r="E40" s="284">
        <f>MCF!R39</f>
        <v>1</v>
      </c>
      <c r="F40" s="67">
        <f t="shared" si="0"/>
        <v>7.5602369736731165E-2</v>
      </c>
      <c r="G40" s="67">
        <f t="shared" si="1"/>
        <v>7.5602369736731165E-2</v>
      </c>
      <c r="H40" s="67">
        <f t="shared" si="2"/>
        <v>0</v>
      </c>
      <c r="I40" s="67">
        <f t="shared" si="3"/>
        <v>0.6417784055590896</v>
      </c>
      <c r="J40" s="67">
        <f t="shared" si="4"/>
        <v>4.1052394627201304E-2</v>
      </c>
      <c r="K40" s="100">
        <f t="shared" si="6"/>
        <v>2.7368263084800868E-2</v>
      </c>
      <c r="O40" s="96">
        <f>Amnt_Deposited!B35</f>
        <v>2021</v>
      </c>
      <c r="P40" s="99">
        <f>Amnt_Deposited!H35</f>
        <v>0.6904326003354444</v>
      </c>
      <c r="Q40" s="284">
        <f>MCF!R39</f>
        <v>1</v>
      </c>
      <c r="R40" s="67">
        <f t="shared" si="5"/>
        <v>8.2851912040253328E-2</v>
      </c>
      <c r="S40" s="67">
        <f t="shared" si="7"/>
        <v>8.2851912040253328E-2</v>
      </c>
      <c r="T40" s="67">
        <f t="shared" si="8"/>
        <v>0</v>
      </c>
      <c r="U40" s="67">
        <f t="shared" si="9"/>
        <v>0.70331880061270102</v>
      </c>
      <c r="V40" s="67">
        <f t="shared" si="10"/>
        <v>4.4988925618850741E-2</v>
      </c>
      <c r="W40" s="100">
        <f t="shared" si="11"/>
        <v>2.9992617079233827E-2</v>
      </c>
    </row>
    <row r="41" spans="2:23">
      <c r="B41" s="96">
        <f>Amnt_Deposited!B36</f>
        <v>2022</v>
      </c>
      <c r="C41" s="99">
        <f>Amnt_Deposited!H36</f>
        <v>0.72831077795550292</v>
      </c>
      <c r="D41" s="418">
        <f>Dry_Matter_Content!H28</f>
        <v>0.73</v>
      </c>
      <c r="E41" s="284">
        <f>MCF!R40</f>
        <v>1</v>
      </c>
      <c r="F41" s="67">
        <f t="shared" si="0"/>
        <v>7.9750030186127571E-2</v>
      </c>
      <c r="G41" s="67">
        <f t="shared" si="1"/>
        <v>7.9750030186127571E-2</v>
      </c>
      <c r="H41" s="67">
        <f t="shared" si="2"/>
        <v>0</v>
      </c>
      <c r="I41" s="67">
        <f t="shared" si="3"/>
        <v>0.67814024927851602</v>
      </c>
      <c r="J41" s="67">
        <f t="shared" si="4"/>
        <v>4.338818646670118E-2</v>
      </c>
      <c r="K41" s="100">
        <f t="shared" si="6"/>
        <v>2.8925457644467453E-2</v>
      </c>
      <c r="O41" s="96">
        <f>Amnt_Deposited!B36</f>
        <v>2022</v>
      </c>
      <c r="P41" s="99">
        <f>Amnt_Deposited!H36</f>
        <v>0.72831077795550292</v>
      </c>
      <c r="Q41" s="284">
        <f>MCF!R40</f>
        <v>1</v>
      </c>
      <c r="R41" s="67">
        <f t="shared" si="5"/>
        <v>8.7397293354660344E-2</v>
      </c>
      <c r="S41" s="67">
        <f t="shared" si="7"/>
        <v>8.7397293354660344E-2</v>
      </c>
      <c r="T41" s="67">
        <f t="shared" si="8"/>
        <v>0</v>
      </c>
      <c r="U41" s="67">
        <f t="shared" si="9"/>
        <v>0.74316739646960661</v>
      </c>
      <c r="V41" s="67">
        <f t="shared" si="10"/>
        <v>4.754869749775472E-2</v>
      </c>
      <c r="W41" s="100">
        <f t="shared" si="11"/>
        <v>3.1699131665169814E-2</v>
      </c>
    </row>
    <row r="42" spans="2:23">
      <c r="B42" s="96">
        <f>Amnt_Deposited!B37</f>
        <v>2023</v>
      </c>
      <c r="C42" s="99">
        <f>Amnt_Deposited!H37</f>
        <v>0.76736502560747233</v>
      </c>
      <c r="D42" s="418">
        <f>Dry_Matter_Content!H29</f>
        <v>0.73</v>
      </c>
      <c r="E42" s="284">
        <f>MCF!R41</f>
        <v>1</v>
      </c>
      <c r="F42" s="67">
        <f t="shared" si="0"/>
        <v>8.4026470304018219E-2</v>
      </c>
      <c r="G42" s="67">
        <f t="shared" si="1"/>
        <v>8.4026470304018219E-2</v>
      </c>
      <c r="H42" s="67">
        <f t="shared" si="2"/>
        <v>0</v>
      </c>
      <c r="I42" s="67">
        <f t="shared" si="3"/>
        <v>0.71632024776078573</v>
      </c>
      <c r="J42" s="67">
        <f t="shared" si="4"/>
        <v>4.5846471821748488E-2</v>
      </c>
      <c r="K42" s="100">
        <f t="shared" si="6"/>
        <v>3.0564314547832323E-2</v>
      </c>
      <c r="O42" s="96">
        <f>Amnt_Deposited!B37</f>
        <v>2023</v>
      </c>
      <c r="P42" s="99">
        <f>Amnt_Deposited!H37</f>
        <v>0.76736502560747233</v>
      </c>
      <c r="Q42" s="284">
        <f>MCF!R41</f>
        <v>1</v>
      </c>
      <c r="R42" s="67">
        <f t="shared" si="5"/>
        <v>9.2083803072896681E-2</v>
      </c>
      <c r="S42" s="67">
        <f t="shared" si="7"/>
        <v>9.2083803072896681E-2</v>
      </c>
      <c r="T42" s="67">
        <f t="shared" si="8"/>
        <v>0</v>
      </c>
      <c r="U42" s="67">
        <f t="shared" si="9"/>
        <v>0.78500849069675149</v>
      </c>
      <c r="V42" s="67">
        <f t="shared" si="10"/>
        <v>5.0242708845751764E-2</v>
      </c>
      <c r="W42" s="100">
        <f t="shared" si="11"/>
        <v>3.3495139230501174E-2</v>
      </c>
    </row>
    <row r="43" spans="2:23">
      <c r="B43" s="96">
        <f>Amnt_Deposited!B38</f>
        <v>2024</v>
      </c>
      <c r="C43" s="99">
        <f>Amnt_Deposited!H38</f>
        <v>0.80760396759134556</v>
      </c>
      <c r="D43" s="418">
        <f>Dry_Matter_Content!H30</f>
        <v>0.73</v>
      </c>
      <c r="E43" s="284">
        <f>MCF!R42</f>
        <v>1</v>
      </c>
      <c r="F43" s="67">
        <f t="shared" si="0"/>
        <v>8.8432634451252337E-2</v>
      </c>
      <c r="G43" s="67">
        <f t="shared" si="1"/>
        <v>8.8432634451252337E-2</v>
      </c>
      <c r="H43" s="67">
        <f t="shared" si="2"/>
        <v>0</v>
      </c>
      <c r="I43" s="67">
        <f t="shared" si="3"/>
        <v>0.75632520653690671</v>
      </c>
      <c r="J43" s="67">
        <f t="shared" si="4"/>
        <v>4.8427675675131433E-2</v>
      </c>
      <c r="K43" s="100">
        <f t="shared" si="6"/>
        <v>3.2285117116754289E-2</v>
      </c>
      <c r="O43" s="96">
        <f>Amnt_Deposited!B38</f>
        <v>2024</v>
      </c>
      <c r="P43" s="99">
        <f>Amnt_Deposited!H38</f>
        <v>0.80760396759134556</v>
      </c>
      <c r="Q43" s="284">
        <f>MCF!R42</f>
        <v>1</v>
      </c>
      <c r="R43" s="67">
        <f t="shared" si="5"/>
        <v>9.691247611096146E-2</v>
      </c>
      <c r="S43" s="67">
        <f t="shared" si="7"/>
        <v>9.691247611096146E-2</v>
      </c>
      <c r="T43" s="67">
        <f t="shared" si="8"/>
        <v>0</v>
      </c>
      <c r="U43" s="67">
        <f t="shared" si="9"/>
        <v>0.82884954141030864</v>
      </c>
      <c r="V43" s="67">
        <f t="shared" si="10"/>
        <v>5.3071425397404309E-2</v>
      </c>
      <c r="W43" s="100">
        <f t="shared" si="11"/>
        <v>3.5380950264936206E-2</v>
      </c>
    </row>
    <row r="44" spans="2:23">
      <c r="B44" s="96">
        <f>Amnt_Deposited!B39</f>
        <v>2025</v>
      </c>
      <c r="C44" s="99">
        <f>Amnt_Deposited!H39</f>
        <v>0.84903363620007266</v>
      </c>
      <c r="D44" s="418">
        <f>Dry_Matter_Content!H31</f>
        <v>0.73</v>
      </c>
      <c r="E44" s="284">
        <f>MCF!R43</f>
        <v>1</v>
      </c>
      <c r="F44" s="67">
        <f t="shared" si="0"/>
        <v>9.2969183163907954E-2</v>
      </c>
      <c r="G44" s="67">
        <f t="shared" si="1"/>
        <v>9.2969183163907954E-2</v>
      </c>
      <c r="H44" s="67">
        <f t="shared" si="2"/>
        <v>0</v>
      </c>
      <c r="I44" s="67">
        <f t="shared" si="3"/>
        <v>0.79816213157800964</v>
      </c>
      <c r="J44" s="67">
        <f t="shared" si="4"/>
        <v>5.1132258122804981E-2</v>
      </c>
      <c r="K44" s="100">
        <f t="shared" si="6"/>
        <v>3.4088172081869983E-2</v>
      </c>
      <c r="O44" s="96">
        <f>Amnt_Deposited!B39</f>
        <v>2025</v>
      </c>
      <c r="P44" s="99">
        <f>Amnt_Deposited!H39</f>
        <v>0.84903363620007266</v>
      </c>
      <c r="Q44" s="284">
        <f>MCF!R43</f>
        <v>1</v>
      </c>
      <c r="R44" s="67">
        <f t="shared" si="5"/>
        <v>0.10188403634400872</v>
      </c>
      <c r="S44" s="67">
        <f t="shared" si="7"/>
        <v>0.10188403634400872</v>
      </c>
      <c r="T44" s="67">
        <f t="shared" si="8"/>
        <v>0</v>
      </c>
      <c r="U44" s="67">
        <f t="shared" si="9"/>
        <v>0.8746982263868599</v>
      </c>
      <c r="V44" s="67">
        <f t="shared" si="10"/>
        <v>5.6035351367457513E-2</v>
      </c>
      <c r="W44" s="100">
        <f t="shared" si="11"/>
        <v>3.735690091163834E-2</v>
      </c>
    </row>
    <row r="45" spans="2:23">
      <c r="B45" s="96">
        <f>Amnt_Deposited!B40</f>
        <v>2026</v>
      </c>
      <c r="C45" s="99">
        <f>Amnt_Deposited!H40</f>
        <v>0.89165714533910834</v>
      </c>
      <c r="D45" s="418">
        <f>Dry_Matter_Content!H32</f>
        <v>0.73</v>
      </c>
      <c r="E45" s="284">
        <f>MCF!R44</f>
        <v>1</v>
      </c>
      <c r="F45" s="67">
        <f t="shared" si="0"/>
        <v>9.7636457414632366E-2</v>
      </c>
      <c r="G45" s="67">
        <f t="shared" si="1"/>
        <v>9.7636457414632366E-2</v>
      </c>
      <c r="H45" s="67">
        <f t="shared" si="2"/>
        <v>0</v>
      </c>
      <c r="I45" s="67">
        <f t="shared" si="3"/>
        <v>0.84183789618092686</v>
      </c>
      <c r="J45" s="67">
        <f t="shared" si="4"/>
        <v>5.396069281171513E-2</v>
      </c>
      <c r="K45" s="100">
        <f t="shared" si="6"/>
        <v>3.5973795207810084E-2</v>
      </c>
      <c r="O45" s="96">
        <f>Amnt_Deposited!B40</f>
        <v>2026</v>
      </c>
      <c r="P45" s="99">
        <f>Amnt_Deposited!H40</f>
        <v>0.89165714533910834</v>
      </c>
      <c r="Q45" s="284">
        <f>MCF!R44</f>
        <v>1</v>
      </c>
      <c r="R45" s="67">
        <f t="shared" si="5"/>
        <v>0.106998857440693</v>
      </c>
      <c r="S45" s="67">
        <f t="shared" si="7"/>
        <v>0.106998857440693</v>
      </c>
      <c r="T45" s="67">
        <f t="shared" si="8"/>
        <v>0</v>
      </c>
      <c r="U45" s="67">
        <f t="shared" si="9"/>
        <v>0.92256207800649526</v>
      </c>
      <c r="V45" s="67">
        <f t="shared" si="10"/>
        <v>5.9135005821057678E-2</v>
      </c>
      <c r="W45" s="100">
        <f t="shared" si="11"/>
        <v>3.9423337214038449E-2</v>
      </c>
    </row>
    <row r="46" spans="2:23">
      <c r="B46" s="96">
        <f>Amnt_Deposited!B41</f>
        <v>2027</v>
      </c>
      <c r="C46" s="99">
        <f>Amnt_Deposited!H41</f>
        <v>0.93547433373472633</v>
      </c>
      <c r="D46" s="418">
        <f>Dry_Matter_Content!H33</f>
        <v>0.73</v>
      </c>
      <c r="E46" s="284">
        <f>MCF!R45</f>
        <v>1</v>
      </c>
      <c r="F46" s="67">
        <f t="shared" si="0"/>
        <v>0.10243443954395254</v>
      </c>
      <c r="G46" s="67">
        <f t="shared" si="1"/>
        <v>0.10243443954395254</v>
      </c>
      <c r="H46" s="67">
        <f t="shared" si="2"/>
        <v>0</v>
      </c>
      <c r="I46" s="67">
        <f t="shared" si="3"/>
        <v>0.88735889130567402</v>
      </c>
      <c r="J46" s="67">
        <f t="shared" si="4"/>
        <v>5.6913444419205358E-2</v>
      </c>
      <c r="K46" s="100">
        <f t="shared" si="6"/>
        <v>3.7942296279470239E-2</v>
      </c>
      <c r="O46" s="96">
        <f>Amnt_Deposited!B41</f>
        <v>2027</v>
      </c>
      <c r="P46" s="99">
        <f>Amnt_Deposited!H41</f>
        <v>0.93547433373472633</v>
      </c>
      <c r="Q46" s="284">
        <f>MCF!R45</f>
        <v>1</v>
      </c>
      <c r="R46" s="67">
        <f t="shared" si="5"/>
        <v>0.11225692004816716</v>
      </c>
      <c r="S46" s="67">
        <f t="shared" si="7"/>
        <v>0.11225692004816716</v>
      </c>
      <c r="T46" s="67">
        <f t="shared" si="8"/>
        <v>0</v>
      </c>
      <c r="U46" s="67">
        <f t="shared" si="9"/>
        <v>0.97244810006101268</v>
      </c>
      <c r="V46" s="67">
        <f t="shared" si="10"/>
        <v>6.2370897993649713E-2</v>
      </c>
      <c r="W46" s="100">
        <f t="shared" si="11"/>
        <v>4.1580598662433139E-2</v>
      </c>
    </row>
    <row r="47" spans="2:23">
      <c r="B47" s="96">
        <f>Amnt_Deposited!B42</f>
        <v>2028</v>
      </c>
      <c r="C47" s="99">
        <f>Amnt_Deposited!H42</f>
        <v>0.98048137514140099</v>
      </c>
      <c r="D47" s="418">
        <f>Dry_Matter_Content!H34</f>
        <v>0.73</v>
      </c>
      <c r="E47" s="284">
        <f>MCF!R46</f>
        <v>1</v>
      </c>
      <c r="F47" s="67">
        <f t="shared" si="0"/>
        <v>0.1073627105779834</v>
      </c>
      <c r="G47" s="67">
        <f t="shared" si="1"/>
        <v>0.1073627105779834</v>
      </c>
      <c r="H47" s="67">
        <f t="shared" si="2"/>
        <v>0</v>
      </c>
      <c r="I47" s="67">
        <f t="shared" si="3"/>
        <v>0.93473065686998802</v>
      </c>
      <c r="J47" s="67">
        <f t="shared" si="4"/>
        <v>5.9990945013669472E-2</v>
      </c>
      <c r="K47" s="100">
        <f t="shared" si="6"/>
        <v>3.9993963342446315E-2</v>
      </c>
      <c r="O47" s="96">
        <f>Amnt_Deposited!B42</f>
        <v>2028</v>
      </c>
      <c r="P47" s="99">
        <f>Amnt_Deposited!H42</f>
        <v>0.98048137514140099</v>
      </c>
      <c r="Q47" s="284">
        <f>MCF!R46</f>
        <v>1</v>
      </c>
      <c r="R47" s="67">
        <f t="shared" si="5"/>
        <v>0.11765776501696812</v>
      </c>
      <c r="S47" s="67">
        <f t="shared" si="7"/>
        <v>0.11765776501696812</v>
      </c>
      <c r="T47" s="67">
        <f t="shared" si="8"/>
        <v>0</v>
      </c>
      <c r="U47" s="67">
        <f t="shared" si="9"/>
        <v>1.0243623636931374</v>
      </c>
      <c r="V47" s="67">
        <f t="shared" si="10"/>
        <v>6.574350138484325E-2</v>
      </c>
      <c r="W47" s="100">
        <f t="shared" si="11"/>
        <v>4.3829000923228834E-2</v>
      </c>
    </row>
    <row r="48" spans="2:23">
      <c r="B48" s="96">
        <f>Amnt_Deposited!B43</f>
        <v>2029</v>
      </c>
      <c r="C48" s="99">
        <f>Amnt_Deposited!H43</f>
        <v>1.0266703527459784</v>
      </c>
      <c r="D48" s="418">
        <f>Dry_Matter_Content!H35</f>
        <v>0.73</v>
      </c>
      <c r="E48" s="284">
        <f>MCF!R47</f>
        <v>1</v>
      </c>
      <c r="F48" s="67">
        <f t="shared" si="0"/>
        <v>0.11242040362568463</v>
      </c>
      <c r="G48" s="67">
        <f t="shared" si="1"/>
        <v>0.11242040362568463</v>
      </c>
      <c r="H48" s="67">
        <f t="shared" si="2"/>
        <v>0</v>
      </c>
      <c r="I48" s="67">
        <f t="shared" si="3"/>
        <v>0.9839574913678889</v>
      </c>
      <c r="J48" s="67">
        <f t="shared" si="4"/>
        <v>6.3193569127783678E-2</v>
      </c>
      <c r="K48" s="100">
        <f t="shared" si="6"/>
        <v>4.2129046085189116E-2</v>
      </c>
      <c r="O48" s="96">
        <f>Amnt_Deposited!B43</f>
        <v>2029</v>
      </c>
      <c r="P48" s="99">
        <f>Amnt_Deposited!H43</f>
        <v>1.0266703527459784</v>
      </c>
      <c r="Q48" s="284">
        <f>MCF!R47</f>
        <v>1</v>
      </c>
      <c r="R48" s="67">
        <f t="shared" si="5"/>
        <v>0.12320044232951741</v>
      </c>
      <c r="S48" s="67">
        <f t="shared" si="7"/>
        <v>0.12320044232951741</v>
      </c>
      <c r="T48" s="67">
        <f t="shared" si="8"/>
        <v>0</v>
      </c>
      <c r="U48" s="67">
        <f t="shared" si="9"/>
        <v>1.0783095795812481</v>
      </c>
      <c r="V48" s="67">
        <f t="shared" si="10"/>
        <v>6.9253226441406759E-2</v>
      </c>
      <c r="W48" s="100">
        <f t="shared" si="11"/>
        <v>4.6168817627604504E-2</v>
      </c>
    </row>
    <row r="49" spans="2:23">
      <c r="B49" s="96">
        <f>Amnt_Deposited!B44</f>
        <v>2030</v>
      </c>
      <c r="C49" s="99">
        <f>Amnt_Deposited!H44</f>
        <v>1.0747879200000001</v>
      </c>
      <c r="D49" s="418">
        <f>Dry_Matter_Content!H36</f>
        <v>0.73</v>
      </c>
      <c r="E49" s="284">
        <f>MCF!R48</f>
        <v>1</v>
      </c>
      <c r="F49" s="67">
        <f t="shared" si="0"/>
        <v>0.11768927724</v>
      </c>
      <c r="G49" s="67">
        <f t="shared" si="1"/>
        <v>0.11768927724</v>
      </c>
      <c r="H49" s="67">
        <f t="shared" si="2"/>
        <v>0</v>
      </c>
      <c r="I49" s="67">
        <f t="shared" si="3"/>
        <v>1.0351251612415799</v>
      </c>
      <c r="J49" s="67">
        <f t="shared" si="4"/>
        <v>6.6521607366308841E-2</v>
      </c>
      <c r="K49" s="100">
        <f t="shared" si="6"/>
        <v>4.4347738244205889E-2</v>
      </c>
      <c r="O49" s="96">
        <f>Amnt_Deposited!B44</f>
        <v>2030</v>
      </c>
      <c r="P49" s="99">
        <f>Amnt_Deposited!H44</f>
        <v>1.0747879200000001</v>
      </c>
      <c r="Q49" s="284">
        <f>MCF!R48</f>
        <v>1</v>
      </c>
      <c r="R49" s="67">
        <f t="shared" si="5"/>
        <v>0.1289745504</v>
      </c>
      <c r="S49" s="67">
        <f t="shared" si="7"/>
        <v>0.1289745504</v>
      </c>
      <c r="T49" s="67">
        <f t="shared" si="8"/>
        <v>0</v>
      </c>
      <c r="U49" s="67">
        <f t="shared" si="9"/>
        <v>1.1343837383469368</v>
      </c>
      <c r="V49" s="67">
        <f t="shared" si="10"/>
        <v>7.2900391634311057E-2</v>
      </c>
      <c r="W49" s="100">
        <f t="shared" si="11"/>
        <v>4.86002610895407E-2</v>
      </c>
    </row>
    <row r="50" spans="2:23">
      <c r="B50" s="96">
        <f>Amnt_Deposited!B45</f>
        <v>2031</v>
      </c>
      <c r="C50" s="99">
        <f>Amnt_Deposited!H45</f>
        <v>0</v>
      </c>
      <c r="D50" s="418">
        <f>Dry_Matter_Content!H37</f>
        <v>0.73</v>
      </c>
      <c r="E50" s="284">
        <f>MCF!R49</f>
        <v>1</v>
      </c>
      <c r="F50" s="67">
        <f t="shared" si="0"/>
        <v>0</v>
      </c>
      <c r="G50" s="67">
        <f t="shared" si="1"/>
        <v>0</v>
      </c>
      <c r="H50" s="67">
        <f t="shared" si="2"/>
        <v>0</v>
      </c>
      <c r="I50" s="67">
        <f t="shared" si="3"/>
        <v>0.96514430317079736</v>
      </c>
      <c r="J50" s="67">
        <f t="shared" si="4"/>
        <v>6.9980858070782581E-2</v>
      </c>
      <c r="K50" s="100">
        <f t="shared" si="6"/>
        <v>4.6653905380521721E-2</v>
      </c>
      <c r="O50" s="96">
        <f>Amnt_Deposited!B45</f>
        <v>2031</v>
      </c>
      <c r="P50" s="99">
        <f>Amnt_Deposited!H45</f>
        <v>0</v>
      </c>
      <c r="Q50" s="284">
        <f>MCF!R49</f>
        <v>1</v>
      </c>
      <c r="R50" s="67">
        <f t="shared" si="5"/>
        <v>0</v>
      </c>
      <c r="S50" s="67">
        <f t="shared" si="7"/>
        <v>0</v>
      </c>
      <c r="T50" s="67">
        <f t="shared" si="8"/>
        <v>0</v>
      </c>
      <c r="U50" s="67">
        <f t="shared" si="9"/>
        <v>1.0576923870364903</v>
      </c>
      <c r="V50" s="67">
        <f t="shared" si="10"/>
        <v>7.6691351310446659E-2</v>
      </c>
      <c r="W50" s="100">
        <f t="shared" si="11"/>
        <v>5.1127567540297771E-2</v>
      </c>
    </row>
    <row r="51" spans="2:23">
      <c r="B51" s="96">
        <f>Amnt_Deposited!B46</f>
        <v>2032</v>
      </c>
      <c r="C51" s="99">
        <f>Amnt_Deposited!H46</f>
        <v>0</v>
      </c>
      <c r="D51" s="418">
        <f>Dry_Matter_Content!H38</f>
        <v>0.73</v>
      </c>
      <c r="E51" s="284">
        <f>MCF!R50</f>
        <v>1</v>
      </c>
      <c r="F51" s="67">
        <f t="shared" ref="F51:F82" si="12">C51*D51*$K$6*DOCF*E51</f>
        <v>0</v>
      </c>
      <c r="G51" s="67">
        <f t="shared" si="1"/>
        <v>0</v>
      </c>
      <c r="H51" s="67">
        <f t="shared" si="2"/>
        <v>0</v>
      </c>
      <c r="I51" s="67">
        <f t="shared" si="3"/>
        <v>0.89989458359388441</v>
      </c>
      <c r="J51" s="67">
        <f t="shared" si="4"/>
        <v>6.5249719576912987E-2</v>
      </c>
      <c r="K51" s="100">
        <f t="shared" si="6"/>
        <v>4.3499813051275323E-2</v>
      </c>
      <c r="O51" s="96">
        <f>Amnt_Deposited!B46</f>
        <v>2032</v>
      </c>
      <c r="P51" s="99">
        <f>Amnt_Deposited!H46</f>
        <v>0</v>
      </c>
      <c r="Q51" s="284">
        <f>MCF!R50</f>
        <v>1</v>
      </c>
      <c r="R51" s="67">
        <f t="shared" ref="R51:R82" si="13">P51*$W$6*DOCF*Q51</f>
        <v>0</v>
      </c>
      <c r="S51" s="67">
        <f t="shared" si="7"/>
        <v>0</v>
      </c>
      <c r="T51" s="67">
        <f t="shared" si="8"/>
        <v>0</v>
      </c>
      <c r="U51" s="67">
        <f t="shared" si="9"/>
        <v>0.98618584503439388</v>
      </c>
      <c r="V51" s="67">
        <f t="shared" si="10"/>
        <v>7.1506542002096427E-2</v>
      </c>
      <c r="W51" s="100">
        <f t="shared" si="11"/>
        <v>4.7671028001397615E-2</v>
      </c>
    </row>
    <row r="52" spans="2:23">
      <c r="B52" s="96">
        <f>Amnt_Deposited!B47</f>
        <v>2033</v>
      </c>
      <c r="C52" s="99">
        <f>Amnt_Deposited!H47</f>
        <v>0</v>
      </c>
      <c r="D52" s="418">
        <f>Dry_Matter_Content!H39</f>
        <v>0.73</v>
      </c>
      <c r="E52" s="284">
        <f>MCF!R51</f>
        <v>1</v>
      </c>
      <c r="F52" s="67">
        <f t="shared" si="12"/>
        <v>0</v>
      </c>
      <c r="G52" s="67">
        <f t="shared" si="1"/>
        <v>0</v>
      </c>
      <c r="H52" s="67">
        <f t="shared" si="2"/>
        <v>0</v>
      </c>
      <c r="I52" s="67">
        <f t="shared" si="3"/>
        <v>0.8390561483097746</v>
      </c>
      <c r="J52" s="67">
        <f t="shared" si="4"/>
        <v>6.0838435284109836E-2</v>
      </c>
      <c r="K52" s="100">
        <f t="shared" si="6"/>
        <v>4.0558956856073219E-2</v>
      </c>
      <c r="O52" s="96">
        <f>Amnt_Deposited!B47</f>
        <v>2033</v>
      </c>
      <c r="P52" s="99">
        <f>Amnt_Deposited!H47</f>
        <v>0</v>
      </c>
      <c r="Q52" s="284">
        <f>MCF!R51</f>
        <v>1</v>
      </c>
      <c r="R52" s="67">
        <f t="shared" si="13"/>
        <v>0</v>
      </c>
      <c r="S52" s="67">
        <f t="shared" si="7"/>
        <v>0</v>
      </c>
      <c r="T52" s="67">
        <f t="shared" si="8"/>
        <v>0</v>
      </c>
      <c r="U52" s="67">
        <f t="shared" si="9"/>
        <v>0.91951358718879406</v>
      </c>
      <c r="V52" s="67">
        <f t="shared" si="10"/>
        <v>6.6672257845599825E-2</v>
      </c>
      <c r="W52" s="100">
        <f t="shared" si="11"/>
        <v>4.4448171897066548E-2</v>
      </c>
    </row>
    <row r="53" spans="2:23">
      <c r="B53" s="96">
        <f>Amnt_Deposited!B48</f>
        <v>2034</v>
      </c>
      <c r="C53" s="99">
        <f>Amnt_Deposited!H48</f>
        <v>0</v>
      </c>
      <c r="D53" s="418">
        <f>Dry_Matter_Content!H40</f>
        <v>0.73</v>
      </c>
      <c r="E53" s="284">
        <f>MCF!R52</f>
        <v>1</v>
      </c>
      <c r="F53" s="67">
        <f t="shared" si="12"/>
        <v>0</v>
      </c>
      <c r="G53" s="67">
        <f t="shared" si="1"/>
        <v>0</v>
      </c>
      <c r="H53" s="67">
        <f t="shared" si="2"/>
        <v>0</v>
      </c>
      <c r="I53" s="67">
        <f t="shared" si="3"/>
        <v>0.78233076723812256</v>
      </c>
      <c r="J53" s="67">
        <f t="shared" si="4"/>
        <v>5.6725381071651995E-2</v>
      </c>
      <c r="K53" s="100">
        <f t="shared" si="6"/>
        <v>3.7816920714434661E-2</v>
      </c>
      <c r="O53" s="96">
        <f>Amnt_Deposited!B48</f>
        <v>2034</v>
      </c>
      <c r="P53" s="99">
        <f>Amnt_Deposited!H48</f>
        <v>0</v>
      </c>
      <c r="Q53" s="284">
        <f>MCF!R52</f>
        <v>1</v>
      </c>
      <c r="R53" s="67">
        <f t="shared" si="13"/>
        <v>0</v>
      </c>
      <c r="S53" s="67">
        <f t="shared" si="7"/>
        <v>0</v>
      </c>
      <c r="T53" s="67">
        <f t="shared" si="8"/>
        <v>0</v>
      </c>
      <c r="U53" s="67">
        <f t="shared" si="9"/>
        <v>0.85734878601438091</v>
      </c>
      <c r="V53" s="67">
        <f t="shared" si="10"/>
        <v>6.2164801174413142E-2</v>
      </c>
      <c r="W53" s="100">
        <f t="shared" si="11"/>
        <v>4.1443200782942093E-2</v>
      </c>
    </row>
    <row r="54" spans="2:23">
      <c r="B54" s="96">
        <f>Amnt_Deposited!B49</f>
        <v>2035</v>
      </c>
      <c r="C54" s="99">
        <f>Amnt_Deposited!H49</f>
        <v>0</v>
      </c>
      <c r="D54" s="418">
        <f>Dry_Matter_Content!H41</f>
        <v>0.73</v>
      </c>
      <c r="E54" s="284">
        <f>MCF!R53</f>
        <v>1</v>
      </c>
      <c r="F54" s="67">
        <f t="shared" si="12"/>
        <v>0</v>
      </c>
      <c r="G54" s="67">
        <f t="shared" si="1"/>
        <v>0</v>
      </c>
      <c r="H54" s="67">
        <f t="shared" si="2"/>
        <v>0</v>
      </c>
      <c r="I54" s="67">
        <f t="shared" si="3"/>
        <v>0.72944037249510441</v>
      </c>
      <c r="J54" s="67">
        <f t="shared" si="4"/>
        <v>5.2890394743018175E-2</v>
      </c>
      <c r="K54" s="100">
        <f t="shared" si="6"/>
        <v>3.5260263162012112E-2</v>
      </c>
      <c r="O54" s="96">
        <f>Amnt_Deposited!B49</f>
        <v>2035</v>
      </c>
      <c r="P54" s="99">
        <f>Amnt_Deposited!H49</f>
        <v>0</v>
      </c>
      <c r="Q54" s="284">
        <f>MCF!R53</f>
        <v>1</v>
      </c>
      <c r="R54" s="67">
        <f t="shared" si="13"/>
        <v>0</v>
      </c>
      <c r="S54" s="67">
        <f t="shared" si="7"/>
        <v>0</v>
      </c>
      <c r="T54" s="67">
        <f t="shared" si="8"/>
        <v>0</v>
      </c>
      <c r="U54" s="67">
        <f t="shared" si="9"/>
        <v>0.79938670958367608</v>
      </c>
      <c r="V54" s="67">
        <f t="shared" si="10"/>
        <v>5.7962076430704855E-2</v>
      </c>
      <c r="W54" s="100">
        <f t="shared" si="11"/>
        <v>3.8641384287136565E-2</v>
      </c>
    </row>
    <row r="55" spans="2:23">
      <c r="B55" s="96">
        <f>Amnt_Deposited!B50</f>
        <v>2036</v>
      </c>
      <c r="C55" s="99">
        <f>Amnt_Deposited!H50</f>
        <v>0</v>
      </c>
      <c r="D55" s="418">
        <f>Dry_Matter_Content!H42</f>
        <v>0.73</v>
      </c>
      <c r="E55" s="284">
        <f>MCF!R54</f>
        <v>1</v>
      </c>
      <c r="F55" s="67">
        <f t="shared" si="12"/>
        <v>0</v>
      </c>
      <c r="G55" s="67">
        <f t="shared" si="1"/>
        <v>0</v>
      </c>
      <c r="H55" s="67">
        <f t="shared" si="2"/>
        <v>0</v>
      </c>
      <c r="I55" s="67">
        <f t="shared" si="3"/>
        <v>0.6801256953043282</v>
      </c>
      <c r="J55" s="67">
        <f t="shared" si="4"/>
        <v>4.9314677190776202E-2</v>
      </c>
      <c r="K55" s="100">
        <f t="shared" si="6"/>
        <v>3.2876451460517465E-2</v>
      </c>
      <c r="O55" s="96">
        <f>Amnt_Deposited!B50</f>
        <v>2036</v>
      </c>
      <c r="P55" s="99">
        <f>Amnt_Deposited!H50</f>
        <v>0</v>
      </c>
      <c r="Q55" s="284">
        <f>MCF!R54</f>
        <v>1</v>
      </c>
      <c r="R55" s="67">
        <f t="shared" si="13"/>
        <v>0</v>
      </c>
      <c r="S55" s="67">
        <f t="shared" si="7"/>
        <v>0</v>
      </c>
      <c r="T55" s="67">
        <f t="shared" si="8"/>
        <v>0</v>
      </c>
      <c r="U55" s="67">
        <f t="shared" si="9"/>
        <v>0.74534322773077066</v>
      </c>
      <c r="V55" s="67">
        <f t="shared" si="10"/>
        <v>5.4043481852905431E-2</v>
      </c>
      <c r="W55" s="100">
        <f t="shared" si="11"/>
        <v>3.6028987901936954E-2</v>
      </c>
    </row>
    <row r="56" spans="2:23">
      <c r="B56" s="96">
        <f>Amnt_Deposited!B51</f>
        <v>2037</v>
      </c>
      <c r="C56" s="99">
        <f>Amnt_Deposited!H51</f>
        <v>0</v>
      </c>
      <c r="D56" s="418">
        <f>Dry_Matter_Content!H43</f>
        <v>0.73</v>
      </c>
      <c r="E56" s="284">
        <f>MCF!R55</f>
        <v>1</v>
      </c>
      <c r="F56" s="67">
        <f t="shared" si="12"/>
        <v>0</v>
      </c>
      <c r="G56" s="67">
        <f t="shared" si="1"/>
        <v>0</v>
      </c>
      <c r="H56" s="67">
        <f t="shared" si="2"/>
        <v>0</v>
      </c>
      <c r="I56" s="67">
        <f t="shared" si="3"/>
        <v>0.63414499506099165</v>
      </c>
      <c r="J56" s="67">
        <f t="shared" si="4"/>
        <v>4.5980700243336566E-2</v>
      </c>
      <c r="K56" s="100">
        <f t="shared" si="6"/>
        <v>3.0653800162224375E-2</v>
      </c>
      <c r="O56" s="96">
        <f>Amnt_Deposited!B51</f>
        <v>2037</v>
      </c>
      <c r="P56" s="99">
        <f>Amnt_Deposited!H51</f>
        <v>0</v>
      </c>
      <c r="Q56" s="284">
        <f>MCF!R55</f>
        <v>1</v>
      </c>
      <c r="R56" s="67">
        <f t="shared" si="13"/>
        <v>0</v>
      </c>
      <c r="S56" s="67">
        <f t="shared" si="7"/>
        <v>0</v>
      </c>
      <c r="T56" s="67">
        <f t="shared" si="8"/>
        <v>0</v>
      </c>
      <c r="U56" s="67">
        <f t="shared" si="9"/>
        <v>0.69495341924492238</v>
      </c>
      <c r="V56" s="67">
        <f t="shared" si="10"/>
        <v>5.0389808485848293E-2</v>
      </c>
      <c r="W56" s="100">
        <f t="shared" si="11"/>
        <v>3.3593205657232193E-2</v>
      </c>
    </row>
    <row r="57" spans="2:23">
      <c r="B57" s="96">
        <f>Amnt_Deposited!B52</f>
        <v>2038</v>
      </c>
      <c r="C57" s="99">
        <f>Amnt_Deposited!H52</f>
        <v>0</v>
      </c>
      <c r="D57" s="418">
        <f>Dry_Matter_Content!H44</f>
        <v>0.73</v>
      </c>
      <c r="E57" s="284">
        <f>MCF!R56</f>
        <v>1</v>
      </c>
      <c r="F57" s="67">
        <f t="shared" si="12"/>
        <v>0</v>
      </c>
      <c r="G57" s="67">
        <f t="shared" si="1"/>
        <v>0</v>
      </c>
      <c r="H57" s="67">
        <f t="shared" si="2"/>
        <v>0</v>
      </c>
      <c r="I57" s="67">
        <f t="shared" si="3"/>
        <v>0.59127287431915665</v>
      </c>
      <c r="J57" s="67">
        <f t="shared" si="4"/>
        <v>4.287212074183494E-2</v>
      </c>
      <c r="K57" s="100">
        <f t="shared" si="6"/>
        <v>2.8581413827889958E-2</v>
      </c>
      <c r="O57" s="96">
        <f>Amnt_Deposited!B52</f>
        <v>2038</v>
      </c>
      <c r="P57" s="99">
        <f>Amnt_Deposited!H52</f>
        <v>0</v>
      </c>
      <c r="Q57" s="284">
        <f>MCF!R56</f>
        <v>1</v>
      </c>
      <c r="R57" s="67">
        <f t="shared" si="13"/>
        <v>0</v>
      </c>
      <c r="S57" s="67">
        <f t="shared" si="7"/>
        <v>0</v>
      </c>
      <c r="T57" s="67">
        <f t="shared" si="8"/>
        <v>0</v>
      </c>
      <c r="U57" s="67">
        <f t="shared" si="9"/>
        <v>0.64797027322647316</v>
      </c>
      <c r="V57" s="67">
        <f t="shared" si="10"/>
        <v>4.6983146018449252E-2</v>
      </c>
      <c r="W57" s="100">
        <f t="shared" si="11"/>
        <v>3.1322097345632835E-2</v>
      </c>
    </row>
    <row r="58" spans="2:23">
      <c r="B58" s="96">
        <f>Amnt_Deposited!B53</f>
        <v>2039</v>
      </c>
      <c r="C58" s="99">
        <f>Amnt_Deposited!H53</f>
        <v>0</v>
      </c>
      <c r="D58" s="418">
        <f>Dry_Matter_Content!H45</f>
        <v>0.73</v>
      </c>
      <c r="E58" s="284">
        <f>MCF!R57</f>
        <v>1</v>
      </c>
      <c r="F58" s="67">
        <f t="shared" si="12"/>
        <v>0</v>
      </c>
      <c r="G58" s="67">
        <f t="shared" si="1"/>
        <v>0</v>
      </c>
      <c r="H58" s="67">
        <f t="shared" si="2"/>
        <v>0</v>
      </c>
      <c r="I58" s="67">
        <f t="shared" si="3"/>
        <v>0.55129917389320815</v>
      </c>
      <c r="J58" s="67">
        <f t="shared" si="4"/>
        <v>3.9973700425948513E-2</v>
      </c>
      <c r="K58" s="100">
        <f t="shared" si="6"/>
        <v>2.6649133617299009E-2</v>
      </c>
      <c r="O58" s="96">
        <f>Amnt_Deposited!B53</f>
        <v>2039</v>
      </c>
      <c r="P58" s="99">
        <f>Amnt_Deposited!H53</f>
        <v>0</v>
      </c>
      <c r="Q58" s="284">
        <f>MCF!R57</f>
        <v>1</v>
      </c>
      <c r="R58" s="67">
        <f t="shared" si="13"/>
        <v>0</v>
      </c>
      <c r="S58" s="67">
        <f t="shared" si="7"/>
        <v>0</v>
      </c>
      <c r="T58" s="67">
        <f t="shared" si="8"/>
        <v>0</v>
      </c>
      <c r="U58" s="67">
        <f t="shared" si="9"/>
        <v>0.6041634782391323</v>
      </c>
      <c r="V58" s="67">
        <f t="shared" si="10"/>
        <v>4.3806794987340851E-2</v>
      </c>
      <c r="W58" s="100">
        <f t="shared" si="11"/>
        <v>2.9204529991560566E-2</v>
      </c>
    </row>
    <row r="59" spans="2:23">
      <c r="B59" s="96">
        <f>Amnt_Deposited!B54</f>
        <v>2040</v>
      </c>
      <c r="C59" s="99">
        <f>Amnt_Deposited!H54</f>
        <v>0</v>
      </c>
      <c r="D59" s="418">
        <f>Dry_Matter_Content!H46</f>
        <v>0.73</v>
      </c>
      <c r="E59" s="284">
        <f>MCF!R58</f>
        <v>1</v>
      </c>
      <c r="F59" s="67">
        <f t="shared" si="12"/>
        <v>0</v>
      </c>
      <c r="G59" s="67">
        <f t="shared" si="1"/>
        <v>0</v>
      </c>
      <c r="H59" s="67">
        <f t="shared" si="2"/>
        <v>0</v>
      </c>
      <c r="I59" s="67">
        <f t="shared" si="3"/>
        <v>0.51402794265728202</v>
      </c>
      <c r="J59" s="67">
        <f t="shared" si="4"/>
        <v>3.7271231235926169E-2</v>
      </c>
      <c r="K59" s="100">
        <f t="shared" si="6"/>
        <v>2.4847487490617444E-2</v>
      </c>
      <c r="O59" s="96">
        <f>Amnt_Deposited!B54</f>
        <v>2040</v>
      </c>
      <c r="P59" s="99">
        <f>Amnt_Deposited!H54</f>
        <v>0</v>
      </c>
      <c r="Q59" s="284">
        <f>MCF!R58</f>
        <v>1</v>
      </c>
      <c r="R59" s="67">
        <f t="shared" si="13"/>
        <v>0</v>
      </c>
      <c r="S59" s="67">
        <f t="shared" si="7"/>
        <v>0</v>
      </c>
      <c r="T59" s="67">
        <f t="shared" si="8"/>
        <v>0</v>
      </c>
      <c r="U59" s="67">
        <f t="shared" si="9"/>
        <v>0.56331829332304884</v>
      </c>
      <c r="V59" s="67">
        <f t="shared" si="10"/>
        <v>4.084518491608348E-2</v>
      </c>
      <c r="W59" s="100">
        <f t="shared" si="11"/>
        <v>2.7230123277388985E-2</v>
      </c>
    </row>
    <row r="60" spans="2:23">
      <c r="B60" s="96">
        <f>Amnt_Deposited!B55</f>
        <v>2041</v>
      </c>
      <c r="C60" s="99">
        <f>Amnt_Deposited!H55</f>
        <v>0</v>
      </c>
      <c r="D60" s="418">
        <f>Dry_Matter_Content!H47</f>
        <v>0.73</v>
      </c>
      <c r="E60" s="284">
        <f>MCF!R59</f>
        <v>1</v>
      </c>
      <c r="F60" s="67">
        <f t="shared" si="12"/>
        <v>0</v>
      </c>
      <c r="G60" s="67">
        <f t="shared" si="1"/>
        <v>0</v>
      </c>
      <c r="H60" s="67">
        <f t="shared" si="2"/>
        <v>0</v>
      </c>
      <c r="I60" s="67">
        <f t="shared" si="3"/>
        <v>0.47927647699261894</v>
      </c>
      <c r="J60" s="67">
        <f t="shared" si="4"/>
        <v>3.4751465664663105E-2</v>
      </c>
      <c r="K60" s="100">
        <f t="shared" si="6"/>
        <v>2.3167643776442069E-2</v>
      </c>
      <c r="O60" s="96">
        <f>Amnt_Deposited!B55</f>
        <v>2041</v>
      </c>
      <c r="P60" s="99">
        <f>Amnt_Deposited!H55</f>
        <v>0</v>
      </c>
      <c r="Q60" s="284">
        <f>MCF!R59</f>
        <v>1</v>
      </c>
      <c r="R60" s="67">
        <f t="shared" si="13"/>
        <v>0</v>
      </c>
      <c r="S60" s="67">
        <f t="shared" si="7"/>
        <v>0</v>
      </c>
      <c r="T60" s="67">
        <f t="shared" si="8"/>
        <v>0</v>
      </c>
      <c r="U60" s="67">
        <f t="shared" si="9"/>
        <v>0.52523449533437694</v>
      </c>
      <c r="V60" s="67">
        <f t="shared" si="10"/>
        <v>3.8083797988671897E-2</v>
      </c>
      <c r="W60" s="100">
        <f t="shared" si="11"/>
        <v>2.5389198659114598E-2</v>
      </c>
    </row>
    <row r="61" spans="2:23">
      <c r="B61" s="96">
        <f>Amnt_Deposited!B56</f>
        <v>2042</v>
      </c>
      <c r="C61" s="99">
        <f>Amnt_Deposited!H56</f>
        <v>0</v>
      </c>
      <c r="D61" s="418">
        <f>Dry_Matter_Content!H48</f>
        <v>0.73</v>
      </c>
      <c r="E61" s="284">
        <f>MCF!R60</f>
        <v>1</v>
      </c>
      <c r="F61" s="67">
        <f t="shared" si="12"/>
        <v>0</v>
      </c>
      <c r="G61" s="67">
        <f t="shared" si="1"/>
        <v>0</v>
      </c>
      <c r="H61" s="67">
        <f t="shared" si="2"/>
        <v>0</v>
      </c>
      <c r="I61" s="67">
        <f t="shared" si="3"/>
        <v>0.44687442517421333</v>
      </c>
      <c r="J61" s="67">
        <f t="shared" si="4"/>
        <v>3.2402051818405636E-2</v>
      </c>
      <c r="K61" s="100">
        <f t="shared" si="6"/>
        <v>2.160136787893709E-2</v>
      </c>
      <c r="O61" s="96">
        <f>Amnt_Deposited!B56</f>
        <v>2042</v>
      </c>
      <c r="P61" s="99">
        <f>Amnt_Deposited!H56</f>
        <v>0</v>
      </c>
      <c r="Q61" s="284">
        <f>MCF!R60</f>
        <v>1</v>
      </c>
      <c r="R61" s="67">
        <f t="shared" si="13"/>
        <v>0</v>
      </c>
      <c r="S61" s="67">
        <f t="shared" si="7"/>
        <v>0</v>
      </c>
      <c r="T61" s="67">
        <f t="shared" si="8"/>
        <v>0</v>
      </c>
      <c r="U61" s="67">
        <f t="shared" si="9"/>
        <v>0.4897253974511927</v>
      </c>
      <c r="V61" s="67">
        <f t="shared" si="10"/>
        <v>3.5509097883184258E-2</v>
      </c>
      <c r="W61" s="100">
        <f t="shared" si="11"/>
        <v>2.3672731922122839E-2</v>
      </c>
    </row>
    <row r="62" spans="2:23">
      <c r="B62" s="96">
        <f>Amnt_Deposited!B57</f>
        <v>2043</v>
      </c>
      <c r="C62" s="99">
        <f>Amnt_Deposited!H57</f>
        <v>0</v>
      </c>
      <c r="D62" s="418">
        <f>Dry_Matter_Content!H49</f>
        <v>0.73</v>
      </c>
      <c r="E62" s="284">
        <f>MCF!R61</f>
        <v>1</v>
      </c>
      <c r="F62" s="67">
        <f t="shared" si="12"/>
        <v>0</v>
      </c>
      <c r="G62" s="67">
        <f t="shared" si="1"/>
        <v>0</v>
      </c>
      <c r="H62" s="67">
        <f t="shared" si="2"/>
        <v>0</v>
      </c>
      <c r="I62" s="67">
        <f t="shared" si="3"/>
        <v>0.41666295230645961</v>
      </c>
      <c r="J62" s="67">
        <f t="shared" si="4"/>
        <v>3.0211472867753709E-2</v>
      </c>
      <c r="K62" s="100">
        <f t="shared" si="6"/>
        <v>2.0140981911835804E-2</v>
      </c>
      <c r="O62" s="96">
        <f>Amnt_Deposited!B57</f>
        <v>2043</v>
      </c>
      <c r="P62" s="99">
        <f>Amnt_Deposited!H57</f>
        <v>0</v>
      </c>
      <c r="Q62" s="284">
        <f>MCF!R61</f>
        <v>1</v>
      </c>
      <c r="R62" s="67">
        <f t="shared" si="13"/>
        <v>0</v>
      </c>
      <c r="S62" s="67">
        <f t="shared" si="7"/>
        <v>0</v>
      </c>
      <c r="T62" s="67">
        <f t="shared" si="8"/>
        <v>0</v>
      </c>
      <c r="U62" s="67">
        <f t="shared" si="9"/>
        <v>0.45661693403447629</v>
      </c>
      <c r="V62" s="67">
        <f t="shared" si="10"/>
        <v>3.3108463416716395E-2</v>
      </c>
      <c r="W62" s="100">
        <f t="shared" si="11"/>
        <v>2.2072308944477596E-2</v>
      </c>
    </row>
    <row r="63" spans="2:23">
      <c r="B63" s="96">
        <f>Amnt_Deposited!B58</f>
        <v>2044</v>
      </c>
      <c r="C63" s="99">
        <f>Amnt_Deposited!H58</f>
        <v>0</v>
      </c>
      <c r="D63" s="418">
        <f>Dry_Matter_Content!H50</f>
        <v>0.73</v>
      </c>
      <c r="E63" s="284">
        <f>MCF!R62</f>
        <v>1</v>
      </c>
      <c r="F63" s="67">
        <f t="shared" si="12"/>
        <v>0</v>
      </c>
      <c r="G63" s="67">
        <f t="shared" si="1"/>
        <v>0</v>
      </c>
      <c r="H63" s="67">
        <f t="shared" si="2"/>
        <v>0</v>
      </c>
      <c r="I63" s="67">
        <f t="shared" si="3"/>
        <v>0.38849396171430983</v>
      </c>
      <c r="J63" s="67">
        <f t="shared" si="4"/>
        <v>2.8168990592149792E-2</v>
      </c>
      <c r="K63" s="100">
        <f t="shared" si="6"/>
        <v>1.8779327061433194E-2</v>
      </c>
      <c r="O63" s="96">
        <f>Amnt_Deposited!B58</f>
        <v>2044</v>
      </c>
      <c r="P63" s="99">
        <f>Amnt_Deposited!H58</f>
        <v>0</v>
      </c>
      <c r="Q63" s="284">
        <f>MCF!R62</f>
        <v>1</v>
      </c>
      <c r="R63" s="67">
        <f t="shared" si="13"/>
        <v>0</v>
      </c>
      <c r="S63" s="67">
        <f t="shared" si="7"/>
        <v>0</v>
      </c>
      <c r="T63" s="67">
        <f t="shared" si="8"/>
        <v>0</v>
      </c>
      <c r="U63" s="67">
        <f t="shared" si="9"/>
        <v>0.42574680735814774</v>
      </c>
      <c r="V63" s="67">
        <f t="shared" si="10"/>
        <v>3.087012667632854E-2</v>
      </c>
      <c r="W63" s="100">
        <f t="shared" si="11"/>
        <v>2.0580084450885692E-2</v>
      </c>
    </row>
    <row r="64" spans="2:23">
      <c r="B64" s="96">
        <f>Amnt_Deposited!B59</f>
        <v>2045</v>
      </c>
      <c r="C64" s="99">
        <f>Amnt_Deposited!H59</f>
        <v>0</v>
      </c>
      <c r="D64" s="418">
        <f>Dry_Matter_Content!H51</f>
        <v>0.73</v>
      </c>
      <c r="E64" s="284">
        <f>MCF!R63</f>
        <v>1</v>
      </c>
      <c r="F64" s="67">
        <f t="shared" si="12"/>
        <v>0</v>
      </c>
      <c r="G64" s="67">
        <f t="shared" si="1"/>
        <v>0</v>
      </c>
      <c r="H64" s="67">
        <f t="shared" si="2"/>
        <v>0</v>
      </c>
      <c r="I64" s="67">
        <f t="shared" si="3"/>
        <v>0.36222936897320057</v>
      </c>
      <c r="J64" s="67">
        <f t="shared" si="4"/>
        <v>2.6264592741109268E-2</v>
      </c>
      <c r="K64" s="100">
        <f t="shared" si="6"/>
        <v>1.7509728494072844E-2</v>
      </c>
      <c r="O64" s="96">
        <f>Amnt_Deposited!B59</f>
        <v>2045</v>
      </c>
      <c r="P64" s="99">
        <f>Amnt_Deposited!H59</f>
        <v>0</v>
      </c>
      <c r="Q64" s="284">
        <f>MCF!R63</f>
        <v>1</v>
      </c>
      <c r="R64" s="67">
        <f t="shared" si="13"/>
        <v>0</v>
      </c>
      <c r="S64" s="67">
        <f t="shared" si="7"/>
        <v>0</v>
      </c>
      <c r="T64" s="67">
        <f t="shared" si="8"/>
        <v>0</v>
      </c>
      <c r="U64" s="67">
        <f t="shared" si="9"/>
        <v>0.39696369202542525</v>
      </c>
      <c r="V64" s="67">
        <f t="shared" si="10"/>
        <v>2.8783115332722483E-2</v>
      </c>
      <c r="W64" s="100">
        <f t="shared" si="11"/>
        <v>1.9188743555148321E-2</v>
      </c>
    </row>
    <row r="65" spans="2:23">
      <c r="B65" s="96">
        <f>Amnt_Deposited!B60</f>
        <v>2046</v>
      </c>
      <c r="C65" s="99">
        <f>Amnt_Deposited!H60</f>
        <v>0</v>
      </c>
      <c r="D65" s="418">
        <f>Dry_Matter_Content!H52</f>
        <v>0.73</v>
      </c>
      <c r="E65" s="284">
        <f>MCF!R64</f>
        <v>1</v>
      </c>
      <c r="F65" s="67">
        <f t="shared" si="12"/>
        <v>0</v>
      </c>
      <c r="G65" s="67">
        <f t="shared" si="1"/>
        <v>0</v>
      </c>
      <c r="H65" s="67">
        <f t="shared" si="2"/>
        <v>0</v>
      </c>
      <c r="I65" s="67">
        <f t="shared" si="3"/>
        <v>0.33774042501904367</v>
      </c>
      <c r="J65" s="67">
        <f t="shared" si="4"/>
        <v>2.4488943954156909E-2</v>
      </c>
      <c r="K65" s="100">
        <f t="shared" si="6"/>
        <v>1.6325962636104606E-2</v>
      </c>
      <c r="O65" s="96">
        <f>Amnt_Deposited!B60</f>
        <v>2046</v>
      </c>
      <c r="P65" s="99">
        <f>Amnt_Deposited!H60</f>
        <v>0</v>
      </c>
      <c r="Q65" s="284">
        <f>MCF!R64</f>
        <v>1</v>
      </c>
      <c r="R65" s="67">
        <f t="shared" si="13"/>
        <v>0</v>
      </c>
      <c r="S65" s="67">
        <f t="shared" si="7"/>
        <v>0</v>
      </c>
      <c r="T65" s="67">
        <f t="shared" si="8"/>
        <v>0</v>
      </c>
      <c r="U65" s="67">
        <f t="shared" si="9"/>
        <v>0.37012649317155466</v>
      </c>
      <c r="V65" s="67">
        <f t="shared" si="10"/>
        <v>2.6837198853870585E-2</v>
      </c>
      <c r="W65" s="100">
        <f t="shared" si="11"/>
        <v>1.7891465902580388E-2</v>
      </c>
    </row>
    <row r="66" spans="2:23">
      <c r="B66" s="96">
        <f>Amnt_Deposited!B61</f>
        <v>2047</v>
      </c>
      <c r="C66" s="99">
        <f>Amnt_Deposited!H61</f>
        <v>0</v>
      </c>
      <c r="D66" s="418">
        <f>Dry_Matter_Content!H53</f>
        <v>0.73</v>
      </c>
      <c r="E66" s="284">
        <f>MCF!R65</f>
        <v>1</v>
      </c>
      <c r="F66" s="67">
        <f t="shared" si="12"/>
        <v>0</v>
      </c>
      <c r="G66" s="67">
        <f t="shared" si="1"/>
        <v>0</v>
      </c>
      <c r="H66" s="67">
        <f t="shared" si="2"/>
        <v>0</v>
      </c>
      <c r="I66" s="67">
        <f t="shared" si="3"/>
        <v>0.31490708502016462</v>
      </c>
      <c r="J66" s="67">
        <f t="shared" si="4"/>
        <v>2.283333999887904E-2</v>
      </c>
      <c r="K66" s="100">
        <f t="shared" si="6"/>
        <v>1.522222666591936E-2</v>
      </c>
      <c r="O66" s="96">
        <f>Amnt_Deposited!B61</f>
        <v>2047</v>
      </c>
      <c r="P66" s="99">
        <f>Amnt_Deposited!H61</f>
        <v>0</v>
      </c>
      <c r="Q66" s="284">
        <f>MCF!R65</f>
        <v>1</v>
      </c>
      <c r="R66" s="67">
        <f t="shared" si="13"/>
        <v>0</v>
      </c>
      <c r="S66" s="67">
        <f t="shared" si="7"/>
        <v>0</v>
      </c>
      <c r="T66" s="67">
        <f t="shared" si="8"/>
        <v>0</v>
      </c>
      <c r="U66" s="67">
        <f t="shared" si="9"/>
        <v>0.34510365481661875</v>
      </c>
      <c r="V66" s="67">
        <f t="shared" si="10"/>
        <v>2.502283835493593E-2</v>
      </c>
      <c r="W66" s="100">
        <f t="shared" si="11"/>
        <v>1.6681892236623953E-2</v>
      </c>
    </row>
    <row r="67" spans="2:23">
      <c r="B67" s="96">
        <f>Amnt_Deposited!B62</f>
        <v>2048</v>
      </c>
      <c r="C67" s="99">
        <f>Amnt_Deposited!H62</f>
        <v>0</v>
      </c>
      <c r="D67" s="418">
        <f>Dry_Matter_Content!H54</f>
        <v>0.73</v>
      </c>
      <c r="E67" s="284">
        <f>MCF!R66</f>
        <v>1</v>
      </c>
      <c r="F67" s="67">
        <f t="shared" si="12"/>
        <v>0</v>
      </c>
      <c r="G67" s="67">
        <f t="shared" si="1"/>
        <v>0</v>
      </c>
      <c r="H67" s="67">
        <f t="shared" si="2"/>
        <v>0</v>
      </c>
      <c r="I67" s="67">
        <f t="shared" si="3"/>
        <v>0.29361741991739854</v>
      </c>
      <c r="J67" s="67">
        <f t="shared" si="4"/>
        <v>2.1289665102766107E-2</v>
      </c>
      <c r="K67" s="100">
        <f t="shared" si="6"/>
        <v>1.4193110068510737E-2</v>
      </c>
      <c r="O67" s="96">
        <f>Amnt_Deposited!B62</f>
        <v>2048</v>
      </c>
      <c r="P67" s="99">
        <f>Amnt_Deposited!H62</f>
        <v>0</v>
      </c>
      <c r="Q67" s="284">
        <f>MCF!R66</f>
        <v>1</v>
      </c>
      <c r="R67" s="67">
        <f t="shared" si="13"/>
        <v>0</v>
      </c>
      <c r="S67" s="67">
        <f t="shared" si="7"/>
        <v>0</v>
      </c>
      <c r="T67" s="67">
        <f t="shared" si="8"/>
        <v>0</v>
      </c>
      <c r="U67" s="67">
        <f t="shared" si="9"/>
        <v>0.32177251497797099</v>
      </c>
      <c r="V67" s="67">
        <f t="shared" si="10"/>
        <v>2.3331139838647787E-2</v>
      </c>
      <c r="W67" s="100">
        <f t="shared" si="11"/>
        <v>1.5554093225765191E-2</v>
      </c>
    </row>
    <row r="68" spans="2:23">
      <c r="B68" s="96">
        <f>Amnt_Deposited!B63</f>
        <v>2049</v>
      </c>
      <c r="C68" s="99">
        <f>Amnt_Deposited!H63</f>
        <v>0</v>
      </c>
      <c r="D68" s="418">
        <f>Dry_Matter_Content!H55</f>
        <v>0.73</v>
      </c>
      <c r="E68" s="284">
        <f>MCF!R67</f>
        <v>1</v>
      </c>
      <c r="F68" s="67">
        <f t="shared" si="12"/>
        <v>0</v>
      </c>
      <c r="G68" s="67">
        <f t="shared" si="1"/>
        <v>0</v>
      </c>
      <c r="H68" s="67">
        <f t="shared" si="2"/>
        <v>0</v>
      </c>
      <c r="I68" s="67">
        <f t="shared" si="3"/>
        <v>0.27376706774771209</v>
      </c>
      <c r="J68" s="67">
        <f t="shared" si="4"/>
        <v>1.9850352169686458E-2</v>
      </c>
      <c r="K68" s="100">
        <f t="shared" si="6"/>
        <v>1.3233568113124304E-2</v>
      </c>
      <c r="O68" s="96">
        <f>Amnt_Deposited!B63</f>
        <v>2049</v>
      </c>
      <c r="P68" s="99">
        <f>Amnt_Deposited!H63</f>
        <v>0</v>
      </c>
      <c r="Q68" s="284">
        <f>MCF!R67</f>
        <v>1</v>
      </c>
      <c r="R68" s="67">
        <f t="shared" si="13"/>
        <v>0</v>
      </c>
      <c r="S68" s="67">
        <f t="shared" si="7"/>
        <v>0</v>
      </c>
      <c r="T68" s="67">
        <f t="shared" si="8"/>
        <v>0</v>
      </c>
      <c r="U68" s="67">
        <f t="shared" si="9"/>
        <v>0.30001870438105432</v>
      </c>
      <c r="V68" s="67">
        <f t="shared" si="10"/>
        <v>2.1753810596916664E-2</v>
      </c>
      <c r="W68" s="100">
        <f t="shared" si="11"/>
        <v>1.4502540397944443E-2</v>
      </c>
    </row>
    <row r="69" spans="2:23">
      <c r="B69" s="96">
        <f>Amnt_Deposited!B64</f>
        <v>2050</v>
      </c>
      <c r="C69" s="99">
        <f>Amnt_Deposited!H64</f>
        <v>0</v>
      </c>
      <c r="D69" s="418">
        <f>Dry_Matter_Content!H56</f>
        <v>0.73</v>
      </c>
      <c r="E69" s="284">
        <f>MCF!R68</f>
        <v>1</v>
      </c>
      <c r="F69" s="67">
        <f t="shared" si="12"/>
        <v>0</v>
      </c>
      <c r="G69" s="67">
        <f t="shared" si="1"/>
        <v>0</v>
      </c>
      <c r="H69" s="67">
        <f t="shared" si="2"/>
        <v>0</v>
      </c>
      <c r="I69" s="67">
        <f t="shared" si="3"/>
        <v>0.25525872206173983</v>
      </c>
      <c r="J69" s="67">
        <f t="shared" si="4"/>
        <v>1.8508345685972285E-2</v>
      </c>
      <c r="K69" s="100">
        <f t="shared" si="6"/>
        <v>1.2338897123981523E-2</v>
      </c>
      <c r="O69" s="96">
        <f>Amnt_Deposited!B64</f>
        <v>2050</v>
      </c>
      <c r="P69" s="99">
        <f>Amnt_Deposited!H64</f>
        <v>0</v>
      </c>
      <c r="Q69" s="284">
        <f>MCF!R68</f>
        <v>1</v>
      </c>
      <c r="R69" s="67">
        <f t="shared" si="13"/>
        <v>0</v>
      </c>
      <c r="S69" s="67">
        <f t="shared" si="7"/>
        <v>0</v>
      </c>
      <c r="T69" s="67">
        <f t="shared" si="8"/>
        <v>0</v>
      </c>
      <c r="U69" s="67">
        <f t="shared" si="9"/>
        <v>0.27973558582108471</v>
      </c>
      <c r="V69" s="67">
        <f t="shared" si="10"/>
        <v>2.0283118559969626E-2</v>
      </c>
      <c r="W69" s="100">
        <f t="shared" si="11"/>
        <v>1.352207903997975E-2</v>
      </c>
    </row>
    <row r="70" spans="2:23">
      <c r="B70" s="96">
        <f>Amnt_Deposited!B65</f>
        <v>2051</v>
      </c>
      <c r="C70" s="99">
        <f>Amnt_Deposited!H65</f>
        <v>0</v>
      </c>
      <c r="D70" s="418">
        <f>Dry_Matter_Content!H57</f>
        <v>0.73</v>
      </c>
      <c r="E70" s="284">
        <f>MCF!R69</f>
        <v>1</v>
      </c>
      <c r="F70" s="67">
        <f t="shared" si="12"/>
        <v>0</v>
      </c>
      <c r="G70" s="67">
        <f t="shared" si="1"/>
        <v>0</v>
      </c>
      <c r="H70" s="67">
        <f t="shared" si="2"/>
        <v>0</v>
      </c>
      <c r="I70" s="67">
        <f t="shared" si="3"/>
        <v>0.23800165492745634</v>
      </c>
      <c r="J70" s="67">
        <f t="shared" si="4"/>
        <v>1.7257067134283478E-2</v>
      </c>
      <c r="K70" s="100">
        <f t="shared" si="6"/>
        <v>1.1504711422855651E-2</v>
      </c>
      <c r="O70" s="96">
        <f>Amnt_Deposited!B65</f>
        <v>2051</v>
      </c>
      <c r="P70" s="99">
        <f>Amnt_Deposited!H65</f>
        <v>0</v>
      </c>
      <c r="Q70" s="284">
        <f>MCF!R69</f>
        <v>1</v>
      </c>
      <c r="R70" s="67">
        <f t="shared" si="13"/>
        <v>0</v>
      </c>
      <c r="S70" s="67">
        <f t="shared" si="7"/>
        <v>0</v>
      </c>
      <c r="T70" s="67">
        <f t="shared" si="8"/>
        <v>0</v>
      </c>
      <c r="U70" s="67">
        <f t="shared" si="9"/>
        <v>0.26082373142734938</v>
      </c>
      <c r="V70" s="67">
        <f t="shared" si="10"/>
        <v>1.8911854393735314E-2</v>
      </c>
      <c r="W70" s="100">
        <f t="shared" si="11"/>
        <v>1.2607902929156875E-2</v>
      </c>
    </row>
    <row r="71" spans="2:23">
      <c r="B71" s="96">
        <f>Amnt_Deposited!B66</f>
        <v>2052</v>
      </c>
      <c r="C71" s="99">
        <f>Amnt_Deposited!H66</f>
        <v>0</v>
      </c>
      <c r="D71" s="418">
        <f>Dry_Matter_Content!H58</f>
        <v>0.73</v>
      </c>
      <c r="E71" s="284">
        <f>MCF!R70</f>
        <v>1</v>
      </c>
      <c r="F71" s="67">
        <f t="shared" si="12"/>
        <v>0</v>
      </c>
      <c r="G71" s="67">
        <f t="shared" si="1"/>
        <v>0</v>
      </c>
      <c r="H71" s="67">
        <f t="shared" si="2"/>
        <v>0</v>
      </c>
      <c r="I71" s="67">
        <f t="shared" si="3"/>
        <v>0.22191127218174839</v>
      </c>
      <c r="J71" s="67">
        <f t="shared" si="4"/>
        <v>1.6090382745707968E-2</v>
      </c>
      <c r="K71" s="100">
        <f t="shared" si="6"/>
        <v>1.0726921830471978E-2</v>
      </c>
      <c r="O71" s="96">
        <f>Amnt_Deposited!B66</f>
        <v>2052</v>
      </c>
      <c r="P71" s="99">
        <f>Amnt_Deposited!H66</f>
        <v>0</v>
      </c>
      <c r="Q71" s="284">
        <f>MCF!R70</f>
        <v>1</v>
      </c>
      <c r="R71" s="67">
        <f t="shared" si="13"/>
        <v>0</v>
      </c>
      <c r="S71" s="67">
        <f t="shared" si="7"/>
        <v>0</v>
      </c>
      <c r="T71" s="67">
        <f t="shared" si="8"/>
        <v>0</v>
      </c>
      <c r="U71" s="67">
        <f t="shared" si="9"/>
        <v>0.24319043526766942</v>
      </c>
      <c r="V71" s="67">
        <f t="shared" si="10"/>
        <v>1.763329615967996E-2</v>
      </c>
      <c r="W71" s="100">
        <f t="shared" si="11"/>
        <v>1.1755530773119973E-2</v>
      </c>
    </row>
    <row r="72" spans="2:23">
      <c r="B72" s="96">
        <f>Amnt_Deposited!B67</f>
        <v>2053</v>
      </c>
      <c r="C72" s="99">
        <f>Amnt_Deposited!H67</f>
        <v>0</v>
      </c>
      <c r="D72" s="418">
        <f>Dry_Matter_Content!H59</f>
        <v>0.73</v>
      </c>
      <c r="E72" s="284">
        <f>MCF!R71</f>
        <v>1</v>
      </c>
      <c r="F72" s="67">
        <f t="shared" si="12"/>
        <v>0</v>
      </c>
      <c r="G72" s="67">
        <f t="shared" si="1"/>
        <v>0</v>
      </c>
      <c r="H72" s="67">
        <f t="shared" si="2"/>
        <v>0</v>
      </c>
      <c r="I72" s="67">
        <f t="shared" si="3"/>
        <v>0.20690869874972898</v>
      </c>
      <c r="J72" s="67">
        <f t="shared" si="4"/>
        <v>1.5002573432019413E-2</v>
      </c>
      <c r="K72" s="100">
        <f t="shared" si="6"/>
        <v>1.0001715621346274E-2</v>
      </c>
      <c r="O72" s="96">
        <f>Amnt_Deposited!B67</f>
        <v>2053</v>
      </c>
      <c r="P72" s="99">
        <f>Amnt_Deposited!H67</f>
        <v>0</v>
      </c>
      <c r="Q72" s="284">
        <f>MCF!R71</f>
        <v>1</v>
      </c>
      <c r="R72" s="67">
        <f t="shared" si="13"/>
        <v>0</v>
      </c>
      <c r="S72" s="67">
        <f t="shared" si="7"/>
        <v>0</v>
      </c>
      <c r="T72" s="67">
        <f t="shared" si="8"/>
        <v>0</v>
      </c>
      <c r="U72" s="67">
        <f t="shared" si="9"/>
        <v>0.22674925890381253</v>
      </c>
      <c r="V72" s="67">
        <f t="shared" si="10"/>
        <v>1.6441176363856887E-2</v>
      </c>
      <c r="W72" s="100">
        <f t="shared" si="11"/>
        <v>1.0960784242571258E-2</v>
      </c>
    </row>
    <row r="73" spans="2:23">
      <c r="B73" s="96">
        <f>Amnt_Deposited!B68</f>
        <v>2054</v>
      </c>
      <c r="C73" s="99">
        <f>Amnt_Deposited!H68</f>
        <v>0</v>
      </c>
      <c r="D73" s="418">
        <f>Dry_Matter_Content!H60</f>
        <v>0.73</v>
      </c>
      <c r="E73" s="284">
        <f>MCF!R72</f>
        <v>1</v>
      </c>
      <c r="F73" s="67">
        <f t="shared" si="12"/>
        <v>0</v>
      </c>
      <c r="G73" s="67">
        <f t="shared" si="1"/>
        <v>0</v>
      </c>
      <c r="H73" s="67">
        <f t="shared" si="2"/>
        <v>0</v>
      </c>
      <c r="I73" s="67">
        <f t="shared" si="3"/>
        <v>0.19292039199902891</v>
      </c>
      <c r="J73" s="67">
        <f t="shared" si="4"/>
        <v>1.3988306750700072E-2</v>
      </c>
      <c r="K73" s="100">
        <f t="shared" si="6"/>
        <v>9.3255378338000482E-3</v>
      </c>
      <c r="O73" s="96">
        <f>Amnt_Deposited!B68</f>
        <v>2054</v>
      </c>
      <c r="P73" s="99">
        <f>Amnt_Deposited!H68</f>
        <v>0</v>
      </c>
      <c r="Q73" s="284">
        <f>MCF!R72</f>
        <v>1</v>
      </c>
      <c r="R73" s="67">
        <f t="shared" si="13"/>
        <v>0</v>
      </c>
      <c r="S73" s="67">
        <f t="shared" si="7"/>
        <v>0</v>
      </c>
      <c r="T73" s="67">
        <f t="shared" si="8"/>
        <v>0</v>
      </c>
      <c r="U73" s="67">
        <f t="shared" si="9"/>
        <v>0.21141960767016862</v>
      </c>
      <c r="V73" s="67">
        <f t="shared" si="10"/>
        <v>1.5329651233643913E-2</v>
      </c>
      <c r="W73" s="100">
        <f t="shared" si="11"/>
        <v>1.0219767489095942E-2</v>
      </c>
    </row>
    <row r="74" spans="2:23">
      <c r="B74" s="96">
        <f>Amnt_Deposited!B69</f>
        <v>2055</v>
      </c>
      <c r="C74" s="99">
        <f>Amnt_Deposited!H69</f>
        <v>0</v>
      </c>
      <c r="D74" s="418">
        <f>Dry_Matter_Content!H61</f>
        <v>0.73</v>
      </c>
      <c r="E74" s="284">
        <f>MCF!R73</f>
        <v>1</v>
      </c>
      <c r="F74" s="67">
        <f t="shared" si="12"/>
        <v>0</v>
      </c>
      <c r="G74" s="67">
        <f t="shared" si="1"/>
        <v>0</v>
      </c>
      <c r="H74" s="67">
        <f t="shared" si="2"/>
        <v>0</v>
      </c>
      <c r="I74" s="67">
        <f t="shared" si="3"/>
        <v>0.1798777812337275</v>
      </c>
      <c r="J74" s="67">
        <f t="shared" si="4"/>
        <v>1.3042610765301405E-2</v>
      </c>
      <c r="K74" s="100">
        <f t="shared" si="6"/>
        <v>8.6950738435342696E-3</v>
      </c>
      <c r="O74" s="96">
        <f>Amnt_Deposited!B69</f>
        <v>2055</v>
      </c>
      <c r="P74" s="99">
        <f>Amnt_Deposited!H69</f>
        <v>0</v>
      </c>
      <c r="Q74" s="284">
        <f>MCF!R73</f>
        <v>1</v>
      </c>
      <c r="R74" s="67">
        <f t="shared" si="13"/>
        <v>0</v>
      </c>
      <c r="S74" s="67">
        <f t="shared" si="7"/>
        <v>0</v>
      </c>
      <c r="T74" s="67">
        <f t="shared" si="8"/>
        <v>0</v>
      </c>
      <c r="U74" s="67">
        <f t="shared" si="9"/>
        <v>0.19712633559860546</v>
      </c>
      <c r="V74" s="67">
        <f t="shared" si="10"/>
        <v>1.429327207156318E-2</v>
      </c>
      <c r="W74" s="100">
        <f t="shared" si="11"/>
        <v>9.5288480477087861E-3</v>
      </c>
    </row>
    <row r="75" spans="2:23">
      <c r="B75" s="96">
        <f>Amnt_Deposited!B70</f>
        <v>2056</v>
      </c>
      <c r="C75" s="99">
        <f>Amnt_Deposited!H70</f>
        <v>0</v>
      </c>
      <c r="D75" s="418">
        <f>Dry_Matter_Content!H62</f>
        <v>0.73</v>
      </c>
      <c r="E75" s="284">
        <f>MCF!R74</f>
        <v>1</v>
      </c>
      <c r="F75" s="67">
        <f t="shared" si="12"/>
        <v>0</v>
      </c>
      <c r="G75" s="67">
        <f t="shared" si="1"/>
        <v>0</v>
      </c>
      <c r="H75" s="67">
        <f t="shared" si="2"/>
        <v>0</v>
      </c>
      <c r="I75" s="67">
        <f t="shared" si="3"/>
        <v>0.16771693156072168</v>
      </c>
      <c r="J75" s="67">
        <f t="shared" si="4"/>
        <v>1.2160849673005819E-2</v>
      </c>
      <c r="K75" s="100">
        <f t="shared" si="6"/>
        <v>8.1072331153372122E-3</v>
      </c>
      <c r="O75" s="96">
        <f>Amnt_Deposited!B70</f>
        <v>2056</v>
      </c>
      <c r="P75" s="99">
        <f>Amnt_Deposited!H70</f>
        <v>0</v>
      </c>
      <c r="Q75" s="284">
        <f>MCF!R74</f>
        <v>1</v>
      </c>
      <c r="R75" s="67">
        <f t="shared" si="13"/>
        <v>0</v>
      </c>
      <c r="S75" s="67">
        <f t="shared" si="7"/>
        <v>0</v>
      </c>
      <c r="T75" s="67">
        <f t="shared" si="8"/>
        <v>0</v>
      </c>
      <c r="U75" s="67">
        <f t="shared" si="9"/>
        <v>0.18379937705284566</v>
      </c>
      <c r="V75" s="67">
        <f t="shared" si="10"/>
        <v>1.33269585457598E-2</v>
      </c>
      <c r="W75" s="100">
        <f t="shared" si="11"/>
        <v>8.8846390305065328E-3</v>
      </c>
    </row>
    <row r="76" spans="2:23">
      <c r="B76" s="96">
        <f>Amnt_Deposited!B71</f>
        <v>2057</v>
      </c>
      <c r="C76" s="99">
        <f>Amnt_Deposited!H71</f>
        <v>0</v>
      </c>
      <c r="D76" s="418">
        <f>Dry_Matter_Content!H63</f>
        <v>0.73</v>
      </c>
      <c r="E76" s="284">
        <f>MCF!R75</f>
        <v>1</v>
      </c>
      <c r="F76" s="67">
        <f t="shared" si="12"/>
        <v>0</v>
      </c>
      <c r="G76" s="67">
        <f t="shared" si="1"/>
        <v>0</v>
      </c>
      <c r="H76" s="67">
        <f t="shared" si="2"/>
        <v>0</v>
      </c>
      <c r="I76" s="67">
        <f t="shared" si="3"/>
        <v>0.15637823048080579</v>
      </c>
      <c r="J76" s="67">
        <f t="shared" si="4"/>
        <v>1.1338701079915898E-2</v>
      </c>
      <c r="K76" s="100">
        <f t="shared" si="6"/>
        <v>7.5591340532772649E-3</v>
      </c>
      <c r="O76" s="96">
        <f>Amnt_Deposited!B71</f>
        <v>2057</v>
      </c>
      <c r="P76" s="99">
        <f>Amnt_Deposited!H71</f>
        <v>0</v>
      </c>
      <c r="Q76" s="284">
        <f>MCF!R75</f>
        <v>1</v>
      </c>
      <c r="R76" s="67">
        <f t="shared" si="13"/>
        <v>0</v>
      </c>
      <c r="S76" s="67">
        <f t="shared" si="7"/>
        <v>0</v>
      </c>
      <c r="T76" s="67">
        <f t="shared" si="8"/>
        <v>0</v>
      </c>
      <c r="U76" s="67">
        <f t="shared" si="9"/>
        <v>0.17137340326663644</v>
      </c>
      <c r="V76" s="67">
        <f t="shared" si="10"/>
        <v>1.2425973786209202E-2</v>
      </c>
      <c r="W76" s="100">
        <f t="shared" si="11"/>
        <v>8.2839825241394667E-3</v>
      </c>
    </row>
    <row r="77" spans="2:23">
      <c r="B77" s="96">
        <f>Amnt_Deposited!B72</f>
        <v>2058</v>
      </c>
      <c r="C77" s="99">
        <f>Amnt_Deposited!H72</f>
        <v>0</v>
      </c>
      <c r="D77" s="418">
        <f>Dry_Matter_Content!H64</f>
        <v>0.73</v>
      </c>
      <c r="E77" s="284">
        <f>MCF!R76</f>
        <v>1</v>
      </c>
      <c r="F77" s="67">
        <f t="shared" si="12"/>
        <v>0</v>
      </c>
      <c r="G77" s="67">
        <f t="shared" si="1"/>
        <v>0</v>
      </c>
      <c r="H77" s="67">
        <f t="shared" si="2"/>
        <v>0</v>
      </c>
      <c r="I77" s="67">
        <f t="shared" si="3"/>
        <v>0.1458060956681313</v>
      </c>
      <c r="J77" s="67">
        <f t="shared" si="4"/>
        <v>1.0572134812674485E-2</v>
      </c>
      <c r="K77" s="100">
        <f t="shared" si="6"/>
        <v>7.0480898751163236E-3</v>
      </c>
      <c r="O77" s="96">
        <f>Amnt_Deposited!B72</f>
        <v>2058</v>
      </c>
      <c r="P77" s="99">
        <f>Amnt_Deposited!H72</f>
        <v>0</v>
      </c>
      <c r="Q77" s="284">
        <f>MCF!R76</f>
        <v>1</v>
      </c>
      <c r="R77" s="67">
        <f t="shared" si="13"/>
        <v>0</v>
      </c>
      <c r="S77" s="67">
        <f t="shared" si="7"/>
        <v>0</v>
      </c>
      <c r="T77" s="67">
        <f t="shared" si="8"/>
        <v>0</v>
      </c>
      <c r="U77" s="67">
        <f t="shared" si="9"/>
        <v>0.15978750210206166</v>
      </c>
      <c r="V77" s="67">
        <f t="shared" si="10"/>
        <v>1.1585901164574777E-2</v>
      </c>
      <c r="W77" s="100">
        <f t="shared" si="11"/>
        <v>7.7239341097165171E-3</v>
      </c>
    </row>
    <row r="78" spans="2:23">
      <c r="B78" s="96">
        <f>Amnt_Deposited!B73</f>
        <v>2059</v>
      </c>
      <c r="C78" s="99">
        <f>Amnt_Deposited!H73</f>
        <v>0</v>
      </c>
      <c r="D78" s="418">
        <f>Dry_Matter_Content!H65</f>
        <v>0.73</v>
      </c>
      <c r="E78" s="284">
        <f>MCF!R77</f>
        <v>1</v>
      </c>
      <c r="F78" s="67">
        <f t="shared" si="12"/>
        <v>0</v>
      </c>
      <c r="G78" s="67">
        <f t="shared" si="1"/>
        <v>0</v>
      </c>
      <c r="H78" s="67">
        <f t="shared" si="2"/>
        <v>0</v>
      </c>
      <c r="I78" s="67">
        <f t="shared" si="3"/>
        <v>0.13594870250558108</v>
      </c>
      <c r="J78" s="67">
        <f t="shared" si="4"/>
        <v>9.8573931625502206E-3</v>
      </c>
      <c r="K78" s="100">
        <f t="shared" si="6"/>
        <v>6.5715954417001465E-3</v>
      </c>
      <c r="O78" s="96">
        <f>Amnt_Deposited!B73</f>
        <v>2059</v>
      </c>
      <c r="P78" s="99">
        <f>Amnt_Deposited!H73</f>
        <v>0</v>
      </c>
      <c r="Q78" s="284">
        <f>MCF!R77</f>
        <v>1</v>
      </c>
      <c r="R78" s="67">
        <f t="shared" si="13"/>
        <v>0</v>
      </c>
      <c r="S78" s="67">
        <f t="shared" si="7"/>
        <v>0</v>
      </c>
      <c r="T78" s="67">
        <f t="shared" si="8"/>
        <v>0</v>
      </c>
      <c r="U78" s="67">
        <f t="shared" si="9"/>
        <v>0.14898487945817102</v>
      </c>
      <c r="V78" s="67">
        <f t="shared" si="10"/>
        <v>1.080262264389065E-2</v>
      </c>
      <c r="W78" s="100">
        <f t="shared" si="11"/>
        <v>7.2017484292604336E-3</v>
      </c>
    </row>
    <row r="79" spans="2:23">
      <c r="B79" s="96">
        <f>Amnt_Deposited!B74</f>
        <v>2060</v>
      </c>
      <c r="C79" s="99">
        <f>Amnt_Deposited!H74</f>
        <v>0</v>
      </c>
      <c r="D79" s="418">
        <f>Dry_Matter_Content!H66</f>
        <v>0.73</v>
      </c>
      <c r="E79" s="284">
        <f>MCF!R78</f>
        <v>1</v>
      </c>
      <c r="F79" s="67">
        <f t="shared" si="12"/>
        <v>0</v>
      </c>
      <c r="G79" s="67">
        <f t="shared" si="1"/>
        <v>0</v>
      </c>
      <c r="H79" s="67">
        <f t="shared" si="2"/>
        <v>0</v>
      </c>
      <c r="I79" s="67">
        <f t="shared" si="3"/>
        <v>0.12675773004043611</v>
      </c>
      <c r="J79" s="67">
        <f t="shared" si="4"/>
        <v>9.190972465144975E-3</v>
      </c>
      <c r="K79" s="100">
        <f t="shared" si="6"/>
        <v>6.1273149767633161E-3</v>
      </c>
      <c r="O79" s="96">
        <f>Amnt_Deposited!B74</f>
        <v>2060</v>
      </c>
      <c r="P79" s="99">
        <f>Amnt_Deposited!H74</f>
        <v>0</v>
      </c>
      <c r="Q79" s="284">
        <f>MCF!R78</f>
        <v>1</v>
      </c>
      <c r="R79" s="67">
        <f t="shared" si="13"/>
        <v>0</v>
      </c>
      <c r="S79" s="67">
        <f t="shared" si="7"/>
        <v>0</v>
      </c>
      <c r="T79" s="67">
        <f t="shared" si="8"/>
        <v>0</v>
      </c>
      <c r="U79" s="67">
        <f t="shared" si="9"/>
        <v>0.13891258086623132</v>
      </c>
      <c r="V79" s="67">
        <f t="shared" si="10"/>
        <v>1.0072298591939697E-2</v>
      </c>
      <c r="W79" s="100">
        <f t="shared" si="11"/>
        <v>6.7148657279597979E-3</v>
      </c>
    </row>
    <row r="80" spans="2:23">
      <c r="B80" s="96">
        <f>Amnt_Deposited!B75</f>
        <v>2061</v>
      </c>
      <c r="C80" s="99">
        <f>Amnt_Deposited!H75</f>
        <v>0</v>
      </c>
      <c r="D80" s="418">
        <f>Dry_Matter_Content!H67</f>
        <v>0.73</v>
      </c>
      <c r="E80" s="284">
        <f>MCF!R79</f>
        <v>1</v>
      </c>
      <c r="F80" s="67">
        <f t="shared" si="12"/>
        <v>0</v>
      </c>
      <c r="G80" s="67">
        <f t="shared" si="1"/>
        <v>0</v>
      </c>
      <c r="H80" s="67">
        <f t="shared" si="2"/>
        <v>0</v>
      </c>
      <c r="I80" s="67">
        <f t="shared" si="3"/>
        <v>0.1181881241150092</v>
      </c>
      <c r="J80" s="67">
        <f t="shared" si="4"/>
        <v>8.5696059254269149E-3</v>
      </c>
      <c r="K80" s="100">
        <f t="shared" si="6"/>
        <v>5.7130706169512763E-3</v>
      </c>
      <c r="O80" s="96">
        <f>Amnt_Deposited!B75</f>
        <v>2061</v>
      </c>
      <c r="P80" s="99">
        <f>Amnt_Deposited!H75</f>
        <v>0</v>
      </c>
      <c r="Q80" s="284">
        <f>MCF!R79</f>
        <v>1</v>
      </c>
      <c r="R80" s="67">
        <f t="shared" si="13"/>
        <v>0</v>
      </c>
      <c r="S80" s="67">
        <f t="shared" si="7"/>
        <v>0</v>
      </c>
      <c r="T80" s="67">
        <f t="shared" si="8"/>
        <v>0</v>
      </c>
      <c r="U80" s="67">
        <f t="shared" si="9"/>
        <v>0.12952123190685935</v>
      </c>
      <c r="V80" s="67">
        <f t="shared" si="10"/>
        <v>9.3913489593719576E-3</v>
      </c>
      <c r="W80" s="100">
        <f t="shared" si="11"/>
        <v>6.2608993062479718E-3</v>
      </c>
    </row>
    <row r="81" spans="2:23">
      <c r="B81" s="96">
        <f>Amnt_Deposited!B76</f>
        <v>2062</v>
      </c>
      <c r="C81" s="99">
        <f>Amnt_Deposited!H76</f>
        <v>0</v>
      </c>
      <c r="D81" s="418">
        <f>Dry_Matter_Content!H68</f>
        <v>0.73</v>
      </c>
      <c r="E81" s="284">
        <f>MCF!R80</f>
        <v>1</v>
      </c>
      <c r="F81" s="67">
        <f t="shared" si="12"/>
        <v>0</v>
      </c>
      <c r="G81" s="67">
        <f t="shared" si="1"/>
        <v>0</v>
      </c>
      <c r="H81" s="67">
        <f t="shared" si="2"/>
        <v>0</v>
      </c>
      <c r="I81" s="67">
        <f t="shared" si="3"/>
        <v>0.11019787651111175</v>
      </c>
      <c r="J81" s="67">
        <f t="shared" si="4"/>
        <v>7.9902476038974501E-3</v>
      </c>
      <c r="K81" s="100">
        <f t="shared" si="6"/>
        <v>5.3268317359316331E-3</v>
      </c>
      <c r="O81" s="96">
        <f>Amnt_Deposited!B76</f>
        <v>2062</v>
      </c>
      <c r="P81" s="99">
        <f>Amnt_Deposited!H76</f>
        <v>0</v>
      </c>
      <c r="Q81" s="284">
        <f>MCF!R80</f>
        <v>1</v>
      </c>
      <c r="R81" s="67">
        <f t="shared" si="13"/>
        <v>0</v>
      </c>
      <c r="S81" s="67">
        <f t="shared" si="7"/>
        <v>0</v>
      </c>
      <c r="T81" s="67">
        <f t="shared" si="8"/>
        <v>0</v>
      </c>
      <c r="U81" s="67">
        <f t="shared" si="9"/>
        <v>0.12076479617656077</v>
      </c>
      <c r="V81" s="67">
        <f t="shared" si="10"/>
        <v>8.7564357302985715E-3</v>
      </c>
      <c r="W81" s="100">
        <f t="shared" si="11"/>
        <v>5.8376238201990477E-3</v>
      </c>
    </row>
    <row r="82" spans="2:23">
      <c r="B82" s="96">
        <f>Amnt_Deposited!B77</f>
        <v>2063</v>
      </c>
      <c r="C82" s="99">
        <f>Amnt_Deposited!H77</f>
        <v>0</v>
      </c>
      <c r="D82" s="418">
        <f>Dry_Matter_Content!H69</f>
        <v>0.73</v>
      </c>
      <c r="E82" s="284">
        <f>MCF!R81</f>
        <v>1</v>
      </c>
      <c r="F82" s="67">
        <f t="shared" si="12"/>
        <v>0</v>
      </c>
      <c r="G82" s="67">
        <f t="shared" si="1"/>
        <v>0</v>
      </c>
      <c r="H82" s="67">
        <f t="shared" si="2"/>
        <v>0</v>
      </c>
      <c r="I82" s="67">
        <f t="shared" si="3"/>
        <v>0.10274781902571946</v>
      </c>
      <c r="J82" s="67">
        <f t="shared" si="4"/>
        <v>7.4500574853922936E-3</v>
      </c>
      <c r="K82" s="100">
        <f t="shared" si="6"/>
        <v>4.9667049902615288E-3</v>
      </c>
      <c r="O82" s="96">
        <f>Amnt_Deposited!B77</f>
        <v>2063</v>
      </c>
      <c r="P82" s="99">
        <f>Amnt_Deposited!H77</f>
        <v>0</v>
      </c>
      <c r="Q82" s="284">
        <f>MCF!R81</f>
        <v>1</v>
      </c>
      <c r="R82" s="67">
        <f t="shared" si="13"/>
        <v>0</v>
      </c>
      <c r="S82" s="67">
        <f t="shared" si="7"/>
        <v>0</v>
      </c>
      <c r="T82" s="67">
        <f t="shared" si="8"/>
        <v>0</v>
      </c>
      <c r="U82" s="67">
        <f t="shared" si="9"/>
        <v>0.11260034961722676</v>
      </c>
      <c r="V82" s="67">
        <f t="shared" si="10"/>
        <v>8.1644465593340172E-3</v>
      </c>
      <c r="W82" s="100">
        <f t="shared" si="11"/>
        <v>5.4429643728893442E-3</v>
      </c>
    </row>
    <row r="83" spans="2:23">
      <c r="B83" s="96">
        <f>Amnt_Deposited!B78</f>
        <v>2064</v>
      </c>
      <c r="C83" s="99">
        <f>Amnt_Deposited!H78</f>
        <v>0</v>
      </c>
      <c r="D83" s="418">
        <f>Dry_Matter_Content!H70</f>
        <v>0.73</v>
      </c>
      <c r="E83" s="284">
        <f>MCF!R82</f>
        <v>1</v>
      </c>
      <c r="F83" s="67">
        <f t="shared" ref="F83:F99" si="14">C83*D83*$K$6*DOCF*E83</f>
        <v>0</v>
      </c>
      <c r="G83" s="67">
        <f t="shared" ref="G83:G99" si="15">F83*$K$12</f>
        <v>0</v>
      </c>
      <c r="H83" s="67">
        <f t="shared" ref="H83:H99" si="16">F83*(1-$K$12)</f>
        <v>0</v>
      </c>
      <c r="I83" s="67">
        <f t="shared" ref="I83:I99" si="17">G83+I82*$K$10</f>
        <v>9.5801431468395634E-2</v>
      </c>
      <c r="J83" s="67">
        <f t="shared" ref="J83:J99" si="18">I82*(1-$K$10)+H83</f>
        <v>6.9463875573238243E-3</v>
      </c>
      <c r="K83" s="100">
        <f t="shared" si="6"/>
        <v>4.6309250382158829E-3</v>
      </c>
      <c r="O83" s="96">
        <f>Amnt_Deposited!B78</f>
        <v>2064</v>
      </c>
      <c r="P83" s="99">
        <f>Amnt_Deposited!H78</f>
        <v>0</v>
      </c>
      <c r="Q83" s="284">
        <f>MCF!R82</f>
        <v>1</v>
      </c>
      <c r="R83" s="67">
        <f t="shared" ref="R83:R99" si="19">P83*$W$6*DOCF*Q83</f>
        <v>0</v>
      </c>
      <c r="S83" s="67">
        <f t="shared" si="7"/>
        <v>0</v>
      </c>
      <c r="T83" s="67">
        <f t="shared" si="8"/>
        <v>0</v>
      </c>
      <c r="U83" s="67">
        <f t="shared" si="9"/>
        <v>0.10498787010235133</v>
      </c>
      <c r="V83" s="67">
        <f t="shared" si="10"/>
        <v>7.6124795148754202E-3</v>
      </c>
      <c r="W83" s="100">
        <f t="shared" si="11"/>
        <v>5.0749863432502798E-3</v>
      </c>
    </row>
    <row r="84" spans="2:23">
      <c r="B84" s="96">
        <f>Amnt_Deposited!B79</f>
        <v>2065</v>
      </c>
      <c r="C84" s="99">
        <f>Amnt_Deposited!H79</f>
        <v>0</v>
      </c>
      <c r="D84" s="418">
        <f>Dry_Matter_Content!H71</f>
        <v>0.73</v>
      </c>
      <c r="E84" s="284">
        <f>MCF!R83</f>
        <v>1</v>
      </c>
      <c r="F84" s="67">
        <f t="shared" si="14"/>
        <v>0</v>
      </c>
      <c r="G84" s="67">
        <f t="shared" si="15"/>
        <v>0</v>
      </c>
      <c r="H84" s="67">
        <f t="shared" si="16"/>
        <v>0</v>
      </c>
      <c r="I84" s="67">
        <f t="shared" si="17"/>
        <v>8.9324662639275326E-2</v>
      </c>
      <c r="J84" s="67">
        <f t="shared" si="18"/>
        <v>6.4767688291203097E-3</v>
      </c>
      <c r="K84" s="100">
        <f t="shared" si="6"/>
        <v>4.3178458860802064E-3</v>
      </c>
      <c r="O84" s="96">
        <f>Amnt_Deposited!B79</f>
        <v>2065</v>
      </c>
      <c r="P84" s="99">
        <f>Amnt_Deposited!H79</f>
        <v>0</v>
      </c>
      <c r="Q84" s="284">
        <f>MCF!R83</f>
        <v>1</v>
      </c>
      <c r="R84" s="67">
        <f t="shared" si="19"/>
        <v>0</v>
      </c>
      <c r="S84" s="67">
        <f t="shared" si="7"/>
        <v>0</v>
      </c>
      <c r="T84" s="67">
        <f t="shared" si="8"/>
        <v>0</v>
      </c>
      <c r="U84" s="67">
        <f t="shared" si="9"/>
        <v>9.7890041248520854E-2</v>
      </c>
      <c r="V84" s="67">
        <f t="shared" si="10"/>
        <v>7.0978288538304729E-3</v>
      </c>
      <c r="W84" s="100">
        <f t="shared" si="11"/>
        <v>4.731885902553648E-3</v>
      </c>
    </row>
    <row r="85" spans="2:23">
      <c r="B85" s="96">
        <f>Amnt_Deposited!B80</f>
        <v>2066</v>
      </c>
      <c r="C85" s="99">
        <f>Amnt_Deposited!H80</f>
        <v>0</v>
      </c>
      <c r="D85" s="418">
        <f>Dry_Matter_Content!H72</f>
        <v>0.73</v>
      </c>
      <c r="E85" s="284">
        <f>MCF!R84</f>
        <v>1</v>
      </c>
      <c r="F85" s="67">
        <f t="shared" si="14"/>
        <v>0</v>
      </c>
      <c r="G85" s="67">
        <f t="shared" si="15"/>
        <v>0</v>
      </c>
      <c r="H85" s="67">
        <f t="shared" si="16"/>
        <v>0</v>
      </c>
      <c r="I85" s="67">
        <f t="shared" si="17"/>
        <v>8.3285763410044067E-2</v>
      </c>
      <c r="J85" s="67">
        <f t="shared" si="18"/>
        <v>6.0388992292312619E-3</v>
      </c>
      <c r="K85" s="100">
        <f t="shared" ref="K85:K99" si="20">J85*CH4_fraction*conv</f>
        <v>4.0259328194875077E-3</v>
      </c>
      <c r="O85" s="96">
        <f>Amnt_Deposited!B80</f>
        <v>2066</v>
      </c>
      <c r="P85" s="99">
        <f>Amnt_Deposited!H80</f>
        <v>0</v>
      </c>
      <c r="Q85" s="284">
        <f>MCF!R84</f>
        <v>1</v>
      </c>
      <c r="R85" s="67">
        <f t="shared" si="19"/>
        <v>0</v>
      </c>
      <c r="S85" s="67">
        <f t="shared" ref="S85:S98" si="21">R85*$W$12</f>
        <v>0</v>
      </c>
      <c r="T85" s="67">
        <f t="shared" ref="T85:T98" si="22">R85*(1-$W$12)</f>
        <v>0</v>
      </c>
      <c r="U85" s="67">
        <f t="shared" ref="U85:U98" si="23">S85+U84*$W$10</f>
        <v>9.1272069490459198E-2</v>
      </c>
      <c r="V85" s="67">
        <f t="shared" ref="V85:V98" si="24">U84*(1-$W$10)+T85</f>
        <v>6.6179717580616528E-3</v>
      </c>
      <c r="W85" s="100">
        <f t="shared" ref="W85:W99" si="25">V85*CH4_fraction*conv</f>
        <v>4.4119811720411016E-3</v>
      </c>
    </row>
    <row r="86" spans="2:23">
      <c r="B86" s="96">
        <f>Amnt_Deposited!B81</f>
        <v>2067</v>
      </c>
      <c r="C86" s="99">
        <f>Amnt_Deposited!H81</f>
        <v>0</v>
      </c>
      <c r="D86" s="418">
        <f>Dry_Matter_Content!H73</f>
        <v>0.73</v>
      </c>
      <c r="E86" s="284">
        <f>MCF!R85</f>
        <v>1</v>
      </c>
      <c r="F86" s="67">
        <f t="shared" si="14"/>
        <v>0</v>
      </c>
      <c r="G86" s="67">
        <f t="shared" si="15"/>
        <v>0</v>
      </c>
      <c r="H86" s="67">
        <f t="shared" si="16"/>
        <v>0</v>
      </c>
      <c r="I86" s="67">
        <f t="shared" si="17"/>
        <v>7.7655131089674048E-2</v>
      </c>
      <c r="J86" s="67">
        <f t="shared" si="18"/>
        <v>5.630632320370023E-3</v>
      </c>
      <c r="K86" s="100">
        <f t="shared" si="20"/>
        <v>3.7537548802466817E-3</v>
      </c>
      <c r="O86" s="96">
        <f>Amnt_Deposited!B81</f>
        <v>2067</v>
      </c>
      <c r="P86" s="99">
        <f>Amnt_Deposited!H81</f>
        <v>0</v>
      </c>
      <c r="Q86" s="284">
        <f>MCF!R85</f>
        <v>1</v>
      </c>
      <c r="R86" s="67">
        <f t="shared" si="19"/>
        <v>0</v>
      </c>
      <c r="S86" s="67">
        <f t="shared" si="21"/>
        <v>0</v>
      </c>
      <c r="T86" s="67">
        <f t="shared" si="22"/>
        <v>0</v>
      </c>
      <c r="U86" s="67">
        <f t="shared" si="23"/>
        <v>8.5101513522930411E-2</v>
      </c>
      <c r="V86" s="67">
        <f t="shared" si="24"/>
        <v>6.1705559675287883E-3</v>
      </c>
      <c r="W86" s="100">
        <f t="shared" si="25"/>
        <v>4.1137039783525255E-3</v>
      </c>
    </row>
    <row r="87" spans="2:23">
      <c r="B87" s="96">
        <f>Amnt_Deposited!B82</f>
        <v>2068</v>
      </c>
      <c r="C87" s="99">
        <f>Amnt_Deposited!H82</f>
        <v>0</v>
      </c>
      <c r="D87" s="418">
        <f>Dry_Matter_Content!H74</f>
        <v>0.73</v>
      </c>
      <c r="E87" s="284">
        <f>MCF!R86</f>
        <v>1</v>
      </c>
      <c r="F87" s="67">
        <f t="shared" si="14"/>
        <v>0</v>
      </c>
      <c r="G87" s="67">
        <f t="shared" si="15"/>
        <v>0</v>
      </c>
      <c r="H87" s="67">
        <f t="shared" si="16"/>
        <v>0</v>
      </c>
      <c r="I87" s="67">
        <f t="shared" si="17"/>
        <v>7.2405164311998352E-2</v>
      </c>
      <c r="J87" s="67">
        <f t="shared" si="18"/>
        <v>5.249966777675699E-3</v>
      </c>
      <c r="K87" s="100">
        <f t="shared" si="20"/>
        <v>3.4999778517837993E-3</v>
      </c>
      <c r="O87" s="96">
        <f>Amnt_Deposited!B82</f>
        <v>2068</v>
      </c>
      <c r="P87" s="99">
        <f>Amnt_Deposited!H82</f>
        <v>0</v>
      </c>
      <c r="Q87" s="284">
        <f>MCF!R86</f>
        <v>1</v>
      </c>
      <c r="R87" s="67">
        <f t="shared" si="19"/>
        <v>0</v>
      </c>
      <c r="S87" s="67">
        <f t="shared" si="21"/>
        <v>0</v>
      </c>
      <c r="T87" s="67">
        <f t="shared" si="22"/>
        <v>0</v>
      </c>
      <c r="U87" s="67">
        <f t="shared" si="23"/>
        <v>7.9348125273422804E-2</v>
      </c>
      <c r="V87" s="67">
        <f t="shared" si="24"/>
        <v>5.7533882495076115E-3</v>
      </c>
      <c r="W87" s="100">
        <f t="shared" si="25"/>
        <v>3.8355921663384075E-3</v>
      </c>
    </row>
    <row r="88" spans="2:23">
      <c r="B88" s="96">
        <f>Amnt_Deposited!B83</f>
        <v>2069</v>
      </c>
      <c r="C88" s="99">
        <f>Amnt_Deposited!H83</f>
        <v>0</v>
      </c>
      <c r="D88" s="418">
        <f>Dry_Matter_Content!H75</f>
        <v>0.73</v>
      </c>
      <c r="E88" s="284">
        <f>MCF!R87</f>
        <v>1</v>
      </c>
      <c r="F88" s="67">
        <f t="shared" si="14"/>
        <v>0</v>
      </c>
      <c r="G88" s="67">
        <f t="shared" si="15"/>
        <v>0</v>
      </c>
      <c r="H88" s="67">
        <f t="shared" si="16"/>
        <v>0</v>
      </c>
      <c r="I88" s="67">
        <f t="shared" si="17"/>
        <v>6.7510127733781983E-2</v>
      </c>
      <c r="J88" s="67">
        <f t="shared" si="18"/>
        <v>4.8950365782163673E-3</v>
      </c>
      <c r="K88" s="100">
        <f t="shared" si="20"/>
        <v>3.2633577188109116E-3</v>
      </c>
      <c r="O88" s="96">
        <f>Amnt_Deposited!B83</f>
        <v>2069</v>
      </c>
      <c r="P88" s="99">
        <f>Amnt_Deposited!H83</f>
        <v>0</v>
      </c>
      <c r="Q88" s="284">
        <f>MCF!R87</f>
        <v>1</v>
      </c>
      <c r="R88" s="67">
        <f t="shared" si="19"/>
        <v>0</v>
      </c>
      <c r="S88" s="67">
        <f t="shared" si="21"/>
        <v>0</v>
      </c>
      <c r="T88" s="67">
        <f t="shared" si="22"/>
        <v>0</v>
      </c>
      <c r="U88" s="67">
        <f t="shared" si="23"/>
        <v>7.3983701626062409E-2</v>
      </c>
      <c r="V88" s="67">
        <f t="shared" si="24"/>
        <v>5.3644236473603998E-3</v>
      </c>
      <c r="W88" s="100">
        <f t="shared" si="25"/>
        <v>3.5762824315735998E-3</v>
      </c>
    </row>
    <row r="89" spans="2:23">
      <c r="B89" s="96">
        <f>Amnt_Deposited!B84</f>
        <v>2070</v>
      </c>
      <c r="C89" s="99">
        <f>Amnt_Deposited!H84</f>
        <v>0</v>
      </c>
      <c r="D89" s="418">
        <f>Dry_Matter_Content!H76</f>
        <v>0.73</v>
      </c>
      <c r="E89" s="284">
        <f>MCF!R88</f>
        <v>1</v>
      </c>
      <c r="F89" s="67">
        <f t="shared" si="14"/>
        <v>0</v>
      </c>
      <c r="G89" s="67">
        <f t="shared" si="15"/>
        <v>0</v>
      </c>
      <c r="H89" s="67">
        <f t="shared" si="16"/>
        <v>0</v>
      </c>
      <c r="I89" s="67">
        <f t="shared" si="17"/>
        <v>6.2946025880039488E-2</v>
      </c>
      <c r="J89" s="67">
        <f t="shared" si="18"/>
        <v>4.5641018537425013E-3</v>
      </c>
      <c r="K89" s="100">
        <f t="shared" si="20"/>
        <v>3.0427345691616675E-3</v>
      </c>
      <c r="O89" s="96">
        <f>Amnt_Deposited!B84</f>
        <v>2070</v>
      </c>
      <c r="P89" s="99">
        <f>Amnt_Deposited!H84</f>
        <v>0</v>
      </c>
      <c r="Q89" s="284">
        <f>MCF!R88</f>
        <v>1</v>
      </c>
      <c r="R89" s="67">
        <f t="shared" si="19"/>
        <v>0</v>
      </c>
      <c r="S89" s="67">
        <f t="shared" si="21"/>
        <v>0</v>
      </c>
      <c r="T89" s="67">
        <f t="shared" si="22"/>
        <v>0</v>
      </c>
      <c r="U89" s="67">
        <f t="shared" si="23"/>
        <v>6.8981946169906244E-2</v>
      </c>
      <c r="V89" s="67">
        <f t="shared" si="24"/>
        <v>5.0017554561561624E-3</v>
      </c>
      <c r="W89" s="100">
        <f t="shared" si="25"/>
        <v>3.3345036374374413E-3</v>
      </c>
    </row>
    <row r="90" spans="2:23">
      <c r="B90" s="96">
        <f>Amnt_Deposited!B85</f>
        <v>2071</v>
      </c>
      <c r="C90" s="99">
        <f>Amnt_Deposited!H85</f>
        <v>0</v>
      </c>
      <c r="D90" s="418">
        <f>Dry_Matter_Content!H77</f>
        <v>0.73</v>
      </c>
      <c r="E90" s="284">
        <f>MCF!R89</f>
        <v>1</v>
      </c>
      <c r="F90" s="67">
        <f t="shared" si="14"/>
        <v>0</v>
      </c>
      <c r="G90" s="67">
        <f t="shared" si="15"/>
        <v>0</v>
      </c>
      <c r="H90" s="67">
        <f t="shared" si="16"/>
        <v>0</v>
      </c>
      <c r="I90" s="67">
        <f t="shared" si="17"/>
        <v>5.8690485518188701E-2</v>
      </c>
      <c r="J90" s="67">
        <f t="shared" si="18"/>
        <v>4.2555403618507901E-3</v>
      </c>
      <c r="K90" s="100">
        <f t="shared" si="20"/>
        <v>2.8370269079005268E-3</v>
      </c>
      <c r="O90" s="96">
        <f>Amnt_Deposited!B85</f>
        <v>2071</v>
      </c>
      <c r="P90" s="99">
        <f>Amnt_Deposited!H85</f>
        <v>0</v>
      </c>
      <c r="Q90" s="284">
        <f>MCF!R89</f>
        <v>1</v>
      </c>
      <c r="R90" s="67">
        <f t="shared" si="19"/>
        <v>0</v>
      </c>
      <c r="S90" s="67">
        <f t="shared" si="21"/>
        <v>0</v>
      </c>
      <c r="T90" s="67">
        <f t="shared" si="22"/>
        <v>0</v>
      </c>
      <c r="U90" s="67">
        <f t="shared" si="23"/>
        <v>6.4318340293905388E-2</v>
      </c>
      <c r="V90" s="67">
        <f t="shared" si="24"/>
        <v>4.6636058760008633E-3</v>
      </c>
      <c r="W90" s="100">
        <f t="shared" si="25"/>
        <v>3.1090705840005756E-3</v>
      </c>
    </row>
    <row r="91" spans="2:23">
      <c r="B91" s="96">
        <f>Amnt_Deposited!B86</f>
        <v>2072</v>
      </c>
      <c r="C91" s="99">
        <f>Amnt_Deposited!H86</f>
        <v>0</v>
      </c>
      <c r="D91" s="418">
        <f>Dry_Matter_Content!H78</f>
        <v>0.73</v>
      </c>
      <c r="E91" s="284">
        <f>MCF!R90</f>
        <v>1</v>
      </c>
      <c r="F91" s="67">
        <f t="shared" si="14"/>
        <v>0</v>
      </c>
      <c r="G91" s="67">
        <f t="shared" si="15"/>
        <v>0</v>
      </c>
      <c r="H91" s="67">
        <f t="shared" si="16"/>
        <v>0</v>
      </c>
      <c r="I91" s="67">
        <f t="shared" si="17"/>
        <v>5.4722645984438698E-2</v>
      </c>
      <c r="J91" s="67">
        <f t="shared" si="18"/>
        <v>3.9678395337499998E-3</v>
      </c>
      <c r="K91" s="100">
        <f t="shared" si="20"/>
        <v>2.6452263558333329E-3</v>
      </c>
      <c r="O91" s="96">
        <f>Amnt_Deposited!B86</f>
        <v>2072</v>
      </c>
      <c r="P91" s="99">
        <f>Amnt_Deposited!H86</f>
        <v>0</v>
      </c>
      <c r="Q91" s="284">
        <f>MCF!R90</f>
        <v>1</v>
      </c>
      <c r="R91" s="67">
        <f t="shared" si="19"/>
        <v>0</v>
      </c>
      <c r="S91" s="67">
        <f t="shared" si="21"/>
        <v>0</v>
      </c>
      <c r="T91" s="67">
        <f t="shared" si="22"/>
        <v>0</v>
      </c>
      <c r="U91" s="67">
        <f t="shared" si="23"/>
        <v>5.9970022996645118E-2</v>
      </c>
      <c r="V91" s="67">
        <f t="shared" si="24"/>
        <v>4.3483172972602719E-3</v>
      </c>
      <c r="W91" s="100">
        <f t="shared" si="25"/>
        <v>2.8988781981735146E-3</v>
      </c>
    </row>
    <row r="92" spans="2:23">
      <c r="B92" s="96">
        <f>Amnt_Deposited!B87</f>
        <v>2073</v>
      </c>
      <c r="C92" s="99">
        <f>Amnt_Deposited!H87</f>
        <v>0</v>
      </c>
      <c r="D92" s="418">
        <f>Dry_Matter_Content!H79</f>
        <v>0.73</v>
      </c>
      <c r="E92" s="284">
        <f>MCF!R91</f>
        <v>1</v>
      </c>
      <c r="F92" s="67">
        <f t="shared" si="14"/>
        <v>0</v>
      </c>
      <c r="G92" s="67">
        <f t="shared" si="15"/>
        <v>0</v>
      </c>
      <c r="H92" s="67">
        <f t="shared" si="16"/>
        <v>0</v>
      </c>
      <c r="I92" s="67">
        <f t="shared" si="17"/>
        <v>5.1023056924791699E-2</v>
      </c>
      <c r="J92" s="67">
        <f t="shared" si="18"/>
        <v>3.6995890596469992E-3</v>
      </c>
      <c r="K92" s="100">
        <f t="shared" si="20"/>
        <v>2.4663927064313327E-3</v>
      </c>
      <c r="O92" s="96">
        <f>Amnt_Deposited!B87</f>
        <v>2073</v>
      </c>
      <c r="P92" s="99">
        <f>Amnt_Deposited!H87</f>
        <v>0</v>
      </c>
      <c r="Q92" s="284">
        <f>MCF!R91</f>
        <v>1</v>
      </c>
      <c r="R92" s="67">
        <f t="shared" si="19"/>
        <v>0</v>
      </c>
      <c r="S92" s="67">
        <f t="shared" si="21"/>
        <v>0</v>
      </c>
      <c r="T92" s="67">
        <f t="shared" si="22"/>
        <v>0</v>
      </c>
      <c r="U92" s="67">
        <f t="shared" si="23"/>
        <v>5.5915678821689505E-2</v>
      </c>
      <c r="V92" s="67">
        <f t="shared" si="24"/>
        <v>4.0543441749556139E-3</v>
      </c>
      <c r="W92" s="100">
        <f t="shared" si="25"/>
        <v>2.7028961166370756E-3</v>
      </c>
    </row>
    <row r="93" spans="2:23">
      <c r="B93" s="96">
        <f>Amnt_Deposited!B88</f>
        <v>2074</v>
      </c>
      <c r="C93" s="99">
        <f>Amnt_Deposited!H88</f>
        <v>0</v>
      </c>
      <c r="D93" s="418">
        <f>Dry_Matter_Content!H80</f>
        <v>0.73</v>
      </c>
      <c r="E93" s="284">
        <f>MCF!R92</f>
        <v>1</v>
      </c>
      <c r="F93" s="67">
        <f t="shared" si="14"/>
        <v>0</v>
      </c>
      <c r="G93" s="67">
        <f t="shared" si="15"/>
        <v>0</v>
      </c>
      <c r="H93" s="67">
        <f t="shared" si="16"/>
        <v>0</v>
      </c>
      <c r="I93" s="67">
        <f t="shared" si="17"/>
        <v>4.7573582949385178E-2</v>
      </c>
      <c r="J93" s="67">
        <f t="shared" si="18"/>
        <v>3.4494739754065205E-3</v>
      </c>
      <c r="K93" s="100">
        <f t="shared" si="20"/>
        <v>2.2996493169376801E-3</v>
      </c>
      <c r="O93" s="96">
        <f>Amnt_Deposited!B88</f>
        <v>2074</v>
      </c>
      <c r="P93" s="99">
        <f>Amnt_Deposited!H88</f>
        <v>0</v>
      </c>
      <c r="Q93" s="284">
        <f>MCF!R92</f>
        <v>1</v>
      </c>
      <c r="R93" s="67">
        <f t="shared" si="19"/>
        <v>0</v>
      </c>
      <c r="S93" s="67">
        <f t="shared" si="21"/>
        <v>0</v>
      </c>
      <c r="T93" s="67">
        <f t="shared" si="22"/>
        <v>0</v>
      </c>
      <c r="U93" s="67">
        <f t="shared" si="23"/>
        <v>5.2135433369189209E-2</v>
      </c>
      <c r="V93" s="67">
        <f t="shared" si="24"/>
        <v>3.7802454525002948E-3</v>
      </c>
      <c r="W93" s="100">
        <f t="shared" si="25"/>
        <v>2.5201636350001963E-3</v>
      </c>
    </row>
    <row r="94" spans="2:23">
      <c r="B94" s="96">
        <f>Amnt_Deposited!B89</f>
        <v>2075</v>
      </c>
      <c r="C94" s="99">
        <f>Amnt_Deposited!H89</f>
        <v>0</v>
      </c>
      <c r="D94" s="418">
        <f>Dry_Matter_Content!H81</f>
        <v>0.73</v>
      </c>
      <c r="E94" s="284">
        <f>MCF!R93</f>
        <v>1</v>
      </c>
      <c r="F94" s="67">
        <f t="shared" si="14"/>
        <v>0</v>
      </c>
      <c r="G94" s="67">
        <f t="shared" si="15"/>
        <v>0</v>
      </c>
      <c r="H94" s="67">
        <f t="shared" si="16"/>
        <v>0</v>
      </c>
      <c r="I94" s="67">
        <f t="shared" si="17"/>
        <v>4.4357314732789734E-2</v>
      </c>
      <c r="J94" s="67">
        <f t="shared" si="18"/>
        <v>3.216268216595443E-3</v>
      </c>
      <c r="K94" s="100">
        <f t="shared" si="20"/>
        <v>2.1441788110636286E-3</v>
      </c>
      <c r="O94" s="96">
        <f>Amnt_Deposited!B89</f>
        <v>2075</v>
      </c>
      <c r="P94" s="99">
        <f>Amnt_Deposited!H89</f>
        <v>0</v>
      </c>
      <c r="Q94" s="284">
        <f>MCF!R93</f>
        <v>1</v>
      </c>
      <c r="R94" s="67">
        <f t="shared" si="19"/>
        <v>0</v>
      </c>
      <c r="S94" s="67">
        <f t="shared" si="21"/>
        <v>0</v>
      </c>
      <c r="T94" s="67">
        <f t="shared" si="22"/>
        <v>0</v>
      </c>
      <c r="U94" s="67">
        <f t="shared" si="23"/>
        <v>4.8610755871550372E-2</v>
      </c>
      <c r="V94" s="67">
        <f t="shared" si="24"/>
        <v>3.5246774976388398E-3</v>
      </c>
      <c r="W94" s="100">
        <f t="shared" si="25"/>
        <v>2.3497849984258929E-3</v>
      </c>
    </row>
    <row r="95" spans="2:23">
      <c r="B95" s="96">
        <f>Amnt_Deposited!B90</f>
        <v>2076</v>
      </c>
      <c r="C95" s="99">
        <f>Amnt_Deposited!H90</f>
        <v>0</v>
      </c>
      <c r="D95" s="418">
        <f>Dry_Matter_Content!H82</f>
        <v>0.73</v>
      </c>
      <c r="E95" s="284">
        <f>MCF!R94</f>
        <v>1</v>
      </c>
      <c r="F95" s="67">
        <f t="shared" si="14"/>
        <v>0</v>
      </c>
      <c r="G95" s="67">
        <f t="shared" si="15"/>
        <v>0</v>
      </c>
      <c r="H95" s="67">
        <f t="shared" si="16"/>
        <v>0</v>
      </c>
      <c r="I95" s="67">
        <f t="shared" si="17"/>
        <v>4.1358486124476214E-2</v>
      </c>
      <c r="J95" s="67">
        <f t="shared" si="18"/>
        <v>2.9988286083135166E-3</v>
      </c>
      <c r="K95" s="100">
        <f t="shared" si="20"/>
        <v>1.9992190722090109E-3</v>
      </c>
      <c r="O95" s="96">
        <f>Amnt_Deposited!B90</f>
        <v>2076</v>
      </c>
      <c r="P95" s="99">
        <f>Amnt_Deposited!H90</f>
        <v>0</v>
      </c>
      <c r="Q95" s="284">
        <f>MCF!R94</f>
        <v>1</v>
      </c>
      <c r="R95" s="67">
        <f t="shared" si="19"/>
        <v>0</v>
      </c>
      <c r="S95" s="67">
        <f t="shared" si="21"/>
        <v>0</v>
      </c>
      <c r="T95" s="67">
        <f t="shared" si="22"/>
        <v>0</v>
      </c>
      <c r="U95" s="67">
        <f t="shared" si="23"/>
        <v>4.5324368355590353E-2</v>
      </c>
      <c r="V95" s="67">
        <f t="shared" si="24"/>
        <v>3.2863875159600169E-3</v>
      </c>
      <c r="W95" s="100">
        <f t="shared" si="25"/>
        <v>2.1909250106400113E-3</v>
      </c>
    </row>
    <row r="96" spans="2:23">
      <c r="B96" s="96">
        <f>Amnt_Deposited!B91</f>
        <v>2077</v>
      </c>
      <c r="C96" s="99">
        <f>Amnt_Deposited!H91</f>
        <v>0</v>
      </c>
      <c r="D96" s="418">
        <f>Dry_Matter_Content!H83</f>
        <v>0.73</v>
      </c>
      <c r="E96" s="284">
        <f>MCF!R95</f>
        <v>1</v>
      </c>
      <c r="F96" s="67">
        <f t="shared" si="14"/>
        <v>0</v>
      </c>
      <c r="G96" s="67">
        <f t="shared" si="15"/>
        <v>0</v>
      </c>
      <c r="H96" s="67">
        <f t="shared" si="16"/>
        <v>0</v>
      </c>
      <c r="I96" s="67">
        <f t="shared" si="17"/>
        <v>3.8562396863127534E-2</v>
      </c>
      <c r="J96" s="67">
        <f t="shared" si="18"/>
        <v>2.7960892613486782E-3</v>
      </c>
      <c r="K96" s="100">
        <f t="shared" si="20"/>
        <v>1.8640595075657854E-3</v>
      </c>
      <c r="O96" s="96">
        <f>Amnt_Deposited!B91</f>
        <v>2077</v>
      </c>
      <c r="P96" s="99">
        <f>Amnt_Deposited!H91</f>
        <v>0</v>
      </c>
      <c r="Q96" s="284">
        <f>MCF!R95</f>
        <v>1</v>
      </c>
      <c r="R96" s="67">
        <f t="shared" si="19"/>
        <v>0</v>
      </c>
      <c r="S96" s="67">
        <f t="shared" si="21"/>
        <v>0</v>
      </c>
      <c r="T96" s="67">
        <f t="shared" si="22"/>
        <v>0</v>
      </c>
      <c r="U96" s="67">
        <f t="shared" si="23"/>
        <v>4.2260160945893174E-2</v>
      </c>
      <c r="V96" s="67">
        <f t="shared" si="24"/>
        <v>3.0642074096971805E-3</v>
      </c>
      <c r="W96" s="100">
        <f t="shared" si="25"/>
        <v>2.04280493979812E-3</v>
      </c>
    </row>
    <row r="97" spans="2:23">
      <c r="B97" s="96">
        <f>Amnt_Deposited!B92</f>
        <v>2078</v>
      </c>
      <c r="C97" s="99">
        <f>Amnt_Deposited!H92</f>
        <v>0</v>
      </c>
      <c r="D97" s="418">
        <f>Dry_Matter_Content!H84</f>
        <v>0.73</v>
      </c>
      <c r="E97" s="284">
        <f>MCF!R96</f>
        <v>1</v>
      </c>
      <c r="F97" s="67">
        <f t="shared" si="14"/>
        <v>0</v>
      </c>
      <c r="G97" s="67">
        <f t="shared" si="15"/>
        <v>0</v>
      </c>
      <c r="H97" s="67">
        <f t="shared" si="16"/>
        <v>0</v>
      </c>
      <c r="I97" s="67">
        <f t="shared" si="17"/>
        <v>3.595534051594064E-2</v>
      </c>
      <c r="J97" s="67">
        <f t="shared" si="18"/>
        <v>2.6070563471868955E-3</v>
      </c>
      <c r="K97" s="100">
        <f t="shared" si="20"/>
        <v>1.7380375647912637E-3</v>
      </c>
      <c r="O97" s="96">
        <f>Amnt_Deposited!B92</f>
        <v>2078</v>
      </c>
      <c r="P97" s="99">
        <f>Amnt_Deposited!H92</f>
        <v>0</v>
      </c>
      <c r="Q97" s="284">
        <f>MCF!R96</f>
        <v>1</v>
      </c>
      <c r="R97" s="67">
        <f t="shared" si="19"/>
        <v>0</v>
      </c>
      <c r="S97" s="67">
        <f t="shared" si="21"/>
        <v>0</v>
      </c>
      <c r="T97" s="67">
        <f t="shared" si="22"/>
        <v>0</v>
      </c>
      <c r="U97" s="67">
        <f t="shared" si="23"/>
        <v>3.9403112894181511E-2</v>
      </c>
      <c r="V97" s="67">
        <f t="shared" si="24"/>
        <v>2.8570480517116654E-3</v>
      </c>
      <c r="W97" s="100">
        <f t="shared" si="25"/>
        <v>1.9046987011411103E-3</v>
      </c>
    </row>
    <row r="98" spans="2:23">
      <c r="B98" s="96">
        <f>Amnt_Deposited!B93</f>
        <v>2079</v>
      </c>
      <c r="C98" s="99">
        <f>Amnt_Deposited!H93</f>
        <v>0</v>
      </c>
      <c r="D98" s="418">
        <f>Dry_Matter_Content!H85</f>
        <v>0.73</v>
      </c>
      <c r="E98" s="284">
        <f>MCF!R97</f>
        <v>1</v>
      </c>
      <c r="F98" s="67">
        <f t="shared" si="14"/>
        <v>0</v>
      </c>
      <c r="G98" s="67">
        <f t="shared" si="15"/>
        <v>0</v>
      </c>
      <c r="H98" s="67">
        <f t="shared" si="16"/>
        <v>0</v>
      </c>
      <c r="I98" s="67">
        <f t="shared" si="17"/>
        <v>3.3524537289677005E-2</v>
      </c>
      <c r="J98" s="67">
        <f t="shared" si="18"/>
        <v>2.4308032262636376E-3</v>
      </c>
      <c r="K98" s="100">
        <f t="shared" si="20"/>
        <v>1.6205354841757583E-3</v>
      </c>
      <c r="O98" s="96">
        <f>Amnt_Deposited!B93</f>
        <v>2079</v>
      </c>
      <c r="P98" s="99">
        <f>Amnt_Deposited!H93</f>
        <v>0</v>
      </c>
      <c r="Q98" s="284">
        <f>MCF!R97</f>
        <v>1</v>
      </c>
      <c r="R98" s="67">
        <f t="shared" si="19"/>
        <v>0</v>
      </c>
      <c r="S98" s="67">
        <f t="shared" si="21"/>
        <v>0</v>
      </c>
      <c r="T98" s="67">
        <f t="shared" si="22"/>
        <v>0</v>
      </c>
      <c r="U98" s="67">
        <f t="shared" si="23"/>
        <v>3.6739218947591225E-2</v>
      </c>
      <c r="V98" s="67">
        <f t="shared" si="24"/>
        <v>2.6638939465902871E-3</v>
      </c>
      <c r="W98" s="100">
        <f t="shared" si="25"/>
        <v>1.775929297726858E-3</v>
      </c>
    </row>
    <row r="99" spans="2:23" ht="13.5" thickBot="1">
      <c r="B99" s="97">
        <f>Amnt_Deposited!B94</f>
        <v>2080</v>
      </c>
      <c r="C99" s="101">
        <f>Amnt_Deposited!H94</f>
        <v>0</v>
      </c>
      <c r="D99" s="419">
        <f>Dry_Matter_Content!H86</f>
        <v>0.73</v>
      </c>
      <c r="E99" s="285">
        <f>MCF!R98</f>
        <v>1</v>
      </c>
      <c r="F99" s="68">
        <f t="shared" si="14"/>
        <v>0</v>
      </c>
      <c r="G99" s="68">
        <f t="shared" si="15"/>
        <v>0</v>
      </c>
      <c r="H99" s="68">
        <f t="shared" si="16"/>
        <v>0</v>
      </c>
      <c r="I99" s="68">
        <f t="shared" si="17"/>
        <v>3.1258071384101346E-2</v>
      </c>
      <c r="J99" s="68">
        <f t="shared" si="18"/>
        <v>2.2664659055756562E-3</v>
      </c>
      <c r="K99" s="102">
        <f t="shared" si="20"/>
        <v>1.5109772703837706E-3</v>
      </c>
      <c r="O99" s="97">
        <f>Amnt_Deposited!B94</f>
        <v>2080</v>
      </c>
      <c r="P99" s="101">
        <f>Amnt_Deposited!H94</f>
        <v>0</v>
      </c>
      <c r="Q99" s="285">
        <f>MCF!R98</f>
        <v>1</v>
      </c>
      <c r="R99" s="68">
        <f t="shared" si="19"/>
        <v>0</v>
      </c>
      <c r="S99" s="68">
        <f>R99*$W$12</f>
        <v>0</v>
      </c>
      <c r="T99" s="68">
        <f>R99*(1-$W$12)</f>
        <v>0</v>
      </c>
      <c r="U99" s="68">
        <f>S99+U98*$W$10</f>
        <v>3.4255420694905572E-2</v>
      </c>
      <c r="V99" s="68">
        <f>U98*(1-$W$10)+T99</f>
        <v>2.4837982526856499E-3</v>
      </c>
      <c r="W99" s="102">
        <f t="shared" si="25"/>
        <v>1.6558655017904333E-3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0"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F22" sqref="F22"/>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00" t="s">
        <v>338</v>
      </c>
      <c r="E2" s="801"/>
      <c r="F2" s="802"/>
    </row>
    <row r="3" spans="1:18" ht="16.5" thickBot="1">
      <c r="B3" s="12"/>
      <c r="C3" s="5" t="s">
        <v>276</v>
      </c>
      <c r="D3" s="800" t="s">
        <v>337</v>
      </c>
      <c r="E3" s="801"/>
      <c r="F3" s="802"/>
    </row>
    <row r="4" spans="1:18" ht="16.5" thickBot="1">
      <c r="B4" s="12"/>
      <c r="C4" s="5" t="s">
        <v>30</v>
      </c>
      <c r="D4" s="800" t="s">
        <v>266</v>
      </c>
      <c r="E4" s="801"/>
      <c r="F4" s="802"/>
    </row>
    <row r="5" spans="1:18" ht="16.5" thickBot="1">
      <c r="B5" s="12"/>
      <c r="C5" s="5" t="s">
        <v>117</v>
      </c>
      <c r="D5" s="803"/>
      <c r="E5" s="804"/>
      <c r="F5" s="805"/>
    </row>
    <row r="6" spans="1:18">
      <c r="B6" s="13" t="s">
        <v>201</v>
      </c>
    </row>
    <row r="7" spans="1:18">
      <c r="B7" s="20" t="s">
        <v>31</v>
      </c>
    </row>
    <row r="8" spans="1:18" ht="13.5" thickBot="1">
      <c r="B8" s="20"/>
    </row>
    <row r="9" spans="1:18" ht="12.75" customHeight="1">
      <c r="A9" s="1"/>
      <c r="C9" s="806" t="s">
        <v>18</v>
      </c>
      <c r="D9" s="807"/>
      <c r="E9" s="813" t="s">
        <v>100</v>
      </c>
      <c r="F9" s="814"/>
      <c r="H9" s="806" t="s">
        <v>18</v>
      </c>
      <c r="I9" s="807"/>
      <c r="J9" s="813" t="s">
        <v>100</v>
      </c>
      <c r="K9" s="814"/>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11" t="s">
        <v>250</v>
      </c>
      <c r="D12" s="812"/>
      <c r="E12" s="811" t="s">
        <v>250</v>
      </c>
      <c r="F12" s="812"/>
      <c r="H12" s="811" t="s">
        <v>251</v>
      </c>
      <c r="I12" s="812"/>
      <c r="J12" s="811" t="s">
        <v>251</v>
      </c>
      <c r="K12" s="812"/>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8">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79">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79">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79">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0">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0">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0">
        <f>D40</f>
        <v>0.17</v>
      </c>
      <c r="F40" s="239"/>
      <c r="N40" s="409" t="s">
        <v>267</v>
      </c>
      <c r="O40" s="2">
        <f t="shared" si="5"/>
        <v>0.17</v>
      </c>
    </row>
    <row r="41" spans="2:15">
      <c r="B41" s="146" t="str">
        <f>IF(Select2=1,"Plastics","")</f>
        <v>Plastics</v>
      </c>
      <c r="C41" s="159">
        <f t="shared" ref="C41:D44" si="6">IF(Select2=1,0,"")</f>
        <v>0</v>
      </c>
      <c r="D41" s="429">
        <f t="shared" si="6"/>
        <v>0</v>
      </c>
      <c r="E41" s="580">
        <f>D41</f>
        <v>0</v>
      </c>
      <c r="F41" s="239"/>
      <c r="N41" s="146" t="s">
        <v>230</v>
      </c>
      <c r="O41" s="2">
        <f t="shared" si="5"/>
        <v>0</v>
      </c>
    </row>
    <row r="42" spans="2:15">
      <c r="B42" s="146" t="str">
        <f>IF(Select2=1,"Metal","")</f>
        <v>Metal</v>
      </c>
      <c r="C42" s="159">
        <f t="shared" si="6"/>
        <v>0</v>
      </c>
      <c r="D42" s="429">
        <f t="shared" si="6"/>
        <v>0</v>
      </c>
      <c r="E42" s="580">
        <f>D42</f>
        <v>0</v>
      </c>
      <c r="F42" s="239"/>
      <c r="N42" s="146" t="s">
        <v>231</v>
      </c>
      <c r="O42" s="2">
        <f t="shared" si="5"/>
        <v>0</v>
      </c>
    </row>
    <row r="43" spans="2:15">
      <c r="B43" s="146" t="str">
        <f>IF(Select2=1,"Glass","")</f>
        <v>Glass</v>
      </c>
      <c r="C43" s="159">
        <f t="shared" si="6"/>
        <v>0</v>
      </c>
      <c r="D43" s="429">
        <f t="shared" si="6"/>
        <v>0</v>
      </c>
      <c r="E43" s="580">
        <f>D43</f>
        <v>0</v>
      </c>
      <c r="F43" s="239"/>
      <c r="N43" s="146" t="s">
        <v>232</v>
      </c>
      <c r="O43" s="2">
        <f t="shared" si="5"/>
        <v>0</v>
      </c>
    </row>
    <row r="44" spans="2:15">
      <c r="B44" s="146" t="str">
        <f>IF(Select2=1,"Other","")</f>
        <v>Other</v>
      </c>
      <c r="C44" s="159">
        <f t="shared" si="6"/>
        <v>0</v>
      </c>
      <c r="D44" s="429">
        <f t="shared" si="6"/>
        <v>0</v>
      </c>
      <c r="E44" s="580">
        <f>D44</f>
        <v>0</v>
      </c>
      <c r="F44" s="239"/>
      <c r="N44" s="146" t="s">
        <v>233</v>
      </c>
      <c r="O44" s="2">
        <f t="shared" si="5"/>
        <v>0</v>
      </c>
    </row>
    <row r="45" spans="2:15">
      <c r="B45" s="146"/>
      <c r="C45" s="159"/>
      <c r="D45" s="70"/>
      <c r="E45" s="580"/>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0">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1">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2">
        <v>6</v>
      </c>
      <c r="F49" s="42"/>
    </row>
    <row r="50" spans="1:18" ht="13.5" thickBot="1">
      <c r="B50" s="22"/>
      <c r="C50" s="14"/>
      <c r="D50" s="23"/>
      <c r="E50" s="24"/>
      <c r="F50" s="23"/>
    </row>
    <row r="51" spans="1:18" ht="13.5" thickBot="1">
      <c r="B51" s="35" t="s">
        <v>207</v>
      </c>
      <c r="C51" s="38"/>
      <c r="D51" s="21">
        <v>0.5</v>
      </c>
      <c r="E51" s="582">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2">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3">
        <f>D58</f>
        <v>0</v>
      </c>
      <c r="F58" s="94"/>
      <c r="L58" s="18"/>
    </row>
    <row r="59" spans="1:18" ht="13.5" thickBot="1">
      <c r="B59" s="281" t="s">
        <v>196</v>
      </c>
      <c r="C59" s="278"/>
      <c r="D59" s="279">
        <v>0</v>
      </c>
      <c r="E59" s="584">
        <f>D59</f>
        <v>0</v>
      </c>
      <c r="F59" s="41"/>
    </row>
    <row r="60" spans="1:18" ht="13.5" thickBot="1">
      <c r="B60" s="138"/>
      <c r="C60" s="262"/>
      <c r="D60" s="263"/>
      <c r="E60" s="265"/>
      <c r="F60" s="264"/>
    </row>
    <row r="61" spans="1:18" s="18" customFormat="1" ht="26.25" thickBot="1">
      <c r="A61"/>
      <c r="B61" s="268" t="s">
        <v>209</v>
      </c>
      <c r="C61" s="150"/>
      <c r="D61" s="808" t="s">
        <v>250</v>
      </c>
      <c r="E61" s="809"/>
      <c r="F61" s="810"/>
      <c r="H61" s="38"/>
      <c r="I61" s="808" t="s">
        <v>251</v>
      </c>
      <c r="J61" s="809"/>
      <c r="K61" s="810"/>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2" t="s">
        <v>336</v>
      </c>
    </row>
    <row r="71" spans="2:8">
      <c r="B71" s="795" t="s">
        <v>317</v>
      </c>
      <c r="C71" s="795"/>
      <c r="D71" s="796" t="s">
        <v>318</v>
      </c>
      <c r="E71" s="796"/>
      <c r="F71" s="796"/>
      <c r="G71" s="796"/>
      <c r="H71" s="796"/>
    </row>
    <row r="72" spans="2:8">
      <c r="B72" s="795" t="s">
        <v>319</v>
      </c>
      <c r="C72" s="795"/>
      <c r="D72" s="796" t="s">
        <v>320</v>
      </c>
      <c r="E72" s="796"/>
      <c r="F72" s="796"/>
      <c r="G72" s="796"/>
      <c r="H72" s="796"/>
    </row>
    <row r="73" spans="2:8">
      <c r="B73" s="795" t="s">
        <v>321</v>
      </c>
      <c r="C73" s="795"/>
      <c r="D73" s="796" t="s">
        <v>322</v>
      </c>
      <c r="E73" s="796"/>
      <c r="F73" s="796"/>
      <c r="G73" s="796"/>
      <c r="H73" s="796"/>
    </row>
    <row r="74" spans="2:8">
      <c r="B74" s="795" t="s">
        <v>323</v>
      </c>
      <c r="C74" s="795"/>
      <c r="D74" s="796" t="s">
        <v>324</v>
      </c>
      <c r="E74" s="796"/>
      <c r="F74" s="796"/>
      <c r="G74" s="796"/>
      <c r="H74" s="796"/>
    </row>
    <row r="75" spans="2:8">
      <c r="B75" s="560"/>
      <c r="C75" s="561"/>
      <c r="D75" s="561"/>
      <c r="E75" s="561"/>
      <c r="F75" s="561"/>
      <c r="G75" s="561"/>
      <c r="H75" s="561"/>
    </row>
    <row r="76" spans="2:8">
      <c r="B76" s="563"/>
      <c r="C76" s="564" t="s">
        <v>325</v>
      </c>
      <c r="D76" s="565" t="s">
        <v>87</v>
      </c>
      <c r="E76" s="565" t="s">
        <v>88</v>
      </c>
    </row>
    <row r="77" spans="2:8">
      <c r="B77" s="797" t="s">
        <v>133</v>
      </c>
      <c r="C77" s="566" t="s">
        <v>326</v>
      </c>
      <c r="D77" s="567" t="s">
        <v>327</v>
      </c>
      <c r="E77" s="567" t="s">
        <v>9</v>
      </c>
      <c r="F77" s="488"/>
      <c r="G77" s="547"/>
      <c r="H77" s="6"/>
    </row>
    <row r="78" spans="2:8">
      <c r="B78" s="798"/>
      <c r="C78" s="568"/>
      <c r="D78" s="569"/>
      <c r="E78" s="570"/>
      <c r="F78" s="6"/>
      <c r="G78" s="488"/>
      <c r="H78" s="6"/>
    </row>
    <row r="79" spans="2:8">
      <c r="B79" s="798"/>
      <c r="C79" s="568"/>
      <c r="D79" s="569"/>
      <c r="E79" s="570"/>
      <c r="F79" s="6"/>
      <c r="G79" s="488"/>
      <c r="H79" s="6"/>
    </row>
    <row r="80" spans="2:8">
      <c r="B80" s="798"/>
      <c r="C80" s="568"/>
      <c r="D80" s="569"/>
      <c r="E80" s="570"/>
      <c r="F80" s="6"/>
      <c r="G80" s="488"/>
      <c r="H80" s="6"/>
    </row>
    <row r="81" spans="2:8">
      <c r="B81" s="798"/>
      <c r="C81" s="568"/>
      <c r="D81" s="569"/>
      <c r="E81" s="570"/>
      <c r="F81" s="6"/>
      <c r="G81" s="488"/>
      <c r="H81" s="6"/>
    </row>
    <row r="82" spans="2:8">
      <c r="B82" s="798"/>
      <c r="C82" s="568"/>
      <c r="D82" s="569" t="s">
        <v>328</v>
      </c>
      <c r="E82" s="570"/>
      <c r="F82" s="6"/>
      <c r="G82" s="488"/>
      <c r="H82" s="6"/>
    </row>
    <row r="83" spans="2:8" ht="13.5" thickBot="1">
      <c r="B83" s="799"/>
      <c r="C83" s="571"/>
      <c r="D83" s="571"/>
      <c r="E83" s="572" t="s">
        <v>329</v>
      </c>
      <c r="F83" s="6"/>
      <c r="G83" s="6"/>
      <c r="H83" s="6"/>
    </row>
    <row r="84" spans="2:8" ht="13.5" thickTop="1">
      <c r="B84" s="563"/>
      <c r="C84" s="570"/>
      <c r="D84" s="563"/>
      <c r="E84" s="573"/>
      <c r="F84" s="6"/>
      <c r="G84" s="6"/>
      <c r="H84" s="6"/>
    </row>
    <row r="85" spans="2:8">
      <c r="B85" s="791" t="s">
        <v>330</v>
      </c>
      <c r="C85" s="792"/>
      <c r="D85" s="792"/>
      <c r="E85" s="793"/>
      <c r="F85" s="6"/>
      <c r="G85" s="6"/>
      <c r="H85" s="6"/>
    </row>
    <row r="86" spans="2:8">
      <c r="B86" s="574" t="s">
        <v>6</v>
      </c>
      <c r="C86" s="575">
        <v>0.63560000000000005</v>
      </c>
      <c r="D86" s="576">
        <v>0.15</v>
      </c>
      <c r="E86" s="576">
        <f>C86*D86</f>
        <v>9.5340000000000008E-2</v>
      </c>
      <c r="F86" s="6"/>
      <c r="G86" s="6"/>
      <c r="H86" s="6"/>
    </row>
    <row r="87" spans="2:8">
      <c r="B87" s="574" t="s">
        <v>256</v>
      </c>
      <c r="C87" s="575">
        <v>0.1042</v>
      </c>
      <c r="D87" s="576">
        <v>0.4</v>
      </c>
      <c r="E87" s="576">
        <f t="shared" ref="E87:E94" si="8">C87*D87</f>
        <v>4.1680000000000002E-2</v>
      </c>
      <c r="F87" s="6"/>
      <c r="G87" s="6"/>
      <c r="H87" s="6"/>
    </row>
    <row r="88" spans="2:8">
      <c r="B88" s="574" t="s">
        <v>2</v>
      </c>
      <c r="C88" s="575">
        <v>0</v>
      </c>
      <c r="D88" s="576">
        <v>0.43</v>
      </c>
      <c r="E88" s="576">
        <f t="shared" si="8"/>
        <v>0</v>
      </c>
      <c r="F88" s="6"/>
      <c r="G88" s="6"/>
      <c r="H88" s="6"/>
    </row>
    <row r="89" spans="2:8">
      <c r="B89" s="574" t="s">
        <v>16</v>
      </c>
      <c r="C89" s="575">
        <v>0</v>
      </c>
      <c r="D89" s="576">
        <v>0.24</v>
      </c>
      <c r="E89" s="576">
        <f t="shared" si="8"/>
        <v>0</v>
      </c>
      <c r="F89" s="6"/>
      <c r="G89" s="6"/>
      <c r="H89" s="6"/>
    </row>
    <row r="90" spans="2:8">
      <c r="B90" s="574" t="s">
        <v>331</v>
      </c>
      <c r="C90" s="575">
        <v>0</v>
      </c>
      <c r="D90" s="576">
        <v>0.39</v>
      </c>
      <c r="E90" s="576">
        <f t="shared" si="8"/>
        <v>0</v>
      </c>
    </row>
    <row r="91" spans="2:8">
      <c r="B91" s="574" t="s">
        <v>332</v>
      </c>
      <c r="C91" s="575">
        <v>1.4500000000000001E-2</v>
      </c>
      <c r="D91" s="576">
        <v>0</v>
      </c>
      <c r="E91" s="576">
        <f t="shared" si="8"/>
        <v>0</v>
      </c>
    </row>
    <row r="92" spans="2:8">
      <c r="B92" s="574" t="s">
        <v>231</v>
      </c>
      <c r="C92" s="575">
        <v>9.7600000000000006E-2</v>
      </c>
      <c r="D92" s="576">
        <v>0</v>
      </c>
      <c r="E92" s="576">
        <f t="shared" si="8"/>
        <v>0</v>
      </c>
    </row>
    <row r="93" spans="2:8">
      <c r="B93" s="574" t="s">
        <v>232</v>
      </c>
      <c r="C93" s="575">
        <v>1.7000000000000001E-2</v>
      </c>
      <c r="D93" s="576">
        <v>0</v>
      </c>
      <c r="E93" s="576">
        <f t="shared" si="8"/>
        <v>0</v>
      </c>
    </row>
    <row r="94" spans="2:8">
      <c r="B94" s="574" t="s">
        <v>233</v>
      </c>
      <c r="C94" s="575">
        <f>(0.95+12.16)/100</f>
        <v>0.13109999999999999</v>
      </c>
      <c r="D94" s="576">
        <v>0</v>
      </c>
      <c r="E94" s="576">
        <f t="shared" si="8"/>
        <v>0</v>
      </c>
    </row>
    <row r="95" spans="2:8">
      <c r="B95" s="794" t="s">
        <v>333</v>
      </c>
      <c r="C95" s="794"/>
      <c r="D95" s="794"/>
      <c r="E95" s="577">
        <f>SUM(E86:E94)</f>
        <v>0.13702</v>
      </c>
    </row>
    <row r="96" spans="2:8">
      <c r="B96" s="791" t="s">
        <v>334</v>
      </c>
      <c r="C96" s="792"/>
      <c r="D96" s="792"/>
      <c r="E96" s="793"/>
    </row>
    <row r="97" spans="2:5">
      <c r="B97" s="574" t="s">
        <v>6</v>
      </c>
      <c r="C97" s="575">
        <f>79.37/100</f>
        <v>0.79370000000000007</v>
      </c>
      <c r="D97" s="576">
        <v>0.15</v>
      </c>
      <c r="E97" s="576">
        <f>C97*D97</f>
        <v>0.11905500000000001</v>
      </c>
    </row>
    <row r="98" spans="2:5">
      <c r="B98" s="574" t="s">
        <v>256</v>
      </c>
      <c r="C98" s="575">
        <f>8.57/100</f>
        <v>8.5699999999999998E-2</v>
      </c>
      <c r="D98" s="576">
        <v>0.4</v>
      </c>
      <c r="E98" s="576">
        <f t="shared" ref="E98:E105" si="9">C98*D98</f>
        <v>3.4279999999999998E-2</v>
      </c>
    </row>
    <row r="99" spans="2:5">
      <c r="B99" s="574" t="s">
        <v>2</v>
      </c>
      <c r="C99" s="575">
        <f>0.75/100</f>
        <v>7.4999999999999997E-3</v>
      </c>
      <c r="D99" s="576">
        <v>0.43</v>
      </c>
      <c r="E99" s="576">
        <f t="shared" si="9"/>
        <v>3.225E-3</v>
      </c>
    </row>
    <row r="100" spans="2:5">
      <c r="B100" s="574" t="s">
        <v>16</v>
      </c>
      <c r="C100" s="575">
        <f>0.79/100</f>
        <v>7.9000000000000008E-3</v>
      </c>
      <c r="D100" s="576">
        <v>0.24</v>
      </c>
      <c r="E100" s="576">
        <f t="shared" si="9"/>
        <v>1.8960000000000001E-3</v>
      </c>
    </row>
    <row r="101" spans="2:5">
      <c r="B101" s="574" t="s">
        <v>331</v>
      </c>
      <c r="C101" s="575">
        <f>0.35/100</f>
        <v>3.4999999999999996E-3</v>
      </c>
      <c r="D101" s="576">
        <v>0.39</v>
      </c>
      <c r="E101" s="576">
        <f t="shared" si="9"/>
        <v>1.3649999999999999E-3</v>
      </c>
    </row>
    <row r="102" spans="2:5">
      <c r="B102" s="574" t="s">
        <v>332</v>
      </c>
      <c r="C102" s="575">
        <f>6.51/100</f>
        <v>6.5099999999999991E-2</v>
      </c>
      <c r="D102" s="576">
        <v>0</v>
      </c>
      <c r="E102" s="576">
        <f t="shared" si="9"/>
        <v>0</v>
      </c>
    </row>
    <row r="103" spans="2:5">
      <c r="B103" s="574" t="s">
        <v>231</v>
      </c>
      <c r="C103" s="575">
        <f>1.45/100</f>
        <v>1.4499999999999999E-2</v>
      </c>
      <c r="D103" s="576">
        <v>0</v>
      </c>
      <c r="E103" s="576">
        <f t="shared" si="9"/>
        <v>0</v>
      </c>
    </row>
    <row r="104" spans="2:5">
      <c r="B104" s="574" t="s">
        <v>232</v>
      </c>
      <c r="C104" s="575">
        <f>1.54/100</f>
        <v>1.54E-2</v>
      </c>
      <c r="D104" s="576">
        <v>0</v>
      </c>
      <c r="E104" s="576">
        <f t="shared" si="9"/>
        <v>0</v>
      </c>
    </row>
    <row r="105" spans="2:5">
      <c r="B105" s="574" t="s">
        <v>233</v>
      </c>
      <c r="C105" s="575">
        <f>0.67/100</f>
        <v>6.7000000000000002E-3</v>
      </c>
      <c r="D105" s="576">
        <v>0</v>
      </c>
      <c r="E105" s="576">
        <f t="shared" si="9"/>
        <v>0</v>
      </c>
    </row>
    <row r="106" spans="2:5">
      <c r="B106" s="794" t="s">
        <v>333</v>
      </c>
      <c r="C106" s="794"/>
      <c r="D106" s="794"/>
      <c r="E106" s="577">
        <f>SUM(E97:E105)</f>
        <v>0.15982100000000002</v>
      </c>
    </row>
    <row r="107" spans="2:5">
      <c r="B107" s="791" t="s">
        <v>335</v>
      </c>
      <c r="C107" s="792"/>
      <c r="D107" s="792"/>
      <c r="E107" s="793"/>
    </row>
    <row r="108" spans="2:5">
      <c r="B108" s="574" t="s">
        <v>6</v>
      </c>
      <c r="C108" s="575">
        <f>(59.47+6.92)/100</f>
        <v>0.66390000000000005</v>
      </c>
      <c r="D108" s="576">
        <v>0.15</v>
      </c>
      <c r="E108" s="576">
        <f>C108*D108</f>
        <v>9.9585000000000007E-2</v>
      </c>
    </row>
    <row r="109" spans="2:5">
      <c r="B109" s="574" t="s">
        <v>256</v>
      </c>
      <c r="C109" s="575">
        <f>12.85/100</f>
        <v>0.1285</v>
      </c>
      <c r="D109" s="576">
        <v>0.4</v>
      </c>
      <c r="E109" s="576">
        <f t="shared" ref="E109:E116" si="10">C109*D109</f>
        <v>5.1400000000000001E-2</v>
      </c>
    </row>
    <row r="110" spans="2:5">
      <c r="B110" s="574" t="s">
        <v>2</v>
      </c>
      <c r="C110" s="575">
        <v>0</v>
      </c>
      <c r="D110" s="576">
        <v>0.43</v>
      </c>
      <c r="E110" s="576">
        <f t="shared" si="10"/>
        <v>0</v>
      </c>
    </row>
    <row r="111" spans="2:5">
      <c r="B111" s="574" t="s">
        <v>16</v>
      </c>
      <c r="C111" s="575">
        <f>0.81/100</f>
        <v>8.1000000000000013E-3</v>
      </c>
      <c r="D111" s="576">
        <v>0.24</v>
      </c>
      <c r="E111" s="576">
        <f t="shared" si="10"/>
        <v>1.9440000000000002E-3</v>
      </c>
    </row>
    <row r="112" spans="2:5">
      <c r="B112" s="574" t="s">
        <v>331</v>
      </c>
      <c r="C112" s="575">
        <v>0</v>
      </c>
      <c r="D112" s="576">
        <v>0.39</v>
      </c>
      <c r="E112" s="576">
        <f t="shared" si="10"/>
        <v>0</v>
      </c>
    </row>
    <row r="113" spans="2:5">
      <c r="B113" s="574" t="s">
        <v>332</v>
      </c>
      <c r="C113" s="575">
        <f>10.71/100</f>
        <v>0.10710000000000001</v>
      </c>
      <c r="D113" s="576">
        <v>0</v>
      </c>
      <c r="E113" s="576">
        <f t="shared" si="10"/>
        <v>0</v>
      </c>
    </row>
    <row r="114" spans="2:5">
      <c r="B114" s="574" t="s">
        <v>231</v>
      </c>
      <c r="C114" s="575">
        <f>1.77/100</f>
        <v>1.77E-2</v>
      </c>
      <c r="D114" s="576">
        <v>0</v>
      </c>
      <c r="E114" s="576">
        <f t="shared" si="10"/>
        <v>0</v>
      </c>
    </row>
    <row r="115" spans="2:5">
      <c r="B115" s="574" t="s">
        <v>232</v>
      </c>
      <c r="C115" s="575">
        <f>1.33/100</f>
        <v>1.3300000000000001E-2</v>
      </c>
      <c r="D115" s="576">
        <v>0</v>
      </c>
      <c r="E115" s="576">
        <f t="shared" si="10"/>
        <v>0</v>
      </c>
    </row>
    <row r="116" spans="2:5">
      <c r="B116" s="574" t="s">
        <v>233</v>
      </c>
      <c r="C116" s="575">
        <f>6.21/100</f>
        <v>6.2100000000000002E-2</v>
      </c>
      <c r="D116" s="576">
        <v>0</v>
      </c>
      <c r="E116" s="576">
        <f t="shared" si="10"/>
        <v>0</v>
      </c>
    </row>
    <row r="117" spans="2:5">
      <c r="B117" s="794" t="s">
        <v>333</v>
      </c>
      <c r="C117" s="794"/>
      <c r="D117" s="794"/>
      <c r="E117" s="577">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6"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10.25883584</v>
      </c>
      <c r="D19" s="416">
        <f>Dry_Matter_Content!O6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10.25883584</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10.558075066000001</v>
      </c>
      <c r="D20" s="418">
        <f>Dry_Matter_Content!O7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10.558075066000001</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11.027970359999999</v>
      </c>
      <c r="D21" s="418">
        <f>Dry_Matter_Content!O8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11.027970359999999</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11.373524557999998</v>
      </c>
      <c r="D22" s="418">
        <f>Dry_Matter_Content!O9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Amnt_Deposited!O17</f>
        <v>11.373524557999998</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11.705378982000001</v>
      </c>
      <c r="D23" s="418">
        <f>Dry_Matter_Content!O10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Amnt_Deposited!O18</f>
        <v>11.705378982000001</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12.298502699999998</v>
      </c>
      <c r="D24" s="418">
        <f>Dry_Matter_Content!O11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Amnt_Deposited!O19</f>
        <v>12.298502699999998</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12.639884378</v>
      </c>
      <c r="D25" s="418">
        <f>Dry_Matter_Content!O12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Amnt_Deposited!O20</f>
        <v>12.639884378</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12.985299492000001</v>
      </c>
      <c r="D26" s="418">
        <f>Dry_Matter_Content!O13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Amnt_Deposited!O21</f>
        <v>12.985299492000001</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13.333148575999999</v>
      </c>
      <c r="D27" s="418">
        <f>Dry_Matter_Content!O14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Amnt_Deposited!O22</f>
        <v>13.333148575999999</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13.681553995999998</v>
      </c>
      <c r="D28" s="418">
        <f>Dry_Matter_Content!O15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Amnt_Deposited!O23</f>
        <v>13.681553995999998</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17.777508253999997</v>
      </c>
      <c r="D29" s="418">
        <f>Dry_Matter_Content!O16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Amnt_Deposited!O24</f>
        <v>17.777508253999997</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17.029887500000001</v>
      </c>
      <c r="D30" s="418">
        <f>Dry_Matter_Content!O17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Amnt_Deposited!O25</f>
        <v>17.029887500000001</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17.802372680000001</v>
      </c>
      <c r="D31" s="418">
        <f>Dry_Matter_Content!O18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Amnt_Deposited!O26</f>
        <v>17.802372680000001</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18.600335520000002</v>
      </c>
      <c r="D32" s="418">
        <f>Dry_Matter_Content!O19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Amnt_Deposited!O27</f>
        <v>18.600335520000002</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19.406896280000002</v>
      </c>
      <c r="D33" s="418">
        <f>Dry_Matter_Content!O20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Amnt_Deposited!O28</f>
        <v>19.406896280000002</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20.237670299999998</v>
      </c>
      <c r="D34" s="418">
        <f>Dry_Matter_Content!O21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Amnt_Deposited!O29</f>
        <v>20.237670299999998</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21.089623019999998</v>
      </c>
      <c r="D35" s="418">
        <f>Dry_Matter_Content!O22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Amnt_Deposited!O30</f>
        <v>21.089623019999998</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20.386421695860001</v>
      </c>
      <c r="D36" s="418">
        <f>Dry_Matter_Content!O23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Amnt_Deposited!O31</f>
        <v>20.386421695860001</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21.619831539180517</v>
      </c>
      <c r="D37" s="418">
        <f>Dry_Matter_Content!O24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Amnt_Deposited!O32</f>
        <v>21.619831539180517</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22.894768974872648</v>
      </c>
      <c r="D38" s="418">
        <f>Dry_Matter_Content!O25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Amnt_Deposited!O33</f>
        <v>22.894768974872648</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24.211836103793814</v>
      </c>
      <c r="D39" s="418">
        <f>Dry_Matter_Content!O26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Amnt_Deposited!O34</f>
        <v>24.211836103793814</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25.571577790201644</v>
      </c>
      <c r="D40" s="418">
        <f>Dry_Matter_Content!O27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Amnt_Deposited!O35</f>
        <v>25.571577790201644</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26.974473257611219</v>
      </c>
      <c r="D41" s="418">
        <f>Dry_Matter_Content!O28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Amnt_Deposited!O36</f>
        <v>26.974473257611219</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28.420926874350826</v>
      </c>
      <c r="D42" s="418">
        <f>Dry_Matter_Content!O29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Amnt_Deposited!O37</f>
        <v>28.420926874350826</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29.911258058938724</v>
      </c>
      <c r="D43" s="418">
        <f>Dry_Matter_Content!O30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Amnt_Deposited!O38</f>
        <v>29.911258058938724</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31.445690229632319</v>
      </c>
      <c r="D44" s="418">
        <f>Dry_Matter_Content!O31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Amnt_Deposited!O39</f>
        <v>31.445690229632319</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33.024338716263273</v>
      </c>
      <c r="D45" s="418">
        <f>Dry_Matter_Content!O32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Amnt_Deposited!O40</f>
        <v>33.024338716263273</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34.647197545730606</v>
      </c>
      <c r="D46" s="418">
        <f>Dry_Matter_Content!O33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Amnt_Deposited!O41</f>
        <v>34.647197545730606</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36.314125005237074</v>
      </c>
      <c r="D47" s="418">
        <f>Dry_Matter_Content!O34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Amnt_Deposited!O42</f>
        <v>36.314125005237074</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38.024827879480682</v>
      </c>
      <c r="D48" s="418">
        <f>Dry_Matter_Content!O35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Amnt_Deposited!O43</f>
        <v>38.024827879480682</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39.806960000000004</v>
      </c>
      <c r="D49" s="418">
        <f>Dry_Matter_Content!O36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Amnt_Deposited!O44</f>
        <v>39.806960000000004</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tabSelected="1"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H16" sqref="H16:H17"/>
    </sheetView>
  </sheetViews>
  <sheetFormatPr defaultColWidth="11.42578125" defaultRowHeight="12.75"/>
  <cols>
    <col min="1" max="1" width="3.42578125" style="711" customWidth="1"/>
    <col min="2" max="2" width="15.28515625" style="711" customWidth="1"/>
    <col min="3" max="4" width="10.140625" style="711" bestFit="1" customWidth="1"/>
    <col min="5" max="5" width="9.42578125" style="711" customWidth="1"/>
    <col min="6" max="6" width="11.28515625" style="711" customWidth="1"/>
    <col min="7" max="7" width="9.42578125" style="711" customWidth="1"/>
    <col min="8" max="8" width="8.42578125" style="711" customWidth="1"/>
    <col min="9" max="10" width="10.85546875" style="711" customWidth="1"/>
    <col min="11" max="11" width="9.42578125" style="711" bestFit="1" customWidth="1"/>
    <col min="12" max="12" width="10.28515625" style="711" customWidth="1"/>
    <col min="13" max="13" width="10.140625" style="711" customWidth="1"/>
    <col min="14" max="14" width="8.42578125" style="711" customWidth="1"/>
    <col min="15" max="15" width="23.7109375" style="711" customWidth="1"/>
    <col min="16" max="16" width="9.28515625" style="711" customWidth="1"/>
    <col min="17" max="17" width="3.85546875" style="711" customWidth="1"/>
    <col min="18" max="19" width="13" style="711" customWidth="1"/>
    <col min="20" max="20" width="9.42578125" style="711" customWidth="1"/>
    <col min="21" max="16384" width="11.42578125" style="711"/>
  </cols>
  <sheetData>
    <row r="2" spans="2:20" ht="15.75">
      <c r="C2" s="712" t="s">
        <v>106</v>
      </c>
      <c r="Q2" s="818" t="s">
        <v>107</v>
      </c>
      <c r="R2" s="818"/>
      <c r="S2" s="818"/>
      <c r="T2" s="818"/>
    </row>
    <row r="4" spans="2:20">
      <c r="C4" s="711" t="s">
        <v>26</v>
      </c>
    </row>
    <row r="5" spans="2:20">
      <c r="C5" s="711" t="s">
        <v>281</v>
      </c>
    </row>
    <row r="6" spans="2:20">
      <c r="C6" s="711" t="s">
        <v>29</v>
      </c>
    </row>
    <row r="7" spans="2:20">
      <c r="C7" s="711" t="s">
        <v>109</v>
      </c>
    </row>
    <row r="8" spans="2:20" ht="13.5" thickBot="1"/>
    <row r="9" spans="2:20" ht="13.5" thickBot="1">
      <c r="C9" s="819" t="s">
        <v>95</v>
      </c>
      <c r="D9" s="820"/>
      <c r="E9" s="820"/>
      <c r="F9" s="820"/>
      <c r="G9" s="820"/>
      <c r="H9" s="821"/>
      <c r="I9" s="827" t="s">
        <v>308</v>
      </c>
      <c r="J9" s="828"/>
      <c r="K9" s="828"/>
      <c r="L9" s="828"/>
      <c r="M9" s="828"/>
      <c r="N9" s="829"/>
      <c r="R9" s="713" t="s">
        <v>95</v>
      </c>
      <c r="S9" s="710" t="s">
        <v>308</v>
      </c>
    </row>
    <row r="10" spans="2:20" s="720" customFormat="1" ht="38.25" customHeight="1">
      <c r="B10" s="714"/>
      <c r="C10" s="714" t="s">
        <v>104</v>
      </c>
      <c r="D10" s="715" t="s">
        <v>105</v>
      </c>
      <c r="E10" s="715" t="s">
        <v>0</v>
      </c>
      <c r="F10" s="715" t="s">
        <v>206</v>
      </c>
      <c r="G10" s="715" t="s">
        <v>103</v>
      </c>
      <c r="H10" s="716" t="s">
        <v>161</v>
      </c>
      <c r="I10" s="717" t="s">
        <v>104</v>
      </c>
      <c r="J10" s="718" t="s">
        <v>105</v>
      </c>
      <c r="K10" s="718" t="s">
        <v>0</v>
      </c>
      <c r="L10" s="718" t="s">
        <v>206</v>
      </c>
      <c r="M10" s="718" t="s">
        <v>103</v>
      </c>
      <c r="N10" s="719" t="s">
        <v>161</v>
      </c>
      <c r="O10" s="709" t="s">
        <v>28</v>
      </c>
      <c r="R10" s="822" t="s">
        <v>147</v>
      </c>
      <c r="S10" s="822" t="s">
        <v>315</v>
      </c>
    </row>
    <row r="11" spans="2:20" s="725" customFormat="1" ht="13.5" thickBot="1">
      <c r="B11" s="721"/>
      <c r="C11" s="721" t="s">
        <v>11</v>
      </c>
      <c r="D11" s="722" t="s">
        <v>11</v>
      </c>
      <c r="E11" s="722" t="s">
        <v>11</v>
      </c>
      <c r="F11" s="722" t="s">
        <v>11</v>
      </c>
      <c r="G11" s="722" t="s">
        <v>11</v>
      </c>
      <c r="H11" s="723"/>
      <c r="I11" s="721" t="s">
        <v>11</v>
      </c>
      <c r="J11" s="722" t="s">
        <v>11</v>
      </c>
      <c r="K11" s="722" t="s">
        <v>11</v>
      </c>
      <c r="L11" s="722" t="s">
        <v>11</v>
      </c>
      <c r="M11" s="722" t="s">
        <v>11</v>
      </c>
      <c r="N11" s="723"/>
      <c r="O11" s="724"/>
      <c r="R11" s="823"/>
      <c r="S11" s="823"/>
    </row>
    <row r="12" spans="2:20" s="725" customFormat="1" ht="13.5" thickBot="1">
      <c r="B12" s="726" t="s">
        <v>25</v>
      </c>
      <c r="C12" s="727">
        <v>0.4</v>
      </c>
      <c r="D12" s="728">
        <v>0.8</v>
      </c>
      <c r="E12" s="728">
        <v>1</v>
      </c>
      <c r="F12" s="728">
        <v>0.5</v>
      </c>
      <c r="G12" s="728">
        <v>0.6</v>
      </c>
      <c r="H12" s="729"/>
      <c r="I12" s="727">
        <v>0.4</v>
      </c>
      <c r="J12" s="728">
        <v>0.8</v>
      </c>
      <c r="K12" s="728">
        <v>1</v>
      </c>
      <c r="L12" s="728">
        <v>0.5</v>
      </c>
      <c r="M12" s="728">
        <v>0.6</v>
      </c>
      <c r="N12" s="729"/>
      <c r="O12" s="730"/>
      <c r="R12" s="823"/>
      <c r="S12" s="823"/>
    </row>
    <row r="13" spans="2:20" s="725" customFormat="1" ht="26.25" thickBot="1">
      <c r="B13" s="726" t="s">
        <v>159</v>
      </c>
      <c r="C13" s="731">
        <f>C12</f>
        <v>0.4</v>
      </c>
      <c r="D13" s="732">
        <f>D12</f>
        <v>0.8</v>
      </c>
      <c r="E13" s="732">
        <f>E12</f>
        <v>1</v>
      </c>
      <c r="F13" s="732">
        <f>F12</f>
        <v>0.5</v>
      </c>
      <c r="G13" s="732">
        <f>G12</f>
        <v>0.6</v>
      </c>
      <c r="H13" s="733"/>
      <c r="I13" s="731">
        <v>0.4</v>
      </c>
      <c r="J13" s="732">
        <v>0.8</v>
      </c>
      <c r="K13" s="732">
        <v>1</v>
      </c>
      <c r="L13" s="732">
        <v>0.5</v>
      </c>
      <c r="M13" s="732">
        <v>0.6</v>
      </c>
      <c r="N13" s="733"/>
      <c r="O13" s="734"/>
      <c r="R13" s="823"/>
      <c r="S13" s="823"/>
    </row>
    <row r="14" spans="2:20" s="725" customFormat="1" ht="13.5" thickBot="1">
      <c r="B14" s="735"/>
      <c r="C14" s="735"/>
      <c r="D14" s="736"/>
      <c r="E14" s="736"/>
      <c r="F14" s="736"/>
      <c r="G14" s="736"/>
      <c r="H14" s="737"/>
      <c r="I14" s="735"/>
      <c r="J14" s="736"/>
      <c r="K14" s="736"/>
      <c r="L14" s="736"/>
      <c r="M14" s="736"/>
      <c r="N14" s="737"/>
      <c r="O14" s="738"/>
      <c r="R14" s="823"/>
      <c r="S14" s="823"/>
    </row>
    <row r="15" spans="2:20" s="725" customFormat="1" ht="12.75" customHeight="1" thickBot="1">
      <c r="B15" s="739"/>
      <c r="C15" s="815" t="s">
        <v>158</v>
      </c>
      <c r="D15" s="816"/>
      <c r="E15" s="816"/>
      <c r="F15" s="816"/>
      <c r="G15" s="816"/>
      <c r="H15" s="817"/>
      <c r="I15" s="815" t="s">
        <v>158</v>
      </c>
      <c r="J15" s="816"/>
      <c r="K15" s="816"/>
      <c r="L15" s="816"/>
      <c r="M15" s="816"/>
      <c r="N15" s="817"/>
      <c r="O15" s="740"/>
      <c r="R15" s="823"/>
      <c r="S15" s="823"/>
    </row>
    <row r="16" spans="2:20" s="725" customFormat="1" ht="26.25" thickBot="1">
      <c r="B16" s="726" t="s">
        <v>160</v>
      </c>
      <c r="C16" s="773">
        <v>0</v>
      </c>
      <c r="D16" s="774">
        <v>0</v>
      </c>
      <c r="E16" s="774">
        <v>1</v>
      </c>
      <c r="F16" s="774">
        <v>0</v>
      </c>
      <c r="G16" s="774">
        <v>0</v>
      </c>
      <c r="H16" s="825" t="s">
        <v>36</v>
      </c>
      <c r="I16" s="741">
        <v>0.2</v>
      </c>
      <c r="J16" s="742">
        <v>0.3</v>
      </c>
      <c r="K16" s="742">
        <v>0.25</v>
      </c>
      <c r="L16" s="742">
        <v>0.05</v>
      </c>
      <c r="M16" s="742">
        <v>0.2</v>
      </c>
      <c r="N16" s="825" t="s">
        <v>36</v>
      </c>
      <c r="O16" s="743"/>
      <c r="R16" s="824"/>
      <c r="S16" s="824"/>
    </row>
    <row r="17" spans="2:19" s="725" customFormat="1" ht="13.5" thickBot="1">
      <c r="B17" s="744" t="s">
        <v>1</v>
      </c>
      <c r="C17" s="744" t="s">
        <v>24</v>
      </c>
      <c r="D17" s="745" t="s">
        <v>24</v>
      </c>
      <c r="E17" s="745" t="s">
        <v>24</v>
      </c>
      <c r="F17" s="745" t="s">
        <v>24</v>
      </c>
      <c r="G17" s="745" t="s">
        <v>24</v>
      </c>
      <c r="H17" s="826"/>
      <c r="I17" s="744" t="s">
        <v>24</v>
      </c>
      <c r="J17" s="745" t="s">
        <v>24</v>
      </c>
      <c r="K17" s="745" t="s">
        <v>24</v>
      </c>
      <c r="L17" s="745" t="s">
        <v>24</v>
      </c>
      <c r="M17" s="745" t="s">
        <v>24</v>
      </c>
      <c r="N17" s="826"/>
      <c r="O17" s="724"/>
      <c r="R17" s="726" t="s">
        <v>157</v>
      </c>
      <c r="S17" s="746" t="s">
        <v>157</v>
      </c>
    </row>
    <row r="18" spans="2:19">
      <c r="B18" s="747">
        <f>year</f>
        <v>2000</v>
      </c>
      <c r="C18" s="748">
        <f>C$16</f>
        <v>0</v>
      </c>
      <c r="D18" s="749">
        <f t="shared" ref="D18:G33" si="0">D$16</f>
        <v>0</v>
      </c>
      <c r="E18" s="749">
        <f t="shared" si="0"/>
        <v>1</v>
      </c>
      <c r="F18" s="749">
        <f t="shared" si="0"/>
        <v>0</v>
      </c>
      <c r="G18" s="749">
        <f t="shared" si="0"/>
        <v>0</v>
      </c>
      <c r="H18" s="750">
        <f>SUM(C18:G18)</f>
        <v>1</v>
      </c>
      <c r="I18" s="748">
        <f>I$16</f>
        <v>0.2</v>
      </c>
      <c r="J18" s="749">
        <f t="shared" ref="J18:M33" si="1">J$16</f>
        <v>0.3</v>
      </c>
      <c r="K18" s="749">
        <f t="shared" si="1"/>
        <v>0.25</v>
      </c>
      <c r="L18" s="749">
        <f t="shared" si="1"/>
        <v>0.05</v>
      </c>
      <c r="M18" s="749">
        <f t="shared" si="1"/>
        <v>0.2</v>
      </c>
      <c r="N18" s="750">
        <f>SUM(I18:M18)</f>
        <v>1</v>
      </c>
      <c r="O18" s="751"/>
      <c r="R18" s="752">
        <f>C18*C$13+D18*D$13+E18*E$13+F18*F$13+G18*G$13</f>
        <v>1</v>
      </c>
      <c r="S18" s="753">
        <f>I18*I$13+J18*J$13+K18*K$13+L18*L$13+M18*M$13</f>
        <v>0.71500000000000008</v>
      </c>
    </row>
    <row r="19" spans="2:19">
      <c r="B19" s="754">
        <f t="shared" ref="B19:B50" si="2">B18+1</f>
        <v>2001</v>
      </c>
      <c r="C19" s="755">
        <f t="shared" ref="C19:G50" si="3">C$16</f>
        <v>0</v>
      </c>
      <c r="D19" s="756">
        <f t="shared" si="0"/>
        <v>0</v>
      </c>
      <c r="E19" s="756">
        <f t="shared" si="0"/>
        <v>1</v>
      </c>
      <c r="F19" s="756">
        <f t="shared" si="0"/>
        <v>0</v>
      </c>
      <c r="G19" s="756">
        <f t="shared" si="0"/>
        <v>0</v>
      </c>
      <c r="H19" s="757">
        <f t="shared" ref="H19:H82" si="4">SUM(C19:G19)</f>
        <v>1</v>
      </c>
      <c r="I19" s="755">
        <f t="shared" ref="I19:M50" si="5">I$16</f>
        <v>0.2</v>
      </c>
      <c r="J19" s="756">
        <f t="shared" si="1"/>
        <v>0.3</v>
      </c>
      <c r="K19" s="756">
        <f t="shared" si="1"/>
        <v>0.25</v>
      </c>
      <c r="L19" s="756">
        <f t="shared" si="1"/>
        <v>0.05</v>
      </c>
      <c r="M19" s="756">
        <f t="shared" si="1"/>
        <v>0.2</v>
      </c>
      <c r="N19" s="757">
        <f t="shared" ref="N19:N82" si="6">SUM(I19:M19)</f>
        <v>1</v>
      </c>
      <c r="O19" s="758"/>
      <c r="R19" s="752">
        <f t="shared" ref="R19:R82" si="7">C19*C$13+D19*D$13+E19*E$13+F19*F$13+G19*G$13</f>
        <v>1</v>
      </c>
      <c r="S19" s="753">
        <f t="shared" ref="S19:S82" si="8">I19*I$13+J19*J$13+K19*K$13+L19*L$13+M19*M$13</f>
        <v>0.71500000000000008</v>
      </c>
    </row>
    <row r="20" spans="2:19">
      <c r="B20" s="754">
        <f t="shared" si="2"/>
        <v>2002</v>
      </c>
      <c r="C20" s="755">
        <f t="shared" si="3"/>
        <v>0</v>
      </c>
      <c r="D20" s="756">
        <f t="shared" si="0"/>
        <v>0</v>
      </c>
      <c r="E20" s="756">
        <f t="shared" si="0"/>
        <v>1</v>
      </c>
      <c r="F20" s="756">
        <f t="shared" si="0"/>
        <v>0</v>
      </c>
      <c r="G20" s="756">
        <f t="shared" si="0"/>
        <v>0</v>
      </c>
      <c r="H20" s="757">
        <f t="shared" si="4"/>
        <v>1</v>
      </c>
      <c r="I20" s="755">
        <f t="shared" si="5"/>
        <v>0.2</v>
      </c>
      <c r="J20" s="756">
        <f t="shared" si="1"/>
        <v>0.3</v>
      </c>
      <c r="K20" s="756">
        <f t="shared" si="1"/>
        <v>0.25</v>
      </c>
      <c r="L20" s="756">
        <f t="shared" si="1"/>
        <v>0.05</v>
      </c>
      <c r="M20" s="756">
        <f t="shared" si="1"/>
        <v>0.2</v>
      </c>
      <c r="N20" s="757">
        <f t="shared" si="6"/>
        <v>1</v>
      </c>
      <c r="O20" s="758"/>
      <c r="R20" s="752">
        <f t="shared" si="7"/>
        <v>1</v>
      </c>
      <c r="S20" s="753">
        <f t="shared" si="8"/>
        <v>0.71500000000000008</v>
      </c>
    </row>
    <row r="21" spans="2:19">
      <c r="B21" s="754">
        <f t="shared" si="2"/>
        <v>2003</v>
      </c>
      <c r="C21" s="755">
        <f t="shared" si="3"/>
        <v>0</v>
      </c>
      <c r="D21" s="756">
        <f t="shared" si="0"/>
        <v>0</v>
      </c>
      <c r="E21" s="756">
        <f t="shared" si="0"/>
        <v>1</v>
      </c>
      <c r="F21" s="756">
        <f t="shared" si="0"/>
        <v>0</v>
      </c>
      <c r="G21" s="756">
        <f t="shared" si="0"/>
        <v>0</v>
      </c>
      <c r="H21" s="757">
        <f t="shared" si="4"/>
        <v>1</v>
      </c>
      <c r="I21" s="755">
        <f t="shared" si="5"/>
        <v>0.2</v>
      </c>
      <c r="J21" s="756">
        <f t="shared" si="1"/>
        <v>0.3</v>
      </c>
      <c r="K21" s="756">
        <f t="shared" si="1"/>
        <v>0.25</v>
      </c>
      <c r="L21" s="756">
        <f t="shared" si="1"/>
        <v>0.05</v>
      </c>
      <c r="M21" s="756">
        <f t="shared" si="1"/>
        <v>0.2</v>
      </c>
      <c r="N21" s="757">
        <f t="shared" si="6"/>
        <v>1</v>
      </c>
      <c r="O21" s="758"/>
      <c r="R21" s="752">
        <f t="shared" si="7"/>
        <v>1</v>
      </c>
      <c r="S21" s="753">
        <f t="shared" si="8"/>
        <v>0.71500000000000008</v>
      </c>
    </row>
    <row r="22" spans="2:19">
      <c r="B22" s="754">
        <f t="shared" si="2"/>
        <v>2004</v>
      </c>
      <c r="C22" s="755">
        <f t="shared" si="3"/>
        <v>0</v>
      </c>
      <c r="D22" s="756">
        <f t="shared" si="0"/>
        <v>0</v>
      </c>
      <c r="E22" s="756">
        <f t="shared" si="0"/>
        <v>1</v>
      </c>
      <c r="F22" s="756">
        <f t="shared" si="0"/>
        <v>0</v>
      </c>
      <c r="G22" s="756">
        <f t="shared" si="0"/>
        <v>0</v>
      </c>
      <c r="H22" s="757">
        <f t="shared" si="4"/>
        <v>1</v>
      </c>
      <c r="I22" s="755">
        <f t="shared" si="5"/>
        <v>0.2</v>
      </c>
      <c r="J22" s="756">
        <f t="shared" si="1"/>
        <v>0.3</v>
      </c>
      <c r="K22" s="756">
        <f t="shared" si="1"/>
        <v>0.25</v>
      </c>
      <c r="L22" s="756">
        <f t="shared" si="1"/>
        <v>0.05</v>
      </c>
      <c r="M22" s="756">
        <f t="shared" si="1"/>
        <v>0.2</v>
      </c>
      <c r="N22" s="757">
        <f t="shared" si="6"/>
        <v>1</v>
      </c>
      <c r="O22" s="758"/>
      <c r="R22" s="752">
        <f t="shared" si="7"/>
        <v>1</v>
      </c>
      <c r="S22" s="753">
        <f t="shared" si="8"/>
        <v>0.71500000000000008</v>
      </c>
    </row>
    <row r="23" spans="2:19">
      <c r="B23" s="754">
        <f t="shared" si="2"/>
        <v>2005</v>
      </c>
      <c r="C23" s="755">
        <f t="shared" si="3"/>
        <v>0</v>
      </c>
      <c r="D23" s="756">
        <f t="shared" si="0"/>
        <v>0</v>
      </c>
      <c r="E23" s="756">
        <f t="shared" si="0"/>
        <v>1</v>
      </c>
      <c r="F23" s="756">
        <f t="shared" si="0"/>
        <v>0</v>
      </c>
      <c r="G23" s="756">
        <f t="shared" si="0"/>
        <v>0</v>
      </c>
      <c r="H23" s="757">
        <f t="shared" si="4"/>
        <v>1</v>
      </c>
      <c r="I23" s="755">
        <f t="shared" si="5"/>
        <v>0.2</v>
      </c>
      <c r="J23" s="756">
        <f t="shared" si="1"/>
        <v>0.3</v>
      </c>
      <c r="K23" s="756">
        <f t="shared" si="1"/>
        <v>0.25</v>
      </c>
      <c r="L23" s="756">
        <f t="shared" si="1"/>
        <v>0.05</v>
      </c>
      <c r="M23" s="756">
        <f t="shared" si="1"/>
        <v>0.2</v>
      </c>
      <c r="N23" s="757">
        <f t="shared" si="6"/>
        <v>1</v>
      </c>
      <c r="O23" s="758"/>
      <c r="R23" s="752">
        <f t="shared" si="7"/>
        <v>1</v>
      </c>
      <c r="S23" s="753">
        <f t="shared" si="8"/>
        <v>0.71500000000000008</v>
      </c>
    </row>
    <row r="24" spans="2:19">
      <c r="B24" s="754">
        <f t="shared" si="2"/>
        <v>2006</v>
      </c>
      <c r="C24" s="755">
        <f t="shared" si="3"/>
        <v>0</v>
      </c>
      <c r="D24" s="756">
        <f t="shared" si="0"/>
        <v>0</v>
      </c>
      <c r="E24" s="756">
        <f t="shared" si="0"/>
        <v>1</v>
      </c>
      <c r="F24" s="756">
        <f t="shared" si="0"/>
        <v>0</v>
      </c>
      <c r="G24" s="756">
        <f t="shared" si="0"/>
        <v>0</v>
      </c>
      <c r="H24" s="757">
        <f t="shared" si="4"/>
        <v>1</v>
      </c>
      <c r="I24" s="755">
        <f t="shared" si="5"/>
        <v>0.2</v>
      </c>
      <c r="J24" s="756">
        <f t="shared" si="1"/>
        <v>0.3</v>
      </c>
      <c r="K24" s="756">
        <f t="shared" si="1"/>
        <v>0.25</v>
      </c>
      <c r="L24" s="756">
        <f t="shared" si="1"/>
        <v>0.05</v>
      </c>
      <c r="M24" s="756">
        <f t="shared" si="1"/>
        <v>0.2</v>
      </c>
      <c r="N24" s="757">
        <f t="shared" si="6"/>
        <v>1</v>
      </c>
      <c r="O24" s="758"/>
      <c r="R24" s="752">
        <f t="shared" si="7"/>
        <v>1</v>
      </c>
      <c r="S24" s="753">
        <f t="shared" si="8"/>
        <v>0.71500000000000008</v>
      </c>
    </row>
    <row r="25" spans="2:19">
      <c r="B25" s="754">
        <f t="shared" si="2"/>
        <v>2007</v>
      </c>
      <c r="C25" s="755">
        <f t="shared" si="3"/>
        <v>0</v>
      </c>
      <c r="D25" s="756">
        <f t="shared" si="0"/>
        <v>0</v>
      </c>
      <c r="E25" s="756">
        <f t="shared" si="0"/>
        <v>1</v>
      </c>
      <c r="F25" s="756">
        <f t="shared" si="0"/>
        <v>0</v>
      </c>
      <c r="G25" s="756">
        <f t="shared" si="0"/>
        <v>0</v>
      </c>
      <c r="H25" s="757">
        <f t="shared" si="4"/>
        <v>1</v>
      </c>
      <c r="I25" s="755">
        <f t="shared" si="5"/>
        <v>0.2</v>
      </c>
      <c r="J25" s="756">
        <f t="shared" si="1"/>
        <v>0.3</v>
      </c>
      <c r="K25" s="756">
        <f t="shared" si="1"/>
        <v>0.25</v>
      </c>
      <c r="L25" s="756">
        <f t="shared" si="1"/>
        <v>0.05</v>
      </c>
      <c r="M25" s="756">
        <f t="shared" si="1"/>
        <v>0.2</v>
      </c>
      <c r="N25" s="757">
        <f t="shared" si="6"/>
        <v>1</v>
      </c>
      <c r="O25" s="758"/>
      <c r="R25" s="752">
        <f t="shared" si="7"/>
        <v>1</v>
      </c>
      <c r="S25" s="753">
        <f t="shared" si="8"/>
        <v>0.71500000000000008</v>
      </c>
    </row>
    <row r="26" spans="2:19">
      <c r="B26" s="754">
        <f t="shared" si="2"/>
        <v>2008</v>
      </c>
      <c r="C26" s="755">
        <f t="shared" si="3"/>
        <v>0</v>
      </c>
      <c r="D26" s="756">
        <f t="shared" si="0"/>
        <v>0</v>
      </c>
      <c r="E26" s="756">
        <f t="shared" si="0"/>
        <v>1</v>
      </c>
      <c r="F26" s="756">
        <f t="shared" si="0"/>
        <v>0</v>
      </c>
      <c r="G26" s="756">
        <f t="shared" si="0"/>
        <v>0</v>
      </c>
      <c r="H26" s="757">
        <f t="shared" si="4"/>
        <v>1</v>
      </c>
      <c r="I26" s="755">
        <f t="shared" si="5"/>
        <v>0.2</v>
      </c>
      <c r="J26" s="756">
        <f t="shared" si="1"/>
        <v>0.3</v>
      </c>
      <c r="K26" s="756">
        <f t="shared" si="1"/>
        <v>0.25</v>
      </c>
      <c r="L26" s="756">
        <f t="shared" si="1"/>
        <v>0.05</v>
      </c>
      <c r="M26" s="756">
        <f t="shared" si="1"/>
        <v>0.2</v>
      </c>
      <c r="N26" s="757">
        <f t="shared" si="6"/>
        <v>1</v>
      </c>
      <c r="O26" s="758"/>
      <c r="R26" s="752">
        <f t="shared" si="7"/>
        <v>1</v>
      </c>
      <c r="S26" s="753">
        <f t="shared" si="8"/>
        <v>0.71500000000000008</v>
      </c>
    </row>
    <row r="27" spans="2:19">
      <c r="B27" s="754">
        <f t="shared" si="2"/>
        <v>2009</v>
      </c>
      <c r="C27" s="755">
        <f t="shared" si="3"/>
        <v>0</v>
      </c>
      <c r="D27" s="756">
        <f t="shared" si="0"/>
        <v>0</v>
      </c>
      <c r="E27" s="756">
        <f t="shared" si="0"/>
        <v>1</v>
      </c>
      <c r="F27" s="756">
        <f t="shared" si="0"/>
        <v>0</v>
      </c>
      <c r="G27" s="756">
        <f t="shared" si="0"/>
        <v>0</v>
      </c>
      <c r="H27" s="757">
        <f t="shared" si="4"/>
        <v>1</v>
      </c>
      <c r="I27" s="755">
        <f t="shared" si="5"/>
        <v>0.2</v>
      </c>
      <c r="J27" s="756">
        <f t="shared" si="1"/>
        <v>0.3</v>
      </c>
      <c r="K27" s="756">
        <f t="shared" si="1"/>
        <v>0.25</v>
      </c>
      <c r="L27" s="756">
        <f t="shared" si="1"/>
        <v>0.05</v>
      </c>
      <c r="M27" s="756">
        <f t="shared" si="1"/>
        <v>0.2</v>
      </c>
      <c r="N27" s="757">
        <f t="shared" si="6"/>
        <v>1</v>
      </c>
      <c r="O27" s="758"/>
      <c r="R27" s="752">
        <f t="shared" si="7"/>
        <v>1</v>
      </c>
      <c r="S27" s="753">
        <f t="shared" si="8"/>
        <v>0.71500000000000008</v>
      </c>
    </row>
    <row r="28" spans="2:19">
      <c r="B28" s="754">
        <f t="shared" si="2"/>
        <v>2010</v>
      </c>
      <c r="C28" s="755">
        <f t="shared" si="3"/>
        <v>0</v>
      </c>
      <c r="D28" s="756">
        <f t="shared" si="0"/>
        <v>0</v>
      </c>
      <c r="E28" s="756">
        <f t="shared" si="0"/>
        <v>1</v>
      </c>
      <c r="F28" s="756">
        <f t="shared" si="0"/>
        <v>0</v>
      </c>
      <c r="G28" s="756">
        <f t="shared" si="0"/>
        <v>0</v>
      </c>
      <c r="H28" s="757">
        <f t="shared" si="4"/>
        <v>1</v>
      </c>
      <c r="I28" s="755">
        <f t="shared" si="5"/>
        <v>0.2</v>
      </c>
      <c r="J28" s="756">
        <f t="shared" si="1"/>
        <v>0.3</v>
      </c>
      <c r="K28" s="756">
        <f t="shared" si="1"/>
        <v>0.25</v>
      </c>
      <c r="L28" s="756">
        <f t="shared" si="1"/>
        <v>0.05</v>
      </c>
      <c r="M28" s="756">
        <f t="shared" si="1"/>
        <v>0.2</v>
      </c>
      <c r="N28" s="757">
        <f t="shared" si="6"/>
        <v>1</v>
      </c>
      <c r="O28" s="758"/>
      <c r="R28" s="752">
        <f t="shared" si="7"/>
        <v>1</v>
      </c>
      <c r="S28" s="753">
        <f t="shared" si="8"/>
        <v>0.71500000000000008</v>
      </c>
    </row>
    <row r="29" spans="2:19">
      <c r="B29" s="754">
        <f t="shared" si="2"/>
        <v>2011</v>
      </c>
      <c r="C29" s="755">
        <f t="shared" si="3"/>
        <v>0</v>
      </c>
      <c r="D29" s="756">
        <f t="shared" si="0"/>
        <v>0</v>
      </c>
      <c r="E29" s="756">
        <f t="shared" si="0"/>
        <v>1</v>
      </c>
      <c r="F29" s="756">
        <f t="shared" si="0"/>
        <v>0</v>
      </c>
      <c r="G29" s="756">
        <f t="shared" si="0"/>
        <v>0</v>
      </c>
      <c r="H29" s="757">
        <f t="shared" si="4"/>
        <v>1</v>
      </c>
      <c r="I29" s="755">
        <f t="shared" si="5"/>
        <v>0.2</v>
      </c>
      <c r="J29" s="756">
        <f t="shared" si="1"/>
        <v>0.3</v>
      </c>
      <c r="K29" s="756">
        <f t="shared" si="1"/>
        <v>0.25</v>
      </c>
      <c r="L29" s="756">
        <f t="shared" si="1"/>
        <v>0.05</v>
      </c>
      <c r="M29" s="756">
        <f t="shared" si="1"/>
        <v>0.2</v>
      </c>
      <c r="N29" s="757">
        <f t="shared" si="6"/>
        <v>1</v>
      </c>
      <c r="O29" s="758"/>
      <c r="R29" s="752">
        <f t="shared" si="7"/>
        <v>1</v>
      </c>
      <c r="S29" s="753">
        <f t="shared" si="8"/>
        <v>0.71500000000000008</v>
      </c>
    </row>
    <row r="30" spans="2:19">
      <c r="B30" s="754">
        <f t="shared" si="2"/>
        <v>2012</v>
      </c>
      <c r="C30" s="755">
        <f t="shared" si="3"/>
        <v>0</v>
      </c>
      <c r="D30" s="756">
        <f t="shared" si="0"/>
        <v>0</v>
      </c>
      <c r="E30" s="756">
        <f t="shared" si="0"/>
        <v>1</v>
      </c>
      <c r="F30" s="756">
        <f t="shared" si="0"/>
        <v>0</v>
      </c>
      <c r="G30" s="756">
        <f t="shared" si="0"/>
        <v>0</v>
      </c>
      <c r="H30" s="757">
        <f t="shared" si="4"/>
        <v>1</v>
      </c>
      <c r="I30" s="755">
        <f t="shared" si="5"/>
        <v>0.2</v>
      </c>
      <c r="J30" s="756">
        <f t="shared" si="1"/>
        <v>0.3</v>
      </c>
      <c r="K30" s="756">
        <f t="shared" si="1"/>
        <v>0.25</v>
      </c>
      <c r="L30" s="756">
        <f t="shared" si="1"/>
        <v>0.05</v>
      </c>
      <c r="M30" s="756">
        <f t="shared" si="1"/>
        <v>0.2</v>
      </c>
      <c r="N30" s="757">
        <f t="shared" si="6"/>
        <v>1</v>
      </c>
      <c r="O30" s="758"/>
      <c r="R30" s="752">
        <f t="shared" si="7"/>
        <v>1</v>
      </c>
      <c r="S30" s="753">
        <f t="shared" si="8"/>
        <v>0.71500000000000008</v>
      </c>
    </row>
    <row r="31" spans="2:19">
      <c r="B31" s="754">
        <f t="shared" si="2"/>
        <v>2013</v>
      </c>
      <c r="C31" s="755">
        <f t="shared" si="3"/>
        <v>0</v>
      </c>
      <c r="D31" s="756">
        <f t="shared" si="0"/>
        <v>0</v>
      </c>
      <c r="E31" s="756">
        <f t="shared" si="0"/>
        <v>1</v>
      </c>
      <c r="F31" s="756">
        <f t="shared" si="0"/>
        <v>0</v>
      </c>
      <c r="G31" s="756">
        <f t="shared" si="0"/>
        <v>0</v>
      </c>
      <c r="H31" s="757">
        <f t="shared" si="4"/>
        <v>1</v>
      </c>
      <c r="I31" s="755">
        <f t="shared" si="5"/>
        <v>0.2</v>
      </c>
      <c r="J31" s="756">
        <f t="shared" si="1"/>
        <v>0.3</v>
      </c>
      <c r="K31" s="756">
        <f t="shared" si="1"/>
        <v>0.25</v>
      </c>
      <c r="L31" s="756">
        <f t="shared" si="1"/>
        <v>0.05</v>
      </c>
      <c r="M31" s="756">
        <f t="shared" si="1"/>
        <v>0.2</v>
      </c>
      <c r="N31" s="757">
        <f t="shared" si="6"/>
        <v>1</v>
      </c>
      <c r="O31" s="758"/>
      <c r="R31" s="752">
        <f t="shared" si="7"/>
        <v>1</v>
      </c>
      <c r="S31" s="753">
        <f t="shared" si="8"/>
        <v>0.71500000000000008</v>
      </c>
    </row>
    <row r="32" spans="2:19">
      <c r="B32" s="754">
        <f t="shared" si="2"/>
        <v>2014</v>
      </c>
      <c r="C32" s="755">
        <f t="shared" si="3"/>
        <v>0</v>
      </c>
      <c r="D32" s="756">
        <f t="shared" si="0"/>
        <v>0</v>
      </c>
      <c r="E32" s="756">
        <f t="shared" si="0"/>
        <v>1</v>
      </c>
      <c r="F32" s="756">
        <f t="shared" si="0"/>
        <v>0</v>
      </c>
      <c r="G32" s="756">
        <f t="shared" si="0"/>
        <v>0</v>
      </c>
      <c r="H32" s="757">
        <f t="shared" si="4"/>
        <v>1</v>
      </c>
      <c r="I32" s="755">
        <f t="shared" si="5"/>
        <v>0.2</v>
      </c>
      <c r="J32" s="756">
        <f t="shared" si="1"/>
        <v>0.3</v>
      </c>
      <c r="K32" s="756">
        <f t="shared" si="1"/>
        <v>0.25</v>
      </c>
      <c r="L32" s="756">
        <f t="shared" si="1"/>
        <v>0.05</v>
      </c>
      <c r="M32" s="756">
        <f t="shared" si="1"/>
        <v>0.2</v>
      </c>
      <c r="N32" s="757">
        <f t="shared" si="6"/>
        <v>1</v>
      </c>
      <c r="O32" s="758"/>
      <c r="R32" s="752">
        <f t="shared" si="7"/>
        <v>1</v>
      </c>
      <c r="S32" s="753">
        <f t="shared" si="8"/>
        <v>0.71500000000000008</v>
      </c>
    </row>
    <row r="33" spans="2:19">
      <c r="B33" s="754">
        <f t="shared" si="2"/>
        <v>2015</v>
      </c>
      <c r="C33" s="755">
        <f t="shared" si="3"/>
        <v>0</v>
      </c>
      <c r="D33" s="756">
        <f t="shared" si="0"/>
        <v>0</v>
      </c>
      <c r="E33" s="756">
        <f t="shared" si="0"/>
        <v>1</v>
      </c>
      <c r="F33" s="756">
        <f t="shared" si="0"/>
        <v>0</v>
      </c>
      <c r="G33" s="756">
        <f t="shared" si="0"/>
        <v>0</v>
      </c>
      <c r="H33" s="757">
        <f t="shared" si="4"/>
        <v>1</v>
      </c>
      <c r="I33" s="755">
        <f t="shared" si="5"/>
        <v>0.2</v>
      </c>
      <c r="J33" s="756">
        <f t="shared" si="1"/>
        <v>0.3</v>
      </c>
      <c r="K33" s="756">
        <f t="shared" si="1"/>
        <v>0.25</v>
      </c>
      <c r="L33" s="756">
        <f t="shared" si="1"/>
        <v>0.05</v>
      </c>
      <c r="M33" s="756">
        <f t="shared" si="1"/>
        <v>0.2</v>
      </c>
      <c r="N33" s="757">
        <f t="shared" si="6"/>
        <v>1</v>
      </c>
      <c r="O33" s="758"/>
      <c r="R33" s="752">
        <f t="shared" si="7"/>
        <v>1</v>
      </c>
      <c r="S33" s="753">
        <f t="shared" si="8"/>
        <v>0.71500000000000008</v>
      </c>
    </row>
    <row r="34" spans="2:19">
      <c r="B34" s="754">
        <f t="shared" si="2"/>
        <v>2016</v>
      </c>
      <c r="C34" s="755">
        <f t="shared" si="3"/>
        <v>0</v>
      </c>
      <c r="D34" s="756">
        <f t="shared" si="3"/>
        <v>0</v>
      </c>
      <c r="E34" s="756">
        <f t="shared" si="3"/>
        <v>1</v>
      </c>
      <c r="F34" s="756">
        <f t="shared" si="3"/>
        <v>0</v>
      </c>
      <c r="G34" s="756">
        <f t="shared" si="3"/>
        <v>0</v>
      </c>
      <c r="H34" s="757">
        <f t="shared" si="4"/>
        <v>1</v>
      </c>
      <c r="I34" s="755">
        <f t="shared" si="5"/>
        <v>0.2</v>
      </c>
      <c r="J34" s="756">
        <f t="shared" si="5"/>
        <v>0.3</v>
      </c>
      <c r="K34" s="756">
        <f t="shared" si="5"/>
        <v>0.25</v>
      </c>
      <c r="L34" s="756">
        <f t="shared" si="5"/>
        <v>0.05</v>
      </c>
      <c r="M34" s="756">
        <f t="shared" si="5"/>
        <v>0.2</v>
      </c>
      <c r="N34" s="757">
        <f t="shared" si="6"/>
        <v>1</v>
      </c>
      <c r="O34" s="758"/>
      <c r="R34" s="752">
        <f t="shared" si="7"/>
        <v>1</v>
      </c>
      <c r="S34" s="753">
        <f t="shared" si="8"/>
        <v>0.71500000000000008</v>
      </c>
    </row>
    <row r="35" spans="2:19">
      <c r="B35" s="754">
        <f t="shared" si="2"/>
        <v>2017</v>
      </c>
      <c r="C35" s="755">
        <f t="shared" si="3"/>
        <v>0</v>
      </c>
      <c r="D35" s="756">
        <f t="shared" si="3"/>
        <v>0</v>
      </c>
      <c r="E35" s="756">
        <f t="shared" si="3"/>
        <v>1</v>
      </c>
      <c r="F35" s="756">
        <f t="shared" si="3"/>
        <v>0</v>
      </c>
      <c r="G35" s="756">
        <f t="shared" si="3"/>
        <v>0</v>
      </c>
      <c r="H35" s="757">
        <f t="shared" si="4"/>
        <v>1</v>
      </c>
      <c r="I35" s="755">
        <f t="shared" si="5"/>
        <v>0.2</v>
      </c>
      <c r="J35" s="756">
        <f t="shared" si="5"/>
        <v>0.3</v>
      </c>
      <c r="K35" s="756">
        <f t="shared" si="5"/>
        <v>0.25</v>
      </c>
      <c r="L35" s="756">
        <f t="shared" si="5"/>
        <v>0.05</v>
      </c>
      <c r="M35" s="756">
        <f t="shared" si="5"/>
        <v>0.2</v>
      </c>
      <c r="N35" s="757">
        <f t="shared" si="6"/>
        <v>1</v>
      </c>
      <c r="O35" s="758"/>
      <c r="R35" s="752">
        <f t="shared" si="7"/>
        <v>1</v>
      </c>
      <c r="S35" s="753">
        <f t="shared" si="8"/>
        <v>0.71500000000000008</v>
      </c>
    </row>
    <row r="36" spans="2:19">
      <c r="B36" s="754">
        <f t="shared" si="2"/>
        <v>2018</v>
      </c>
      <c r="C36" s="755">
        <f t="shared" si="3"/>
        <v>0</v>
      </c>
      <c r="D36" s="756">
        <f t="shared" si="3"/>
        <v>0</v>
      </c>
      <c r="E36" s="756">
        <f t="shared" si="3"/>
        <v>1</v>
      </c>
      <c r="F36" s="756">
        <f t="shared" si="3"/>
        <v>0</v>
      </c>
      <c r="G36" s="756">
        <f t="shared" si="3"/>
        <v>0</v>
      </c>
      <c r="H36" s="757">
        <f t="shared" si="4"/>
        <v>1</v>
      </c>
      <c r="I36" s="755">
        <f t="shared" si="5"/>
        <v>0.2</v>
      </c>
      <c r="J36" s="756">
        <f t="shared" si="5"/>
        <v>0.3</v>
      </c>
      <c r="K36" s="756">
        <f t="shared" si="5"/>
        <v>0.25</v>
      </c>
      <c r="L36" s="756">
        <f t="shared" si="5"/>
        <v>0.05</v>
      </c>
      <c r="M36" s="756">
        <f t="shared" si="5"/>
        <v>0.2</v>
      </c>
      <c r="N36" s="757">
        <f t="shared" si="6"/>
        <v>1</v>
      </c>
      <c r="O36" s="758"/>
      <c r="R36" s="752">
        <f t="shared" si="7"/>
        <v>1</v>
      </c>
      <c r="S36" s="753">
        <f t="shared" si="8"/>
        <v>0.71500000000000008</v>
      </c>
    </row>
    <row r="37" spans="2:19">
      <c r="B37" s="754">
        <f t="shared" si="2"/>
        <v>2019</v>
      </c>
      <c r="C37" s="755">
        <f t="shared" si="3"/>
        <v>0</v>
      </c>
      <c r="D37" s="756">
        <f t="shared" si="3"/>
        <v>0</v>
      </c>
      <c r="E37" s="756">
        <f t="shared" si="3"/>
        <v>1</v>
      </c>
      <c r="F37" s="756">
        <f t="shared" si="3"/>
        <v>0</v>
      </c>
      <c r="G37" s="756">
        <f t="shared" si="3"/>
        <v>0</v>
      </c>
      <c r="H37" s="757">
        <f t="shared" si="4"/>
        <v>1</v>
      </c>
      <c r="I37" s="755">
        <f t="shared" si="5"/>
        <v>0.2</v>
      </c>
      <c r="J37" s="756">
        <f t="shared" si="5"/>
        <v>0.3</v>
      </c>
      <c r="K37" s="756">
        <f t="shared" si="5"/>
        <v>0.25</v>
      </c>
      <c r="L37" s="756">
        <f t="shared" si="5"/>
        <v>0.05</v>
      </c>
      <c r="M37" s="756">
        <f t="shared" si="5"/>
        <v>0.2</v>
      </c>
      <c r="N37" s="757">
        <f t="shared" si="6"/>
        <v>1</v>
      </c>
      <c r="O37" s="758"/>
      <c r="R37" s="752">
        <f t="shared" si="7"/>
        <v>1</v>
      </c>
      <c r="S37" s="753">
        <f t="shared" si="8"/>
        <v>0.71500000000000008</v>
      </c>
    </row>
    <row r="38" spans="2:19">
      <c r="B38" s="754">
        <f t="shared" si="2"/>
        <v>2020</v>
      </c>
      <c r="C38" s="755">
        <f t="shared" si="3"/>
        <v>0</v>
      </c>
      <c r="D38" s="756">
        <f t="shared" si="3"/>
        <v>0</v>
      </c>
      <c r="E38" s="756">
        <f t="shared" si="3"/>
        <v>1</v>
      </c>
      <c r="F38" s="756">
        <f t="shared" si="3"/>
        <v>0</v>
      </c>
      <c r="G38" s="756">
        <f t="shared" si="3"/>
        <v>0</v>
      </c>
      <c r="H38" s="757">
        <f t="shared" si="4"/>
        <v>1</v>
      </c>
      <c r="I38" s="755">
        <f t="shared" si="5"/>
        <v>0.2</v>
      </c>
      <c r="J38" s="756">
        <f t="shared" si="5"/>
        <v>0.3</v>
      </c>
      <c r="K38" s="756">
        <f t="shared" si="5"/>
        <v>0.25</v>
      </c>
      <c r="L38" s="756">
        <f t="shared" si="5"/>
        <v>0.05</v>
      </c>
      <c r="M38" s="756">
        <f t="shared" si="5"/>
        <v>0.2</v>
      </c>
      <c r="N38" s="757">
        <f t="shared" si="6"/>
        <v>1</v>
      </c>
      <c r="O38" s="758"/>
      <c r="R38" s="752">
        <f t="shared" si="7"/>
        <v>1</v>
      </c>
      <c r="S38" s="753">
        <f t="shared" si="8"/>
        <v>0.71500000000000008</v>
      </c>
    </row>
    <row r="39" spans="2:19">
      <c r="B39" s="754">
        <f t="shared" si="2"/>
        <v>2021</v>
      </c>
      <c r="C39" s="755">
        <f t="shared" si="3"/>
        <v>0</v>
      </c>
      <c r="D39" s="756">
        <f t="shared" si="3"/>
        <v>0</v>
      </c>
      <c r="E39" s="756">
        <f t="shared" si="3"/>
        <v>1</v>
      </c>
      <c r="F39" s="756">
        <f t="shared" si="3"/>
        <v>0</v>
      </c>
      <c r="G39" s="756">
        <f t="shared" si="3"/>
        <v>0</v>
      </c>
      <c r="H39" s="757">
        <f t="shared" si="4"/>
        <v>1</v>
      </c>
      <c r="I39" s="755">
        <f t="shared" si="5"/>
        <v>0.2</v>
      </c>
      <c r="J39" s="756">
        <f t="shared" si="5"/>
        <v>0.3</v>
      </c>
      <c r="K39" s="756">
        <f t="shared" si="5"/>
        <v>0.25</v>
      </c>
      <c r="L39" s="756">
        <f t="shared" si="5"/>
        <v>0.05</v>
      </c>
      <c r="M39" s="756">
        <f t="shared" si="5"/>
        <v>0.2</v>
      </c>
      <c r="N39" s="757">
        <f t="shared" si="6"/>
        <v>1</v>
      </c>
      <c r="O39" s="758"/>
      <c r="R39" s="752">
        <f t="shared" si="7"/>
        <v>1</v>
      </c>
      <c r="S39" s="753">
        <f t="shared" si="8"/>
        <v>0.71500000000000008</v>
      </c>
    </row>
    <row r="40" spans="2:19">
      <c r="B40" s="754">
        <f t="shared" si="2"/>
        <v>2022</v>
      </c>
      <c r="C40" s="755">
        <f t="shared" si="3"/>
        <v>0</v>
      </c>
      <c r="D40" s="756">
        <f t="shared" si="3"/>
        <v>0</v>
      </c>
      <c r="E40" s="756">
        <f t="shared" si="3"/>
        <v>1</v>
      </c>
      <c r="F40" s="756">
        <f t="shared" si="3"/>
        <v>0</v>
      </c>
      <c r="G40" s="756">
        <f t="shared" si="3"/>
        <v>0</v>
      </c>
      <c r="H40" s="757">
        <f t="shared" si="4"/>
        <v>1</v>
      </c>
      <c r="I40" s="755">
        <f t="shared" si="5"/>
        <v>0.2</v>
      </c>
      <c r="J40" s="756">
        <f t="shared" si="5"/>
        <v>0.3</v>
      </c>
      <c r="K40" s="756">
        <f t="shared" si="5"/>
        <v>0.25</v>
      </c>
      <c r="L40" s="756">
        <f t="shared" si="5"/>
        <v>0.05</v>
      </c>
      <c r="M40" s="756">
        <f t="shared" si="5"/>
        <v>0.2</v>
      </c>
      <c r="N40" s="757">
        <f t="shared" si="6"/>
        <v>1</v>
      </c>
      <c r="O40" s="758"/>
      <c r="R40" s="752">
        <f t="shared" si="7"/>
        <v>1</v>
      </c>
      <c r="S40" s="753">
        <f t="shared" si="8"/>
        <v>0.71500000000000008</v>
      </c>
    </row>
    <row r="41" spans="2:19">
      <c r="B41" s="754">
        <f t="shared" si="2"/>
        <v>2023</v>
      </c>
      <c r="C41" s="755">
        <f t="shared" si="3"/>
        <v>0</v>
      </c>
      <c r="D41" s="756">
        <f t="shared" si="3"/>
        <v>0</v>
      </c>
      <c r="E41" s="756">
        <f t="shared" si="3"/>
        <v>1</v>
      </c>
      <c r="F41" s="756">
        <f t="shared" si="3"/>
        <v>0</v>
      </c>
      <c r="G41" s="756">
        <f t="shared" si="3"/>
        <v>0</v>
      </c>
      <c r="H41" s="757">
        <f t="shared" si="4"/>
        <v>1</v>
      </c>
      <c r="I41" s="755">
        <f t="shared" si="5"/>
        <v>0.2</v>
      </c>
      <c r="J41" s="756">
        <f t="shared" si="5"/>
        <v>0.3</v>
      </c>
      <c r="K41" s="756">
        <f t="shared" si="5"/>
        <v>0.25</v>
      </c>
      <c r="L41" s="756">
        <f t="shared" si="5"/>
        <v>0.05</v>
      </c>
      <c r="M41" s="756">
        <f t="shared" si="5"/>
        <v>0.2</v>
      </c>
      <c r="N41" s="757">
        <f t="shared" si="6"/>
        <v>1</v>
      </c>
      <c r="O41" s="758"/>
      <c r="R41" s="752">
        <f t="shared" si="7"/>
        <v>1</v>
      </c>
      <c r="S41" s="753">
        <f t="shared" si="8"/>
        <v>0.71500000000000008</v>
      </c>
    </row>
    <row r="42" spans="2:19">
      <c r="B42" s="754">
        <f t="shared" si="2"/>
        <v>2024</v>
      </c>
      <c r="C42" s="755">
        <f t="shared" si="3"/>
        <v>0</v>
      </c>
      <c r="D42" s="756">
        <f t="shared" si="3"/>
        <v>0</v>
      </c>
      <c r="E42" s="756">
        <f t="shared" si="3"/>
        <v>1</v>
      </c>
      <c r="F42" s="756">
        <f t="shared" si="3"/>
        <v>0</v>
      </c>
      <c r="G42" s="756">
        <f t="shared" si="3"/>
        <v>0</v>
      </c>
      <c r="H42" s="757">
        <f t="shared" si="4"/>
        <v>1</v>
      </c>
      <c r="I42" s="755">
        <f t="shared" si="5"/>
        <v>0.2</v>
      </c>
      <c r="J42" s="756">
        <f t="shared" si="5"/>
        <v>0.3</v>
      </c>
      <c r="K42" s="756">
        <f t="shared" si="5"/>
        <v>0.25</v>
      </c>
      <c r="L42" s="756">
        <f t="shared" si="5"/>
        <v>0.05</v>
      </c>
      <c r="M42" s="756">
        <f t="shared" si="5"/>
        <v>0.2</v>
      </c>
      <c r="N42" s="757">
        <f t="shared" si="6"/>
        <v>1</v>
      </c>
      <c r="O42" s="758"/>
      <c r="R42" s="752">
        <f t="shared" si="7"/>
        <v>1</v>
      </c>
      <c r="S42" s="753">
        <f t="shared" si="8"/>
        <v>0.71500000000000008</v>
      </c>
    </row>
    <row r="43" spans="2:19">
      <c r="B43" s="754">
        <f t="shared" si="2"/>
        <v>2025</v>
      </c>
      <c r="C43" s="755">
        <f t="shared" si="3"/>
        <v>0</v>
      </c>
      <c r="D43" s="756">
        <f t="shared" si="3"/>
        <v>0</v>
      </c>
      <c r="E43" s="756">
        <f t="shared" si="3"/>
        <v>1</v>
      </c>
      <c r="F43" s="756">
        <f t="shared" si="3"/>
        <v>0</v>
      </c>
      <c r="G43" s="756">
        <f t="shared" si="3"/>
        <v>0</v>
      </c>
      <c r="H43" s="757">
        <f t="shared" si="4"/>
        <v>1</v>
      </c>
      <c r="I43" s="755">
        <f t="shared" si="5"/>
        <v>0.2</v>
      </c>
      <c r="J43" s="756">
        <f t="shared" si="5"/>
        <v>0.3</v>
      </c>
      <c r="K43" s="756">
        <f t="shared" si="5"/>
        <v>0.25</v>
      </c>
      <c r="L43" s="756">
        <f t="shared" si="5"/>
        <v>0.05</v>
      </c>
      <c r="M43" s="756">
        <f t="shared" si="5"/>
        <v>0.2</v>
      </c>
      <c r="N43" s="757">
        <f t="shared" si="6"/>
        <v>1</v>
      </c>
      <c r="O43" s="758"/>
      <c r="R43" s="752">
        <f t="shared" si="7"/>
        <v>1</v>
      </c>
      <c r="S43" s="753">
        <f t="shared" si="8"/>
        <v>0.71500000000000008</v>
      </c>
    </row>
    <row r="44" spans="2:19">
      <c r="B44" s="754">
        <f t="shared" si="2"/>
        <v>2026</v>
      </c>
      <c r="C44" s="755">
        <f t="shared" si="3"/>
        <v>0</v>
      </c>
      <c r="D44" s="756">
        <f t="shared" si="3"/>
        <v>0</v>
      </c>
      <c r="E44" s="756">
        <f t="shared" si="3"/>
        <v>1</v>
      </c>
      <c r="F44" s="756">
        <f t="shared" si="3"/>
        <v>0</v>
      </c>
      <c r="G44" s="756">
        <f t="shared" si="3"/>
        <v>0</v>
      </c>
      <c r="H44" s="757">
        <f t="shared" si="4"/>
        <v>1</v>
      </c>
      <c r="I44" s="755">
        <f t="shared" si="5"/>
        <v>0.2</v>
      </c>
      <c r="J44" s="756">
        <f t="shared" si="5"/>
        <v>0.3</v>
      </c>
      <c r="K44" s="756">
        <f t="shared" si="5"/>
        <v>0.25</v>
      </c>
      <c r="L44" s="756">
        <f t="shared" si="5"/>
        <v>0.05</v>
      </c>
      <c r="M44" s="756">
        <f t="shared" si="5"/>
        <v>0.2</v>
      </c>
      <c r="N44" s="757">
        <f t="shared" si="6"/>
        <v>1</v>
      </c>
      <c r="O44" s="758"/>
      <c r="R44" s="752">
        <f t="shared" si="7"/>
        <v>1</v>
      </c>
      <c r="S44" s="753">
        <f t="shared" si="8"/>
        <v>0.71500000000000008</v>
      </c>
    </row>
    <row r="45" spans="2:19">
      <c r="B45" s="754">
        <f t="shared" si="2"/>
        <v>2027</v>
      </c>
      <c r="C45" s="755">
        <f t="shared" si="3"/>
        <v>0</v>
      </c>
      <c r="D45" s="756">
        <f t="shared" si="3"/>
        <v>0</v>
      </c>
      <c r="E45" s="756">
        <f t="shared" si="3"/>
        <v>1</v>
      </c>
      <c r="F45" s="756">
        <f t="shared" si="3"/>
        <v>0</v>
      </c>
      <c r="G45" s="756">
        <f t="shared" si="3"/>
        <v>0</v>
      </c>
      <c r="H45" s="757">
        <f t="shared" si="4"/>
        <v>1</v>
      </c>
      <c r="I45" s="755">
        <f t="shared" si="5"/>
        <v>0.2</v>
      </c>
      <c r="J45" s="756">
        <f t="shared" si="5"/>
        <v>0.3</v>
      </c>
      <c r="K45" s="756">
        <f t="shared" si="5"/>
        <v>0.25</v>
      </c>
      <c r="L45" s="756">
        <f t="shared" si="5"/>
        <v>0.05</v>
      </c>
      <c r="M45" s="756">
        <f t="shared" si="5"/>
        <v>0.2</v>
      </c>
      <c r="N45" s="757">
        <f t="shared" si="6"/>
        <v>1</v>
      </c>
      <c r="O45" s="758"/>
      <c r="R45" s="752">
        <f t="shared" si="7"/>
        <v>1</v>
      </c>
      <c r="S45" s="753">
        <f t="shared" si="8"/>
        <v>0.71500000000000008</v>
      </c>
    </row>
    <row r="46" spans="2:19">
      <c r="B46" s="754">
        <f t="shared" si="2"/>
        <v>2028</v>
      </c>
      <c r="C46" s="755">
        <f t="shared" si="3"/>
        <v>0</v>
      </c>
      <c r="D46" s="756">
        <f t="shared" si="3"/>
        <v>0</v>
      </c>
      <c r="E46" s="756">
        <f t="shared" si="3"/>
        <v>1</v>
      </c>
      <c r="F46" s="756">
        <f t="shared" si="3"/>
        <v>0</v>
      </c>
      <c r="G46" s="756">
        <f t="shared" si="3"/>
        <v>0</v>
      </c>
      <c r="H46" s="757">
        <f t="shared" si="4"/>
        <v>1</v>
      </c>
      <c r="I46" s="755">
        <f t="shared" si="5"/>
        <v>0.2</v>
      </c>
      <c r="J46" s="756">
        <f t="shared" si="5"/>
        <v>0.3</v>
      </c>
      <c r="K46" s="756">
        <f t="shared" si="5"/>
        <v>0.25</v>
      </c>
      <c r="L46" s="756">
        <f t="shared" si="5"/>
        <v>0.05</v>
      </c>
      <c r="M46" s="756">
        <f t="shared" si="5"/>
        <v>0.2</v>
      </c>
      <c r="N46" s="757">
        <f t="shared" si="6"/>
        <v>1</v>
      </c>
      <c r="O46" s="758"/>
      <c r="R46" s="752">
        <f t="shared" si="7"/>
        <v>1</v>
      </c>
      <c r="S46" s="753">
        <f t="shared" si="8"/>
        <v>0.71500000000000008</v>
      </c>
    </row>
    <row r="47" spans="2:19">
      <c r="B47" s="754">
        <f t="shared" si="2"/>
        <v>2029</v>
      </c>
      <c r="C47" s="755">
        <f t="shared" si="3"/>
        <v>0</v>
      </c>
      <c r="D47" s="756">
        <f t="shared" si="3"/>
        <v>0</v>
      </c>
      <c r="E47" s="756">
        <f t="shared" si="3"/>
        <v>1</v>
      </c>
      <c r="F47" s="756">
        <f t="shared" si="3"/>
        <v>0</v>
      </c>
      <c r="G47" s="756">
        <f t="shared" si="3"/>
        <v>0</v>
      </c>
      <c r="H47" s="757">
        <f t="shared" si="4"/>
        <v>1</v>
      </c>
      <c r="I47" s="755">
        <f t="shared" si="5"/>
        <v>0.2</v>
      </c>
      <c r="J47" s="756">
        <f t="shared" si="5"/>
        <v>0.3</v>
      </c>
      <c r="K47" s="756">
        <f t="shared" si="5"/>
        <v>0.25</v>
      </c>
      <c r="L47" s="756">
        <f t="shared" si="5"/>
        <v>0.05</v>
      </c>
      <c r="M47" s="756">
        <f t="shared" si="5"/>
        <v>0.2</v>
      </c>
      <c r="N47" s="757">
        <f t="shared" si="6"/>
        <v>1</v>
      </c>
      <c r="O47" s="758"/>
      <c r="R47" s="752">
        <f t="shared" si="7"/>
        <v>1</v>
      </c>
      <c r="S47" s="753">
        <f t="shared" si="8"/>
        <v>0.71500000000000008</v>
      </c>
    </row>
    <row r="48" spans="2:19">
      <c r="B48" s="754">
        <f t="shared" si="2"/>
        <v>2030</v>
      </c>
      <c r="C48" s="755">
        <f t="shared" si="3"/>
        <v>0</v>
      </c>
      <c r="D48" s="756">
        <f t="shared" si="3"/>
        <v>0</v>
      </c>
      <c r="E48" s="756">
        <f t="shared" si="3"/>
        <v>1</v>
      </c>
      <c r="F48" s="756">
        <f t="shared" si="3"/>
        <v>0</v>
      </c>
      <c r="G48" s="756">
        <f t="shared" si="3"/>
        <v>0</v>
      </c>
      <c r="H48" s="757">
        <f t="shared" si="4"/>
        <v>1</v>
      </c>
      <c r="I48" s="755">
        <f t="shared" si="5"/>
        <v>0.2</v>
      </c>
      <c r="J48" s="756">
        <f t="shared" si="5"/>
        <v>0.3</v>
      </c>
      <c r="K48" s="756">
        <f t="shared" si="5"/>
        <v>0.25</v>
      </c>
      <c r="L48" s="756">
        <f t="shared" si="5"/>
        <v>0.05</v>
      </c>
      <c r="M48" s="756">
        <f t="shared" si="5"/>
        <v>0.2</v>
      </c>
      <c r="N48" s="757">
        <f t="shared" si="6"/>
        <v>1</v>
      </c>
      <c r="O48" s="758"/>
      <c r="R48" s="752">
        <f t="shared" si="7"/>
        <v>1</v>
      </c>
      <c r="S48" s="753">
        <f t="shared" si="8"/>
        <v>0.71500000000000008</v>
      </c>
    </row>
    <row r="49" spans="2:19">
      <c r="B49" s="754">
        <f t="shared" si="2"/>
        <v>2031</v>
      </c>
      <c r="C49" s="755">
        <f t="shared" si="3"/>
        <v>0</v>
      </c>
      <c r="D49" s="756">
        <f t="shared" si="3"/>
        <v>0</v>
      </c>
      <c r="E49" s="756">
        <f t="shared" si="3"/>
        <v>1</v>
      </c>
      <c r="F49" s="756">
        <f t="shared" si="3"/>
        <v>0</v>
      </c>
      <c r="G49" s="756">
        <f t="shared" si="3"/>
        <v>0</v>
      </c>
      <c r="H49" s="757">
        <f t="shared" si="4"/>
        <v>1</v>
      </c>
      <c r="I49" s="755">
        <f t="shared" si="5"/>
        <v>0.2</v>
      </c>
      <c r="J49" s="756">
        <f t="shared" si="5"/>
        <v>0.3</v>
      </c>
      <c r="K49" s="756">
        <f t="shared" si="5"/>
        <v>0.25</v>
      </c>
      <c r="L49" s="756">
        <f t="shared" si="5"/>
        <v>0.05</v>
      </c>
      <c r="M49" s="756">
        <f t="shared" si="5"/>
        <v>0.2</v>
      </c>
      <c r="N49" s="757">
        <f t="shared" si="6"/>
        <v>1</v>
      </c>
      <c r="O49" s="758"/>
      <c r="R49" s="752">
        <f t="shared" si="7"/>
        <v>1</v>
      </c>
      <c r="S49" s="753">
        <f t="shared" si="8"/>
        <v>0.71500000000000008</v>
      </c>
    </row>
    <row r="50" spans="2:19">
      <c r="B50" s="754">
        <f t="shared" si="2"/>
        <v>2032</v>
      </c>
      <c r="C50" s="755">
        <f t="shared" si="3"/>
        <v>0</v>
      </c>
      <c r="D50" s="756">
        <f t="shared" si="3"/>
        <v>0</v>
      </c>
      <c r="E50" s="756">
        <f t="shared" si="3"/>
        <v>1</v>
      </c>
      <c r="F50" s="756">
        <f t="shared" si="3"/>
        <v>0</v>
      </c>
      <c r="G50" s="756">
        <f t="shared" si="3"/>
        <v>0</v>
      </c>
      <c r="H50" s="757">
        <f t="shared" si="4"/>
        <v>1</v>
      </c>
      <c r="I50" s="755">
        <f t="shared" si="5"/>
        <v>0.2</v>
      </c>
      <c r="J50" s="756">
        <f t="shared" si="5"/>
        <v>0.3</v>
      </c>
      <c r="K50" s="756">
        <f t="shared" si="5"/>
        <v>0.25</v>
      </c>
      <c r="L50" s="756">
        <f t="shared" si="5"/>
        <v>0.05</v>
      </c>
      <c r="M50" s="756">
        <f t="shared" si="5"/>
        <v>0.2</v>
      </c>
      <c r="N50" s="757">
        <f t="shared" si="6"/>
        <v>1</v>
      </c>
      <c r="O50" s="758"/>
      <c r="R50" s="752">
        <f t="shared" si="7"/>
        <v>1</v>
      </c>
      <c r="S50" s="753">
        <f t="shared" si="8"/>
        <v>0.71500000000000008</v>
      </c>
    </row>
    <row r="51" spans="2:19">
      <c r="B51" s="754">
        <f t="shared" ref="B51:B82" si="9">B50+1</f>
        <v>2033</v>
      </c>
      <c r="C51" s="755">
        <f t="shared" ref="C51:G98" si="10">C$16</f>
        <v>0</v>
      </c>
      <c r="D51" s="756">
        <f t="shared" si="10"/>
        <v>0</v>
      </c>
      <c r="E51" s="756">
        <f t="shared" si="10"/>
        <v>1</v>
      </c>
      <c r="F51" s="756">
        <f t="shared" si="10"/>
        <v>0</v>
      </c>
      <c r="G51" s="756">
        <f t="shared" si="10"/>
        <v>0</v>
      </c>
      <c r="H51" s="757">
        <f t="shared" si="4"/>
        <v>1</v>
      </c>
      <c r="I51" s="755">
        <f t="shared" ref="I51:M98" si="11">I$16</f>
        <v>0.2</v>
      </c>
      <c r="J51" s="756">
        <f t="shared" si="11"/>
        <v>0.3</v>
      </c>
      <c r="K51" s="756">
        <f t="shared" si="11"/>
        <v>0.25</v>
      </c>
      <c r="L51" s="756">
        <f t="shared" si="11"/>
        <v>0.05</v>
      </c>
      <c r="M51" s="756">
        <f t="shared" si="11"/>
        <v>0.2</v>
      </c>
      <c r="N51" s="757">
        <f t="shared" si="6"/>
        <v>1</v>
      </c>
      <c r="O51" s="758"/>
      <c r="R51" s="752">
        <f t="shared" si="7"/>
        <v>1</v>
      </c>
      <c r="S51" s="753">
        <f t="shared" si="8"/>
        <v>0.71500000000000008</v>
      </c>
    </row>
    <row r="52" spans="2:19">
      <c r="B52" s="754">
        <f t="shared" si="9"/>
        <v>2034</v>
      </c>
      <c r="C52" s="755">
        <f t="shared" si="10"/>
        <v>0</v>
      </c>
      <c r="D52" s="756">
        <f t="shared" si="10"/>
        <v>0</v>
      </c>
      <c r="E52" s="756">
        <f t="shared" si="10"/>
        <v>1</v>
      </c>
      <c r="F52" s="756">
        <f t="shared" si="10"/>
        <v>0</v>
      </c>
      <c r="G52" s="756">
        <f t="shared" si="10"/>
        <v>0</v>
      </c>
      <c r="H52" s="757">
        <f t="shared" si="4"/>
        <v>1</v>
      </c>
      <c r="I52" s="755">
        <f t="shared" si="11"/>
        <v>0.2</v>
      </c>
      <c r="J52" s="756">
        <f t="shared" si="11"/>
        <v>0.3</v>
      </c>
      <c r="K52" s="756">
        <f t="shared" si="11"/>
        <v>0.25</v>
      </c>
      <c r="L52" s="756">
        <f t="shared" si="11"/>
        <v>0.05</v>
      </c>
      <c r="M52" s="756">
        <f t="shared" si="11"/>
        <v>0.2</v>
      </c>
      <c r="N52" s="757">
        <f t="shared" si="6"/>
        <v>1</v>
      </c>
      <c r="O52" s="758"/>
      <c r="R52" s="752">
        <f t="shared" si="7"/>
        <v>1</v>
      </c>
      <c r="S52" s="753">
        <f t="shared" si="8"/>
        <v>0.71500000000000008</v>
      </c>
    </row>
    <row r="53" spans="2:19">
      <c r="B53" s="754">
        <f t="shared" si="9"/>
        <v>2035</v>
      </c>
      <c r="C53" s="755">
        <f t="shared" si="10"/>
        <v>0</v>
      </c>
      <c r="D53" s="756">
        <f t="shared" si="10"/>
        <v>0</v>
      </c>
      <c r="E53" s="756">
        <f t="shared" si="10"/>
        <v>1</v>
      </c>
      <c r="F53" s="756">
        <f t="shared" si="10"/>
        <v>0</v>
      </c>
      <c r="G53" s="756">
        <f t="shared" si="10"/>
        <v>0</v>
      </c>
      <c r="H53" s="757">
        <f t="shared" si="4"/>
        <v>1</v>
      </c>
      <c r="I53" s="755">
        <f t="shared" si="11"/>
        <v>0.2</v>
      </c>
      <c r="J53" s="756">
        <f t="shared" si="11"/>
        <v>0.3</v>
      </c>
      <c r="K53" s="756">
        <f t="shared" si="11"/>
        <v>0.25</v>
      </c>
      <c r="L53" s="756">
        <f t="shared" si="11"/>
        <v>0.05</v>
      </c>
      <c r="M53" s="756">
        <f t="shared" si="11"/>
        <v>0.2</v>
      </c>
      <c r="N53" s="757">
        <f t="shared" si="6"/>
        <v>1</v>
      </c>
      <c r="O53" s="758"/>
      <c r="R53" s="752">
        <f t="shared" si="7"/>
        <v>1</v>
      </c>
      <c r="S53" s="753">
        <f t="shared" si="8"/>
        <v>0.71500000000000008</v>
      </c>
    </row>
    <row r="54" spans="2:19">
      <c r="B54" s="754">
        <f t="shared" si="9"/>
        <v>2036</v>
      </c>
      <c r="C54" s="755">
        <f t="shared" si="10"/>
        <v>0</v>
      </c>
      <c r="D54" s="756">
        <f t="shared" si="10"/>
        <v>0</v>
      </c>
      <c r="E54" s="756">
        <f t="shared" si="10"/>
        <v>1</v>
      </c>
      <c r="F54" s="756">
        <f t="shared" si="10"/>
        <v>0</v>
      </c>
      <c r="G54" s="756">
        <f t="shared" si="10"/>
        <v>0</v>
      </c>
      <c r="H54" s="757">
        <f t="shared" si="4"/>
        <v>1</v>
      </c>
      <c r="I54" s="755">
        <f t="shared" si="11"/>
        <v>0.2</v>
      </c>
      <c r="J54" s="756">
        <f t="shared" si="11"/>
        <v>0.3</v>
      </c>
      <c r="K54" s="756">
        <f t="shared" si="11"/>
        <v>0.25</v>
      </c>
      <c r="L54" s="756">
        <f t="shared" si="11"/>
        <v>0.05</v>
      </c>
      <c r="M54" s="756">
        <f t="shared" si="11"/>
        <v>0.2</v>
      </c>
      <c r="N54" s="757">
        <f t="shared" si="6"/>
        <v>1</v>
      </c>
      <c r="O54" s="758"/>
      <c r="R54" s="752">
        <f t="shared" si="7"/>
        <v>1</v>
      </c>
      <c r="S54" s="753">
        <f t="shared" si="8"/>
        <v>0.71500000000000008</v>
      </c>
    </row>
    <row r="55" spans="2:19">
      <c r="B55" s="754">
        <f t="shared" si="9"/>
        <v>2037</v>
      </c>
      <c r="C55" s="755">
        <f t="shared" si="10"/>
        <v>0</v>
      </c>
      <c r="D55" s="756">
        <f t="shared" si="10"/>
        <v>0</v>
      </c>
      <c r="E55" s="756">
        <f t="shared" si="10"/>
        <v>1</v>
      </c>
      <c r="F55" s="756">
        <f t="shared" si="10"/>
        <v>0</v>
      </c>
      <c r="G55" s="756">
        <f t="shared" si="10"/>
        <v>0</v>
      </c>
      <c r="H55" s="757">
        <f t="shared" si="4"/>
        <v>1</v>
      </c>
      <c r="I55" s="755">
        <f t="shared" si="11"/>
        <v>0.2</v>
      </c>
      <c r="J55" s="756">
        <f t="shared" si="11"/>
        <v>0.3</v>
      </c>
      <c r="K55" s="756">
        <f t="shared" si="11"/>
        <v>0.25</v>
      </c>
      <c r="L55" s="756">
        <f t="shared" si="11"/>
        <v>0.05</v>
      </c>
      <c r="M55" s="756">
        <f t="shared" si="11"/>
        <v>0.2</v>
      </c>
      <c r="N55" s="757">
        <f t="shared" si="6"/>
        <v>1</v>
      </c>
      <c r="O55" s="758"/>
      <c r="R55" s="752">
        <f t="shared" si="7"/>
        <v>1</v>
      </c>
      <c r="S55" s="753">
        <f t="shared" si="8"/>
        <v>0.71500000000000008</v>
      </c>
    </row>
    <row r="56" spans="2:19">
      <c r="B56" s="754">
        <f t="shared" si="9"/>
        <v>2038</v>
      </c>
      <c r="C56" s="755">
        <f t="shared" si="10"/>
        <v>0</v>
      </c>
      <c r="D56" s="756">
        <f t="shared" si="10"/>
        <v>0</v>
      </c>
      <c r="E56" s="756">
        <f t="shared" si="10"/>
        <v>1</v>
      </c>
      <c r="F56" s="756">
        <f t="shared" si="10"/>
        <v>0</v>
      </c>
      <c r="G56" s="756">
        <f t="shared" si="10"/>
        <v>0</v>
      </c>
      <c r="H56" s="757">
        <f t="shared" si="4"/>
        <v>1</v>
      </c>
      <c r="I56" s="755">
        <f t="shared" si="11"/>
        <v>0.2</v>
      </c>
      <c r="J56" s="756">
        <f t="shared" si="11"/>
        <v>0.3</v>
      </c>
      <c r="K56" s="756">
        <f t="shared" si="11"/>
        <v>0.25</v>
      </c>
      <c r="L56" s="756">
        <f t="shared" si="11"/>
        <v>0.05</v>
      </c>
      <c r="M56" s="756">
        <f t="shared" si="11"/>
        <v>0.2</v>
      </c>
      <c r="N56" s="757">
        <f t="shared" si="6"/>
        <v>1</v>
      </c>
      <c r="O56" s="758"/>
      <c r="R56" s="752">
        <f t="shared" si="7"/>
        <v>1</v>
      </c>
      <c r="S56" s="753">
        <f t="shared" si="8"/>
        <v>0.71500000000000008</v>
      </c>
    </row>
    <row r="57" spans="2:19">
      <c r="B57" s="754">
        <f t="shared" si="9"/>
        <v>2039</v>
      </c>
      <c r="C57" s="755">
        <f t="shared" si="10"/>
        <v>0</v>
      </c>
      <c r="D57" s="756">
        <f t="shared" si="10"/>
        <v>0</v>
      </c>
      <c r="E57" s="756">
        <f t="shared" si="10"/>
        <v>1</v>
      </c>
      <c r="F57" s="756">
        <f t="shared" si="10"/>
        <v>0</v>
      </c>
      <c r="G57" s="756">
        <f t="shared" si="10"/>
        <v>0</v>
      </c>
      <c r="H57" s="757">
        <f t="shared" si="4"/>
        <v>1</v>
      </c>
      <c r="I57" s="755">
        <f t="shared" si="11"/>
        <v>0.2</v>
      </c>
      <c r="J57" s="756">
        <f t="shared" si="11"/>
        <v>0.3</v>
      </c>
      <c r="K57" s="756">
        <f t="shared" si="11"/>
        <v>0.25</v>
      </c>
      <c r="L57" s="756">
        <f t="shared" si="11"/>
        <v>0.05</v>
      </c>
      <c r="M57" s="756">
        <f t="shared" si="11"/>
        <v>0.2</v>
      </c>
      <c r="N57" s="757">
        <f t="shared" si="6"/>
        <v>1</v>
      </c>
      <c r="O57" s="758"/>
      <c r="R57" s="752">
        <f t="shared" si="7"/>
        <v>1</v>
      </c>
      <c r="S57" s="753">
        <f t="shared" si="8"/>
        <v>0.71500000000000008</v>
      </c>
    </row>
    <row r="58" spans="2:19">
      <c r="B58" s="754">
        <f t="shared" si="9"/>
        <v>2040</v>
      </c>
      <c r="C58" s="755">
        <f t="shared" si="10"/>
        <v>0</v>
      </c>
      <c r="D58" s="756">
        <f t="shared" si="10"/>
        <v>0</v>
      </c>
      <c r="E58" s="756">
        <f t="shared" si="10"/>
        <v>1</v>
      </c>
      <c r="F58" s="756">
        <f t="shared" si="10"/>
        <v>0</v>
      </c>
      <c r="G58" s="756">
        <f t="shared" si="10"/>
        <v>0</v>
      </c>
      <c r="H58" s="757">
        <f t="shared" si="4"/>
        <v>1</v>
      </c>
      <c r="I58" s="755">
        <f t="shared" si="11"/>
        <v>0.2</v>
      </c>
      <c r="J58" s="756">
        <f t="shared" si="11"/>
        <v>0.3</v>
      </c>
      <c r="K58" s="756">
        <f t="shared" si="11"/>
        <v>0.25</v>
      </c>
      <c r="L58" s="756">
        <f t="shared" si="11"/>
        <v>0.05</v>
      </c>
      <c r="M58" s="756">
        <f t="shared" si="11"/>
        <v>0.2</v>
      </c>
      <c r="N58" s="757">
        <f t="shared" si="6"/>
        <v>1</v>
      </c>
      <c r="O58" s="758"/>
      <c r="R58" s="752">
        <f t="shared" si="7"/>
        <v>1</v>
      </c>
      <c r="S58" s="753">
        <f t="shared" si="8"/>
        <v>0.71500000000000008</v>
      </c>
    </row>
    <row r="59" spans="2:19">
      <c r="B59" s="754">
        <f t="shared" si="9"/>
        <v>2041</v>
      </c>
      <c r="C59" s="755">
        <f t="shared" si="10"/>
        <v>0</v>
      </c>
      <c r="D59" s="756">
        <f t="shared" si="10"/>
        <v>0</v>
      </c>
      <c r="E59" s="756">
        <f t="shared" si="10"/>
        <v>1</v>
      </c>
      <c r="F59" s="756">
        <f t="shared" si="10"/>
        <v>0</v>
      </c>
      <c r="G59" s="756">
        <f t="shared" si="10"/>
        <v>0</v>
      </c>
      <c r="H59" s="757">
        <f t="shared" si="4"/>
        <v>1</v>
      </c>
      <c r="I59" s="755">
        <f t="shared" si="11"/>
        <v>0.2</v>
      </c>
      <c r="J59" s="756">
        <f t="shared" si="11"/>
        <v>0.3</v>
      </c>
      <c r="K59" s="756">
        <f t="shared" si="11"/>
        <v>0.25</v>
      </c>
      <c r="L59" s="756">
        <f t="shared" si="11"/>
        <v>0.05</v>
      </c>
      <c r="M59" s="756">
        <f t="shared" si="11"/>
        <v>0.2</v>
      </c>
      <c r="N59" s="757">
        <f t="shared" si="6"/>
        <v>1</v>
      </c>
      <c r="O59" s="758"/>
      <c r="R59" s="752">
        <f t="shared" si="7"/>
        <v>1</v>
      </c>
      <c r="S59" s="753">
        <f t="shared" si="8"/>
        <v>0.71500000000000008</v>
      </c>
    </row>
    <row r="60" spans="2:19">
      <c r="B60" s="754">
        <f t="shared" si="9"/>
        <v>2042</v>
      </c>
      <c r="C60" s="755">
        <f t="shared" si="10"/>
        <v>0</v>
      </c>
      <c r="D60" s="756">
        <f t="shared" si="10"/>
        <v>0</v>
      </c>
      <c r="E60" s="756">
        <f t="shared" si="10"/>
        <v>1</v>
      </c>
      <c r="F60" s="756">
        <f t="shared" si="10"/>
        <v>0</v>
      </c>
      <c r="G60" s="756">
        <f t="shared" si="10"/>
        <v>0</v>
      </c>
      <c r="H60" s="757">
        <f t="shared" si="4"/>
        <v>1</v>
      </c>
      <c r="I60" s="755">
        <f t="shared" si="11"/>
        <v>0.2</v>
      </c>
      <c r="J60" s="756">
        <f t="shared" si="11"/>
        <v>0.3</v>
      </c>
      <c r="K60" s="756">
        <f t="shared" si="11"/>
        <v>0.25</v>
      </c>
      <c r="L60" s="756">
        <f t="shared" si="11"/>
        <v>0.05</v>
      </c>
      <c r="M60" s="756">
        <f t="shared" si="11"/>
        <v>0.2</v>
      </c>
      <c r="N60" s="757">
        <f t="shared" si="6"/>
        <v>1</v>
      </c>
      <c r="O60" s="758"/>
      <c r="R60" s="752">
        <f t="shared" si="7"/>
        <v>1</v>
      </c>
      <c r="S60" s="753">
        <f t="shared" si="8"/>
        <v>0.71500000000000008</v>
      </c>
    </row>
    <row r="61" spans="2:19">
      <c r="B61" s="754">
        <f t="shared" si="9"/>
        <v>2043</v>
      </c>
      <c r="C61" s="755">
        <f t="shared" si="10"/>
        <v>0</v>
      </c>
      <c r="D61" s="756">
        <f t="shared" si="10"/>
        <v>0</v>
      </c>
      <c r="E61" s="756">
        <f t="shared" si="10"/>
        <v>1</v>
      </c>
      <c r="F61" s="756">
        <f t="shared" si="10"/>
        <v>0</v>
      </c>
      <c r="G61" s="756">
        <f t="shared" si="10"/>
        <v>0</v>
      </c>
      <c r="H61" s="757">
        <f t="shared" si="4"/>
        <v>1</v>
      </c>
      <c r="I61" s="755">
        <f t="shared" si="11"/>
        <v>0.2</v>
      </c>
      <c r="J61" s="756">
        <f t="shared" si="11"/>
        <v>0.3</v>
      </c>
      <c r="K61" s="756">
        <f t="shared" si="11"/>
        <v>0.25</v>
      </c>
      <c r="L61" s="756">
        <f t="shared" si="11"/>
        <v>0.05</v>
      </c>
      <c r="M61" s="756">
        <f t="shared" si="11"/>
        <v>0.2</v>
      </c>
      <c r="N61" s="757">
        <f t="shared" si="6"/>
        <v>1</v>
      </c>
      <c r="O61" s="758"/>
      <c r="R61" s="752">
        <f t="shared" si="7"/>
        <v>1</v>
      </c>
      <c r="S61" s="753">
        <f t="shared" si="8"/>
        <v>0.71500000000000008</v>
      </c>
    </row>
    <row r="62" spans="2:19">
      <c r="B62" s="754">
        <f t="shared" si="9"/>
        <v>2044</v>
      </c>
      <c r="C62" s="755">
        <f t="shared" si="10"/>
        <v>0</v>
      </c>
      <c r="D62" s="756">
        <f t="shared" si="10"/>
        <v>0</v>
      </c>
      <c r="E62" s="756">
        <f t="shared" si="10"/>
        <v>1</v>
      </c>
      <c r="F62" s="756">
        <f t="shared" si="10"/>
        <v>0</v>
      </c>
      <c r="G62" s="756">
        <f t="shared" si="10"/>
        <v>0</v>
      </c>
      <c r="H62" s="757">
        <f t="shared" si="4"/>
        <v>1</v>
      </c>
      <c r="I62" s="755">
        <f t="shared" si="11"/>
        <v>0.2</v>
      </c>
      <c r="J62" s="756">
        <f t="shared" si="11"/>
        <v>0.3</v>
      </c>
      <c r="K62" s="756">
        <f t="shared" si="11"/>
        <v>0.25</v>
      </c>
      <c r="L62" s="756">
        <f t="shared" si="11"/>
        <v>0.05</v>
      </c>
      <c r="M62" s="756">
        <f t="shared" si="11"/>
        <v>0.2</v>
      </c>
      <c r="N62" s="757">
        <f t="shared" si="6"/>
        <v>1</v>
      </c>
      <c r="O62" s="758"/>
      <c r="R62" s="752">
        <f t="shared" si="7"/>
        <v>1</v>
      </c>
      <c r="S62" s="753">
        <f t="shared" si="8"/>
        <v>0.71500000000000008</v>
      </c>
    </row>
    <row r="63" spans="2:19">
      <c r="B63" s="754">
        <f t="shared" si="9"/>
        <v>2045</v>
      </c>
      <c r="C63" s="755">
        <f t="shared" si="10"/>
        <v>0</v>
      </c>
      <c r="D63" s="756">
        <f t="shared" si="10"/>
        <v>0</v>
      </c>
      <c r="E63" s="756">
        <f t="shared" si="10"/>
        <v>1</v>
      </c>
      <c r="F63" s="756">
        <f t="shared" si="10"/>
        <v>0</v>
      </c>
      <c r="G63" s="756">
        <f t="shared" si="10"/>
        <v>0</v>
      </c>
      <c r="H63" s="757">
        <f t="shared" si="4"/>
        <v>1</v>
      </c>
      <c r="I63" s="755">
        <f t="shared" si="11"/>
        <v>0.2</v>
      </c>
      <c r="J63" s="756">
        <f t="shared" si="11"/>
        <v>0.3</v>
      </c>
      <c r="K63" s="756">
        <f t="shared" si="11"/>
        <v>0.25</v>
      </c>
      <c r="L63" s="756">
        <f t="shared" si="11"/>
        <v>0.05</v>
      </c>
      <c r="M63" s="756">
        <f t="shared" si="11"/>
        <v>0.2</v>
      </c>
      <c r="N63" s="757">
        <f t="shared" si="6"/>
        <v>1</v>
      </c>
      <c r="O63" s="758"/>
      <c r="R63" s="752">
        <f t="shared" si="7"/>
        <v>1</v>
      </c>
      <c r="S63" s="753">
        <f t="shared" si="8"/>
        <v>0.71500000000000008</v>
      </c>
    </row>
    <row r="64" spans="2:19">
      <c r="B64" s="754">
        <f t="shared" si="9"/>
        <v>2046</v>
      </c>
      <c r="C64" s="755">
        <f t="shared" si="10"/>
        <v>0</v>
      </c>
      <c r="D64" s="756">
        <f t="shared" si="10"/>
        <v>0</v>
      </c>
      <c r="E64" s="756">
        <f t="shared" si="10"/>
        <v>1</v>
      </c>
      <c r="F64" s="756">
        <f t="shared" si="10"/>
        <v>0</v>
      </c>
      <c r="G64" s="756">
        <f t="shared" si="10"/>
        <v>0</v>
      </c>
      <c r="H64" s="757">
        <f t="shared" si="4"/>
        <v>1</v>
      </c>
      <c r="I64" s="755">
        <f t="shared" si="11"/>
        <v>0.2</v>
      </c>
      <c r="J64" s="756">
        <f t="shared" si="11"/>
        <v>0.3</v>
      </c>
      <c r="K64" s="756">
        <f t="shared" si="11"/>
        <v>0.25</v>
      </c>
      <c r="L64" s="756">
        <f t="shared" si="11"/>
        <v>0.05</v>
      </c>
      <c r="M64" s="756">
        <f t="shared" si="11"/>
        <v>0.2</v>
      </c>
      <c r="N64" s="757">
        <f t="shared" si="6"/>
        <v>1</v>
      </c>
      <c r="O64" s="758"/>
      <c r="R64" s="752">
        <f t="shared" si="7"/>
        <v>1</v>
      </c>
      <c r="S64" s="753">
        <f t="shared" si="8"/>
        <v>0.71500000000000008</v>
      </c>
    </row>
    <row r="65" spans="2:19">
      <c r="B65" s="754">
        <f t="shared" si="9"/>
        <v>2047</v>
      </c>
      <c r="C65" s="755">
        <f t="shared" si="10"/>
        <v>0</v>
      </c>
      <c r="D65" s="756">
        <f t="shared" si="10"/>
        <v>0</v>
      </c>
      <c r="E65" s="756">
        <f t="shared" si="10"/>
        <v>1</v>
      </c>
      <c r="F65" s="756">
        <f t="shared" si="10"/>
        <v>0</v>
      </c>
      <c r="G65" s="756">
        <f t="shared" si="10"/>
        <v>0</v>
      </c>
      <c r="H65" s="757">
        <f t="shared" si="4"/>
        <v>1</v>
      </c>
      <c r="I65" s="755">
        <f t="shared" si="11"/>
        <v>0.2</v>
      </c>
      <c r="J65" s="756">
        <f t="shared" si="11"/>
        <v>0.3</v>
      </c>
      <c r="K65" s="756">
        <f t="shared" si="11"/>
        <v>0.25</v>
      </c>
      <c r="L65" s="756">
        <f t="shared" si="11"/>
        <v>0.05</v>
      </c>
      <c r="M65" s="756">
        <f t="shared" si="11"/>
        <v>0.2</v>
      </c>
      <c r="N65" s="757">
        <f t="shared" si="6"/>
        <v>1</v>
      </c>
      <c r="O65" s="758"/>
      <c r="R65" s="752">
        <f t="shared" si="7"/>
        <v>1</v>
      </c>
      <c r="S65" s="753">
        <f t="shared" si="8"/>
        <v>0.71500000000000008</v>
      </c>
    </row>
    <row r="66" spans="2:19">
      <c r="B66" s="754">
        <f t="shared" si="9"/>
        <v>2048</v>
      </c>
      <c r="C66" s="755">
        <f t="shared" si="10"/>
        <v>0</v>
      </c>
      <c r="D66" s="756">
        <f t="shared" si="10"/>
        <v>0</v>
      </c>
      <c r="E66" s="756">
        <f t="shared" si="10"/>
        <v>1</v>
      </c>
      <c r="F66" s="756">
        <f t="shared" si="10"/>
        <v>0</v>
      </c>
      <c r="G66" s="756">
        <f t="shared" si="10"/>
        <v>0</v>
      </c>
      <c r="H66" s="757">
        <f t="shared" si="4"/>
        <v>1</v>
      </c>
      <c r="I66" s="755">
        <f t="shared" si="11"/>
        <v>0.2</v>
      </c>
      <c r="J66" s="756">
        <f t="shared" si="11"/>
        <v>0.3</v>
      </c>
      <c r="K66" s="756">
        <f t="shared" si="11"/>
        <v>0.25</v>
      </c>
      <c r="L66" s="756">
        <f t="shared" si="11"/>
        <v>0.05</v>
      </c>
      <c r="M66" s="756">
        <f t="shared" si="11"/>
        <v>0.2</v>
      </c>
      <c r="N66" s="757">
        <f t="shared" si="6"/>
        <v>1</v>
      </c>
      <c r="O66" s="758"/>
      <c r="R66" s="752">
        <f t="shared" si="7"/>
        <v>1</v>
      </c>
      <c r="S66" s="753">
        <f t="shared" si="8"/>
        <v>0.71500000000000008</v>
      </c>
    </row>
    <row r="67" spans="2:19">
      <c r="B67" s="754">
        <f t="shared" si="9"/>
        <v>2049</v>
      </c>
      <c r="C67" s="755">
        <f t="shared" si="10"/>
        <v>0</v>
      </c>
      <c r="D67" s="756">
        <f t="shared" si="10"/>
        <v>0</v>
      </c>
      <c r="E67" s="756">
        <f t="shared" si="10"/>
        <v>1</v>
      </c>
      <c r="F67" s="756">
        <f t="shared" si="10"/>
        <v>0</v>
      </c>
      <c r="G67" s="756">
        <f t="shared" si="10"/>
        <v>0</v>
      </c>
      <c r="H67" s="757">
        <f t="shared" si="4"/>
        <v>1</v>
      </c>
      <c r="I67" s="755">
        <f t="shared" si="11"/>
        <v>0.2</v>
      </c>
      <c r="J67" s="756">
        <f t="shared" si="11"/>
        <v>0.3</v>
      </c>
      <c r="K67" s="756">
        <f t="shared" si="11"/>
        <v>0.25</v>
      </c>
      <c r="L67" s="756">
        <f t="shared" si="11"/>
        <v>0.05</v>
      </c>
      <c r="M67" s="756">
        <f t="shared" si="11"/>
        <v>0.2</v>
      </c>
      <c r="N67" s="757">
        <f t="shared" si="6"/>
        <v>1</v>
      </c>
      <c r="O67" s="758"/>
      <c r="R67" s="752">
        <f t="shared" si="7"/>
        <v>1</v>
      </c>
      <c r="S67" s="753">
        <f t="shared" si="8"/>
        <v>0.71500000000000008</v>
      </c>
    </row>
    <row r="68" spans="2:19">
      <c r="B68" s="754">
        <f t="shared" si="9"/>
        <v>2050</v>
      </c>
      <c r="C68" s="755">
        <f t="shared" si="10"/>
        <v>0</v>
      </c>
      <c r="D68" s="756">
        <f t="shared" si="10"/>
        <v>0</v>
      </c>
      <c r="E68" s="756">
        <f t="shared" si="10"/>
        <v>1</v>
      </c>
      <c r="F68" s="756">
        <f t="shared" si="10"/>
        <v>0</v>
      </c>
      <c r="G68" s="756">
        <f t="shared" si="10"/>
        <v>0</v>
      </c>
      <c r="H68" s="757">
        <f t="shared" si="4"/>
        <v>1</v>
      </c>
      <c r="I68" s="755">
        <f t="shared" si="11"/>
        <v>0.2</v>
      </c>
      <c r="J68" s="756">
        <f t="shared" si="11"/>
        <v>0.3</v>
      </c>
      <c r="K68" s="756">
        <f t="shared" si="11"/>
        <v>0.25</v>
      </c>
      <c r="L68" s="756">
        <f t="shared" si="11"/>
        <v>0.05</v>
      </c>
      <c r="M68" s="756">
        <f t="shared" si="11"/>
        <v>0.2</v>
      </c>
      <c r="N68" s="757">
        <f t="shared" si="6"/>
        <v>1</v>
      </c>
      <c r="O68" s="758"/>
      <c r="R68" s="752">
        <f t="shared" si="7"/>
        <v>1</v>
      </c>
      <c r="S68" s="753">
        <f t="shared" si="8"/>
        <v>0.71500000000000008</v>
      </c>
    </row>
    <row r="69" spans="2:19">
      <c r="B69" s="754">
        <f t="shared" si="9"/>
        <v>2051</v>
      </c>
      <c r="C69" s="755">
        <f t="shared" si="10"/>
        <v>0</v>
      </c>
      <c r="D69" s="756">
        <f t="shared" si="10"/>
        <v>0</v>
      </c>
      <c r="E69" s="756">
        <f t="shared" si="10"/>
        <v>1</v>
      </c>
      <c r="F69" s="756">
        <f t="shared" si="10"/>
        <v>0</v>
      </c>
      <c r="G69" s="756">
        <f t="shared" si="10"/>
        <v>0</v>
      </c>
      <c r="H69" s="757">
        <f t="shared" si="4"/>
        <v>1</v>
      </c>
      <c r="I69" s="755">
        <f t="shared" si="11"/>
        <v>0.2</v>
      </c>
      <c r="J69" s="756">
        <f t="shared" si="11"/>
        <v>0.3</v>
      </c>
      <c r="K69" s="756">
        <f t="shared" si="11"/>
        <v>0.25</v>
      </c>
      <c r="L69" s="756">
        <f t="shared" si="11"/>
        <v>0.05</v>
      </c>
      <c r="M69" s="756">
        <f t="shared" si="11"/>
        <v>0.2</v>
      </c>
      <c r="N69" s="757">
        <f t="shared" si="6"/>
        <v>1</v>
      </c>
      <c r="O69" s="758"/>
      <c r="R69" s="752">
        <f t="shared" si="7"/>
        <v>1</v>
      </c>
      <c r="S69" s="753">
        <f t="shared" si="8"/>
        <v>0.71500000000000008</v>
      </c>
    </row>
    <row r="70" spans="2:19">
      <c r="B70" s="754">
        <f t="shared" si="9"/>
        <v>2052</v>
      </c>
      <c r="C70" s="755">
        <f t="shared" si="10"/>
        <v>0</v>
      </c>
      <c r="D70" s="756">
        <f t="shared" si="10"/>
        <v>0</v>
      </c>
      <c r="E70" s="756">
        <f t="shared" si="10"/>
        <v>1</v>
      </c>
      <c r="F70" s="756">
        <f t="shared" si="10"/>
        <v>0</v>
      </c>
      <c r="G70" s="756">
        <f t="shared" si="10"/>
        <v>0</v>
      </c>
      <c r="H70" s="757">
        <f t="shared" si="4"/>
        <v>1</v>
      </c>
      <c r="I70" s="755">
        <f t="shared" si="11"/>
        <v>0.2</v>
      </c>
      <c r="J70" s="756">
        <f t="shared" si="11"/>
        <v>0.3</v>
      </c>
      <c r="K70" s="756">
        <f t="shared" si="11"/>
        <v>0.25</v>
      </c>
      <c r="L70" s="756">
        <f t="shared" si="11"/>
        <v>0.05</v>
      </c>
      <c r="M70" s="756">
        <f t="shared" si="11"/>
        <v>0.2</v>
      </c>
      <c r="N70" s="757">
        <f t="shared" si="6"/>
        <v>1</v>
      </c>
      <c r="O70" s="758"/>
      <c r="R70" s="752">
        <f t="shared" si="7"/>
        <v>1</v>
      </c>
      <c r="S70" s="753">
        <f t="shared" si="8"/>
        <v>0.71500000000000008</v>
      </c>
    </row>
    <row r="71" spans="2:19">
      <c r="B71" s="754">
        <f t="shared" si="9"/>
        <v>2053</v>
      </c>
      <c r="C71" s="755">
        <f t="shared" si="10"/>
        <v>0</v>
      </c>
      <c r="D71" s="756">
        <f t="shared" si="10"/>
        <v>0</v>
      </c>
      <c r="E71" s="756">
        <f t="shared" si="10"/>
        <v>1</v>
      </c>
      <c r="F71" s="756">
        <f t="shared" si="10"/>
        <v>0</v>
      </c>
      <c r="G71" s="756">
        <f t="shared" si="10"/>
        <v>0</v>
      </c>
      <c r="H71" s="757">
        <f t="shared" si="4"/>
        <v>1</v>
      </c>
      <c r="I71" s="755">
        <f t="shared" si="11"/>
        <v>0.2</v>
      </c>
      <c r="J71" s="756">
        <f t="shared" si="11"/>
        <v>0.3</v>
      </c>
      <c r="K71" s="756">
        <f t="shared" si="11"/>
        <v>0.25</v>
      </c>
      <c r="L71" s="756">
        <f t="shared" si="11"/>
        <v>0.05</v>
      </c>
      <c r="M71" s="756">
        <f t="shared" si="11"/>
        <v>0.2</v>
      </c>
      <c r="N71" s="757">
        <f t="shared" si="6"/>
        <v>1</v>
      </c>
      <c r="O71" s="758"/>
      <c r="R71" s="752">
        <f t="shared" si="7"/>
        <v>1</v>
      </c>
      <c r="S71" s="753">
        <f t="shared" si="8"/>
        <v>0.71500000000000008</v>
      </c>
    </row>
    <row r="72" spans="2:19">
      <c r="B72" s="754">
        <f t="shared" si="9"/>
        <v>2054</v>
      </c>
      <c r="C72" s="755">
        <f t="shared" si="10"/>
        <v>0</v>
      </c>
      <c r="D72" s="756">
        <f t="shared" si="10"/>
        <v>0</v>
      </c>
      <c r="E72" s="756">
        <f t="shared" si="10"/>
        <v>1</v>
      </c>
      <c r="F72" s="756">
        <f t="shared" si="10"/>
        <v>0</v>
      </c>
      <c r="G72" s="756">
        <f t="shared" si="10"/>
        <v>0</v>
      </c>
      <c r="H72" s="757">
        <f t="shared" si="4"/>
        <v>1</v>
      </c>
      <c r="I72" s="755">
        <f t="shared" si="11"/>
        <v>0.2</v>
      </c>
      <c r="J72" s="756">
        <f t="shared" si="11"/>
        <v>0.3</v>
      </c>
      <c r="K72" s="756">
        <f t="shared" si="11"/>
        <v>0.25</v>
      </c>
      <c r="L72" s="756">
        <f t="shared" si="11"/>
        <v>0.05</v>
      </c>
      <c r="M72" s="756">
        <f t="shared" si="11"/>
        <v>0.2</v>
      </c>
      <c r="N72" s="757">
        <f t="shared" si="6"/>
        <v>1</v>
      </c>
      <c r="O72" s="758"/>
      <c r="R72" s="752">
        <f t="shared" si="7"/>
        <v>1</v>
      </c>
      <c r="S72" s="753">
        <f t="shared" si="8"/>
        <v>0.71500000000000008</v>
      </c>
    </row>
    <row r="73" spans="2:19">
      <c r="B73" s="754">
        <f t="shared" si="9"/>
        <v>2055</v>
      </c>
      <c r="C73" s="755">
        <f t="shared" si="10"/>
        <v>0</v>
      </c>
      <c r="D73" s="756">
        <f t="shared" si="10"/>
        <v>0</v>
      </c>
      <c r="E73" s="756">
        <f t="shared" si="10"/>
        <v>1</v>
      </c>
      <c r="F73" s="756">
        <f t="shared" si="10"/>
        <v>0</v>
      </c>
      <c r="G73" s="756">
        <f t="shared" si="10"/>
        <v>0</v>
      </c>
      <c r="H73" s="757">
        <f t="shared" si="4"/>
        <v>1</v>
      </c>
      <c r="I73" s="755">
        <f t="shared" si="11"/>
        <v>0.2</v>
      </c>
      <c r="J73" s="756">
        <f t="shared" si="11"/>
        <v>0.3</v>
      </c>
      <c r="K73" s="756">
        <f t="shared" si="11"/>
        <v>0.25</v>
      </c>
      <c r="L73" s="756">
        <f t="shared" si="11"/>
        <v>0.05</v>
      </c>
      <c r="M73" s="756">
        <f t="shared" si="11"/>
        <v>0.2</v>
      </c>
      <c r="N73" s="757">
        <f t="shared" si="6"/>
        <v>1</v>
      </c>
      <c r="O73" s="758"/>
      <c r="R73" s="752">
        <f t="shared" si="7"/>
        <v>1</v>
      </c>
      <c r="S73" s="753">
        <f t="shared" si="8"/>
        <v>0.71500000000000008</v>
      </c>
    </row>
    <row r="74" spans="2:19">
      <c r="B74" s="754">
        <f t="shared" si="9"/>
        <v>2056</v>
      </c>
      <c r="C74" s="755">
        <f t="shared" si="10"/>
        <v>0</v>
      </c>
      <c r="D74" s="756">
        <f t="shared" si="10"/>
        <v>0</v>
      </c>
      <c r="E74" s="756">
        <f t="shared" si="10"/>
        <v>1</v>
      </c>
      <c r="F74" s="756">
        <f t="shared" si="10"/>
        <v>0</v>
      </c>
      <c r="G74" s="756">
        <f t="shared" si="10"/>
        <v>0</v>
      </c>
      <c r="H74" s="757">
        <f t="shared" si="4"/>
        <v>1</v>
      </c>
      <c r="I74" s="755">
        <f t="shared" si="11"/>
        <v>0.2</v>
      </c>
      <c r="J74" s="756">
        <f t="shared" si="11"/>
        <v>0.3</v>
      </c>
      <c r="K74" s="756">
        <f t="shared" si="11"/>
        <v>0.25</v>
      </c>
      <c r="L74" s="756">
        <f t="shared" si="11"/>
        <v>0.05</v>
      </c>
      <c r="M74" s="756">
        <f t="shared" si="11"/>
        <v>0.2</v>
      </c>
      <c r="N74" s="757">
        <f t="shared" si="6"/>
        <v>1</v>
      </c>
      <c r="O74" s="758"/>
      <c r="R74" s="752">
        <f t="shared" si="7"/>
        <v>1</v>
      </c>
      <c r="S74" s="753">
        <f t="shared" si="8"/>
        <v>0.71500000000000008</v>
      </c>
    </row>
    <row r="75" spans="2:19">
      <c r="B75" s="754">
        <f t="shared" si="9"/>
        <v>2057</v>
      </c>
      <c r="C75" s="755">
        <f t="shared" si="10"/>
        <v>0</v>
      </c>
      <c r="D75" s="756">
        <f t="shared" si="10"/>
        <v>0</v>
      </c>
      <c r="E75" s="756">
        <f t="shared" si="10"/>
        <v>1</v>
      </c>
      <c r="F75" s="756">
        <f t="shared" si="10"/>
        <v>0</v>
      </c>
      <c r="G75" s="756">
        <f t="shared" si="10"/>
        <v>0</v>
      </c>
      <c r="H75" s="757">
        <f t="shared" si="4"/>
        <v>1</v>
      </c>
      <c r="I75" s="755">
        <f t="shared" si="11"/>
        <v>0.2</v>
      </c>
      <c r="J75" s="756">
        <f t="shared" si="11"/>
        <v>0.3</v>
      </c>
      <c r="K75" s="756">
        <f t="shared" si="11"/>
        <v>0.25</v>
      </c>
      <c r="L75" s="756">
        <f t="shared" si="11"/>
        <v>0.05</v>
      </c>
      <c r="M75" s="756">
        <f t="shared" si="11"/>
        <v>0.2</v>
      </c>
      <c r="N75" s="757">
        <f t="shared" si="6"/>
        <v>1</v>
      </c>
      <c r="O75" s="758"/>
      <c r="R75" s="752">
        <f t="shared" si="7"/>
        <v>1</v>
      </c>
      <c r="S75" s="753">
        <f t="shared" si="8"/>
        <v>0.71500000000000008</v>
      </c>
    </row>
    <row r="76" spans="2:19">
      <c r="B76" s="754">
        <f t="shared" si="9"/>
        <v>2058</v>
      </c>
      <c r="C76" s="755">
        <f t="shared" si="10"/>
        <v>0</v>
      </c>
      <c r="D76" s="756">
        <f t="shared" si="10"/>
        <v>0</v>
      </c>
      <c r="E76" s="756">
        <f t="shared" si="10"/>
        <v>1</v>
      </c>
      <c r="F76" s="756">
        <f t="shared" si="10"/>
        <v>0</v>
      </c>
      <c r="G76" s="756">
        <f t="shared" si="10"/>
        <v>0</v>
      </c>
      <c r="H76" s="757">
        <f t="shared" si="4"/>
        <v>1</v>
      </c>
      <c r="I76" s="755">
        <f t="shared" si="11"/>
        <v>0.2</v>
      </c>
      <c r="J76" s="756">
        <f t="shared" si="11"/>
        <v>0.3</v>
      </c>
      <c r="K76" s="756">
        <f t="shared" si="11"/>
        <v>0.25</v>
      </c>
      <c r="L76" s="756">
        <f t="shared" si="11"/>
        <v>0.05</v>
      </c>
      <c r="M76" s="756">
        <f t="shared" si="11"/>
        <v>0.2</v>
      </c>
      <c r="N76" s="757">
        <f t="shared" si="6"/>
        <v>1</v>
      </c>
      <c r="O76" s="758"/>
      <c r="R76" s="752">
        <f t="shared" si="7"/>
        <v>1</v>
      </c>
      <c r="S76" s="753">
        <f t="shared" si="8"/>
        <v>0.71500000000000008</v>
      </c>
    </row>
    <row r="77" spans="2:19">
      <c r="B77" s="754">
        <f t="shared" si="9"/>
        <v>2059</v>
      </c>
      <c r="C77" s="755">
        <f t="shared" si="10"/>
        <v>0</v>
      </c>
      <c r="D77" s="756">
        <f t="shared" si="10"/>
        <v>0</v>
      </c>
      <c r="E77" s="756">
        <f t="shared" si="10"/>
        <v>1</v>
      </c>
      <c r="F77" s="756">
        <f t="shared" si="10"/>
        <v>0</v>
      </c>
      <c r="G77" s="756">
        <f t="shared" si="10"/>
        <v>0</v>
      </c>
      <c r="H77" s="757">
        <f t="shared" si="4"/>
        <v>1</v>
      </c>
      <c r="I77" s="755">
        <f t="shared" si="11"/>
        <v>0.2</v>
      </c>
      <c r="J77" s="756">
        <f t="shared" si="11"/>
        <v>0.3</v>
      </c>
      <c r="K77" s="756">
        <f t="shared" si="11"/>
        <v>0.25</v>
      </c>
      <c r="L77" s="756">
        <f t="shared" si="11"/>
        <v>0.05</v>
      </c>
      <c r="M77" s="756">
        <f t="shared" si="11"/>
        <v>0.2</v>
      </c>
      <c r="N77" s="757">
        <f t="shared" si="6"/>
        <v>1</v>
      </c>
      <c r="O77" s="758"/>
      <c r="R77" s="752">
        <f t="shared" si="7"/>
        <v>1</v>
      </c>
      <c r="S77" s="753">
        <f t="shared" si="8"/>
        <v>0.71500000000000008</v>
      </c>
    </row>
    <row r="78" spans="2:19">
      <c r="B78" s="754">
        <f t="shared" si="9"/>
        <v>2060</v>
      </c>
      <c r="C78" s="755">
        <f t="shared" si="10"/>
        <v>0</v>
      </c>
      <c r="D78" s="756">
        <f t="shared" si="10"/>
        <v>0</v>
      </c>
      <c r="E78" s="756">
        <f t="shared" si="10"/>
        <v>1</v>
      </c>
      <c r="F78" s="756">
        <f t="shared" si="10"/>
        <v>0</v>
      </c>
      <c r="G78" s="756">
        <f t="shared" si="10"/>
        <v>0</v>
      </c>
      <c r="H78" s="757">
        <f t="shared" si="4"/>
        <v>1</v>
      </c>
      <c r="I78" s="755">
        <f t="shared" si="11"/>
        <v>0.2</v>
      </c>
      <c r="J78" s="756">
        <f t="shared" si="11"/>
        <v>0.3</v>
      </c>
      <c r="K78" s="756">
        <f t="shared" si="11"/>
        <v>0.25</v>
      </c>
      <c r="L78" s="756">
        <f t="shared" si="11"/>
        <v>0.05</v>
      </c>
      <c r="M78" s="756">
        <f t="shared" si="11"/>
        <v>0.2</v>
      </c>
      <c r="N78" s="757">
        <f t="shared" si="6"/>
        <v>1</v>
      </c>
      <c r="O78" s="758"/>
      <c r="R78" s="752">
        <f t="shared" si="7"/>
        <v>1</v>
      </c>
      <c r="S78" s="753">
        <f t="shared" si="8"/>
        <v>0.71500000000000008</v>
      </c>
    </row>
    <row r="79" spans="2:19">
      <c r="B79" s="754">
        <f t="shared" si="9"/>
        <v>2061</v>
      </c>
      <c r="C79" s="755">
        <f t="shared" si="10"/>
        <v>0</v>
      </c>
      <c r="D79" s="756">
        <f t="shared" si="10"/>
        <v>0</v>
      </c>
      <c r="E79" s="756">
        <f t="shared" si="10"/>
        <v>1</v>
      </c>
      <c r="F79" s="756">
        <f t="shared" si="10"/>
        <v>0</v>
      </c>
      <c r="G79" s="756">
        <f t="shared" si="10"/>
        <v>0</v>
      </c>
      <c r="H79" s="757">
        <f t="shared" si="4"/>
        <v>1</v>
      </c>
      <c r="I79" s="755">
        <f t="shared" si="11"/>
        <v>0.2</v>
      </c>
      <c r="J79" s="756">
        <f t="shared" si="11"/>
        <v>0.3</v>
      </c>
      <c r="K79" s="756">
        <f t="shared" si="11"/>
        <v>0.25</v>
      </c>
      <c r="L79" s="756">
        <f t="shared" si="11"/>
        <v>0.05</v>
      </c>
      <c r="M79" s="756">
        <f t="shared" si="11"/>
        <v>0.2</v>
      </c>
      <c r="N79" s="757">
        <f t="shared" si="6"/>
        <v>1</v>
      </c>
      <c r="O79" s="758"/>
      <c r="R79" s="752">
        <f t="shared" si="7"/>
        <v>1</v>
      </c>
      <c r="S79" s="753">
        <f t="shared" si="8"/>
        <v>0.71500000000000008</v>
      </c>
    </row>
    <row r="80" spans="2:19">
      <c r="B80" s="754">
        <f t="shared" si="9"/>
        <v>2062</v>
      </c>
      <c r="C80" s="755">
        <f t="shared" si="10"/>
        <v>0</v>
      </c>
      <c r="D80" s="756">
        <f t="shared" si="10"/>
        <v>0</v>
      </c>
      <c r="E80" s="756">
        <f t="shared" si="10"/>
        <v>1</v>
      </c>
      <c r="F80" s="756">
        <f t="shared" si="10"/>
        <v>0</v>
      </c>
      <c r="G80" s="756">
        <f t="shared" si="10"/>
        <v>0</v>
      </c>
      <c r="H80" s="757">
        <f t="shared" si="4"/>
        <v>1</v>
      </c>
      <c r="I80" s="755">
        <f t="shared" si="11"/>
        <v>0.2</v>
      </c>
      <c r="J80" s="756">
        <f t="shared" si="11"/>
        <v>0.3</v>
      </c>
      <c r="K80" s="756">
        <f t="shared" si="11"/>
        <v>0.25</v>
      </c>
      <c r="L80" s="756">
        <f t="shared" si="11"/>
        <v>0.05</v>
      </c>
      <c r="M80" s="756">
        <f t="shared" si="11"/>
        <v>0.2</v>
      </c>
      <c r="N80" s="757">
        <f t="shared" si="6"/>
        <v>1</v>
      </c>
      <c r="O80" s="758"/>
      <c r="R80" s="752">
        <f t="shared" si="7"/>
        <v>1</v>
      </c>
      <c r="S80" s="753">
        <f t="shared" si="8"/>
        <v>0.71500000000000008</v>
      </c>
    </row>
    <row r="81" spans="2:19">
      <c r="B81" s="754">
        <f t="shared" si="9"/>
        <v>2063</v>
      </c>
      <c r="C81" s="755">
        <f t="shared" si="10"/>
        <v>0</v>
      </c>
      <c r="D81" s="756">
        <f t="shared" si="10"/>
        <v>0</v>
      </c>
      <c r="E81" s="756">
        <f t="shared" si="10"/>
        <v>1</v>
      </c>
      <c r="F81" s="756">
        <f t="shared" si="10"/>
        <v>0</v>
      </c>
      <c r="G81" s="756">
        <f t="shared" si="10"/>
        <v>0</v>
      </c>
      <c r="H81" s="757">
        <f t="shared" si="4"/>
        <v>1</v>
      </c>
      <c r="I81" s="755">
        <f t="shared" si="11"/>
        <v>0.2</v>
      </c>
      <c r="J81" s="756">
        <f t="shared" si="11"/>
        <v>0.3</v>
      </c>
      <c r="K81" s="756">
        <f t="shared" si="11"/>
        <v>0.25</v>
      </c>
      <c r="L81" s="756">
        <f t="shared" si="11"/>
        <v>0.05</v>
      </c>
      <c r="M81" s="756">
        <f t="shared" si="11"/>
        <v>0.2</v>
      </c>
      <c r="N81" s="757">
        <f t="shared" si="6"/>
        <v>1</v>
      </c>
      <c r="O81" s="758"/>
      <c r="R81" s="752">
        <f t="shared" si="7"/>
        <v>1</v>
      </c>
      <c r="S81" s="753">
        <f t="shared" si="8"/>
        <v>0.71500000000000008</v>
      </c>
    </row>
    <row r="82" spans="2:19">
      <c r="B82" s="754">
        <f t="shared" si="9"/>
        <v>2064</v>
      </c>
      <c r="C82" s="755">
        <f t="shared" si="10"/>
        <v>0</v>
      </c>
      <c r="D82" s="756">
        <f t="shared" si="10"/>
        <v>0</v>
      </c>
      <c r="E82" s="756">
        <f t="shared" si="10"/>
        <v>1</v>
      </c>
      <c r="F82" s="756">
        <f t="shared" si="10"/>
        <v>0</v>
      </c>
      <c r="G82" s="756">
        <f t="shared" si="10"/>
        <v>0</v>
      </c>
      <c r="H82" s="757">
        <f t="shared" si="4"/>
        <v>1</v>
      </c>
      <c r="I82" s="755">
        <f t="shared" si="11"/>
        <v>0.2</v>
      </c>
      <c r="J82" s="756">
        <f t="shared" si="11"/>
        <v>0.3</v>
      </c>
      <c r="K82" s="756">
        <f t="shared" si="11"/>
        <v>0.25</v>
      </c>
      <c r="L82" s="756">
        <f t="shared" si="11"/>
        <v>0.05</v>
      </c>
      <c r="M82" s="756">
        <f t="shared" si="11"/>
        <v>0.2</v>
      </c>
      <c r="N82" s="757">
        <f t="shared" si="6"/>
        <v>1</v>
      </c>
      <c r="O82" s="758"/>
      <c r="R82" s="752">
        <f t="shared" si="7"/>
        <v>1</v>
      </c>
      <c r="S82" s="753">
        <f t="shared" si="8"/>
        <v>0.71500000000000008</v>
      </c>
    </row>
    <row r="83" spans="2:19">
      <c r="B83" s="754">
        <f t="shared" ref="B83:B98" si="12">B82+1</f>
        <v>2065</v>
      </c>
      <c r="C83" s="755">
        <f t="shared" si="10"/>
        <v>0</v>
      </c>
      <c r="D83" s="756">
        <f t="shared" si="10"/>
        <v>0</v>
      </c>
      <c r="E83" s="756">
        <f t="shared" si="10"/>
        <v>1</v>
      </c>
      <c r="F83" s="756">
        <f t="shared" si="10"/>
        <v>0</v>
      </c>
      <c r="G83" s="756">
        <f t="shared" si="10"/>
        <v>0</v>
      </c>
      <c r="H83" s="757">
        <f t="shared" ref="H83:H98" si="13">SUM(C83:G83)</f>
        <v>1</v>
      </c>
      <c r="I83" s="755">
        <f t="shared" si="11"/>
        <v>0.2</v>
      </c>
      <c r="J83" s="756">
        <f t="shared" si="11"/>
        <v>0.3</v>
      </c>
      <c r="K83" s="756">
        <f t="shared" si="11"/>
        <v>0.25</v>
      </c>
      <c r="L83" s="756">
        <f t="shared" si="11"/>
        <v>0.05</v>
      </c>
      <c r="M83" s="756">
        <f t="shared" si="11"/>
        <v>0.2</v>
      </c>
      <c r="N83" s="757">
        <f t="shared" ref="N83:N98" si="14">SUM(I83:M83)</f>
        <v>1</v>
      </c>
      <c r="O83" s="758"/>
      <c r="R83" s="752">
        <f t="shared" ref="R83:R98" si="15">C83*C$13+D83*D$13+E83*E$13+F83*F$13+G83*G$13</f>
        <v>1</v>
      </c>
      <c r="S83" s="753">
        <f t="shared" ref="S83:S98" si="16">I83*I$13+J83*J$13+K83*K$13+L83*L$13+M83*M$13</f>
        <v>0.71500000000000008</v>
      </c>
    </row>
    <row r="84" spans="2:19">
      <c r="B84" s="754">
        <f t="shared" si="12"/>
        <v>2066</v>
      </c>
      <c r="C84" s="755">
        <f t="shared" si="10"/>
        <v>0</v>
      </c>
      <c r="D84" s="756">
        <f t="shared" si="10"/>
        <v>0</v>
      </c>
      <c r="E84" s="756">
        <f t="shared" si="10"/>
        <v>1</v>
      </c>
      <c r="F84" s="756">
        <f t="shared" si="10"/>
        <v>0</v>
      </c>
      <c r="G84" s="756">
        <f t="shared" si="10"/>
        <v>0</v>
      </c>
      <c r="H84" s="757">
        <f t="shared" si="13"/>
        <v>1</v>
      </c>
      <c r="I84" s="755">
        <f t="shared" si="11"/>
        <v>0.2</v>
      </c>
      <c r="J84" s="756">
        <f t="shared" si="11"/>
        <v>0.3</v>
      </c>
      <c r="K84" s="756">
        <f t="shared" si="11"/>
        <v>0.25</v>
      </c>
      <c r="L84" s="756">
        <f t="shared" si="11"/>
        <v>0.05</v>
      </c>
      <c r="M84" s="756">
        <f t="shared" si="11"/>
        <v>0.2</v>
      </c>
      <c r="N84" s="757">
        <f t="shared" si="14"/>
        <v>1</v>
      </c>
      <c r="O84" s="758"/>
      <c r="R84" s="752">
        <f t="shared" si="15"/>
        <v>1</v>
      </c>
      <c r="S84" s="753">
        <f t="shared" si="16"/>
        <v>0.71500000000000008</v>
      </c>
    </row>
    <row r="85" spans="2:19">
      <c r="B85" s="754">
        <f t="shared" si="12"/>
        <v>2067</v>
      </c>
      <c r="C85" s="755">
        <f t="shared" si="10"/>
        <v>0</v>
      </c>
      <c r="D85" s="756">
        <f t="shared" si="10"/>
        <v>0</v>
      </c>
      <c r="E85" s="756">
        <f t="shared" si="10"/>
        <v>1</v>
      </c>
      <c r="F85" s="756">
        <f t="shared" si="10"/>
        <v>0</v>
      </c>
      <c r="G85" s="756">
        <f t="shared" si="10"/>
        <v>0</v>
      </c>
      <c r="H85" s="757">
        <f t="shared" si="13"/>
        <v>1</v>
      </c>
      <c r="I85" s="755">
        <f t="shared" si="11"/>
        <v>0.2</v>
      </c>
      <c r="J85" s="756">
        <f t="shared" si="11"/>
        <v>0.3</v>
      </c>
      <c r="K85" s="756">
        <f t="shared" si="11"/>
        <v>0.25</v>
      </c>
      <c r="L85" s="756">
        <f t="shared" si="11"/>
        <v>0.05</v>
      </c>
      <c r="M85" s="756">
        <f t="shared" si="11"/>
        <v>0.2</v>
      </c>
      <c r="N85" s="757">
        <f t="shared" si="14"/>
        <v>1</v>
      </c>
      <c r="O85" s="758"/>
      <c r="R85" s="752">
        <f t="shared" si="15"/>
        <v>1</v>
      </c>
      <c r="S85" s="753">
        <f t="shared" si="16"/>
        <v>0.71500000000000008</v>
      </c>
    </row>
    <row r="86" spans="2:19">
      <c r="B86" s="754">
        <f t="shared" si="12"/>
        <v>2068</v>
      </c>
      <c r="C86" s="755">
        <f t="shared" si="10"/>
        <v>0</v>
      </c>
      <c r="D86" s="756">
        <f t="shared" si="10"/>
        <v>0</v>
      </c>
      <c r="E86" s="756">
        <f t="shared" si="10"/>
        <v>1</v>
      </c>
      <c r="F86" s="756">
        <f t="shared" si="10"/>
        <v>0</v>
      </c>
      <c r="G86" s="756">
        <f t="shared" si="10"/>
        <v>0</v>
      </c>
      <c r="H86" s="757">
        <f t="shared" si="13"/>
        <v>1</v>
      </c>
      <c r="I86" s="755">
        <f t="shared" si="11"/>
        <v>0.2</v>
      </c>
      <c r="J86" s="756">
        <f t="shared" si="11"/>
        <v>0.3</v>
      </c>
      <c r="K86" s="756">
        <f t="shared" si="11"/>
        <v>0.25</v>
      </c>
      <c r="L86" s="756">
        <f t="shared" si="11"/>
        <v>0.05</v>
      </c>
      <c r="M86" s="756">
        <f t="shared" si="11"/>
        <v>0.2</v>
      </c>
      <c r="N86" s="757">
        <f t="shared" si="14"/>
        <v>1</v>
      </c>
      <c r="O86" s="758"/>
      <c r="R86" s="752">
        <f t="shared" si="15"/>
        <v>1</v>
      </c>
      <c r="S86" s="753">
        <f t="shared" si="16"/>
        <v>0.71500000000000008</v>
      </c>
    </row>
    <row r="87" spans="2:19">
      <c r="B87" s="754">
        <f t="shared" si="12"/>
        <v>2069</v>
      </c>
      <c r="C87" s="755">
        <f t="shared" si="10"/>
        <v>0</v>
      </c>
      <c r="D87" s="756">
        <f t="shared" si="10"/>
        <v>0</v>
      </c>
      <c r="E87" s="756">
        <f t="shared" si="10"/>
        <v>1</v>
      </c>
      <c r="F87" s="756">
        <f t="shared" si="10"/>
        <v>0</v>
      </c>
      <c r="G87" s="756">
        <f t="shared" si="10"/>
        <v>0</v>
      </c>
      <c r="H87" s="757">
        <f t="shared" si="13"/>
        <v>1</v>
      </c>
      <c r="I87" s="755">
        <f t="shared" si="11"/>
        <v>0.2</v>
      </c>
      <c r="J87" s="756">
        <f t="shared" si="11"/>
        <v>0.3</v>
      </c>
      <c r="K87" s="756">
        <f t="shared" si="11"/>
        <v>0.25</v>
      </c>
      <c r="L87" s="756">
        <f t="shared" si="11"/>
        <v>0.05</v>
      </c>
      <c r="M87" s="756">
        <f t="shared" si="11"/>
        <v>0.2</v>
      </c>
      <c r="N87" s="757">
        <f t="shared" si="14"/>
        <v>1</v>
      </c>
      <c r="O87" s="758"/>
      <c r="R87" s="752">
        <f t="shared" si="15"/>
        <v>1</v>
      </c>
      <c r="S87" s="753">
        <f t="shared" si="16"/>
        <v>0.71500000000000008</v>
      </c>
    </row>
    <row r="88" spans="2:19">
      <c r="B88" s="754">
        <f t="shared" si="12"/>
        <v>2070</v>
      </c>
      <c r="C88" s="755">
        <f t="shared" si="10"/>
        <v>0</v>
      </c>
      <c r="D88" s="756">
        <f t="shared" si="10"/>
        <v>0</v>
      </c>
      <c r="E88" s="756">
        <f t="shared" si="10"/>
        <v>1</v>
      </c>
      <c r="F88" s="756">
        <f t="shared" si="10"/>
        <v>0</v>
      </c>
      <c r="G88" s="756">
        <f t="shared" si="10"/>
        <v>0</v>
      </c>
      <c r="H88" s="757">
        <f t="shared" si="13"/>
        <v>1</v>
      </c>
      <c r="I88" s="755">
        <f t="shared" si="11"/>
        <v>0.2</v>
      </c>
      <c r="J88" s="756">
        <f t="shared" si="11"/>
        <v>0.3</v>
      </c>
      <c r="K88" s="756">
        <f t="shared" si="11"/>
        <v>0.25</v>
      </c>
      <c r="L88" s="756">
        <f t="shared" si="11"/>
        <v>0.05</v>
      </c>
      <c r="M88" s="756">
        <f t="shared" si="11"/>
        <v>0.2</v>
      </c>
      <c r="N88" s="757">
        <f t="shared" si="14"/>
        <v>1</v>
      </c>
      <c r="O88" s="758"/>
      <c r="R88" s="752">
        <f t="shared" si="15"/>
        <v>1</v>
      </c>
      <c r="S88" s="753">
        <f t="shared" si="16"/>
        <v>0.71500000000000008</v>
      </c>
    </row>
    <row r="89" spans="2:19">
      <c r="B89" s="754">
        <f t="shared" si="12"/>
        <v>2071</v>
      </c>
      <c r="C89" s="755">
        <f t="shared" si="10"/>
        <v>0</v>
      </c>
      <c r="D89" s="756">
        <f t="shared" si="10"/>
        <v>0</v>
      </c>
      <c r="E89" s="756">
        <f t="shared" si="10"/>
        <v>1</v>
      </c>
      <c r="F89" s="756">
        <f t="shared" si="10"/>
        <v>0</v>
      </c>
      <c r="G89" s="756">
        <f t="shared" si="10"/>
        <v>0</v>
      </c>
      <c r="H89" s="757">
        <f t="shared" si="13"/>
        <v>1</v>
      </c>
      <c r="I89" s="755">
        <f t="shared" si="11"/>
        <v>0.2</v>
      </c>
      <c r="J89" s="756">
        <f t="shared" si="11"/>
        <v>0.3</v>
      </c>
      <c r="K89" s="756">
        <f t="shared" si="11"/>
        <v>0.25</v>
      </c>
      <c r="L89" s="756">
        <f t="shared" si="11"/>
        <v>0.05</v>
      </c>
      <c r="M89" s="756">
        <f t="shared" si="11"/>
        <v>0.2</v>
      </c>
      <c r="N89" s="757">
        <f t="shared" si="14"/>
        <v>1</v>
      </c>
      <c r="O89" s="758"/>
      <c r="R89" s="752">
        <f t="shared" si="15"/>
        <v>1</v>
      </c>
      <c r="S89" s="753">
        <f t="shared" si="16"/>
        <v>0.71500000000000008</v>
      </c>
    </row>
    <row r="90" spans="2:19">
      <c r="B90" s="754">
        <f t="shared" si="12"/>
        <v>2072</v>
      </c>
      <c r="C90" s="755">
        <f t="shared" si="10"/>
        <v>0</v>
      </c>
      <c r="D90" s="756">
        <f t="shared" si="10"/>
        <v>0</v>
      </c>
      <c r="E90" s="756">
        <f t="shared" si="10"/>
        <v>1</v>
      </c>
      <c r="F90" s="756">
        <f t="shared" si="10"/>
        <v>0</v>
      </c>
      <c r="G90" s="756">
        <f t="shared" si="10"/>
        <v>0</v>
      </c>
      <c r="H90" s="757">
        <f t="shared" si="13"/>
        <v>1</v>
      </c>
      <c r="I90" s="755">
        <f t="shared" si="11"/>
        <v>0.2</v>
      </c>
      <c r="J90" s="756">
        <f t="shared" si="11"/>
        <v>0.3</v>
      </c>
      <c r="K90" s="756">
        <f t="shared" si="11"/>
        <v>0.25</v>
      </c>
      <c r="L90" s="756">
        <f t="shared" si="11"/>
        <v>0.05</v>
      </c>
      <c r="M90" s="756">
        <f t="shared" si="11"/>
        <v>0.2</v>
      </c>
      <c r="N90" s="757">
        <f t="shared" si="14"/>
        <v>1</v>
      </c>
      <c r="O90" s="758"/>
      <c r="R90" s="752">
        <f t="shared" si="15"/>
        <v>1</v>
      </c>
      <c r="S90" s="753">
        <f t="shared" si="16"/>
        <v>0.71500000000000008</v>
      </c>
    </row>
    <row r="91" spans="2:19">
      <c r="B91" s="754">
        <f t="shared" si="12"/>
        <v>2073</v>
      </c>
      <c r="C91" s="755">
        <f t="shared" si="10"/>
        <v>0</v>
      </c>
      <c r="D91" s="756">
        <f t="shared" si="10"/>
        <v>0</v>
      </c>
      <c r="E91" s="756">
        <f t="shared" si="10"/>
        <v>1</v>
      </c>
      <c r="F91" s="756">
        <f t="shared" si="10"/>
        <v>0</v>
      </c>
      <c r="G91" s="756">
        <f t="shared" si="10"/>
        <v>0</v>
      </c>
      <c r="H91" s="757">
        <f t="shared" si="13"/>
        <v>1</v>
      </c>
      <c r="I91" s="755">
        <f t="shared" si="11"/>
        <v>0.2</v>
      </c>
      <c r="J91" s="756">
        <f t="shared" si="11"/>
        <v>0.3</v>
      </c>
      <c r="K91" s="756">
        <f t="shared" si="11"/>
        <v>0.25</v>
      </c>
      <c r="L91" s="756">
        <f t="shared" si="11"/>
        <v>0.05</v>
      </c>
      <c r="M91" s="756">
        <f t="shared" si="11"/>
        <v>0.2</v>
      </c>
      <c r="N91" s="757">
        <f t="shared" si="14"/>
        <v>1</v>
      </c>
      <c r="O91" s="758"/>
      <c r="R91" s="752">
        <f t="shared" si="15"/>
        <v>1</v>
      </c>
      <c r="S91" s="753">
        <f t="shared" si="16"/>
        <v>0.71500000000000008</v>
      </c>
    </row>
    <row r="92" spans="2:19">
      <c r="B92" s="754">
        <f t="shared" si="12"/>
        <v>2074</v>
      </c>
      <c r="C92" s="755">
        <f t="shared" si="10"/>
        <v>0</v>
      </c>
      <c r="D92" s="756">
        <f t="shared" si="10"/>
        <v>0</v>
      </c>
      <c r="E92" s="756">
        <f t="shared" si="10"/>
        <v>1</v>
      </c>
      <c r="F92" s="756">
        <f t="shared" si="10"/>
        <v>0</v>
      </c>
      <c r="G92" s="756">
        <f t="shared" si="10"/>
        <v>0</v>
      </c>
      <c r="H92" s="757">
        <f t="shared" si="13"/>
        <v>1</v>
      </c>
      <c r="I92" s="755">
        <f t="shared" si="11"/>
        <v>0.2</v>
      </c>
      <c r="J92" s="756">
        <f t="shared" si="11"/>
        <v>0.3</v>
      </c>
      <c r="K92" s="756">
        <f t="shared" si="11"/>
        <v>0.25</v>
      </c>
      <c r="L92" s="756">
        <f t="shared" si="11"/>
        <v>0.05</v>
      </c>
      <c r="M92" s="756">
        <f t="shared" si="11"/>
        <v>0.2</v>
      </c>
      <c r="N92" s="757">
        <f t="shared" si="14"/>
        <v>1</v>
      </c>
      <c r="O92" s="758"/>
      <c r="R92" s="752">
        <f t="shared" si="15"/>
        <v>1</v>
      </c>
      <c r="S92" s="753">
        <f t="shared" si="16"/>
        <v>0.71500000000000008</v>
      </c>
    </row>
    <row r="93" spans="2:19">
      <c r="B93" s="754">
        <f t="shared" si="12"/>
        <v>2075</v>
      </c>
      <c r="C93" s="755">
        <f t="shared" si="10"/>
        <v>0</v>
      </c>
      <c r="D93" s="756">
        <f t="shared" si="10"/>
        <v>0</v>
      </c>
      <c r="E93" s="756">
        <f t="shared" si="10"/>
        <v>1</v>
      </c>
      <c r="F93" s="756">
        <f t="shared" si="10"/>
        <v>0</v>
      </c>
      <c r="G93" s="756">
        <f t="shared" si="10"/>
        <v>0</v>
      </c>
      <c r="H93" s="757">
        <f t="shared" si="13"/>
        <v>1</v>
      </c>
      <c r="I93" s="755">
        <f t="shared" si="11"/>
        <v>0.2</v>
      </c>
      <c r="J93" s="756">
        <f t="shared" si="11"/>
        <v>0.3</v>
      </c>
      <c r="K93" s="756">
        <f t="shared" si="11"/>
        <v>0.25</v>
      </c>
      <c r="L93" s="756">
        <f t="shared" si="11"/>
        <v>0.05</v>
      </c>
      <c r="M93" s="756">
        <f t="shared" si="11"/>
        <v>0.2</v>
      </c>
      <c r="N93" s="757">
        <f t="shared" si="14"/>
        <v>1</v>
      </c>
      <c r="O93" s="758"/>
      <c r="R93" s="752">
        <f t="shared" si="15"/>
        <v>1</v>
      </c>
      <c r="S93" s="753">
        <f t="shared" si="16"/>
        <v>0.71500000000000008</v>
      </c>
    </row>
    <row r="94" spans="2:19">
      <c r="B94" s="754">
        <f t="shared" si="12"/>
        <v>2076</v>
      </c>
      <c r="C94" s="755">
        <f t="shared" si="10"/>
        <v>0</v>
      </c>
      <c r="D94" s="756">
        <f t="shared" si="10"/>
        <v>0</v>
      </c>
      <c r="E94" s="756">
        <f t="shared" si="10"/>
        <v>1</v>
      </c>
      <c r="F94" s="756">
        <f t="shared" si="10"/>
        <v>0</v>
      </c>
      <c r="G94" s="756">
        <f t="shared" si="10"/>
        <v>0</v>
      </c>
      <c r="H94" s="757">
        <f t="shared" si="13"/>
        <v>1</v>
      </c>
      <c r="I94" s="755">
        <f t="shared" si="11"/>
        <v>0.2</v>
      </c>
      <c r="J94" s="756">
        <f t="shared" si="11"/>
        <v>0.3</v>
      </c>
      <c r="K94" s="756">
        <f t="shared" si="11"/>
        <v>0.25</v>
      </c>
      <c r="L94" s="756">
        <f t="shared" si="11"/>
        <v>0.05</v>
      </c>
      <c r="M94" s="756">
        <f t="shared" si="11"/>
        <v>0.2</v>
      </c>
      <c r="N94" s="757">
        <f t="shared" si="14"/>
        <v>1</v>
      </c>
      <c r="O94" s="758"/>
      <c r="R94" s="752">
        <f t="shared" si="15"/>
        <v>1</v>
      </c>
      <c r="S94" s="753">
        <f t="shared" si="16"/>
        <v>0.71500000000000008</v>
      </c>
    </row>
    <row r="95" spans="2:19">
      <c r="B95" s="754">
        <f t="shared" si="12"/>
        <v>2077</v>
      </c>
      <c r="C95" s="755">
        <f t="shared" si="10"/>
        <v>0</v>
      </c>
      <c r="D95" s="756">
        <f t="shared" si="10"/>
        <v>0</v>
      </c>
      <c r="E95" s="756">
        <f t="shared" si="10"/>
        <v>1</v>
      </c>
      <c r="F95" s="756">
        <f t="shared" si="10"/>
        <v>0</v>
      </c>
      <c r="G95" s="756">
        <f t="shared" si="10"/>
        <v>0</v>
      </c>
      <c r="H95" s="757">
        <f t="shared" si="13"/>
        <v>1</v>
      </c>
      <c r="I95" s="755">
        <f t="shared" si="11"/>
        <v>0.2</v>
      </c>
      <c r="J95" s="756">
        <f t="shared" si="11"/>
        <v>0.3</v>
      </c>
      <c r="K95" s="756">
        <f t="shared" si="11"/>
        <v>0.25</v>
      </c>
      <c r="L95" s="756">
        <f t="shared" si="11"/>
        <v>0.05</v>
      </c>
      <c r="M95" s="756">
        <f t="shared" si="11"/>
        <v>0.2</v>
      </c>
      <c r="N95" s="757">
        <f t="shared" si="14"/>
        <v>1</v>
      </c>
      <c r="O95" s="758"/>
      <c r="R95" s="752">
        <f t="shared" si="15"/>
        <v>1</v>
      </c>
      <c r="S95" s="753">
        <f t="shared" si="16"/>
        <v>0.71500000000000008</v>
      </c>
    </row>
    <row r="96" spans="2:19">
      <c r="B96" s="754">
        <f t="shared" si="12"/>
        <v>2078</v>
      </c>
      <c r="C96" s="755">
        <f t="shared" si="10"/>
        <v>0</v>
      </c>
      <c r="D96" s="756">
        <f t="shared" si="10"/>
        <v>0</v>
      </c>
      <c r="E96" s="756">
        <f t="shared" si="10"/>
        <v>1</v>
      </c>
      <c r="F96" s="756">
        <f t="shared" si="10"/>
        <v>0</v>
      </c>
      <c r="G96" s="756">
        <f t="shared" si="10"/>
        <v>0</v>
      </c>
      <c r="H96" s="757">
        <f t="shared" si="13"/>
        <v>1</v>
      </c>
      <c r="I96" s="755">
        <f t="shared" si="11"/>
        <v>0.2</v>
      </c>
      <c r="J96" s="756">
        <f t="shared" si="11"/>
        <v>0.3</v>
      </c>
      <c r="K96" s="756">
        <f t="shared" si="11"/>
        <v>0.25</v>
      </c>
      <c r="L96" s="756">
        <f t="shared" si="11"/>
        <v>0.05</v>
      </c>
      <c r="M96" s="756">
        <f t="shared" si="11"/>
        <v>0.2</v>
      </c>
      <c r="N96" s="757">
        <f t="shared" si="14"/>
        <v>1</v>
      </c>
      <c r="O96" s="758"/>
      <c r="R96" s="752">
        <f t="shared" si="15"/>
        <v>1</v>
      </c>
      <c r="S96" s="753">
        <f t="shared" si="16"/>
        <v>0.71500000000000008</v>
      </c>
    </row>
    <row r="97" spans="2:19">
      <c r="B97" s="754">
        <f t="shared" si="12"/>
        <v>2079</v>
      </c>
      <c r="C97" s="755">
        <f t="shared" si="10"/>
        <v>0</v>
      </c>
      <c r="D97" s="756">
        <f t="shared" si="10"/>
        <v>0</v>
      </c>
      <c r="E97" s="756">
        <f t="shared" si="10"/>
        <v>1</v>
      </c>
      <c r="F97" s="756">
        <f t="shared" si="10"/>
        <v>0</v>
      </c>
      <c r="G97" s="756">
        <f t="shared" si="10"/>
        <v>0</v>
      </c>
      <c r="H97" s="757">
        <f t="shared" si="13"/>
        <v>1</v>
      </c>
      <c r="I97" s="755">
        <f t="shared" si="11"/>
        <v>0.2</v>
      </c>
      <c r="J97" s="756">
        <f t="shared" si="11"/>
        <v>0.3</v>
      </c>
      <c r="K97" s="756">
        <f t="shared" si="11"/>
        <v>0.25</v>
      </c>
      <c r="L97" s="756">
        <f t="shared" si="11"/>
        <v>0.05</v>
      </c>
      <c r="M97" s="756">
        <f t="shared" si="11"/>
        <v>0.2</v>
      </c>
      <c r="N97" s="757">
        <f t="shared" si="14"/>
        <v>1</v>
      </c>
      <c r="O97" s="758"/>
      <c r="R97" s="752">
        <f t="shared" si="15"/>
        <v>1</v>
      </c>
      <c r="S97" s="753">
        <f t="shared" si="16"/>
        <v>0.71500000000000008</v>
      </c>
    </row>
    <row r="98" spans="2:19" ht="13.5" thickBot="1">
      <c r="B98" s="759">
        <f t="shared" si="12"/>
        <v>2080</v>
      </c>
      <c r="C98" s="760">
        <f t="shared" si="10"/>
        <v>0</v>
      </c>
      <c r="D98" s="761">
        <f t="shared" si="10"/>
        <v>0</v>
      </c>
      <c r="E98" s="761">
        <f t="shared" si="10"/>
        <v>1</v>
      </c>
      <c r="F98" s="761">
        <f t="shared" si="10"/>
        <v>0</v>
      </c>
      <c r="G98" s="761">
        <f t="shared" si="10"/>
        <v>0</v>
      </c>
      <c r="H98" s="762">
        <f t="shared" si="13"/>
        <v>1</v>
      </c>
      <c r="I98" s="760">
        <f t="shared" si="11"/>
        <v>0.2</v>
      </c>
      <c r="J98" s="761">
        <f t="shared" si="11"/>
        <v>0.3</v>
      </c>
      <c r="K98" s="761">
        <f t="shared" si="11"/>
        <v>0.25</v>
      </c>
      <c r="L98" s="761">
        <f t="shared" si="11"/>
        <v>0.05</v>
      </c>
      <c r="M98" s="761">
        <f t="shared" si="11"/>
        <v>0.2</v>
      </c>
      <c r="N98" s="762">
        <f t="shared" si="14"/>
        <v>1</v>
      </c>
      <c r="O98" s="763"/>
      <c r="R98" s="764">
        <f t="shared" si="15"/>
        <v>1</v>
      </c>
      <c r="S98" s="764">
        <f t="shared" si="16"/>
        <v>0.71500000000000008</v>
      </c>
    </row>
    <row r="99" spans="2:19">
      <c r="H99" s="765"/>
    </row>
    <row r="100" spans="2:19">
      <c r="H100" s="765"/>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zoomScaleNormal="100" workbookViewId="0">
      <pane xSplit="1" ySplit="12" topLeftCell="B28" activePane="bottomRight" state="frozen"/>
      <selection activeCell="E19" sqref="E19"/>
      <selection pane="topRight" activeCell="E19" sqref="E19"/>
      <selection pane="bottomLeft" activeCell="E19" sqref="E19"/>
      <selection pane="bottomRight" activeCell="AD2" sqref="AD2:AD10"/>
    </sheetView>
  </sheetViews>
  <sheetFormatPr defaultColWidth="11.42578125" defaultRowHeight="12.75"/>
  <cols>
    <col min="1" max="1" width="2.28515625" style="586" customWidth="1"/>
    <col min="2" max="2" width="6.28515625" style="586" customWidth="1"/>
    <col min="3" max="3" width="9.28515625" style="586" customWidth="1"/>
    <col min="4" max="4" width="7.42578125" style="586" customWidth="1"/>
    <col min="5" max="14" width="8" style="586" customWidth="1"/>
    <col min="15" max="16" width="8.42578125" style="586" customWidth="1"/>
    <col min="17" max="17" width="3.85546875" style="586" customWidth="1"/>
    <col min="18" max="18" width="3.42578125" style="586" customWidth="1"/>
    <col min="19" max="21" width="11.42578125" style="586" hidden="1" customWidth="1"/>
    <col min="22" max="22" width="10.28515625" style="586" hidden="1" customWidth="1"/>
    <col min="23" max="23" width="9.7109375" style="586" hidden="1" customWidth="1"/>
    <col min="24" max="24" width="9.42578125" style="586" hidden="1" customWidth="1"/>
    <col min="25" max="27" width="11.42578125" style="586" hidden="1" customWidth="1"/>
    <col min="28" max="28" width="3.42578125" style="586" customWidth="1"/>
    <col min="29" max="29" width="15" style="586" customWidth="1"/>
    <col min="30" max="30" width="10.85546875" style="586" customWidth="1"/>
    <col min="31" max="16384" width="11.42578125" style="586"/>
  </cols>
  <sheetData>
    <row r="2" spans="2:30">
      <c r="C2" s="587" t="s">
        <v>34</v>
      </c>
      <c r="S2" s="587" t="s">
        <v>300</v>
      </c>
      <c r="AC2" s="586" t="s">
        <v>6</v>
      </c>
      <c r="AD2" s="772">
        <v>0.435</v>
      </c>
    </row>
    <row r="3" spans="2:30">
      <c r="B3" s="588"/>
      <c r="C3" s="588"/>
      <c r="S3" s="588"/>
      <c r="AC3" s="586" t="s">
        <v>256</v>
      </c>
      <c r="AD3" s="772">
        <v>0.129</v>
      </c>
    </row>
    <row r="4" spans="2:30">
      <c r="B4" s="588"/>
      <c r="C4" s="588" t="s">
        <v>38</v>
      </c>
      <c r="S4" s="588" t="s">
        <v>301</v>
      </c>
      <c r="AC4" s="586" t="s">
        <v>2</v>
      </c>
      <c r="AD4" s="772">
        <v>9.9000000000000005E-2</v>
      </c>
    </row>
    <row r="5" spans="2:30">
      <c r="B5" s="588"/>
      <c r="C5" s="588"/>
      <c r="S5" s="588" t="s">
        <v>38</v>
      </c>
      <c r="AC5" s="586" t="s">
        <v>16</v>
      </c>
      <c r="AD5" s="772">
        <v>2.7E-2</v>
      </c>
    </row>
    <row r="6" spans="2:30">
      <c r="B6" s="588"/>
      <c r="S6" s="588"/>
      <c r="AC6" s="586" t="s">
        <v>331</v>
      </c>
      <c r="AD6" s="772">
        <v>8.9999999999999993E-3</v>
      </c>
    </row>
    <row r="7" spans="2:30" ht="13.5" thickBot="1">
      <c r="B7" s="588"/>
      <c r="C7" s="589"/>
      <c r="S7" s="588"/>
      <c r="AC7" s="586" t="s">
        <v>332</v>
      </c>
      <c r="AD7" s="772">
        <v>7.1999999999999995E-2</v>
      </c>
    </row>
    <row r="8" spans="2:30" ht="13.5" thickBot="1">
      <c r="B8" s="588"/>
      <c r="D8" s="771">
        <v>6.2100000000000002E-2</v>
      </c>
      <c r="E8" s="590">
        <f>AD2</f>
        <v>0.435</v>
      </c>
      <c r="F8" s="591">
        <f>AD3</f>
        <v>0.129</v>
      </c>
      <c r="G8" s="591">
        <v>0</v>
      </c>
      <c r="H8" s="591">
        <v>0</v>
      </c>
      <c r="I8" s="591">
        <f>AD4</f>
        <v>9.9000000000000005E-2</v>
      </c>
      <c r="J8" s="591">
        <f>AD5</f>
        <v>2.7E-2</v>
      </c>
      <c r="K8" s="591">
        <f>AD6</f>
        <v>8.9999999999999993E-3</v>
      </c>
      <c r="L8" s="591">
        <f>AD7</f>
        <v>7.1999999999999995E-2</v>
      </c>
      <c r="M8" s="591">
        <f>AD8</f>
        <v>3.3000000000000002E-2</v>
      </c>
      <c r="N8" s="591">
        <f>AD9</f>
        <v>0.04</v>
      </c>
      <c r="O8" s="591">
        <f>AD10</f>
        <v>0.156</v>
      </c>
      <c r="P8" s="592">
        <f>SUM(E8:O8)</f>
        <v>1</v>
      </c>
      <c r="S8" s="588"/>
      <c r="T8" s="588"/>
      <c r="AC8" s="586" t="s">
        <v>231</v>
      </c>
      <c r="AD8" s="772">
        <v>3.3000000000000002E-2</v>
      </c>
    </row>
    <row r="9" spans="2:30" ht="13.5" thickBot="1">
      <c r="B9" s="593"/>
      <c r="C9" s="594"/>
      <c r="D9" s="595"/>
      <c r="E9" s="832" t="s">
        <v>41</v>
      </c>
      <c r="F9" s="833"/>
      <c r="G9" s="833"/>
      <c r="H9" s="833"/>
      <c r="I9" s="833"/>
      <c r="J9" s="833"/>
      <c r="K9" s="833"/>
      <c r="L9" s="833"/>
      <c r="M9" s="833"/>
      <c r="N9" s="833"/>
      <c r="O9" s="833"/>
      <c r="P9" s="596"/>
      <c r="AC9" s="586" t="s">
        <v>232</v>
      </c>
      <c r="AD9" s="772">
        <v>0.04</v>
      </c>
    </row>
    <row r="10" spans="2:30" ht="21.75" customHeight="1" thickBot="1">
      <c r="B10" s="830" t="s">
        <v>1</v>
      </c>
      <c r="C10" s="830" t="s">
        <v>33</v>
      </c>
      <c r="D10" s="830" t="s">
        <v>40</v>
      </c>
      <c r="E10" s="830" t="s">
        <v>228</v>
      </c>
      <c r="F10" s="830" t="s">
        <v>271</v>
      </c>
      <c r="G10" s="822" t="s">
        <v>267</v>
      </c>
      <c r="H10" s="830" t="s">
        <v>270</v>
      </c>
      <c r="I10" s="822" t="s">
        <v>2</v>
      </c>
      <c r="J10" s="830" t="s">
        <v>16</v>
      </c>
      <c r="K10" s="822" t="s">
        <v>229</v>
      </c>
      <c r="L10" s="819" t="s">
        <v>273</v>
      </c>
      <c r="M10" s="820"/>
      <c r="N10" s="820"/>
      <c r="O10" s="821"/>
      <c r="P10" s="830" t="s">
        <v>27</v>
      </c>
      <c r="AC10" s="586" t="s">
        <v>233</v>
      </c>
      <c r="AD10" s="772">
        <v>0.156</v>
      </c>
    </row>
    <row r="11" spans="2:30" s="598" customFormat="1" ht="42" customHeight="1" thickBot="1">
      <c r="B11" s="831"/>
      <c r="C11" s="831"/>
      <c r="D11" s="831"/>
      <c r="E11" s="831"/>
      <c r="F11" s="831"/>
      <c r="G11" s="824"/>
      <c r="H11" s="831"/>
      <c r="I11" s="824"/>
      <c r="J11" s="831"/>
      <c r="K11" s="824"/>
      <c r="L11" s="597" t="s">
        <v>230</v>
      </c>
      <c r="M11" s="597" t="s">
        <v>231</v>
      </c>
      <c r="N11" s="597" t="s">
        <v>232</v>
      </c>
      <c r="O11" s="597" t="s">
        <v>233</v>
      </c>
      <c r="P11" s="831"/>
      <c r="S11" s="365" t="s">
        <v>1</v>
      </c>
      <c r="T11" s="369" t="s">
        <v>302</v>
      </c>
      <c r="U11" s="365" t="s">
        <v>303</v>
      </c>
      <c r="V11" s="369" t="s">
        <v>304</v>
      </c>
      <c r="W11" s="365" t="s">
        <v>40</v>
      </c>
      <c r="X11" s="369" t="s">
        <v>305</v>
      </c>
    </row>
    <row r="12" spans="2:30" s="605" customFormat="1" ht="26.25" thickBot="1">
      <c r="B12" s="599"/>
      <c r="C12" s="600" t="s">
        <v>15</v>
      </c>
      <c r="D12" s="600" t="s">
        <v>24</v>
      </c>
      <c r="E12" s="601" t="s">
        <v>24</v>
      </c>
      <c r="F12" s="602" t="s">
        <v>24</v>
      </c>
      <c r="G12" s="602" t="s">
        <v>24</v>
      </c>
      <c r="H12" s="602" t="s">
        <v>24</v>
      </c>
      <c r="I12" s="602" t="s">
        <v>24</v>
      </c>
      <c r="J12" s="602" t="s">
        <v>24</v>
      </c>
      <c r="K12" s="602" t="s">
        <v>24</v>
      </c>
      <c r="L12" s="602" t="s">
        <v>24</v>
      </c>
      <c r="M12" s="602" t="s">
        <v>24</v>
      </c>
      <c r="N12" s="602" t="s">
        <v>24</v>
      </c>
      <c r="O12" s="603" t="s">
        <v>24</v>
      </c>
      <c r="P12" s="604" t="s">
        <v>39</v>
      </c>
      <c r="S12" s="606"/>
      <c r="T12" s="607" t="s">
        <v>306</v>
      </c>
      <c r="U12" s="606" t="s">
        <v>307</v>
      </c>
      <c r="V12" s="607" t="s">
        <v>15</v>
      </c>
      <c r="W12" s="608" t="s">
        <v>24</v>
      </c>
      <c r="X12" s="607" t="s">
        <v>15</v>
      </c>
    </row>
    <row r="13" spans="2:30">
      <c r="B13" s="609">
        <f>year</f>
        <v>2000</v>
      </c>
      <c r="C13" s="610">
        <f>'[2]Fraksi pengelolaan sampah BaU'!B30</f>
        <v>10.25883584</v>
      </c>
      <c r="D13" s="611">
        <v>1</v>
      </c>
      <c r="E13" s="612">
        <f t="shared" ref="E13:O28" si="0">E$8</f>
        <v>0.435</v>
      </c>
      <c r="F13" s="612">
        <f t="shared" si="0"/>
        <v>0.129</v>
      </c>
      <c r="G13" s="612">
        <f t="shared" si="0"/>
        <v>0</v>
      </c>
      <c r="H13" s="612">
        <f t="shared" si="0"/>
        <v>0</v>
      </c>
      <c r="I13" s="612">
        <f t="shared" si="0"/>
        <v>9.9000000000000005E-2</v>
      </c>
      <c r="J13" s="612">
        <f t="shared" si="0"/>
        <v>2.7E-2</v>
      </c>
      <c r="K13" s="612">
        <f t="shared" si="0"/>
        <v>8.9999999999999993E-3</v>
      </c>
      <c r="L13" s="612">
        <f t="shared" si="0"/>
        <v>7.1999999999999995E-2</v>
      </c>
      <c r="M13" s="612">
        <f t="shared" si="0"/>
        <v>3.3000000000000002E-2</v>
      </c>
      <c r="N13" s="612">
        <f t="shared" si="0"/>
        <v>0.04</v>
      </c>
      <c r="O13" s="612">
        <f t="shared" si="0"/>
        <v>0.156</v>
      </c>
      <c r="P13" s="613">
        <f t="shared" ref="P13:P44" si="1">SUM(E13:O13)</f>
        <v>1</v>
      </c>
      <c r="S13" s="609">
        <f>year</f>
        <v>2000</v>
      </c>
      <c r="T13" s="614">
        <v>0</v>
      </c>
      <c r="U13" s="614">
        <v>5</v>
      </c>
      <c r="V13" s="615">
        <f>T13*U13</f>
        <v>0</v>
      </c>
      <c r="W13" s="616">
        <v>1</v>
      </c>
      <c r="X13" s="617">
        <f t="shared" ref="X13:X44" si="2">V13*W13</f>
        <v>0</v>
      </c>
    </row>
    <row r="14" spans="2:30">
      <c r="B14" s="618">
        <f t="shared" ref="B14:B45" si="3">B13+1</f>
        <v>2001</v>
      </c>
      <c r="C14" s="610">
        <f>'[2]Fraksi pengelolaan sampah BaU'!B31</f>
        <v>10.558075066000001</v>
      </c>
      <c r="D14" s="611">
        <v>1</v>
      </c>
      <c r="E14" s="612">
        <f t="shared" si="0"/>
        <v>0.435</v>
      </c>
      <c r="F14" s="612">
        <f t="shared" si="0"/>
        <v>0.129</v>
      </c>
      <c r="G14" s="612">
        <f t="shared" si="0"/>
        <v>0</v>
      </c>
      <c r="H14" s="612">
        <f t="shared" si="0"/>
        <v>0</v>
      </c>
      <c r="I14" s="612">
        <f t="shared" si="0"/>
        <v>9.9000000000000005E-2</v>
      </c>
      <c r="J14" s="612">
        <f t="shared" si="0"/>
        <v>2.7E-2</v>
      </c>
      <c r="K14" s="612">
        <f t="shared" si="0"/>
        <v>8.9999999999999993E-3</v>
      </c>
      <c r="L14" s="612">
        <f t="shared" si="0"/>
        <v>7.1999999999999995E-2</v>
      </c>
      <c r="M14" s="612">
        <f t="shared" si="0"/>
        <v>3.3000000000000002E-2</v>
      </c>
      <c r="N14" s="612">
        <f t="shared" si="0"/>
        <v>0.04</v>
      </c>
      <c r="O14" s="612">
        <f t="shared" si="0"/>
        <v>0.156</v>
      </c>
      <c r="P14" s="619">
        <f t="shared" si="1"/>
        <v>1</v>
      </c>
      <c r="S14" s="618">
        <f t="shared" ref="S14:S77" si="4">S13+1</f>
        <v>2001</v>
      </c>
      <c r="T14" s="620">
        <v>0</v>
      </c>
      <c r="U14" s="620">
        <v>5</v>
      </c>
      <c r="V14" s="621">
        <f>T14*U14</f>
        <v>0</v>
      </c>
      <c r="W14" s="622">
        <v>1</v>
      </c>
      <c r="X14" s="623">
        <f t="shared" si="2"/>
        <v>0</v>
      </c>
    </row>
    <row r="15" spans="2:30">
      <c r="B15" s="618">
        <f t="shared" si="3"/>
        <v>2002</v>
      </c>
      <c r="C15" s="610">
        <f>'[2]Fraksi pengelolaan sampah BaU'!B32</f>
        <v>11.027970359999999</v>
      </c>
      <c r="D15" s="611">
        <v>1</v>
      </c>
      <c r="E15" s="612">
        <f t="shared" si="0"/>
        <v>0.435</v>
      </c>
      <c r="F15" s="612">
        <f t="shared" si="0"/>
        <v>0.129</v>
      </c>
      <c r="G15" s="612">
        <f t="shared" si="0"/>
        <v>0</v>
      </c>
      <c r="H15" s="612">
        <f t="shared" si="0"/>
        <v>0</v>
      </c>
      <c r="I15" s="612">
        <f t="shared" si="0"/>
        <v>9.9000000000000005E-2</v>
      </c>
      <c r="J15" s="612">
        <f t="shared" si="0"/>
        <v>2.7E-2</v>
      </c>
      <c r="K15" s="612">
        <f t="shared" si="0"/>
        <v>8.9999999999999993E-3</v>
      </c>
      <c r="L15" s="612">
        <f t="shared" si="0"/>
        <v>7.1999999999999995E-2</v>
      </c>
      <c r="M15" s="612">
        <f t="shared" si="0"/>
        <v>3.3000000000000002E-2</v>
      </c>
      <c r="N15" s="612">
        <f t="shared" si="0"/>
        <v>0.04</v>
      </c>
      <c r="O15" s="612">
        <f t="shared" si="0"/>
        <v>0.156</v>
      </c>
      <c r="P15" s="619">
        <f t="shared" si="1"/>
        <v>1</v>
      </c>
      <c r="S15" s="618">
        <f t="shared" si="4"/>
        <v>2002</v>
      </c>
      <c r="T15" s="620">
        <v>0</v>
      </c>
      <c r="U15" s="620">
        <v>5</v>
      </c>
      <c r="V15" s="621">
        <f t="shared" ref="V15:V78" si="5">T15*U15</f>
        <v>0</v>
      </c>
      <c r="W15" s="622">
        <v>1</v>
      </c>
      <c r="X15" s="623">
        <f t="shared" si="2"/>
        <v>0</v>
      </c>
    </row>
    <row r="16" spans="2:30">
      <c r="B16" s="618">
        <f t="shared" si="3"/>
        <v>2003</v>
      </c>
      <c r="C16" s="610">
        <f>'[2]Fraksi pengelolaan sampah BaU'!B33</f>
        <v>11.373524557999998</v>
      </c>
      <c r="D16" s="611">
        <v>1</v>
      </c>
      <c r="E16" s="612">
        <f t="shared" si="0"/>
        <v>0.435</v>
      </c>
      <c r="F16" s="612">
        <f t="shared" si="0"/>
        <v>0.129</v>
      </c>
      <c r="G16" s="612">
        <f t="shared" si="0"/>
        <v>0</v>
      </c>
      <c r="H16" s="612">
        <f t="shared" si="0"/>
        <v>0</v>
      </c>
      <c r="I16" s="612">
        <f t="shared" si="0"/>
        <v>9.9000000000000005E-2</v>
      </c>
      <c r="J16" s="612">
        <f t="shared" si="0"/>
        <v>2.7E-2</v>
      </c>
      <c r="K16" s="612">
        <f t="shared" si="0"/>
        <v>8.9999999999999993E-3</v>
      </c>
      <c r="L16" s="612">
        <f t="shared" si="0"/>
        <v>7.1999999999999995E-2</v>
      </c>
      <c r="M16" s="612">
        <f t="shared" si="0"/>
        <v>3.3000000000000002E-2</v>
      </c>
      <c r="N16" s="612">
        <f t="shared" si="0"/>
        <v>0.04</v>
      </c>
      <c r="O16" s="612">
        <f t="shared" si="0"/>
        <v>0.156</v>
      </c>
      <c r="P16" s="619">
        <f t="shared" si="1"/>
        <v>1</v>
      </c>
      <c r="S16" s="618">
        <f t="shared" si="4"/>
        <v>2003</v>
      </c>
      <c r="T16" s="620">
        <v>0</v>
      </c>
      <c r="U16" s="620">
        <v>5</v>
      </c>
      <c r="V16" s="621">
        <f t="shared" si="5"/>
        <v>0</v>
      </c>
      <c r="W16" s="622">
        <v>1</v>
      </c>
      <c r="X16" s="623">
        <f t="shared" si="2"/>
        <v>0</v>
      </c>
    </row>
    <row r="17" spans="2:24">
      <c r="B17" s="618">
        <f t="shared" si="3"/>
        <v>2004</v>
      </c>
      <c r="C17" s="610">
        <f>'[2]Fraksi pengelolaan sampah BaU'!B34</f>
        <v>11.705378982000001</v>
      </c>
      <c r="D17" s="611">
        <v>1</v>
      </c>
      <c r="E17" s="612">
        <f t="shared" si="0"/>
        <v>0.435</v>
      </c>
      <c r="F17" s="612">
        <f t="shared" si="0"/>
        <v>0.129</v>
      </c>
      <c r="G17" s="612">
        <f t="shared" si="0"/>
        <v>0</v>
      </c>
      <c r="H17" s="612">
        <f t="shared" si="0"/>
        <v>0</v>
      </c>
      <c r="I17" s="612">
        <f t="shared" si="0"/>
        <v>9.9000000000000005E-2</v>
      </c>
      <c r="J17" s="612">
        <f t="shared" si="0"/>
        <v>2.7E-2</v>
      </c>
      <c r="K17" s="612">
        <f t="shared" si="0"/>
        <v>8.9999999999999993E-3</v>
      </c>
      <c r="L17" s="612">
        <f t="shared" si="0"/>
        <v>7.1999999999999995E-2</v>
      </c>
      <c r="M17" s="612">
        <f t="shared" si="0"/>
        <v>3.3000000000000002E-2</v>
      </c>
      <c r="N17" s="612">
        <f t="shared" si="0"/>
        <v>0.04</v>
      </c>
      <c r="O17" s="612">
        <f t="shared" si="0"/>
        <v>0.156</v>
      </c>
      <c r="P17" s="619">
        <f t="shared" si="1"/>
        <v>1</v>
      </c>
      <c r="S17" s="618">
        <f t="shared" si="4"/>
        <v>2004</v>
      </c>
      <c r="T17" s="620">
        <v>0</v>
      </c>
      <c r="U17" s="620">
        <v>5</v>
      </c>
      <c r="V17" s="621">
        <f t="shared" si="5"/>
        <v>0</v>
      </c>
      <c r="W17" s="622">
        <v>1</v>
      </c>
      <c r="X17" s="623">
        <f t="shared" si="2"/>
        <v>0</v>
      </c>
    </row>
    <row r="18" spans="2:24">
      <c r="B18" s="618">
        <f t="shared" si="3"/>
        <v>2005</v>
      </c>
      <c r="C18" s="610">
        <f>'[2]Fraksi pengelolaan sampah BaU'!B35</f>
        <v>12.298502699999998</v>
      </c>
      <c r="D18" s="611">
        <v>1</v>
      </c>
      <c r="E18" s="612">
        <f t="shared" si="0"/>
        <v>0.435</v>
      </c>
      <c r="F18" s="612">
        <f t="shared" si="0"/>
        <v>0.129</v>
      </c>
      <c r="G18" s="612">
        <f t="shared" si="0"/>
        <v>0</v>
      </c>
      <c r="H18" s="612">
        <f t="shared" si="0"/>
        <v>0</v>
      </c>
      <c r="I18" s="612">
        <f t="shared" si="0"/>
        <v>9.9000000000000005E-2</v>
      </c>
      <c r="J18" s="612">
        <f t="shared" si="0"/>
        <v>2.7E-2</v>
      </c>
      <c r="K18" s="612">
        <f t="shared" si="0"/>
        <v>8.9999999999999993E-3</v>
      </c>
      <c r="L18" s="612">
        <f t="shared" si="0"/>
        <v>7.1999999999999995E-2</v>
      </c>
      <c r="M18" s="612">
        <f t="shared" si="0"/>
        <v>3.3000000000000002E-2</v>
      </c>
      <c r="N18" s="612">
        <f t="shared" si="0"/>
        <v>0.04</v>
      </c>
      <c r="O18" s="612">
        <f t="shared" si="0"/>
        <v>0.156</v>
      </c>
      <c r="P18" s="619">
        <f t="shared" si="1"/>
        <v>1</v>
      </c>
      <c r="S18" s="618">
        <f t="shared" si="4"/>
        <v>2005</v>
      </c>
      <c r="T18" s="620">
        <v>0</v>
      </c>
      <c r="U18" s="620">
        <v>5</v>
      </c>
      <c r="V18" s="621">
        <f t="shared" si="5"/>
        <v>0</v>
      </c>
      <c r="W18" s="622">
        <v>1</v>
      </c>
      <c r="X18" s="623">
        <f t="shared" si="2"/>
        <v>0</v>
      </c>
    </row>
    <row r="19" spans="2:24">
      <c r="B19" s="618">
        <f t="shared" si="3"/>
        <v>2006</v>
      </c>
      <c r="C19" s="610">
        <f>'[2]Fraksi pengelolaan sampah BaU'!B36</f>
        <v>12.639884378</v>
      </c>
      <c r="D19" s="611">
        <v>1</v>
      </c>
      <c r="E19" s="612">
        <f t="shared" si="0"/>
        <v>0.435</v>
      </c>
      <c r="F19" s="612">
        <f t="shared" si="0"/>
        <v>0.129</v>
      </c>
      <c r="G19" s="612">
        <f t="shared" si="0"/>
        <v>0</v>
      </c>
      <c r="H19" s="612">
        <f t="shared" si="0"/>
        <v>0</v>
      </c>
      <c r="I19" s="612">
        <f t="shared" si="0"/>
        <v>9.9000000000000005E-2</v>
      </c>
      <c r="J19" s="612">
        <f t="shared" si="0"/>
        <v>2.7E-2</v>
      </c>
      <c r="K19" s="612">
        <f t="shared" si="0"/>
        <v>8.9999999999999993E-3</v>
      </c>
      <c r="L19" s="612">
        <f t="shared" si="0"/>
        <v>7.1999999999999995E-2</v>
      </c>
      <c r="M19" s="612">
        <f t="shared" si="0"/>
        <v>3.3000000000000002E-2</v>
      </c>
      <c r="N19" s="612">
        <f t="shared" si="0"/>
        <v>0.04</v>
      </c>
      <c r="O19" s="612">
        <f t="shared" si="0"/>
        <v>0.156</v>
      </c>
      <c r="P19" s="619">
        <f t="shared" si="1"/>
        <v>1</v>
      </c>
      <c r="S19" s="618">
        <f t="shared" si="4"/>
        <v>2006</v>
      </c>
      <c r="T19" s="620">
        <v>0</v>
      </c>
      <c r="U19" s="620">
        <v>5</v>
      </c>
      <c r="V19" s="621">
        <f t="shared" si="5"/>
        <v>0</v>
      </c>
      <c r="W19" s="622">
        <v>1</v>
      </c>
      <c r="X19" s="623">
        <f t="shared" si="2"/>
        <v>0</v>
      </c>
    </row>
    <row r="20" spans="2:24">
      <c r="B20" s="618">
        <f t="shared" si="3"/>
        <v>2007</v>
      </c>
      <c r="C20" s="610">
        <f>'[2]Fraksi pengelolaan sampah BaU'!B37</f>
        <v>12.985299492000001</v>
      </c>
      <c r="D20" s="611">
        <v>1</v>
      </c>
      <c r="E20" s="612">
        <f t="shared" si="0"/>
        <v>0.435</v>
      </c>
      <c r="F20" s="612">
        <f t="shared" si="0"/>
        <v>0.129</v>
      </c>
      <c r="G20" s="612">
        <f t="shared" si="0"/>
        <v>0</v>
      </c>
      <c r="H20" s="612">
        <f t="shared" si="0"/>
        <v>0</v>
      </c>
      <c r="I20" s="612">
        <f t="shared" si="0"/>
        <v>9.9000000000000005E-2</v>
      </c>
      <c r="J20" s="612">
        <f t="shared" si="0"/>
        <v>2.7E-2</v>
      </c>
      <c r="K20" s="612">
        <f t="shared" si="0"/>
        <v>8.9999999999999993E-3</v>
      </c>
      <c r="L20" s="612">
        <f t="shared" si="0"/>
        <v>7.1999999999999995E-2</v>
      </c>
      <c r="M20" s="612">
        <f t="shared" si="0"/>
        <v>3.3000000000000002E-2</v>
      </c>
      <c r="N20" s="612">
        <f t="shared" si="0"/>
        <v>0.04</v>
      </c>
      <c r="O20" s="612">
        <f t="shared" si="0"/>
        <v>0.156</v>
      </c>
      <c r="P20" s="619">
        <f t="shared" si="1"/>
        <v>1</v>
      </c>
      <c r="S20" s="618">
        <f t="shared" si="4"/>
        <v>2007</v>
      </c>
      <c r="T20" s="620">
        <v>0</v>
      </c>
      <c r="U20" s="620">
        <v>5</v>
      </c>
      <c r="V20" s="621">
        <f t="shared" si="5"/>
        <v>0</v>
      </c>
      <c r="W20" s="622">
        <v>1</v>
      </c>
      <c r="X20" s="623">
        <f t="shared" si="2"/>
        <v>0</v>
      </c>
    </row>
    <row r="21" spans="2:24">
      <c r="B21" s="618">
        <f t="shared" si="3"/>
        <v>2008</v>
      </c>
      <c r="C21" s="610">
        <f>'[2]Fraksi pengelolaan sampah BaU'!B38</f>
        <v>13.333148575999999</v>
      </c>
      <c r="D21" s="611">
        <v>1</v>
      </c>
      <c r="E21" s="612">
        <f t="shared" si="0"/>
        <v>0.435</v>
      </c>
      <c r="F21" s="612">
        <f t="shared" si="0"/>
        <v>0.129</v>
      </c>
      <c r="G21" s="612">
        <f t="shared" si="0"/>
        <v>0</v>
      </c>
      <c r="H21" s="612">
        <f t="shared" si="0"/>
        <v>0</v>
      </c>
      <c r="I21" s="612">
        <f t="shared" si="0"/>
        <v>9.9000000000000005E-2</v>
      </c>
      <c r="J21" s="612">
        <f t="shared" si="0"/>
        <v>2.7E-2</v>
      </c>
      <c r="K21" s="612">
        <f t="shared" si="0"/>
        <v>8.9999999999999993E-3</v>
      </c>
      <c r="L21" s="612">
        <f t="shared" si="0"/>
        <v>7.1999999999999995E-2</v>
      </c>
      <c r="M21" s="612">
        <f t="shared" si="0"/>
        <v>3.3000000000000002E-2</v>
      </c>
      <c r="N21" s="612">
        <f t="shared" si="0"/>
        <v>0.04</v>
      </c>
      <c r="O21" s="612">
        <f t="shared" si="0"/>
        <v>0.156</v>
      </c>
      <c r="P21" s="619">
        <f t="shared" si="1"/>
        <v>1</v>
      </c>
      <c r="S21" s="618">
        <f t="shared" si="4"/>
        <v>2008</v>
      </c>
      <c r="T21" s="620">
        <v>0</v>
      </c>
      <c r="U21" s="620">
        <v>5</v>
      </c>
      <c r="V21" s="621">
        <f t="shared" si="5"/>
        <v>0</v>
      </c>
      <c r="W21" s="622">
        <v>1</v>
      </c>
      <c r="X21" s="623">
        <f t="shared" si="2"/>
        <v>0</v>
      </c>
    </row>
    <row r="22" spans="2:24">
      <c r="B22" s="618">
        <f t="shared" si="3"/>
        <v>2009</v>
      </c>
      <c r="C22" s="610">
        <f>'[2]Fraksi pengelolaan sampah BaU'!B39</f>
        <v>13.681553995999998</v>
      </c>
      <c r="D22" s="611">
        <v>1</v>
      </c>
      <c r="E22" s="612">
        <f t="shared" si="0"/>
        <v>0.435</v>
      </c>
      <c r="F22" s="612">
        <f t="shared" si="0"/>
        <v>0.129</v>
      </c>
      <c r="G22" s="612">
        <f t="shared" si="0"/>
        <v>0</v>
      </c>
      <c r="H22" s="612">
        <f t="shared" si="0"/>
        <v>0</v>
      </c>
      <c r="I22" s="612">
        <f t="shared" si="0"/>
        <v>9.9000000000000005E-2</v>
      </c>
      <c r="J22" s="612">
        <f t="shared" si="0"/>
        <v>2.7E-2</v>
      </c>
      <c r="K22" s="612">
        <f t="shared" si="0"/>
        <v>8.9999999999999993E-3</v>
      </c>
      <c r="L22" s="612">
        <f t="shared" si="0"/>
        <v>7.1999999999999995E-2</v>
      </c>
      <c r="M22" s="612">
        <f t="shared" si="0"/>
        <v>3.3000000000000002E-2</v>
      </c>
      <c r="N22" s="612">
        <f t="shared" si="0"/>
        <v>0.04</v>
      </c>
      <c r="O22" s="612">
        <f t="shared" si="0"/>
        <v>0.156</v>
      </c>
      <c r="P22" s="619">
        <f t="shared" si="1"/>
        <v>1</v>
      </c>
      <c r="S22" s="618">
        <f t="shared" si="4"/>
        <v>2009</v>
      </c>
      <c r="T22" s="620">
        <v>0</v>
      </c>
      <c r="U22" s="620">
        <v>5</v>
      </c>
      <c r="V22" s="621">
        <f t="shared" si="5"/>
        <v>0</v>
      </c>
      <c r="W22" s="622">
        <v>1</v>
      </c>
      <c r="X22" s="623">
        <f t="shared" si="2"/>
        <v>0</v>
      </c>
    </row>
    <row r="23" spans="2:24">
      <c r="B23" s="618">
        <f t="shared" si="3"/>
        <v>2010</v>
      </c>
      <c r="C23" s="610">
        <f>'[2]Fraksi pengelolaan sampah BaU'!B40</f>
        <v>17.777508253999997</v>
      </c>
      <c r="D23" s="611">
        <v>1</v>
      </c>
      <c r="E23" s="612">
        <f t="shared" ref="E23:O38" si="6">E$8</f>
        <v>0.435</v>
      </c>
      <c r="F23" s="612">
        <f t="shared" si="6"/>
        <v>0.129</v>
      </c>
      <c r="G23" s="612">
        <f t="shared" si="0"/>
        <v>0</v>
      </c>
      <c r="H23" s="612">
        <f t="shared" si="6"/>
        <v>0</v>
      </c>
      <c r="I23" s="612">
        <f t="shared" si="0"/>
        <v>9.9000000000000005E-2</v>
      </c>
      <c r="J23" s="612">
        <f t="shared" si="6"/>
        <v>2.7E-2</v>
      </c>
      <c r="K23" s="612">
        <f t="shared" si="6"/>
        <v>8.9999999999999993E-3</v>
      </c>
      <c r="L23" s="612">
        <f t="shared" si="6"/>
        <v>7.1999999999999995E-2</v>
      </c>
      <c r="M23" s="612">
        <f t="shared" si="6"/>
        <v>3.3000000000000002E-2</v>
      </c>
      <c r="N23" s="612">
        <f t="shared" si="6"/>
        <v>0.04</v>
      </c>
      <c r="O23" s="612">
        <f t="shared" si="6"/>
        <v>0.156</v>
      </c>
      <c r="P23" s="619">
        <f t="shared" si="1"/>
        <v>1</v>
      </c>
      <c r="S23" s="618">
        <f t="shared" si="4"/>
        <v>2010</v>
      </c>
      <c r="T23" s="620">
        <v>0</v>
      </c>
      <c r="U23" s="620">
        <v>5</v>
      </c>
      <c r="V23" s="621">
        <f t="shared" si="5"/>
        <v>0</v>
      </c>
      <c r="W23" s="622">
        <v>1</v>
      </c>
      <c r="X23" s="623">
        <f t="shared" si="2"/>
        <v>0</v>
      </c>
    </row>
    <row r="24" spans="2:24">
      <c r="B24" s="618">
        <f t="shared" si="3"/>
        <v>2011</v>
      </c>
      <c r="C24" s="610">
        <f>'[3]Fraksi pengelolaan sampah BaU'!B29</f>
        <v>17.029887500000001</v>
      </c>
      <c r="D24" s="611">
        <v>1</v>
      </c>
      <c r="E24" s="612">
        <f t="shared" si="6"/>
        <v>0.435</v>
      </c>
      <c r="F24" s="612">
        <f t="shared" si="6"/>
        <v>0.129</v>
      </c>
      <c r="G24" s="612">
        <f t="shared" si="0"/>
        <v>0</v>
      </c>
      <c r="H24" s="612">
        <f t="shared" si="6"/>
        <v>0</v>
      </c>
      <c r="I24" s="612">
        <f t="shared" si="0"/>
        <v>9.9000000000000005E-2</v>
      </c>
      <c r="J24" s="612">
        <f t="shared" si="6"/>
        <v>2.7E-2</v>
      </c>
      <c r="K24" s="612">
        <f t="shared" si="6"/>
        <v>8.9999999999999993E-3</v>
      </c>
      <c r="L24" s="612">
        <f t="shared" si="6"/>
        <v>7.1999999999999995E-2</v>
      </c>
      <c r="M24" s="612">
        <f t="shared" si="6"/>
        <v>3.3000000000000002E-2</v>
      </c>
      <c r="N24" s="612">
        <f t="shared" si="6"/>
        <v>0.04</v>
      </c>
      <c r="O24" s="612">
        <f t="shared" si="6"/>
        <v>0.156</v>
      </c>
      <c r="P24" s="619">
        <f t="shared" si="1"/>
        <v>1</v>
      </c>
      <c r="S24" s="618">
        <f t="shared" si="4"/>
        <v>2011</v>
      </c>
      <c r="T24" s="620">
        <v>0</v>
      </c>
      <c r="U24" s="620">
        <v>5</v>
      </c>
      <c r="V24" s="621">
        <f t="shared" si="5"/>
        <v>0</v>
      </c>
      <c r="W24" s="622">
        <v>1</v>
      </c>
      <c r="X24" s="623">
        <f t="shared" si="2"/>
        <v>0</v>
      </c>
    </row>
    <row r="25" spans="2:24">
      <c r="B25" s="618">
        <f t="shared" si="3"/>
        <v>2012</v>
      </c>
      <c r="C25" s="610">
        <f>'[3]Fraksi pengelolaan sampah BaU'!B30</f>
        <v>17.802372680000001</v>
      </c>
      <c r="D25" s="611">
        <v>1</v>
      </c>
      <c r="E25" s="612">
        <f t="shared" si="6"/>
        <v>0.435</v>
      </c>
      <c r="F25" s="612">
        <f t="shared" si="6"/>
        <v>0.129</v>
      </c>
      <c r="G25" s="612">
        <f t="shared" si="0"/>
        <v>0</v>
      </c>
      <c r="H25" s="612">
        <f t="shared" si="6"/>
        <v>0</v>
      </c>
      <c r="I25" s="612">
        <f t="shared" si="0"/>
        <v>9.9000000000000005E-2</v>
      </c>
      <c r="J25" s="612">
        <f t="shared" si="6"/>
        <v>2.7E-2</v>
      </c>
      <c r="K25" s="612">
        <f t="shared" si="6"/>
        <v>8.9999999999999993E-3</v>
      </c>
      <c r="L25" s="612">
        <f t="shared" si="6"/>
        <v>7.1999999999999995E-2</v>
      </c>
      <c r="M25" s="612">
        <f t="shared" si="6"/>
        <v>3.3000000000000002E-2</v>
      </c>
      <c r="N25" s="612">
        <f t="shared" si="6"/>
        <v>0.04</v>
      </c>
      <c r="O25" s="612">
        <f t="shared" si="6"/>
        <v>0.156</v>
      </c>
      <c r="P25" s="619">
        <f t="shared" si="1"/>
        <v>1</v>
      </c>
      <c r="S25" s="618">
        <f t="shared" si="4"/>
        <v>2012</v>
      </c>
      <c r="T25" s="620">
        <v>0</v>
      </c>
      <c r="U25" s="620">
        <v>5</v>
      </c>
      <c r="V25" s="621">
        <f t="shared" si="5"/>
        <v>0</v>
      </c>
      <c r="W25" s="622">
        <v>1</v>
      </c>
      <c r="X25" s="623">
        <f t="shared" si="2"/>
        <v>0</v>
      </c>
    </row>
    <row r="26" spans="2:24">
      <c r="B26" s="618">
        <f t="shared" si="3"/>
        <v>2013</v>
      </c>
      <c r="C26" s="610">
        <f>'[3]Fraksi pengelolaan sampah BaU'!B31</f>
        <v>18.600335520000002</v>
      </c>
      <c r="D26" s="611">
        <v>1</v>
      </c>
      <c r="E26" s="612">
        <f t="shared" si="6"/>
        <v>0.435</v>
      </c>
      <c r="F26" s="612">
        <f t="shared" si="6"/>
        <v>0.129</v>
      </c>
      <c r="G26" s="612">
        <f t="shared" si="0"/>
        <v>0</v>
      </c>
      <c r="H26" s="612">
        <f t="shared" si="6"/>
        <v>0</v>
      </c>
      <c r="I26" s="612">
        <f t="shared" si="0"/>
        <v>9.9000000000000005E-2</v>
      </c>
      <c r="J26" s="612">
        <f t="shared" si="6"/>
        <v>2.7E-2</v>
      </c>
      <c r="K26" s="612">
        <f t="shared" si="6"/>
        <v>8.9999999999999993E-3</v>
      </c>
      <c r="L26" s="612">
        <f t="shared" si="6"/>
        <v>7.1999999999999995E-2</v>
      </c>
      <c r="M26" s="612">
        <f t="shared" si="6"/>
        <v>3.3000000000000002E-2</v>
      </c>
      <c r="N26" s="612">
        <f t="shared" si="6"/>
        <v>0.04</v>
      </c>
      <c r="O26" s="612">
        <f t="shared" si="6"/>
        <v>0.156</v>
      </c>
      <c r="P26" s="619">
        <f t="shared" si="1"/>
        <v>1</v>
      </c>
      <c r="S26" s="618">
        <f t="shared" si="4"/>
        <v>2013</v>
      </c>
      <c r="T26" s="620">
        <v>0</v>
      </c>
      <c r="U26" s="620">
        <v>5</v>
      </c>
      <c r="V26" s="621">
        <f t="shared" si="5"/>
        <v>0</v>
      </c>
      <c r="W26" s="622">
        <v>1</v>
      </c>
      <c r="X26" s="623">
        <f t="shared" si="2"/>
        <v>0</v>
      </c>
    </row>
    <row r="27" spans="2:24">
      <c r="B27" s="618">
        <f t="shared" si="3"/>
        <v>2014</v>
      </c>
      <c r="C27" s="610">
        <f>'[3]Fraksi pengelolaan sampah BaU'!B32</f>
        <v>19.406896280000002</v>
      </c>
      <c r="D27" s="611">
        <v>1</v>
      </c>
      <c r="E27" s="612">
        <f t="shared" si="6"/>
        <v>0.435</v>
      </c>
      <c r="F27" s="612">
        <f t="shared" si="6"/>
        <v>0.129</v>
      </c>
      <c r="G27" s="612">
        <f t="shared" si="0"/>
        <v>0</v>
      </c>
      <c r="H27" s="612">
        <f t="shared" si="6"/>
        <v>0</v>
      </c>
      <c r="I27" s="612">
        <f t="shared" si="0"/>
        <v>9.9000000000000005E-2</v>
      </c>
      <c r="J27" s="612">
        <f t="shared" si="6"/>
        <v>2.7E-2</v>
      </c>
      <c r="K27" s="612">
        <f t="shared" si="6"/>
        <v>8.9999999999999993E-3</v>
      </c>
      <c r="L27" s="612">
        <f t="shared" si="6"/>
        <v>7.1999999999999995E-2</v>
      </c>
      <c r="M27" s="612">
        <f t="shared" si="6"/>
        <v>3.3000000000000002E-2</v>
      </c>
      <c r="N27" s="612">
        <f t="shared" si="6"/>
        <v>0.04</v>
      </c>
      <c r="O27" s="612">
        <f t="shared" si="6"/>
        <v>0.156</v>
      </c>
      <c r="P27" s="619">
        <f t="shared" si="1"/>
        <v>1</v>
      </c>
      <c r="S27" s="618">
        <f t="shared" si="4"/>
        <v>2014</v>
      </c>
      <c r="T27" s="620">
        <v>0</v>
      </c>
      <c r="U27" s="620">
        <v>5</v>
      </c>
      <c r="V27" s="621">
        <f t="shared" si="5"/>
        <v>0</v>
      </c>
      <c r="W27" s="622">
        <v>1</v>
      </c>
      <c r="X27" s="623">
        <f t="shared" si="2"/>
        <v>0</v>
      </c>
    </row>
    <row r="28" spans="2:24">
      <c r="B28" s="618">
        <f t="shared" si="3"/>
        <v>2015</v>
      </c>
      <c r="C28" s="610">
        <f>'[3]Fraksi pengelolaan sampah BaU'!B33</f>
        <v>20.237670299999998</v>
      </c>
      <c r="D28" s="611">
        <v>1</v>
      </c>
      <c r="E28" s="612">
        <f t="shared" si="6"/>
        <v>0.435</v>
      </c>
      <c r="F28" s="612">
        <f t="shared" si="6"/>
        <v>0.129</v>
      </c>
      <c r="G28" s="612">
        <f t="shared" si="0"/>
        <v>0</v>
      </c>
      <c r="H28" s="612">
        <f t="shared" si="6"/>
        <v>0</v>
      </c>
      <c r="I28" s="612">
        <f t="shared" si="0"/>
        <v>9.9000000000000005E-2</v>
      </c>
      <c r="J28" s="612">
        <f t="shared" si="6"/>
        <v>2.7E-2</v>
      </c>
      <c r="K28" s="612">
        <f t="shared" si="6"/>
        <v>8.9999999999999993E-3</v>
      </c>
      <c r="L28" s="612">
        <f t="shared" si="6"/>
        <v>7.1999999999999995E-2</v>
      </c>
      <c r="M28" s="612">
        <f t="shared" si="6"/>
        <v>3.3000000000000002E-2</v>
      </c>
      <c r="N28" s="612">
        <f t="shared" si="6"/>
        <v>0.04</v>
      </c>
      <c r="O28" s="612">
        <f t="shared" si="6"/>
        <v>0.156</v>
      </c>
      <c r="P28" s="619">
        <f t="shared" si="1"/>
        <v>1</v>
      </c>
      <c r="S28" s="618">
        <f t="shared" si="4"/>
        <v>2015</v>
      </c>
      <c r="T28" s="620">
        <v>0</v>
      </c>
      <c r="U28" s="620">
        <v>5</v>
      </c>
      <c r="V28" s="621">
        <f t="shared" si="5"/>
        <v>0</v>
      </c>
      <c r="W28" s="622">
        <v>1</v>
      </c>
      <c r="X28" s="623">
        <f t="shared" si="2"/>
        <v>0</v>
      </c>
    </row>
    <row r="29" spans="2:24">
      <c r="B29" s="618">
        <f t="shared" si="3"/>
        <v>2016</v>
      </c>
      <c r="C29" s="610">
        <f>'[3]Fraksi pengelolaan sampah BaU'!B34</f>
        <v>21.089623019999998</v>
      </c>
      <c r="D29" s="611">
        <v>1</v>
      </c>
      <c r="E29" s="612">
        <f t="shared" si="6"/>
        <v>0.435</v>
      </c>
      <c r="F29" s="612">
        <f t="shared" si="6"/>
        <v>0.129</v>
      </c>
      <c r="G29" s="612">
        <f t="shared" si="6"/>
        <v>0</v>
      </c>
      <c r="H29" s="612">
        <f t="shared" si="6"/>
        <v>0</v>
      </c>
      <c r="I29" s="612">
        <f t="shared" si="6"/>
        <v>9.9000000000000005E-2</v>
      </c>
      <c r="J29" s="612">
        <f t="shared" si="6"/>
        <v>2.7E-2</v>
      </c>
      <c r="K29" s="612">
        <f t="shared" si="6"/>
        <v>8.9999999999999993E-3</v>
      </c>
      <c r="L29" s="612">
        <f t="shared" si="6"/>
        <v>7.1999999999999995E-2</v>
      </c>
      <c r="M29" s="612">
        <f t="shared" si="6"/>
        <v>3.3000000000000002E-2</v>
      </c>
      <c r="N29" s="612">
        <f t="shared" si="6"/>
        <v>0.04</v>
      </c>
      <c r="O29" s="612">
        <f t="shared" si="6"/>
        <v>0.156</v>
      </c>
      <c r="P29" s="619">
        <f t="shared" si="1"/>
        <v>1</v>
      </c>
      <c r="S29" s="618">
        <f t="shared" si="4"/>
        <v>2016</v>
      </c>
      <c r="T29" s="620">
        <v>0</v>
      </c>
      <c r="U29" s="620">
        <v>5</v>
      </c>
      <c r="V29" s="621">
        <f t="shared" si="5"/>
        <v>0</v>
      </c>
      <c r="W29" s="622">
        <v>1</v>
      </c>
      <c r="X29" s="623">
        <f t="shared" si="2"/>
        <v>0</v>
      </c>
    </row>
    <row r="30" spans="2:24">
      <c r="B30" s="618">
        <f t="shared" si="3"/>
        <v>2017</v>
      </c>
      <c r="C30" s="610">
        <f>'[3]Fraksi pengelolaan sampah BaU'!B35</f>
        <v>20.386421695860001</v>
      </c>
      <c r="D30" s="611">
        <v>1</v>
      </c>
      <c r="E30" s="612">
        <f t="shared" si="6"/>
        <v>0.435</v>
      </c>
      <c r="F30" s="612">
        <f t="shared" si="6"/>
        <v>0.129</v>
      </c>
      <c r="G30" s="612">
        <f t="shared" si="6"/>
        <v>0</v>
      </c>
      <c r="H30" s="612">
        <f t="shared" si="6"/>
        <v>0</v>
      </c>
      <c r="I30" s="612">
        <f t="shared" si="6"/>
        <v>9.9000000000000005E-2</v>
      </c>
      <c r="J30" s="612">
        <f t="shared" si="6"/>
        <v>2.7E-2</v>
      </c>
      <c r="K30" s="612">
        <f t="shared" si="6"/>
        <v>8.9999999999999993E-3</v>
      </c>
      <c r="L30" s="612">
        <f t="shared" si="6"/>
        <v>7.1999999999999995E-2</v>
      </c>
      <c r="M30" s="612">
        <f t="shared" si="6"/>
        <v>3.3000000000000002E-2</v>
      </c>
      <c r="N30" s="612">
        <f t="shared" si="6"/>
        <v>0.04</v>
      </c>
      <c r="O30" s="612">
        <f t="shared" si="6"/>
        <v>0.156</v>
      </c>
      <c r="P30" s="619">
        <f t="shared" si="1"/>
        <v>1</v>
      </c>
      <c r="S30" s="618">
        <f t="shared" si="4"/>
        <v>2017</v>
      </c>
      <c r="T30" s="620">
        <v>0</v>
      </c>
      <c r="U30" s="620">
        <v>5</v>
      </c>
      <c r="V30" s="621">
        <f t="shared" si="5"/>
        <v>0</v>
      </c>
      <c r="W30" s="622">
        <v>1</v>
      </c>
      <c r="X30" s="623">
        <f t="shared" si="2"/>
        <v>0</v>
      </c>
    </row>
    <row r="31" spans="2:24">
      <c r="B31" s="618">
        <f t="shared" si="3"/>
        <v>2018</v>
      </c>
      <c r="C31" s="610">
        <f>'[3]Fraksi pengelolaan sampah BaU'!B36</f>
        <v>21.619831539180517</v>
      </c>
      <c r="D31" s="611">
        <v>1</v>
      </c>
      <c r="E31" s="612">
        <f t="shared" si="6"/>
        <v>0.435</v>
      </c>
      <c r="F31" s="612">
        <f t="shared" si="6"/>
        <v>0.129</v>
      </c>
      <c r="G31" s="612">
        <f t="shared" si="6"/>
        <v>0</v>
      </c>
      <c r="H31" s="612">
        <f t="shared" si="6"/>
        <v>0</v>
      </c>
      <c r="I31" s="612">
        <f t="shared" si="6"/>
        <v>9.9000000000000005E-2</v>
      </c>
      <c r="J31" s="612">
        <f t="shared" si="6"/>
        <v>2.7E-2</v>
      </c>
      <c r="K31" s="612">
        <f t="shared" si="6"/>
        <v>8.9999999999999993E-3</v>
      </c>
      <c r="L31" s="612">
        <f t="shared" si="6"/>
        <v>7.1999999999999995E-2</v>
      </c>
      <c r="M31" s="612">
        <f t="shared" si="6"/>
        <v>3.3000000000000002E-2</v>
      </c>
      <c r="N31" s="612">
        <f t="shared" si="6"/>
        <v>0.04</v>
      </c>
      <c r="O31" s="612">
        <f t="shared" si="6"/>
        <v>0.156</v>
      </c>
      <c r="P31" s="619">
        <f t="shared" si="1"/>
        <v>1</v>
      </c>
      <c r="S31" s="618">
        <f t="shared" si="4"/>
        <v>2018</v>
      </c>
      <c r="T31" s="620">
        <v>0</v>
      </c>
      <c r="U31" s="620">
        <v>5</v>
      </c>
      <c r="V31" s="621">
        <f t="shared" si="5"/>
        <v>0</v>
      </c>
      <c r="W31" s="622">
        <v>1</v>
      </c>
      <c r="X31" s="623">
        <f t="shared" si="2"/>
        <v>0</v>
      </c>
    </row>
    <row r="32" spans="2:24">
      <c r="B32" s="618">
        <f t="shared" si="3"/>
        <v>2019</v>
      </c>
      <c r="C32" s="610">
        <f>'[3]Fraksi pengelolaan sampah BaU'!B37</f>
        <v>22.894768974872648</v>
      </c>
      <c r="D32" s="611">
        <v>1</v>
      </c>
      <c r="E32" s="612">
        <f t="shared" si="6"/>
        <v>0.435</v>
      </c>
      <c r="F32" s="612">
        <f t="shared" si="6"/>
        <v>0.129</v>
      </c>
      <c r="G32" s="612">
        <f t="shared" si="6"/>
        <v>0</v>
      </c>
      <c r="H32" s="612">
        <f t="shared" si="6"/>
        <v>0</v>
      </c>
      <c r="I32" s="612">
        <f t="shared" si="6"/>
        <v>9.9000000000000005E-2</v>
      </c>
      <c r="J32" s="612">
        <f t="shared" si="6"/>
        <v>2.7E-2</v>
      </c>
      <c r="K32" s="612">
        <f t="shared" si="6"/>
        <v>8.9999999999999993E-3</v>
      </c>
      <c r="L32" s="612">
        <f t="shared" si="6"/>
        <v>7.1999999999999995E-2</v>
      </c>
      <c r="M32" s="612">
        <f t="shared" si="6"/>
        <v>3.3000000000000002E-2</v>
      </c>
      <c r="N32" s="612">
        <f t="shared" si="6"/>
        <v>0.04</v>
      </c>
      <c r="O32" s="612">
        <f t="shared" si="6"/>
        <v>0.156</v>
      </c>
      <c r="P32" s="619">
        <f t="shared" si="1"/>
        <v>1</v>
      </c>
      <c r="S32" s="618">
        <f t="shared" si="4"/>
        <v>2019</v>
      </c>
      <c r="T32" s="620">
        <v>0</v>
      </c>
      <c r="U32" s="620">
        <v>5</v>
      </c>
      <c r="V32" s="621">
        <f t="shared" si="5"/>
        <v>0</v>
      </c>
      <c r="W32" s="622">
        <v>1</v>
      </c>
      <c r="X32" s="623">
        <f t="shared" si="2"/>
        <v>0</v>
      </c>
    </row>
    <row r="33" spans="2:24">
      <c r="B33" s="618">
        <f t="shared" si="3"/>
        <v>2020</v>
      </c>
      <c r="C33" s="610">
        <f>'[3]Fraksi pengelolaan sampah BaU'!B38</f>
        <v>24.211836103793814</v>
      </c>
      <c r="D33" s="611">
        <v>1</v>
      </c>
      <c r="E33" s="612">
        <f t="shared" ref="E33:O48" si="7">E$8</f>
        <v>0.435</v>
      </c>
      <c r="F33" s="612">
        <f t="shared" si="7"/>
        <v>0.129</v>
      </c>
      <c r="G33" s="612">
        <f t="shared" si="6"/>
        <v>0</v>
      </c>
      <c r="H33" s="612">
        <f t="shared" si="7"/>
        <v>0</v>
      </c>
      <c r="I33" s="612">
        <f t="shared" si="6"/>
        <v>9.9000000000000005E-2</v>
      </c>
      <c r="J33" s="612">
        <f t="shared" si="7"/>
        <v>2.7E-2</v>
      </c>
      <c r="K33" s="612">
        <f t="shared" si="7"/>
        <v>8.9999999999999993E-3</v>
      </c>
      <c r="L33" s="612">
        <f t="shared" si="7"/>
        <v>7.1999999999999995E-2</v>
      </c>
      <c r="M33" s="612">
        <f t="shared" si="7"/>
        <v>3.3000000000000002E-2</v>
      </c>
      <c r="N33" s="612">
        <f t="shared" si="7"/>
        <v>0.04</v>
      </c>
      <c r="O33" s="612">
        <f t="shared" si="7"/>
        <v>0.156</v>
      </c>
      <c r="P33" s="619">
        <f t="shared" si="1"/>
        <v>1</v>
      </c>
      <c r="S33" s="618">
        <f t="shared" si="4"/>
        <v>2020</v>
      </c>
      <c r="T33" s="620">
        <v>0</v>
      </c>
      <c r="U33" s="620">
        <v>5</v>
      </c>
      <c r="V33" s="621">
        <f t="shared" si="5"/>
        <v>0</v>
      </c>
      <c r="W33" s="622">
        <v>1</v>
      </c>
      <c r="X33" s="623">
        <f t="shared" si="2"/>
        <v>0</v>
      </c>
    </row>
    <row r="34" spans="2:24">
      <c r="B34" s="618">
        <f t="shared" si="3"/>
        <v>2021</v>
      </c>
      <c r="C34" s="610">
        <f>'[3]Fraksi pengelolaan sampah BaU'!B39</f>
        <v>25.571577790201644</v>
      </c>
      <c r="D34" s="611">
        <v>1</v>
      </c>
      <c r="E34" s="612">
        <f t="shared" si="7"/>
        <v>0.435</v>
      </c>
      <c r="F34" s="612">
        <f t="shared" si="7"/>
        <v>0.129</v>
      </c>
      <c r="G34" s="612">
        <f t="shared" si="6"/>
        <v>0</v>
      </c>
      <c r="H34" s="612">
        <f t="shared" si="7"/>
        <v>0</v>
      </c>
      <c r="I34" s="612">
        <f t="shared" si="6"/>
        <v>9.9000000000000005E-2</v>
      </c>
      <c r="J34" s="612">
        <f t="shared" si="7"/>
        <v>2.7E-2</v>
      </c>
      <c r="K34" s="612">
        <f t="shared" si="7"/>
        <v>8.9999999999999993E-3</v>
      </c>
      <c r="L34" s="612">
        <f t="shared" si="7"/>
        <v>7.1999999999999995E-2</v>
      </c>
      <c r="M34" s="612">
        <f t="shared" si="7"/>
        <v>3.3000000000000002E-2</v>
      </c>
      <c r="N34" s="612">
        <f t="shared" si="7"/>
        <v>0.04</v>
      </c>
      <c r="O34" s="612">
        <f t="shared" si="7"/>
        <v>0.156</v>
      </c>
      <c r="P34" s="619">
        <f t="shared" si="1"/>
        <v>1</v>
      </c>
      <c r="S34" s="618">
        <f t="shared" si="4"/>
        <v>2021</v>
      </c>
      <c r="T34" s="620">
        <v>0</v>
      </c>
      <c r="U34" s="620">
        <v>5</v>
      </c>
      <c r="V34" s="621">
        <f t="shared" si="5"/>
        <v>0</v>
      </c>
      <c r="W34" s="622">
        <v>1</v>
      </c>
      <c r="X34" s="623">
        <f t="shared" si="2"/>
        <v>0</v>
      </c>
    </row>
    <row r="35" spans="2:24">
      <c r="B35" s="618">
        <f t="shared" si="3"/>
        <v>2022</v>
      </c>
      <c r="C35" s="610">
        <f>'[3]Fraksi pengelolaan sampah BaU'!B40</f>
        <v>26.974473257611219</v>
      </c>
      <c r="D35" s="611">
        <v>1</v>
      </c>
      <c r="E35" s="612">
        <f t="shared" si="7"/>
        <v>0.435</v>
      </c>
      <c r="F35" s="612">
        <f t="shared" si="7"/>
        <v>0.129</v>
      </c>
      <c r="G35" s="612">
        <f t="shared" si="6"/>
        <v>0</v>
      </c>
      <c r="H35" s="612">
        <f t="shared" si="7"/>
        <v>0</v>
      </c>
      <c r="I35" s="612">
        <f t="shared" si="6"/>
        <v>9.9000000000000005E-2</v>
      </c>
      <c r="J35" s="612">
        <f t="shared" si="7"/>
        <v>2.7E-2</v>
      </c>
      <c r="K35" s="612">
        <f t="shared" si="7"/>
        <v>8.9999999999999993E-3</v>
      </c>
      <c r="L35" s="612">
        <f t="shared" si="7"/>
        <v>7.1999999999999995E-2</v>
      </c>
      <c r="M35" s="612">
        <f t="shared" si="7"/>
        <v>3.3000000000000002E-2</v>
      </c>
      <c r="N35" s="612">
        <f t="shared" si="7"/>
        <v>0.04</v>
      </c>
      <c r="O35" s="612">
        <f t="shared" si="7"/>
        <v>0.156</v>
      </c>
      <c r="P35" s="619">
        <f t="shared" si="1"/>
        <v>1</v>
      </c>
      <c r="S35" s="618">
        <f t="shared" si="4"/>
        <v>2022</v>
      </c>
      <c r="T35" s="620">
        <v>0</v>
      </c>
      <c r="U35" s="620">
        <v>5</v>
      </c>
      <c r="V35" s="621">
        <f t="shared" si="5"/>
        <v>0</v>
      </c>
      <c r="W35" s="622">
        <v>1</v>
      </c>
      <c r="X35" s="623">
        <f t="shared" si="2"/>
        <v>0</v>
      </c>
    </row>
    <row r="36" spans="2:24">
      <c r="B36" s="618">
        <f t="shared" si="3"/>
        <v>2023</v>
      </c>
      <c r="C36" s="610">
        <f>'[3]Fraksi pengelolaan sampah BaU'!B41</f>
        <v>28.420926874350826</v>
      </c>
      <c r="D36" s="611">
        <v>1</v>
      </c>
      <c r="E36" s="612">
        <f t="shared" si="7"/>
        <v>0.435</v>
      </c>
      <c r="F36" s="612">
        <f t="shared" si="7"/>
        <v>0.129</v>
      </c>
      <c r="G36" s="612">
        <f t="shared" si="6"/>
        <v>0</v>
      </c>
      <c r="H36" s="612">
        <f t="shared" si="7"/>
        <v>0</v>
      </c>
      <c r="I36" s="612">
        <f t="shared" si="6"/>
        <v>9.9000000000000005E-2</v>
      </c>
      <c r="J36" s="612">
        <f t="shared" si="7"/>
        <v>2.7E-2</v>
      </c>
      <c r="K36" s="612">
        <f t="shared" si="7"/>
        <v>8.9999999999999993E-3</v>
      </c>
      <c r="L36" s="612">
        <f t="shared" si="7"/>
        <v>7.1999999999999995E-2</v>
      </c>
      <c r="M36" s="612">
        <f t="shared" si="7"/>
        <v>3.3000000000000002E-2</v>
      </c>
      <c r="N36" s="612">
        <f t="shared" si="7"/>
        <v>0.04</v>
      </c>
      <c r="O36" s="612">
        <f t="shared" si="7"/>
        <v>0.156</v>
      </c>
      <c r="P36" s="619">
        <f t="shared" si="1"/>
        <v>1</v>
      </c>
      <c r="S36" s="618">
        <f t="shared" si="4"/>
        <v>2023</v>
      </c>
      <c r="T36" s="620">
        <v>0</v>
      </c>
      <c r="U36" s="620">
        <v>5</v>
      </c>
      <c r="V36" s="621">
        <f t="shared" si="5"/>
        <v>0</v>
      </c>
      <c r="W36" s="622">
        <v>1</v>
      </c>
      <c r="X36" s="623">
        <f t="shared" si="2"/>
        <v>0</v>
      </c>
    </row>
    <row r="37" spans="2:24">
      <c r="B37" s="618">
        <f t="shared" si="3"/>
        <v>2024</v>
      </c>
      <c r="C37" s="610">
        <f>'[3]Fraksi pengelolaan sampah BaU'!B42</f>
        <v>29.911258058938724</v>
      </c>
      <c r="D37" s="611">
        <v>1</v>
      </c>
      <c r="E37" s="612">
        <f t="shared" si="7"/>
        <v>0.435</v>
      </c>
      <c r="F37" s="612">
        <f t="shared" si="7"/>
        <v>0.129</v>
      </c>
      <c r="G37" s="612">
        <f t="shared" si="6"/>
        <v>0</v>
      </c>
      <c r="H37" s="612">
        <f t="shared" si="7"/>
        <v>0</v>
      </c>
      <c r="I37" s="612">
        <f t="shared" si="6"/>
        <v>9.9000000000000005E-2</v>
      </c>
      <c r="J37" s="612">
        <f t="shared" si="7"/>
        <v>2.7E-2</v>
      </c>
      <c r="K37" s="612">
        <f t="shared" si="7"/>
        <v>8.9999999999999993E-3</v>
      </c>
      <c r="L37" s="612">
        <f t="shared" si="7"/>
        <v>7.1999999999999995E-2</v>
      </c>
      <c r="M37" s="612">
        <f t="shared" si="7"/>
        <v>3.3000000000000002E-2</v>
      </c>
      <c r="N37" s="612">
        <f t="shared" si="7"/>
        <v>0.04</v>
      </c>
      <c r="O37" s="612">
        <f t="shared" si="7"/>
        <v>0.156</v>
      </c>
      <c r="P37" s="619">
        <f t="shared" si="1"/>
        <v>1</v>
      </c>
      <c r="S37" s="618">
        <f t="shared" si="4"/>
        <v>2024</v>
      </c>
      <c r="T37" s="620">
        <v>0</v>
      </c>
      <c r="U37" s="620">
        <v>5</v>
      </c>
      <c r="V37" s="621">
        <f t="shared" si="5"/>
        <v>0</v>
      </c>
      <c r="W37" s="622">
        <v>1</v>
      </c>
      <c r="X37" s="623">
        <f t="shared" si="2"/>
        <v>0</v>
      </c>
    </row>
    <row r="38" spans="2:24">
      <c r="B38" s="618">
        <f t="shared" si="3"/>
        <v>2025</v>
      </c>
      <c r="C38" s="610">
        <f>'[3]Fraksi pengelolaan sampah BaU'!B43</f>
        <v>31.445690229632319</v>
      </c>
      <c r="D38" s="611">
        <v>1</v>
      </c>
      <c r="E38" s="612">
        <f t="shared" si="7"/>
        <v>0.435</v>
      </c>
      <c r="F38" s="612">
        <f t="shared" si="7"/>
        <v>0.129</v>
      </c>
      <c r="G38" s="612">
        <f t="shared" si="6"/>
        <v>0</v>
      </c>
      <c r="H38" s="612">
        <f t="shared" si="7"/>
        <v>0</v>
      </c>
      <c r="I38" s="612">
        <f t="shared" si="6"/>
        <v>9.9000000000000005E-2</v>
      </c>
      <c r="J38" s="612">
        <f t="shared" si="7"/>
        <v>2.7E-2</v>
      </c>
      <c r="K38" s="612">
        <f t="shared" si="7"/>
        <v>8.9999999999999993E-3</v>
      </c>
      <c r="L38" s="612">
        <f t="shared" si="7"/>
        <v>7.1999999999999995E-2</v>
      </c>
      <c r="M38" s="612">
        <f t="shared" si="7"/>
        <v>3.3000000000000002E-2</v>
      </c>
      <c r="N38" s="612">
        <f t="shared" si="7"/>
        <v>0.04</v>
      </c>
      <c r="O38" s="612">
        <f t="shared" si="7"/>
        <v>0.156</v>
      </c>
      <c r="P38" s="619">
        <f t="shared" si="1"/>
        <v>1</v>
      </c>
      <c r="S38" s="618">
        <f t="shared" si="4"/>
        <v>2025</v>
      </c>
      <c r="T38" s="620">
        <v>0</v>
      </c>
      <c r="U38" s="620">
        <v>5</v>
      </c>
      <c r="V38" s="621">
        <f t="shared" si="5"/>
        <v>0</v>
      </c>
      <c r="W38" s="622">
        <v>1</v>
      </c>
      <c r="X38" s="623">
        <f t="shared" si="2"/>
        <v>0</v>
      </c>
    </row>
    <row r="39" spans="2:24">
      <c r="B39" s="618">
        <f t="shared" si="3"/>
        <v>2026</v>
      </c>
      <c r="C39" s="610">
        <f>'[3]Fraksi pengelolaan sampah BaU'!B44</f>
        <v>33.024338716263273</v>
      </c>
      <c r="D39" s="611">
        <v>1</v>
      </c>
      <c r="E39" s="612">
        <f t="shared" si="7"/>
        <v>0.435</v>
      </c>
      <c r="F39" s="612">
        <f t="shared" si="7"/>
        <v>0.129</v>
      </c>
      <c r="G39" s="612">
        <f t="shared" si="7"/>
        <v>0</v>
      </c>
      <c r="H39" s="612">
        <f t="shared" si="7"/>
        <v>0</v>
      </c>
      <c r="I39" s="612">
        <f t="shared" si="7"/>
        <v>9.9000000000000005E-2</v>
      </c>
      <c r="J39" s="612">
        <f t="shared" si="7"/>
        <v>2.7E-2</v>
      </c>
      <c r="K39" s="612">
        <f t="shared" si="7"/>
        <v>8.9999999999999993E-3</v>
      </c>
      <c r="L39" s="612">
        <f t="shared" si="7"/>
        <v>7.1999999999999995E-2</v>
      </c>
      <c r="M39" s="612">
        <f t="shared" si="7"/>
        <v>3.3000000000000002E-2</v>
      </c>
      <c r="N39" s="612">
        <f t="shared" si="7"/>
        <v>0.04</v>
      </c>
      <c r="O39" s="612">
        <f t="shared" si="7"/>
        <v>0.156</v>
      </c>
      <c r="P39" s="619">
        <f t="shared" si="1"/>
        <v>1</v>
      </c>
      <c r="S39" s="618">
        <f t="shared" si="4"/>
        <v>2026</v>
      </c>
      <c r="T39" s="620">
        <v>0</v>
      </c>
      <c r="U39" s="620">
        <v>5</v>
      </c>
      <c r="V39" s="621">
        <f t="shared" si="5"/>
        <v>0</v>
      </c>
      <c r="W39" s="622">
        <v>1</v>
      </c>
      <c r="X39" s="623">
        <f t="shared" si="2"/>
        <v>0</v>
      </c>
    </row>
    <row r="40" spans="2:24">
      <c r="B40" s="618">
        <f t="shared" si="3"/>
        <v>2027</v>
      </c>
      <c r="C40" s="610">
        <f>'[3]Fraksi pengelolaan sampah BaU'!B45</f>
        <v>34.647197545730606</v>
      </c>
      <c r="D40" s="611">
        <v>1</v>
      </c>
      <c r="E40" s="612">
        <f t="shared" si="7"/>
        <v>0.435</v>
      </c>
      <c r="F40" s="612">
        <f t="shared" si="7"/>
        <v>0.129</v>
      </c>
      <c r="G40" s="612">
        <f t="shared" si="7"/>
        <v>0</v>
      </c>
      <c r="H40" s="612">
        <f t="shared" si="7"/>
        <v>0</v>
      </c>
      <c r="I40" s="612">
        <f t="shared" si="7"/>
        <v>9.9000000000000005E-2</v>
      </c>
      <c r="J40" s="612">
        <f t="shared" si="7"/>
        <v>2.7E-2</v>
      </c>
      <c r="K40" s="612">
        <f t="shared" si="7"/>
        <v>8.9999999999999993E-3</v>
      </c>
      <c r="L40" s="612">
        <f t="shared" si="7"/>
        <v>7.1999999999999995E-2</v>
      </c>
      <c r="M40" s="612">
        <f t="shared" si="7"/>
        <v>3.3000000000000002E-2</v>
      </c>
      <c r="N40" s="612">
        <f t="shared" si="7"/>
        <v>0.04</v>
      </c>
      <c r="O40" s="612">
        <f t="shared" si="7"/>
        <v>0.156</v>
      </c>
      <c r="P40" s="619">
        <f t="shared" si="1"/>
        <v>1</v>
      </c>
      <c r="S40" s="618">
        <f t="shared" si="4"/>
        <v>2027</v>
      </c>
      <c r="T40" s="620">
        <v>0</v>
      </c>
      <c r="U40" s="620">
        <v>5</v>
      </c>
      <c r="V40" s="621">
        <f t="shared" si="5"/>
        <v>0</v>
      </c>
      <c r="W40" s="622">
        <v>1</v>
      </c>
      <c r="X40" s="623">
        <f t="shared" si="2"/>
        <v>0</v>
      </c>
    </row>
    <row r="41" spans="2:24">
      <c r="B41" s="618">
        <f t="shared" si="3"/>
        <v>2028</v>
      </c>
      <c r="C41" s="610">
        <f>'[3]Fraksi pengelolaan sampah BaU'!B46</f>
        <v>36.314125005237074</v>
      </c>
      <c r="D41" s="611">
        <v>1</v>
      </c>
      <c r="E41" s="612">
        <f t="shared" si="7"/>
        <v>0.435</v>
      </c>
      <c r="F41" s="612">
        <f t="shared" si="7"/>
        <v>0.129</v>
      </c>
      <c r="G41" s="612">
        <f t="shared" si="7"/>
        <v>0</v>
      </c>
      <c r="H41" s="612">
        <f t="shared" si="7"/>
        <v>0</v>
      </c>
      <c r="I41" s="612">
        <f t="shared" si="7"/>
        <v>9.9000000000000005E-2</v>
      </c>
      <c r="J41" s="612">
        <f t="shared" si="7"/>
        <v>2.7E-2</v>
      </c>
      <c r="K41" s="612">
        <f t="shared" si="7"/>
        <v>8.9999999999999993E-3</v>
      </c>
      <c r="L41" s="612">
        <f t="shared" si="7"/>
        <v>7.1999999999999995E-2</v>
      </c>
      <c r="M41" s="612">
        <f t="shared" si="7"/>
        <v>3.3000000000000002E-2</v>
      </c>
      <c r="N41" s="612">
        <f t="shared" si="7"/>
        <v>0.04</v>
      </c>
      <c r="O41" s="612">
        <f t="shared" si="7"/>
        <v>0.156</v>
      </c>
      <c r="P41" s="619">
        <f t="shared" si="1"/>
        <v>1</v>
      </c>
      <c r="S41" s="618">
        <f t="shared" si="4"/>
        <v>2028</v>
      </c>
      <c r="T41" s="620">
        <v>0</v>
      </c>
      <c r="U41" s="620">
        <v>5</v>
      </c>
      <c r="V41" s="621">
        <f t="shared" si="5"/>
        <v>0</v>
      </c>
      <c r="W41" s="622">
        <v>1</v>
      </c>
      <c r="X41" s="623">
        <f t="shared" si="2"/>
        <v>0</v>
      </c>
    </row>
    <row r="42" spans="2:24">
      <c r="B42" s="618">
        <f t="shared" si="3"/>
        <v>2029</v>
      </c>
      <c r="C42" s="610">
        <f>'[3]Fraksi pengelolaan sampah BaU'!B47</f>
        <v>38.024827879480682</v>
      </c>
      <c r="D42" s="611">
        <v>1</v>
      </c>
      <c r="E42" s="612">
        <f t="shared" si="7"/>
        <v>0.435</v>
      </c>
      <c r="F42" s="612">
        <f t="shared" si="7"/>
        <v>0.129</v>
      </c>
      <c r="G42" s="612">
        <f t="shared" si="7"/>
        <v>0</v>
      </c>
      <c r="H42" s="612">
        <f t="shared" si="7"/>
        <v>0</v>
      </c>
      <c r="I42" s="612">
        <f t="shared" si="7"/>
        <v>9.9000000000000005E-2</v>
      </c>
      <c r="J42" s="612">
        <f t="shared" si="7"/>
        <v>2.7E-2</v>
      </c>
      <c r="K42" s="612">
        <f t="shared" si="7"/>
        <v>8.9999999999999993E-3</v>
      </c>
      <c r="L42" s="612">
        <f t="shared" si="7"/>
        <v>7.1999999999999995E-2</v>
      </c>
      <c r="M42" s="612">
        <f t="shared" si="7"/>
        <v>3.3000000000000002E-2</v>
      </c>
      <c r="N42" s="612">
        <f t="shared" si="7"/>
        <v>0.04</v>
      </c>
      <c r="O42" s="612">
        <f t="shared" si="7"/>
        <v>0.156</v>
      </c>
      <c r="P42" s="619">
        <f t="shared" si="1"/>
        <v>1</v>
      </c>
      <c r="S42" s="618">
        <f t="shared" si="4"/>
        <v>2029</v>
      </c>
      <c r="T42" s="620">
        <v>0</v>
      </c>
      <c r="U42" s="620">
        <v>5</v>
      </c>
      <c r="V42" s="621">
        <f t="shared" si="5"/>
        <v>0</v>
      </c>
      <c r="W42" s="622">
        <v>1</v>
      </c>
      <c r="X42" s="623">
        <f t="shared" si="2"/>
        <v>0</v>
      </c>
    </row>
    <row r="43" spans="2:24">
      <c r="B43" s="618">
        <f t="shared" si="3"/>
        <v>2030</v>
      </c>
      <c r="C43" s="610">
        <f>'[3]Fraksi pengelolaan sampah BaU'!B48</f>
        <v>39.806960000000004</v>
      </c>
      <c r="D43" s="611">
        <v>1</v>
      </c>
      <c r="E43" s="612">
        <f t="shared" ref="E43:O58" si="8">E$8</f>
        <v>0.435</v>
      </c>
      <c r="F43" s="612">
        <f t="shared" si="8"/>
        <v>0.129</v>
      </c>
      <c r="G43" s="612">
        <f t="shared" si="7"/>
        <v>0</v>
      </c>
      <c r="H43" s="612">
        <f t="shared" si="8"/>
        <v>0</v>
      </c>
      <c r="I43" s="612">
        <f t="shared" si="7"/>
        <v>9.9000000000000005E-2</v>
      </c>
      <c r="J43" s="612">
        <f t="shared" si="8"/>
        <v>2.7E-2</v>
      </c>
      <c r="K43" s="612">
        <f t="shared" si="8"/>
        <v>8.9999999999999993E-3</v>
      </c>
      <c r="L43" s="612">
        <f t="shared" si="8"/>
        <v>7.1999999999999995E-2</v>
      </c>
      <c r="M43" s="612">
        <f t="shared" si="8"/>
        <v>3.3000000000000002E-2</v>
      </c>
      <c r="N43" s="612">
        <f t="shared" si="8"/>
        <v>0.04</v>
      </c>
      <c r="O43" s="612">
        <f t="shared" si="8"/>
        <v>0.156</v>
      </c>
      <c r="P43" s="619">
        <f t="shared" si="1"/>
        <v>1</v>
      </c>
      <c r="S43" s="618">
        <f t="shared" si="4"/>
        <v>2030</v>
      </c>
      <c r="T43" s="620">
        <v>0</v>
      </c>
      <c r="U43" s="620">
        <v>5</v>
      </c>
      <c r="V43" s="621">
        <f t="shared" si="5"/>
        <v>0</v>
      </c>
      <c r="W43" s="622">
        <v>1</v>
      </c>
      <c r="X43" s="623">
        <f t="shared" si="2"/>
        <v>0</v>
      </c>
    </row>
    <row r="44" spans="2:24">
      <c r="B44" s="618">
        <f t="shared" si="3"/>
        <v>2031</v>
      </c>
      <c r="C44" s="624"/>
      <c r="D44" s="611">
        <v>1</v>
      </c>
      <c r="E44" s="612">
        <f t="shared" si="8"/>
        <v>0.435</v>
      </c>
      <c r="F44" s="612">
        <f t="shared" si="8"/>
        <v>0.129</v>
      </c>
      <c r="G44" s="612">
        <f t="shared" si="7"/>
        <v>0</v>
      </c>
      <c r="H44" s="612">
        <f t="shared" si="8"/>
        <v>0</v>
      </c>
      <c r="I44" s="612">
        <f t="shared" si="7"/>
        <v>9.9000000000000005E-2</v>
      </c>
      <c r="J44" s="612">
        <f t="shared" si="8"/>
        <v>2.7E-2</v>
      </c>
      <c r="K44" s="612">
        <f t="shared" si="8"/>
        <v>8.9999999999999993E-3</v>
      </c>
      <c r="L44" s="612">
        <f t="shared" si="8"/>
        <v>7.1999999999999995E-2</v>
      </c>
      <c r="M44" s="612">
        <f t="shared" si="8"/>
        <v>3.3000000000000002E-2</v>
      </c>
      <c r="N44" s="612">
        <f t="shared" si="8"/>
        <v>0.04</v>
      </c>
      <c r="O44" s="612">
        <f t="shared" si="8"/>
        <v>0.156</v>
      </c>
      <c r="P44" s="619">
        <f t="shared" si="1"/>
        <v>1</v>
      </c>
      <c r="S44" s="618">
        <f t="shared" si="4"/>
        <v>2031</v>
      </c>
      <c r="T44" s="620">
        <v>0</v>
      </c>
      <c r="U44" s="620">
        <v>5</v>
      </c>
      <c r="V44" s="621">
        <f t="shared" si="5"/>
        <v>0</v>
      </c>
      <c r="W44" s="622">
        <v>1</v>
      </c>
      <c r="X44" s="623">
        <f t="shared" si="2"/>
        <v>0</v>
      </c>
    </row>
    <row r="45" spans="2:24">
      <c r="B45" s="618">
        <f t="shared" si="3"/>
        <v>2032</v>
      </c>
      <c r="C45" s="624"/>
      <c r="D45" s="611">
        <v>1</v>
      </c>
      <c r="E45" s="612">
        <f t="shared" si="8"/>
        <v>0.435</v>
      </c>
      <c r="F45" s="612">
        <f t="shared" si="8"/>
        <v>0.129</v>
      </c>
      <c r="G45" s="612">
        <f t="shared" si="7"/>
        <v>0</v>
      </c>
      <c r="H45" s="612">
        <f t="shared" si="8"/>
        <v>0</v>
      </c>
      <c r="I45" s="612">
        <f t="shared" si="7"/>
        <v>9.9000000000000005E-2</v>
      </c>
      <c r="J45" s="612">
        <f t="shared" si="8"/>
        <v>2.7E-2</v>
      </c>
      <c r="K45" s="612">
        <f t="shared" si="8"/>
        <v>8.9999999999999993E-3</v>
      </c>
      <c r="L45" s="612">
        <f t="shared" si="8"/>
        <v>7.1999999999999995E-2</v>
      </c>
      <c r="M45" s="612">
        <f t="shared" si="8"/>
        <v>3.3000000000000002E-2</v>
      </c>
      <c r="N45" s="612">
        <f t="shared" si="8"/>
        <v>0.04</v>
      </c>
      <c r="O45" s="612">
        <f t="shared" si="8"/>
        <v>0.156</v>
      </c>
      <c r="P45" s="619">
        <f t="shared" ref="P45:P76" si="9">SUM(E45:O45)</f>
        <v>1</v>
      </c>
      <c r="S45" s="618">
        <f t="shared" si="4"/>
        <v>2032</v>
      </c>
      <c r="T45" s="620">
        <v>0</v>
      </c>
      <c r="U45" s="620">
        <v>5</v>
      </c>
      <c r="V45" s="621">
        <f t="shared" si="5"/>
        <v>0</v>
      </c>
      <c r="W45" s="622">
        <v>1</v>
      </c>
      <c r="X45" s="623">
        <f t="shared" ref="X45:X76" si="10">V45*W45</f>
        <v>0</v>
      </c>
    </row>
    <row r="46" spans="2:24">
      <c r="B46" s="618">
        <f t="shared" ref="B46:B77" si="11">B45+1</f>
        <v>2033</v>
      </c>
      <c r="C46" s="624"/>
      <c r="D46" s="611">
        <v>1</v>
      </c>
      <c r="E46" s="612">
        <f t="shared" si="8"/>
        <v>0.435</v>
      </c>
      <c r="F46" s="612">
        <f t="shared" si="8"/>
        <v>0.129</v>
      </c>
      <c r="G46" s="612">
        <f t="shared" si="7"/>
        <v>0</v>
      </c>
      <c r="H46" s="612">
        <f t="shared" si="8"/>
        <v>0</v>
      </c>
      <c r="I46" s="612">
        <f t="shared" si="7"/>
        <v>9.9000000000000005E-2</v>
      </c>
      <c r="J46" s="612">
        <f t="shared" si="8"/>
        <v>2.7E-2</v>
      </c>
      <c r="K46" s="612">
        <f t="shared" si="8"/>
        <v>8.9999999999999993E-3</v>
      </c>
      <c r="L46" s="612">
        <f t="shared" si="8"/>
        <v>7.1999999999999995E-2</v>
      </c>
      <c r="M46" s="612">
        <f t="shared" si="8"/>
        <v>3.3000000000000002E-2</v>
      </c>
      <c r="N46" s="612">
        <f t="shared" si="8"/>
        <v>0.04</v>
      </c>
      <c r="O46" s="612">
        <f t="shared" si="8"/>
        <v>0.156</v>
      </c>
      <c r="P46" s="619">
        <f t="shared" si="9"/>
        <v>1</v>
      </c>
      <c r="S46" s="618">
        <f t="shared" si="4"/>
        <v>2033</v>
      </c>
      <c r="T46" s="620">
        <v>0</v>
      </c>
      <c r="U46" s="620">
        <v>5</v>
      </c>
      <c r="V46" s="621">
        <f t="shared" si="5"/>
        <v>0</v>
      </c>
      <c r="W46" s="622">
        <v>1</v>
      </c>
      <c r="X46" s="623">
        <f t="shared" si="10"/>
        <v>0</v>
      </c>
    </row>
    <row r="47" spans="2:24">
      <c r="B47" s="618">
        <f t="shared" si="11"/>
        <v>2034</v>
      </c>
      <c r="C47" s="624"/>
      <c r="D47" s="611">
        <v>1</v>
      </c>
      <c r="E47" s="612">
        <f t="shared" si="8"/>
        <v>0.435</v>
      </c>
      <c r="F47" s="612">
        <f t="shared" si="8"/>
        <v>0.129</v>
      </c>
      <c r="G47" s="612">
        <f t="shared" si="7"/>
        <v>0</v>
      </c>
      <c r="H47" s="612">
        <f t="shared" si="8"/>
        <v>0</v>
      </c>
      <c r="I47" s="612">
        <f t="shared" si="7"/>
        <v>9.9000000000000005E-2</v>
      </c>
      <c r="J47" s="612">
        <f t="shared" si="8"/>
        <v>2.7E-2</v>
      </c>
      <c r="K47" s="612">
        <f t="shared" si="8"/>
        <v>8.9999999999999993E-3</v>
      </c>
      <c r="L47" s="612">
        <f t="shared" si="8"/>
        <v>7.1999999999999995E-2</v>
      </c>
      <c r="M47" s="612">
        <f t="shared" si="8"/>
        <v>3.3000000000000002E-2</v>
      </c>
      <c r="N47" s="612">
        <f t="shared" si="8"/>
        <v>0.04</v>
      </c>
      <c r="O47" s="612">
        <f t="shared" si="8"/>
        <v>0.156</v>
      </c>
      <c r="P47" s="619">
        <f t="shared" si="9"/>
        <v>1</v>
      </c>
      <c r="S47" s="618">
        <f t="shared" si="4"/>
        <v>2034</v>
      </c>
      <c r="T47" s="620">
        <v>0</v>
      </c>
      <c r="U47" s="620">
        <v>5</v>
      </c>
      <c r="V47" s="621">
        <f t="shared" si="5"/>
        <v>0</v>
      </c>
      <c r="W47" s="622">
        <v>1</v>
      </c>
      <c r="X47" s="623">
        <f t="shared" si="10"/>
        <v>0</v>
      </c>
    </row>
    <row r="48" spans="2:24">
      <c r="B48" s="618">
        <f t="shared" si="11"/>
        <v>2035</v>
      </c>
      <c r="C48" s="624"/>
      <c r="D48" s="611">
        <v>1</v>
      </c>
      <c r="E48" s="612">
        <f t="shared" si="8"/>
        <v>0.435</v>
      </c>
      <c r="F48" s="612">
        <f t="shared" si="8"/>
        <v>0.129</v>
      </c>
      <c r="G48" s="612">
        <f t="shared" si="7"/>
        <v>0</v>
      </c>
      <c r="H48" s="612">
        <f t="shared" si="8"/>
        <v>0</v>
      </c>
      <c r="I48" s="612">
        <f t="shared" si="7"/>
        <v>9.9000000000000005E-2</v>
      </c>
      <c r="J48" s="612">
        <f t="shared" si="8"/>
        <v>2.7E-2</v>
      </c>
      <c r="K48" s="612">
        <f t="shared" si="8"/>
        <v>8.9999999999999993E-3</v>
      </c>
      <c r="L48" s="612">
        <f t="shared" si="8"/>
        <v>7.1999999999999995E-2</v>
      </c>
      <c r="M48" s="612">
        <f t="shared" si="8"/>
        <v>3.3000000000000002E-2</v>
      </c>
      <c r="N48" s="612">
        <f t="shared" si="8"/>
        <v>0.04</v>
      </c>
      <c r="O48" s="612">
        <f t="shared" si="8"/>
        <v>0.156</v>
      </c>
      <c r="P48" s="619">
        <f t="shared" si="9"/>
        <v>1</v>
      </c>
      <c r="S48" s="618">
        <f t="shared" si="4"/>
        <v>2035</v>
      </c>
      <c r="T48" s="620">
        <v>0</v>
      </c>
      <c r="U48" s="620">
        <v>5</v>
      </c>
      <c r="V48" s="621">
        <f t="shared" si="5"/>
        <v>0</v>
      </c>
      <c r="W48" s="622">
        <v>1</v>
      </c>
      <c r="X48" s="623">
        <f t="shared" si="10"/>
        <v>0</v>
      </c>
    </row>
    <row r="49" spans="2:24">
      <c r="B49" s="618">
        <f t="shared" si="11"/>
        <v>2036</v>
      </c>
      <c r="C49" s="624"/>
      <c r="D49" s="611">
        <v>1</v>
      </c>
      <c r="E49" s="612">
        <f t="shared" si="8"/>
        <v>0.435</v>
      </c>
      <c r="F49" s="612">
        <f t="shared" si="8"/>
        <v>0.129</v>
      </c>
      <c r="G49" s="612">
        <f t="shared" si="8"/>
        <v>0</v>
      </c>
      <c r="H49" s="612">
        <f t="shared" si="8"/>
        <v>0</v>
      </c>
      <c r="I49" s="612">
        <f t="shared" si="8"/>
        <v>9.9000000000000005E-2</v>
      </c>
      <c r="J49" s="612">
        <f t="shared" si="8"/>
        <v>2.7E-2</v>
      </c>
      <c r="K49" s="612">
        <f t="shared" si="8"/>
        <v>8.9999999999999993E-3</v>
      </c>
      <c r="L49" s="612">
        <f t="shared" si="8"/>
        <v>7.1999999999999995E-2</v>
      </c>
      <c r="M49" s="612">
        <f t="shared" si="8"/>
        <v>3.3000000000000002E-2</v>
      </c>
      <c r="N49" s="612">
        <f t="shared" si="8"/>
        <v>0.04</v>
      </c>
      <c r="O49" s="612">
        <f t="shared" si="8"/>
        <v>0.156</v>
      </c>
      <c r="P49" s="619">
        <f t="shared" si="9"/>
        <v>1</v>
      </c>
      <c r="S49" s="618">
        <f t="shared" si="4"/>
        <v>2036</v>
      </c>
      <c r="T49" s="620">
        <v>0</v>
      </c>
      <c r="U49" s="620">
        <v>5</v>
      </c>
      <c r="V49" s="621">
        <f t="shared" si="5"/>
        <v>0</v>
      </c>
      <c r="W49" s="622">
        <v>1</v>
      </c>
      <c r="X49" s="623">
        <f t="shared" si="10"/>
        <v>0</v>
      </c>
    </row>
    <row r="50" spans="2:24">
      <c r="B50" s="618">
        <f t="shared" si="11"/>
        <v>2037</v>
      </c>
      <c r="C50" s="624"/>
      <c r="D50" s="611">
        <v>1</v>
      </c>
      <c r="E50" s="612">
        <f t="shared" si="8"/>
        <v>0.435</v>
      </c>
      <c r="F50" s="612">
        <f t="shared" si="8"/>
        <v>0.129</v>
      </c>
      <c r="G50" s="612">
        <f t="shared" si="8"/>
        <v>0</v>
      </c>
      <c r="H50" s="612">
        <f t="shared" si="8"/>
        <v>0</v>
      </c>
      <c r="I50" s="612">
        <f t="shared" si="8"/>
        <v>9.9000000000000005E-2</v>
      </c>
      <c r="J50" s="612">
        <f t="shared" si="8"/>
        <v>2.7E-2</v>
      </c>
      <c r="K50" s="612">
        <f t="shared" si="8"/>
        <v>8.9999999999999993E-3</v>
      </c>
      <c r="L50" s="612">
        <f t="shared" si="8"/>
        <v>7.1999999999999995E-2</v>
      </c>
      <c r="M50" s="612">
        <f t="shared" si="8"/>
        <v>3.3000000000000002E-2</v>
      </c>
      <c r="N50" s="612">
        <f t="shared" si="8"/>
        <v>0.04</v>
      </c>
      <c r="O50" s="612">
        <f t="shared" si="8"/>
        <v>0.156</v>
      </c>
      <c r="P50" s="619">
        <f t="shared" si="9"/>
        <v>1</v>
      </c>
      <c r="S50" s="618">
        <f t="shared" si="4"/>
        <v>2037</v>
      </c>
      <c r="T50" s="620">
        <v>0</v>
      </c>
      <c r="U50" s="620">
        <v>5</v>
      </c>
      <c r="V50" s="621">
        <f t="shared" si="5"/>
        <v>0</v>
      </c>
      <c r="W50" s="622">
        <v>1</v>
      </c>
      <c r="X50" s="623">
        <f t="shared" si="10"/>
        <v>0</v>
      </c>
    </row>
    <row r="51" spans="2:24">
      <c r="B51" s="618">
        <f t="shared" si="11"/>
        <v>2038</v>
      </c>
      <c r="C51" s="624"/>
      <c r="D51" s="611">
        <v>1</v>
      </c>
      <c r="E51" s="612">
        <f t="shared" si="8"/>
        <v>0.435</v>
      </c>
      <c r="F51" s="612">
        <f t="shared" si="8"/>
        <v>0.129</v>
      </c>
      <c r="G51" s="612">
        <f t="shared" si="8"/>
        <v>0</v>
      </c>
      <c r="H51" s="612">
        <f t="shared" si="8"/>
        <v>0</v>
      </c>
      <c r="I51" s="612">
        <f t="shared" si="8"/>
        <v>9.9000000000000005E-2</v>
      </c>
      <c r="J51" s="612">
        <f t="shared" si="8"/>
        <v>2.7E-2</v>
      </c>
      <c r="K51" s="612">
        <f t="shared" si="8"/>
        <v>8.9999999999999993E-3</v>
      </c>
      <c r="L51" s="612">
        <f t="shared" si="8"/>
        <v>7.1999999999999995E-2</v>
      </c>
      <c r="M51" s="612">
        <f t="shared" si="8"/>
        <v>3.3000000000000002E-2</v>
      </c>
      <c r="N51" s="612">
        <f t="shared" si="8"/>
        <v>0.04</v>
      </c>
      <c r="O51" s="612">
        <f t="shared" si="8"/>
        <v>0.156</v>
      </c>
      <c r="P51" s="619">
        <f t="shared" si="9"/>
        <v>1</v>
      </c>
      <c r="S51" s="618">
        <f t="shared" si="4"/>
        <v>2038</v>
      </c>
      <c r="T51" s="620">
        <v>0</v>
      </c>
      <c r="U51" s="620">
        <v>5</v>
      </c>
      <c r="V51" s="621">
        <f t="shared" si="5"/>
        <v>0</v>
      </c>
      <c r="W51" s="622">
        <v>1</v>
      </c>
      <c r="X51" s="623">
        <f t="shared" si="10"/>
        <v>0</v>
      </c>
    </row>
    <row r="52" spans="2:24">
      <c r="B52" s="618">
        <f t="shared" si="11"/>
        <v>2039</v>
      </c>
      <c r="C52" s="624"/>
      <c r="D52" s="611">
        <v>1</v>
      </c>
      <c r="E52" s="612">
        <f t="shared" si="8"/>
        <v>0.435</v>
      </c>
      <c r="F52" s="612">
        <f t="shared" si="8"/>
        <v>0.129</v>
      </c>
      <c r="G52" s="612">
        <f t="shared" si="8"/>
        <v>0</v>
      </c>
      <c r="H52" s="612">
        <f t="shared" si="8"/>
        <v>0</v>
      </c>
      <c r="I52" s="612">
        <f t="shared" si="8"/>
        <v>9.9000000000000005E-2</v>
      </c>
      <c r="J52" s="612">
        <f t="shared" si="8"/>
        <v>2.7E-2</v>
      </c>
      <c r="K52" s="612">
        <f t="shared" si="8"/>
        <v>8.9999999999999993E-3</v>
      </c>
      <c r="L52" s="612">
        <f t="shared" si="8"/>
        <v>7.1999999999999995E-2</v>
      </c>
      <c r="M52" s="612">
        <f t="shared" si="8"/>
        <v>3.3000000000000002E-2</v>
      </c>
      <c r="N52" s="612">
        <f t="shared" si="8"/>
        <v>0.04</v>
      </c>
      <c r="O52" s="612">
        <f t="shared" si="8"/>
        <v>0.156</v>
      </c>
      <c r="P52" s="619">
        <f t="shared" si="9"/>
        <v>1</v>
      </c>
      <c r="S52" s="618">
        <f t="shared" si="4"/>
        <v>2039</v>
      </c>
      <c r="T52" s="620">
        <v>0</v>
      </c>
      <c r="U52" s="620">
        <v>5</v>
      </c>
      <c r="V52" s="621">
        <f t="shared" si="5"/>
        <v>0</v>
      </c>
      <c r="W52" s="622">
        <v>1</v>
      </c>
      <c r="X52" s="623">
        <f t="shared" si="10"/>
        <v>0</v>
      </c>
    </row>
    <row r="53" spans="2:24">
      <c r="B53" s="618">
        <f t="shared" si="11"/>
        <v>2040</v>
      </c>
      <c r="C53" s="624"/>
      <c r="D53" s="611">
        <v>1</v>
      </c>
      <c r="E53" s="612">
        <f t="shared" ref="E53:O68" si="12">E$8</f>
        <v>0.435</v>
      </c>
      <c r="F53" s="612">
        <f t="shared" si="12"/>
        <v>0.129</v>
      </c>
      <c r="G53" s="612">
        <f t="shared" si="8"/>
        <v>0</v>
      </c>
      <c r="H53" s="612">
        <f t="shared" si="12"/>
        <v>0</v>
      </c>
      <c r="I53" s="612">
        <f t="shared" si="8"/>
        <v>9.9000000000000005E-2</v>
      </c>
      <c r="J53" s="612">
        <f t="shared" si="12"/>
        <v>2.7E-2</v>
      </c>
      <c r="K53" s="612">
        <f t="shared" si="12"/>
        <v>8.9999999999999993E-3</v>
      </c>
      <c r="L53" s="612">
        <f t="shared" si="12"/>
        <v>7.1999999999999995E-2</v>
      </c>
      <c r="M53" s="612">
        <f t="shared" si="12"/>
        <v>3.3000000000000002E-2</v>
      </c>
      <c r="N53" s="612">
        <f t="shared" si="12"/>
        <v>0.04</v>
      </c>
      <c r="O53" s="612">
        <f t="shared" si="12"/>
        <v>0.156</v>
      </c>
      <c r="P53" s="619">
        <f t="shared" si="9"/>
        <v>1</v>
      </c>
      <c r="S53" s="618">
        <f t="shared" si="4"/>
        <v>2040</v>
      </c>
      <c r="T53" s="620">
        <v>0</v>
      </c>
      <c r="U53" s="620">
        <v>5</v>
      </c>
      <c r="V53" s="621">
        <f t="shared" si="5"/>
        <v>0</v>
      </c>
      <c r="W53" s="622">
        <v>1</v>
      </c>
      <c r="X53" s="623">
        <f t="shared" si="10"/>
        <v>0</v>
      </c>
    </row>
    <row r="54" spans="2:24">
      <c r="B54" s="618">
        <f t="shared" si="11"/>
        <v>2041</v>
      </c>
      <c r="C54" s="624"/>
      <c r="D54" s="611">
        <v>1</v>
      </c>
      <c r="E54" s="612">
        <f t="shared" si="12"/>
        <v>0.435</v>
      </c>
      <c r="F54" s="612">
        <f t="shared" si="12"/>
        <v>0.129</v>
      </c>
      <c r="G54" s="612">
        <f t="shared" si="8"/>
        <v>0</v>
      </c>
      <c r="H54" s="612">
        <f t="shared" si="12"/>
        <v>0</v>
      </c>
      <c r="I54" s="612">
        <f t="shared" si="8"/>
        <v>9.9000000000000005E-2</v>
      </c>
      <c r="J54" s="612">
        <f t="shared" si="12"/>
        <v>2.7E-2</v>
      </c>
      <c r="K54" s="612">
        <f t="shared" si="12"/>
        <v>8.9999999999999993E-3</v>
      </c>
      <c r="L54" s="612">
        <f t="shared" si="12"/>
        <v>7.1999999999999995E-2</v>
      </c>
      <c r="M54" s="612">
        <f t="shared" si="12"/>
        <v>3.3000000000000002E-2</v>
      </c>
      <c r="N54" s="612">
        <f t="shared" si="12"/>
        <v>0.04</v>
      </c>
      <c r="O54" s="612">
        <f t="shared" si="12"/>
        <v>0.156</v>
      </c>
      <c r="P54" s="619">
        <f t="shared" si="9"/>
        <v>1</v>
      </c>
      <c r="S54" s="618">
        <f t="shared" si="4"/>
        <v>2041</v>
      </c>
      <c r="T54" s="620">
        <v>0</v>
      </c>
      <c r="U54" s="620">
        <v>5</v>
      </c>
      <c r="V54" s="621">
        <f t="shared" si="5"/>
        <v>0</v>
      </c>
      <c r="W54" s="622">
        <v>1</v>
      </c>
      <c r="X54" s="623">
        <f t="shared" si="10"/>
        <v>0</v>
      </c>
    </row>
    <row r="55" spans="2:24">
      <c r="B55" s="618">
        <f t="shared" si="11"/>
        <v>2042</v>
      </c>
      <c r="C55" s="624"/>
      <c r="D55" s="611">
        <v>1</v>
      </c>
      <c r="E55" s="612">
        <f t="shared" si="12"/>
        <v>0.435</v>
      </c>
      <c r="F55" s="612">
        <f t="shared" si="12"/>
        <v>0.129</v>
      </c>
      <c r="G55" s="612">
        <f t="shared" si="8"/>
        <v>0</v>
      </c>
      <c r="H55" s="612">
        <f t="shared" si="12"/>
        <v>0</v>
      </c>
      <c r="I55" s="612">
        <f t="shared" si="8"/>
        <v>9.9000000000000005E-2</v>
      </c>
      <c r="J55" s="612">
        <f t="shared" si="12"/>
        <v>2.7E-2</v>
      </c>
      <c r="K55" s="612">
        <f t="shared" si="12"/>
        <v>8.9999999999999993E-3</v>
      </c>
      <c r="L55" s="612">
        <f t="shared" si="12"/>
        <v>7.1999999999999995E-2</v>
      </c>
      <c r="M55" s="612">
        <f t="shared" si="12"/>
        <v>3.3000000000000002E-2</v>
      </c>
      <c r="N55" s="612">
        <f t="shared" si="12"/>
        <v>0.04</v>
      </c>
      <c r="O55" s="612">
        <f t="shared" si="12"/>
        <v>0.156</v>
      </c>
      <c r="P55" s="619">
        <f t="shared" si="9"/>
        <v>1</v>
      </c>
      <c r="S55" s="618">
        <f t="shared" si="4"/>
        <v>2042</v>
      </c>
      <c r="T55" s="620">
        <v>0</v>
      </c>
      <c r="U55" s="620">
        <v>5</v>
      </c>
      <c r="V55" s="621">
        <f t="shared" si="5"/>
        <v>0</v>
      </c>
      <c r="W55" s="622">
        <v>1</v>
      </c>
      <c r="X55" s="623">
        <f t="shared" si="10"/>
        <v>0</v>
      </c>
    </row>
    <row r="56" spans="2:24">
      <c r="B56" s="618">
        <f t="shared" si="11"/>
        <v>2043</v>
      </c>
      <c r="C56" s="624"/>
      <c r="D56" s="611">
        <v>1</v>
      </c>
      <c r="E56" s="612">
        <f t="shared" si="12"/>
        <v>0.435</v>
      </c>
      <c r="F56" s="612">
        <f t="shared" si="12"/>
        <v>0.129</v>
      </c>
      <c r="G56" s="612">
        <f t="shared" si="8"/>
        <v>0</v>
      </c>
      <c r="H56" s="612">
        <f t="shared" si="12"/>
        <v>0</v>
      </c>
      <c r="I56" s="612">
        <f t="shared" si="8"/>
        <v>9.9000000000000005E-2</v>
      </c>
      <c r="J56" s="612">
        <f t="shared" si="12"/>
        <v>2.7E-2</v>
      </c>
      <c r="K56" s="612">
        <f t="shared" si="12"/>
        <v>8.9999999999999993E-3</v>
      </c>
      <c r="L56" s="612">
        <f t="shared" si="12"/>
        <v>7.1999999999999995E-2</v>
      </c>
      <c r="M56" s="612">
        <f t="shared" si="12"/>
        <v>3.3000000000000002E-2</v>
      </c>
      <c r="N56" s="612">
        <f t="shared" si="12"/>
        <v>0.04</v>
      </c>
      <c r="O56" s="612">
        <f t="shared" si="12"/>
        <v>0.156</v>
      </c>
      <c r="P56" s="619">
        <f t="shared" si="9"/>
        <v>1</v>
      </c>
      <c r="S56" s="618">
        <f t="shared" si="4"/>
        <v>2043</v>
      </c>
      <c r="T56" s="620">
        <v>0</v>
      </c>
      <c r="U56" s="620">
        <v>5</v>
      </c>
      <c r="V56" s="621">
        <f t="shared" si="5"/>
        <v>0</v>
      </c>
      <c r="W56" s="622">
        <v>1</v>
      </c>
      <c r="X56" s="623">
        <f t="shared" si="10"/>
        <v>0</v>
      </c>
    </row>
    <row r="57" spans="2:24">
      <c r="B57" s="618">
        <f t="shared" si="11"/>
        <v>2044</v>
      </c>
      <c r="C57" s="624"/>
      <c r="D57" s="611">
        <v>1</v>
      </c>
      <c r="E57" s="612">
        <f t="shared" si="12"/>
        <v>0.435</v>
      </c>
      <c r="F57" s="612">
        <f t="shared" si="12"/>
        <v>0.129</v>
      </c>
      <c r="G57" s="612">
        <f t="shared" si="8"/>
        <v>0</v>
      </c>
      <c r="H57" s="612">
        <f t="shared" si="12"/>
        <v>0</v>
      </c>
      <c r="I57" s="612">
        <f t="shared" si="8"/>
        <v>9.9000000000000005E-2</v>
      </c>
      <c r="J57" s="612">
        <f t="shared" si="12"/>
        <v>2.7E-2</v>
      </c>
      <c r="K57" s="612">
        <f t="shared" si="12"/>
        <v>8.9999999999999993E-3</v>
      </c>
      <c r="L57" s="612">
        <f t="shared" si="12"/>
        <v>7.1999999999999995E-2</v>
      </c>
      <c r="M57" s="612">
        <f t="shared" si="12"/>
        <v>3.3000000000000002E-2</v>
      </c>
      <c r="N57" s="612">
        <f t="shared" si="12"/>
        <v>0.04</v>
      </c>
      <c r="O57" s="612">
        <f t="shared" si="12"/>
        <v>0.156</v>
      </c>
      <c r="P57" s="619">
        <f t="shared" si="9"/>
        <v>1</v>
      </c>
      <c r="S57" s="618">
        <f t="shared" si="4"/>
        <v>2044</v>
      </c>
      <c r="T57" s="620">
        <v>0</v>
      </c>
      <c r="U57" s="620">
        <v>5</v>
      </c>
      <c r="V57" s="621">
        <f t="shared" si="5"/>
        <v>0</v>
      </c>
      <c r="W57" s="622">
        <v>1</v>
      </c>
      <c r="X57" s="623">
        <f t="shared" si="10"/>
        <v>0</v>
      </c>
    </row>
    <row r="58" spans="2:24">
      <c r="B58" s="618">
        <f t="shared" si="11"/>
        <v>2045</v>
      </c>
      <c r="C58" s="624"/>
      <c r="D58" s="611">
        <v>1</v>
      </c>
      <c r="E58" s="612">
        <f t="shared" si="12"/>
        <v>0.435</v>
      </c>
      <c r="F58" s="612">
        <f t="shared" si="12"/>
        <v>0.129</v>
      </c>
      <c r="G58" s="612">
        <f t="shared" si="8"/>
        <v>0</v>
      </c>
      <c r="H58" s="612">
        <f t="shared" si="12"/>
        <v>0</v>
      </c>
      <c r="I58" s="612">
        <f t="shared" si="8"/>
        <v>9.9000000000000005E-2</v>
      </c>
      <c r="J58" s="612">
        <f t="shared" si="12"/>
        <v>2.7E-2</v>
      </c>
      <c r="K58" s="612">
        <f t="shared" si="12"/>
        <v>8.9999999999999993E-3</v>
      </c>
      <c r="L58" s="612">
        <f t="shared" si="12"/>
        <v>7.1999999999999995E-2</v>
      </c>
      <c r="M58" s="612">
        <f t="shared" si="12"/>
        <v>3.3000000000000002E-2</v>
      </c>
      <c r="N58" s="612">
        <f t="shared" si="12"/>
        <v>0.04</v>
      </c>
      <c r="O58" s="612">
        <f t="shared" si="12"/>
        <v>0.156</v>
      </c>
      <c r="P58" s="619">
        <f t="shared" si="9"/>
        <v>1</v>
      </c>
      <c r="S58" s="618">
        <f t="shared" si="4"/>
        <v>2045</v>
      </c>
      <c r="T58" s="620">
        <v>0</v>
      </c>
      <c r="U58" s="620">
        <v>5</v>
      </c>
      <c r="V58" s="621">
        <f t="shared" si="5"/>
        <v>0</v>
      </c>
      <c r="W58" s="622">
        <v>1</v>
      </c>
      <c r="X58" s="623">
        <f t="shared" si="10"/>
        <v>0</v>
      </c>
    </row>
    <row r="59" spans="2:24">
      <c r="B59" s="618">
        <f t="shared" si="11"/>
        <v>2046</v>
      </c>
      <c r="C59" s="624"/>
      <c r="D59" s="611">
        <v>1</v>
      </c>
      <c r="E59" s="612">
        <f t="shared" si="12"/>
        <v>0.435</v>
      </c>
      <c r="F59" s="612">
        <f t="shared" si="12"/>
        <v>0.129</v>
      </c>
      <c r="G59" s="612">
        <f t="shared" si="12"/>
        <v>0</v>
      </c>
      <c r="H59" s="612">
        <f t="shared" si="12"/>
        <v>0</v>
      </c>
      <c r="I59" s="612">
        <f t="shared" si="12"/>
        <v>9.9000000000000005E-2</v>
      </c>
      <c r="J59" s="612">
        <f t="shared" si="12"/>
        <v>2.7E-2</v>
      </c>
      <c r="K59" s="612">
        <f t="shared" si="12"/>
        <v>8.9999999999999993E-3</v>
      </c>
      <c r="L59" s="612">
        <f t="shared" si="12"/>
        <v>7.1999999999999995E-2</v>
      </c>
      <c r="M59" s="612">
        <f t="shared" si="12"/>
        <v>3.3000000000000002E-2</v>
      </c>
      <c r="N59" s="612">
        <f t="shared" si="12"/>
        <v>0.04</v>
      </c>
      <c r="O59" s="612">
        <f t="shared" si="12"/>
        <v>0.156</v>
      </c>
      <c r="P59" s="619">
        <f t="shared" si="9"/>
        <v>1</v>
      </c>
      <c r="S59" s="618">
        <f t="shared" si="4"/>
        <v>2046</v>
      </c>
      <c r="T59" s="620">
        <v>0</v>
      </c>
      <c r="U59" s="620">
        <v>5</v>
      </c>
      <c r="V59" s="621">
        <f t="shared" si="5"/>
        <v>0</v>
      </c>
      <c r="W59" s="622">
        <v>1</v>
      </c>
      <c r="X59" s="623">
        <f t="shared" si="10"/>
        <v>0</v>
      </c>
    </row>
    <row r="60" spans="2:24">
      <c r="B60" s="618">
        <f t="shared" si="11"/>
        <v>2047</v>
      </c>
      <c r="C60" s="624"/>
      <c r="D60" s="611">
        <v>1</v>
      </c>
      <c r="E60" s="612">
        <f t="shared" si="12"/>
        <v>0.435</v>
      </c>
      <c r="F60" s="612">
        <f t="shared" si="12"/>
        <v>0.129</v>
      </c>
      <c r="G60" s="612">
        <f t="shared" si="12"/>
        <v>0</v>
      </c>
      <c r="H60" s="612">
        <f t="shared" si="12"/>
        <v>0</v>
      </c>
      <c r="I60" s="612">
        <f t="shared" si="12"/>
        <v>9.9000000000000005E-2</v>
      </c>
      <c r="J60" s="612">
        <f t="shared" si="12"/>
        <v>2.7E-2</v>
      </c>
      <c r="K60" s="612">
        <f t="shared" si="12"/>
        <v>8.9999999999999993E-3</v>
      </c>
      <c r="L60" s="612">
        <f t="shared" si="12"/>
        <v>7.1999999999999995E-2</v>
      </c>
      <c r="M60" s="612">
        <f t="shared" si="12"/>
        <v>3.3000000000000002E-2</v>
      </c>
      <c r="N60" s="612">
        <f t="shared" si="12"/>
        <v>0.04</v>
      </c>
      <c r="O60" s="612">
        <f t="shared" si="12"/>
        <v>0.156</v>
      </c>
      <c r="P60" s="619">
        <f t="shared" si="9"/>
        <v>1</v>
      </c>
      <c r="S60" s="618">
        <f t="shared" si="4"/>
        <v>2047</v>
      </c>
      <c r="T60" s="620">
        <v>0</v>
      </c>
      <c r="U60" s="620">
        <v>5</v>
      </c>
      <c r="V60" s="621">
        <f t="shared" si="5"/>
        <v>0</v>
      </c>
      <c r="W60" s="622">
        <v>1</v>
      </c>
      <c r="X60" s="623">
        <f t="shared" si="10"/>
        <v>0</v>
      </c>
    </row>
    <row r="61" spans="2:24">
      <c r="B61" s="618">
        <f t="shared" si="11"/>
        <v>2048</v>
      </c>
      <c r="C61" s="624"/>
      <c r="D61" s="611">
        <v>1</v>
      </c>
      <c r="E61" s="612">
        <f t="shared" si="12"/>
        <v>0.435</v>
      </c>
      <c r="F61" s="612">
        <f t="shared" si="12"/>
        <v>0.129</v>
      </c>
      <c r="G61" s="612">
        <f t="shared" si="12"/>
        <v>0</v>
      </c>
      <c r="H61" s="612">
        <f t="shared" si="12"/>
        <v>0</v>
      </c>
      <c r="I61" s="612">
        <f t="shared" si="12"/>
        <v>9.9000000000000005E-2</v>
      </c>
      <c r="J61" s="612">
        <f t="shared" si="12"/>
        <v>2.7E-2</v>
      </c>
      <c r="K61" s="612">
        <f t="shared" si="12"/>
        <v>8.9999999999999993E-3</v>
      </c>
      <c r="L61" s="612">
        <f t="shared" si="12"/>
        <v>7.1999999999999995E-2</v>
      </c>
      <c r="M61" s="612">
        <f t="shared" si="12"/>
        <v>3.3000000000000002E-2</v>
      </c>
      <c r="N61" s="612">
        <f t="shared" si="12"/>
        <v>0.04</v>
      </c>
      <c r="O61" s="612">
        <f t="shared" si="12"/>
        <v>0.156</v>
      </c>
      <c r="P61" s="619">
        <f t="shared" si="9"/>
        <v>1</v>
      </c>
      <c r="S61" s="618">
        <f t="shared" si="4"/>
        <v>2048</v>
      </c>
      <c r="T61" s="620">
        <v>0</v>
      </c>
      <c r="U61" s="620">
        <v>5</v>
      </c>
      <c r="V61" s="621">
        <f t="shared" si="5"/>
        <v>0</v>
      </c>
      <c r="W61" s="622">
        <v>1</v>
      </c>
      <c r="X61" s="623">
        <f t="shared" si="10"/>
        <v>0</v>
      </c>
    </row>
    <row r="62" spans="2:24">
      <c r="B62" s="618">
        <f t="shared" si="11"/>
        <v>2049</v>
      </c>
      <c r="C62" s="624"/>
      <c r="D62" s="611">
        <v>1</v>
      </c>
      <c r="E62" s="612">
        <f t="shared" si="12"/>
        <v>0.435</v>
      </c>
      <c r="F62" s="612">
        <f t="shared" si="12"/>
        <v>0.129</v>
      </c>
      <c r="G62" s="612">
        <f t="shared" si="12"/>
        <v>0</v>
      </c>
      <c r="H62" s="612">
        <f t="shared" si="12"/>
        <v>0</v>
      </c>
      <c r="I62" s="612">
        <f t="shared" si="12"/>
        <v>9.9000000000000005E-2</v>
      </c>
      <c r="J62" s="612">
        <f t="shared" si="12"/>
        <v>2.7E-2</v>
      </c>
      <c r="K62" s="612">
        <f t="shared" si="12"/>
        <v>8.9999999999999993E-3</v>
      </c>
      <c r="L62" s="612">
        <f t="shared" si="12"/>
        <v>7.1999999999999995E-2</v>
      </c>
      <c r="M62" s="612">
        <f t="shared" si="12"/>
        <v>3.3000000000000002E-2</v>
      </c>
      <c r="N62" s="612">
        <f t="shared" si="12"/>
        <v>0.04</v>
      </c>
      <c r="O62" s="612">
        <f t="shared" si="12"/>
        <v>0.156</v>
      </c>
      <c r="P62" s="619">
        <f t="shared" si="9"/>
        <v>1</v>
      </c>
      <c r="S62" s="618">
        <f t="shared" si="4"/>
        <v>2049</v>
      </c>
      <c r="T62" s="620">
        <v>0</v>
      </c>
      <c r="U62" s="620">
        <v>5</v>
      </c>
      <c r="V62" s="621">
        <f t="shared" si="5"/>
        <v>0</v>
      </c>
      <c r="W62" s="622">
        <v>1</v>
      </c>
      <c r="X62" s="623">
        <f t="shared" si="10"/>
        <v>0</v>
      </c>
    </row>
    <row r="63" spans="2:24">
      <c r="B63" s="618">
        <f t="shared" si="11"/>
        <v>2050</v>
      </c>
      <c r="C63" s="624"/>
      <c r="D63" s="611">
        <v>1</v>
      </c>
      <c r="E63" s="612">
        <f t="shared" ref="E63:O78" si="13">E$8</f>
        <v>0.435</v>
      </c>
      <c r="F63" s="612">
        <f t="shared" si="13"/>
        <v>0.129</v>
      </c>
      <c r="G63" s="612">
        <f t="shared" si="12"/>
        <v>0</v>
      </c>
      <c r="H63" s="612">
        <f t="shared" si="13"/>
        <v>0</v>
      </c>
      <c r="I63" s="612">
        <f t="shared" si="12"/>
        <v>9.9000000000000005E-2</v>
      </c>
      <c r="J63" s="612">
        <f t="shared" si="13"/>
        <v>2.7E-2</v>
      </c>
      <c r="K63" s="612">
        <f t="shared" si="13"/>
        <v>8.9999999999999993E-3</v>
      </c>
      <c r="L63" s="612">
        <f t="shared" si="13"/>
        <v>7.1999999999999995E-2</v>
      </c>
      <c r="M63" s="612">
        <f t="shared" si="13"/>
        <v>3.3000000000000002E-2</v>
      </c>
      <c r="N63" s="612">
        <f t="shared" si="13"/>
        <v>0.04</v>
      </c>
      <c r="O63" s="612">
        <f t="shared" si="13"/>
        <v>0.156</v>
      </c>
      <c r="P63" s="619">
        <f t="shared" si="9"/>
        <v>1</v>
      </c>
      <c r="S63" s="618">
        <f t="shared" si="4"/>
        <v>2050</v>
      </c>
      <c r="T63" s="620">
        <v>0</v>
      </c>
      <c r="U63" s="620">
        <v>5</v>
      </c>
      <c r="V63" s="621">
        <f t="shared" si="5"/>
        <v>0</v>
      </c>
      <c r="W63" s="622">
        <v>1</v>
      </c>
      <c r="X63" s="623">
        <f t="shared" si="10"/>
        <v>0</v>
      </c>
    </row>
    <row r="64" spans="2:24">
      <c r="B64" s="618">
        <f t="shared" si="11"/>
        <v>2051</v>
      </c>
      <c r="C64" s="624"/>
      <c r="D64" s="611">
        <v>1</v>
      </c>
      <c r="E64" s="612">
        <f t="shared" si="13"/>
        <v>0.435</v>
      </c>
      <c r="F64" s="612">
        <f t="shared" si="13"/>
        <v>0.129</v>
      </c>
      <c r="G64" s="612">
        <f t="shared" si="12"/>
        <v>0</v>
      </c>
      <c r="H64" s="612">
        <f t="shared" si="13"/>
        <v>0</v>
      </c>
      <c r="I64" s="612">
        <f t="shared" si="12"/>
        <v>9.9000000000000005E-2</v>
      </c>
      <c r="J64" s="612">
        <f t="shared" si="13"/>
        <v>2.7E-2</v>
      </c>
      <c r="K64" s="612">
        <f t="shared" si="13"/>
        <v>8.9999999999999993E-3</v>
      </c>
      <c r="L64" s="612">
        <f t="shared" si="13"/>
        <v>7.1999999999999995E-2</v>
      </c>
      <c r="M64" s="612">
        <f t="shared" si="13"/>
        <v>3.3000000000000002E-2</v>
      </c>
      <c r="N64" s="612">
        <f t="shared" si="13"/>
        <v>0.04</v>
      </c>
      <c r="O64" s="612">
        <f t="shared" si="13"/>
        <v>0.156</v>
      </c>
      <c r="P64" s="619">
        <f t="shared" si="9"/>
        <v>1</v>
      </c>
      <c r="S64" s="618">
        <f t="shared" si="4"/>
        <v>2051</v>
      </c>
      <c r="T64" s="620">
        <v>0</v>
      </c>
      <c r="U64" s="620">
        <v>5</v>
      </c>
      <c r="V64" s="621">
        <f t="shared" si="5"/>
        <v>0</v>
      </c>
      <c r="W64" s="622">
        <v>1</v>
      </c>
      <c r="X64" s="623">
        <f t="shared" si="10"/>
        <v>0</v>
      </c>
    </row>
    <row r="65" spans="2:24">
      <c r="B65" s="618">
        <f t="shared" si="11"/>
        <v>2052</v>
      </c>
      <c r="C65" s="624"/>
      <c r="D65" s="611">
        <v>1</v>
      </c>
      <c r="E65" s="612">
        <f t="shared" si="13"/>
        <v>0.435</v>
      </c>
      <c r="F65" s="612">
        <f t="shared" si="13"/>
        <v>0.129</v>
      </c>
      <c r="G65" s="612">
        <f t="shared" si="12"/>
        <v>0</v>
      </c>
      <c r="H65" s="612">
        <f t="shared" si="13"/>
        <v>0</v>
      </c>
      <c r="I65" s="612">
        <f t="shared" si="12"/>
        <v>9.9000000000000005E-2</v>
      </c>
      <c r="J65" s="612">
        <f t="shared" si="13"/>
        <v>2.7E-2</v>
      </c>
      <c r="K65" s="612">
        <f t="shared" si="13"/>
        <v>8.9999999999999993E-3</v>
      </c>
      <c r="L65" s="612">
        <f t="shared" si="13"/>
        <v>7.1999999999999995E-2</v>
      </c>
      <c r="M65" s="612">
        <f t="shared" si="13"/>
        <v>3.3000000000000002E-2</v>
      </c>
      <c r="N65" s="612">
        <f t="shared" si="13"/>
        <v>0.04</v>
      </c>
      <c r="O65" s="612">
        <f t="shared" si="13"/>
        <v>0.156</v>
      </c>
      <c r="P65" s="619">
        <f t="shared" si="9"/>
        <v>1</v>
      </c>
      <c r="S65" s="618">
        <f t="shared" si="4"/>
        <v>2052</v>
      </c>
      <c r="T65" s="620">
        <v>0</v>
      </c>
      <c r="U65" s="620">
        <v>5</v>
      </c>
      <c r="V65" s="621">
        <f t="shared" si="5"/>
        <v>0</v>
      </c>
      <c r="W65" s="622">
        <v>1</v>
      </c>
      <c r="X65" s="623">
        <f t="shared" si="10"/>
        <v>0</v>
      </c>
    </row>
    <row r="66" spans="2:24">
      <c r="B66" s="618">
        <f t="shared" si="11"/>
        <v>2053</v>
      </c>
      <c r="C66" s="624"/>
      <c r="D66" s="611">
        <v>1</v>
      </c>
      <c r="E66" s="612">
        <f t="shared" si="13"/>
        <v>0.435</v>
      </c>
      <c r="F66" s="612">
        <f t="shared" si="13"/>
        <v>0.129</v>
      </c>
      <c r="G66" s="612">
        <f t="shared" si="12"/>
        <v>0</v>
      </c>
      <c r="H66" s="612">
        <f t="shared" si="13"/>
        <v>0</v>
      </c>
      <c r="I66" s="612">
        <f t="shared" si="12"/>
        <v>9.9000000000000005E-2</v>
      </c>
      <c r="J66" s="612">
        <f t="shared" si="13"/>
        <v>2.7E-2</v>
      </c>
      <c r="K66" s="612">
        <f t="shared" si="13"/>
        <v>8.9999999999999993E-3</v>
      </c>
      <c r="L66" s="612">
        <f t="shared" si="13"/>
        <v>7.1999999999999995E-2</v>
      </c>
      <c r="M66" s="612">
        <f t="shared" si="13"/>
        <v>3.3000000000000002E-2</v>
      </c>
      <c r="N66" s="612">
        <f t="shared" si="13"/>
        <v>0.04</v>
      </c>
      <c r="O66" s="612">
        <f t="shared" si="13"/>
        <v>0.156</v>
      </c>
      <c r="P66" s="619">
        <f t="shared" si="9"/>
        <v>1</v>
      </c>
      <c r="S66" s="618">
        <f t="shared" si="4"/>
        <v>2053</v>
      </c>
      <c r="T66" s="620">
        <v>0</v>
      </c>
      <c r="U66" s="620">
        <v>5</v>
      </c>
      <c r="V66" s="621">
        <f t="shared" si="5"/>
        <v>0</v>
      </c>
      <c r="W66" s="622">
        <v>1</v>
      </c>
      <c r="X66" s="623">
        <f t="shared" si="10"/>
        <v>0</v>
      </c>
    </row>
    <row r="67" spans="2:24">
      <c r="B67" s="618">
        <f t="shared" si="11"/>
        <v>2054</v>
      </c>
      <c r="C67" s="624"/>
      <c r="D67" s="611">
        <v>1</v>
      </c>
      <c r="E67" s="612">
        <f t="shared" si="13"/>
        <v>0.435</v>
      </c>
      <c r="F67" s="612">
        <f t="shared" si="13"/>
        <v>0.129</v>
      </c>
      <c r="G67" s="612">
        <f t="shared" si="12"/>
        <v>0</v>
      </c>
      <c r="H67" s="612">
        <f t="shared" si="13"/>
        <v>0</v>
      </c>
      <c r="I67" s="612">
        <f t="shared" si="12"/>
        <v>9.9000000000000005E-2</v>
      </c>
      <c r="J67" s="612">
        <f t="shared" si="13"/>
        <v>2.7E-2</v>
      </c>
      <c r="K67" s="612">
        <f t="shared" si="13"/>
        <v>8.9999999999999993E-3</v>
      </c>
      <c r="L67" s="612">
        <f t="shared" si="13"/>
        <v>7.1999999999999995E-2</v>
      </c>
      <c r="M67" s="612">
        <f t="shared" si="13"/>
        <v>3.3000000000000002E-2</v>
      </c>
      <c r="N67" s="612">
        <f t="shared" si="13"/>
        <v>0.04</v>
      </c>
      <c r="O67" s="612">
        <f t="shared" si="13"/>
        <v>0.156</v>
      </c>
      <c r="P67" s="619">
        <f t="shared" si="9"/>
        <v>1</v>
      </c>
      <c r="S67" s="618">
        <f t="shared" si="4"/>
        <v>2054</v>
      </c>
      <c r="T67" s="620">
        <v>0</v>
      </c>
      <c r="U67" s="620">
        <v>5</v>
      </c>
      <c r="V67" s="621">
        <f t="shared" si="5"/>
        <v>0</v>
      </c>
      <c r="W67" s="622">
        <v>1</v>
      </c>
      <c r="X67" s="623">
        <f t="shared" si="10"/>
        <v>0</v>
      </c>
    </row>
    <row r="68" spans="2:24">
      <c r="B68" s="618">
        <f t="shared" si="11"/>
        <v>2055</v>
      </c>
      <c r="C68" s="624"/>
      <c r="D68" s="611">
        <v>1</v>
      </c>
      <c r="E68" s="612">
        <f t="shared" si="13"/>
        <v>0.435</v>
      </c>
      <c r="F68" s="612">
        <f t="shared" si="13"/>
        <v>0.129</v>
      </c>
      <c r="G68" s="612">
        <f t="shared" si="12"/>
        <v>0</v>
      </c>
      <c r="H68" s="612">
        <f t="shared" si="13"/>
        <v>0</v>
      </c>
      <c r="I68" s="612">
        <f t="shared" si="12"/>
        <v>9.9000000000000005E-2</v>
      </c>
      <c r="J68" s="612">
        <f t="shared" si="13"/>
        <v>2.7E-2</v>
      </c>
      <c r="K68" s="612">
        <f t="shared" si="13"/>
        <v>8.9999999999999993E-3</v>
      </c>
      <c r="L68" s="612">
        <f t="shared" si="13"/>
        <v>7.1999999999999995E-2</v>
      </c>
      <c r="M68" s="612">
        <f t="shared" si="13"/>
        <v>3.3000000000000002E-2</v>
      </c>
      <c r="N68" s="612">
        <f t="shared" si="13"/>
        <v>0.04</v>
      </c>
      <c r="O68" s="612">
        <f t="shared" si="13"/>
        <v>0.156</v>
      </c>
      <c r="P68" s="619">
        <f t="shared" si="9"/>
        <v>1</v>
      </c>
      <c r="S68" s="618">
        <f t="shared" si="4"/>
        <v>2055</v>
      </c>
      <c r="T68" s="620">
        <v>0</v>
      </c>
      <c r="U68" s="620">
        <v>5</v>
      </c>
      <c r="V68" s="621">
        <f t="shared" si="5"/>
        <v>0</v>
      </c>
      <c r="W68" s="622">
        <v>1</v>
      </c>
      <c r="X68" s="623">
        <f t="shared" si="10"/>
        <v>0</v>
      </c>
    </row>
    <row r="69" spans="2:24">
      <c r="B69" s="618">
        <f t="shared" si="11"/>
        <v>2056</v>
      </c>
      <c r="C69" s="624"/>
      <c r="D69" s="611">
        <v>1</v>
      </c>
      <c r="E69" s="612">
        <f t="shared" si="13"/>
        <v>0.435</v>
      </c>
      <c r="F69" s="612">
        <f t="shared" si="13"/>
        <v>0.129</v>
      </c>
      <c r="G69" s="612">
        <f t="shared" si="13"/>
        <v>0</v>
      </c>
      <c r="H69" s="612">
        <f t="shared" si="13"/>
        <v>0</v>
      </c>
      <c r="I69" s="612">
        <f t="shared" si="13"/>
        <v>9.9000000000000005E-2</v>
      </c>
      <c r="J69" s="612">
        <f t="shared" si="13"/>
        <v>2.7E-2</v>
      </c>
      <c r="K69" s="612">
        <f t="shared" si="13"/>
        <v>8.9999999999999993E-3</v>
      </c>
      <c r="L69" s="612">
        <f t="shared" si="13"/>
        <v>7.1999999999999995E-2</v>
      </c>
      <c r="M69" s="612">
        <f t="shared" si="13"/>
        <v>3.3000000000000002E-2</v>
      </c>
      <c r="N69" s="612">
        <f t="shared" si="13"/>
        <v>0.04</v>
      </c>
      <c r="O69" s="612">
        <f t="shared" si="13"/>
        <v>0.156</v>
      </c>
      <c r="P69" s="619">
        <f t="shared" si="9"/>
        <v>1</v>
      </c>
      <c r="S69" s="618">
        <f t="shared" si="4"/>
        <v>2056</v>
      </c>
      <c r="T69" s="620">
        <v>0</v>
      </c>
      <c r="U69" s="620">
        <v>5</v>
      </c>
      <c r="V69" s="621">
        <f t="shared" si="5"/>
        <v>0</v>
      </c>
      <c r="W69" s="622">
        <v>1</v>
      </c>
      <c r="X69" s="623">
        <f t="shared" si="10"/>
        <v>0</v>
      </c>
    </row>
    <row r="70" spans="2:24">
      <c r="B70" s="618">
        <f t="shared" si="11"/>
        <v>2057</v>
      </c>
      <c r="C70" s="624"/>
      <c r="D70" s="611">
        <v>1</v>
      </c>
      <c r="E70" s="612">
        <f t="shared" si="13"/>
        <v>0.435</v>
      </c>
      <c r="F70" s="612">
        <f t="shared" si="13"/>
        <v>0.129</v>
      </c>
      <c r="G70" s="612">
        <f t="shared" si="13"/>
        <v>0</v>
      </c>
      <c r="H70" s="612">
        <f t="shared" si="13"/>
        <v>0</v>
      </c>
      <c r="I70" s="612">
        <f t="shared" si="13"/>
        <v>9.9000000000000005E-2</v>
      </c>
      <c r="J70" s="612">
        <f t="shared" si="13"/>
        <v>2.7E-2</v>
      </c>
      <c r="K70" s="612">
        <f t="shared" si="13"/>
        <v>8.9999999999999993E-3</v>
      </c>
      <c r="L70" s="612">
        <f t="shared" si="13"/>
        <v>7.1999999999999995E-2</v>
      </c>
      <c r="M70" s="612">
        <f t="shared" si="13"/>
        <v>3.3000000000000002E-2</v>
      </c>
      <c r="N70" s="612">
        <f t="shared" si="13"/>
        <v>0.04</v>
      </c>
      <c r="O70" s="612">
        <f t="shared" si="13"/>
        <v>0.156</v>
      </c>
      <c r="P70" s="619">
        <f t="shared" si="9"/>
        <v>1</v>
      </c>
      <c r="S70" s="618">
        <f t="shared" si="4"/>
        <v>2057</v>
      </c>
      <c r="T70" s="620">
        <v>0</v>
      </c>
      <c r="U70" s="620">
        <v>5</v>
      </c>
      <c r="V70" s="621">
        <f t="shared" si="5"/>
        <v>0</v>
      </c>
      <c r="W70" s="622">
        <v>1</v>
      </c>
      <c r="X70" s="623">
        <f t="shared" si="10"/>
        <v>0</v>
      </c>
    </row>
    <row r="71" spans="2:24">
      <c r="B71" s="618">
        <f t="shared" si="11"/>
        <v>2058</v>
      </c>
      <c r="C71" s="624"/>
      <c r="D71" s="611">
        <v>1</v>
      </c>
      <c r="E71" s="612">
        <f t="shared" si="13"/>
        <v>0.435</v>
      </c>
      <c r="F71" s="612">
        <f t="shared" si="13"/>
        <v>0.129</v>
      </c>
      <c r="G71" s="612">
        <f t="shared" si="13"/>
        <v>0</v>
      </c>
      <c r="H71" s="612">
        <f t="shared" si="13"/>
        <v>0</v>
      </c>
      <c r="I71" s="612">
        <f t="shared" si="13"/>
        <v>9.9000000000000005E-2</v>
      </c>
      <c r="J71" s="612">
        <f t="shared" si="13"/>
        <v>2.7E-2</v>
      </c>
      <c r="K71" s="612">
        <f t="shared" si="13"/>
        <v>8.9999999999999993E-3</v>
      </c>
      <c r="L71" s="612">
        <f t="shared" si="13"/>
        <v>7.1999999999999995E-2</v>
      </c>
      <c r="M71" s="612">
        <f t="shared" si="13"/>
        <v>3.3000000000000002E-2</v>
      </c>
      <c r="N71" s="612">
        <f t="shared" si="13"/>
        <v>0.04</v>
      </c>
      <c r="O71" s="612">
        <f t="shared" si="13"/>
        <v>0.156</v>
      </c>
      <c r="P71" s="619">
        <f t="shared" si="9"/>
        <v>1</v>
      </c>
      <c r="S71" s="618">
        <f t="shared" si="4"/>
        <v>2058</v>
      </c>
      <c r="T71" s="620">
        <v>0</v>
      </c>
      <c r="U71" s="620">
        <v>5</v>
      </c>
      <c r="V71" s="621">
        <f t="shared" si="5"/>
        <v>0</v>
      </c>
      <c r="W71" s="622">
        <v>1</v>
      </c>
      <c r="X71" s="623">
        <f t="shared" si="10"/>
        <v>0</v>
      </c>
    </row>
    <row r="72" spans="2:24">
      <c r="B72" s="618">
        <f t="shared" si="11"/>
        <v>2059</v>
      </c>
      <c r="C72" s="624"/>
      <c r="D72" s="611">
        <v>1</v>
      </c>
      <c r="E72" s="612">
        <f t="shared" si="13"/>
        <v>0.435</v>
      </c>
      <c r="F72" s="612">
        <f t="shared" si="13"/>
        <v>0.129</v>
      </c>
      <c r="G72" s="612">
        <f t="shared" si="13"/>
        <v>0</v>
      </c>
      <c r="H72" s="612">
        <f t="shared" si="13"/>
        <v>0</v>
      </c>
      <c r="I72" s="612">
        <f t="shared" si="13"/>
        <v>9.9000000000000005E-2</v>
      </c>
      <c r="J72" s="612">
        <f t="shared" si="13"/>
        <v>2.7E-2</v>
      </c>
      <c r="K72" s="612">
        <f t="shared" si="13"/>
        <v>8.9999999999999993E-3</v>
      </c>
      <c r="L72" s="612">
        <f t="shared" si="13"/>
        <v>7.1999999999999995E-2</v>
      </c>
      <c r="M72" s="612">
        <f t="shared" si="13"/>
        <v>3.3000000000000002E-2</v>
      </c>
      <c r="N72" s="612">
        <f t="shared" si="13"/>
        <v>0.04</v>
      </c>
      <c r="O72" s="612">
        <f t="shared" si="13"/>
        <v>0.156</v>
      </c>
      <c r="P72" s="619">
        <f t="shared" si="9"/>
        <v>1</v>
      </c>
      <c r="S72" s="618">
        <f t="shared" si="4"/>
        <v>2059</v>
      </c>
      <c r="T72" s="620">
        <v>0</v>
      </c>
      <c r="U72" s="620">
        <v>5</v>
      </c>
      <c r="V72" s="621">
        <f t="shared" si="5"/>
        <v>0</v>
      </c>
      <c r="W72" s="622">
        <v>1</v>
      </c>
      <c r="X72" s="623">
        <f t="shared" si="10"/>
        <v>0</v>
      </c>
    </row>
    <row r="73" spans="2:24">
      <c r="B73" s="618">
        <f t="shared" si="11"/>
        <v>2060</v>
      </c>
      <c r="C73" s="624"/>
      <c r="D73" s="611">
        <v>1</v>
      </c>
      <c r="E73" s="612">
        <f t="shared" ref="E73:O88" si="14">E$8</f>
        <v>0.435</v>
      </c>
      <c r="F73" s="612">
        <f t="shared" si="14"/>
        <v>0.129</v>
      </c>
      <c r="G73" s="612">
        <f t="shared" si="13"/>
        <v>0</v>
      </c>
      <c r="H73" s="612">
        <f t="shared" si="14"/>
        <v>0</v>
      </c>
      <c r="I73" s="612">
        <f t="shared" si="13"/>
        <v>9.9000000000000005E-2</v>
      </c>
      <c r="J73" s="612">
        <f t="shared" si="14"/>
        <v>2.7E-2</v>
      </c>
      <c r="K73" s="612">
        <f t="shared" si="14"/>
        <v>8.9999999999999993E-3</v>
      </c>
      <c r="L73" s="612">
        <f t="shared" si="14"/>
        <v>7.1999999999999995E-2</v>
      </c>
      <c r="M73" s="612">
        <f t="shared" si="14"/>
        <v>3.3000000000000002E-2</v>
      </c>
      <c r="N73" s="612">
        <f t="shared" si="14"/>
        <v>0.04</v>
      </c>
      <c r="O73" s="612">
        <f t="shared" si="14"/>
        <v>0.156</v>
      </c>
      <c r="P73" s="619">
        <f t="shared" si="9"/>
        <v>1</v>
      </c>
      <c r="S73" s="618">
        <f t="shared" si="4"/>
        <v>2060</v>
      </c>
      <c r="T73" s="620">
        <v>0</v>
      </c>
      <c r="U73" s="620">
        <v>5</v>
      </c>
      <c r="V73" s="621">
        <f t="shared" si="5"/>
        <v>0</v>
      </c>
      <c r="W73" s="622">
        <v>1</v>
      </c>
      <c r="X73" s="623">
        <f t="shared" si="10"/>
        <v>0</v>
      </c>
    </row>
    <row r="74" spans="2:24">
      <c r="B74" s="618">
        <f t="shared" si="11"/>
        <v>2061</v>
      </c>
      <c r="C74" s="624"/>
      <c r="D74" s="611">
        <v>1</v>
      </c>
      <c r="E74" s="612">
        <f t="shared" si="14"/>
        <v>0.435</v>
      </c>
      <c r="F74" s="612">
        <f t="shared" si="14"/>
        <v>0.129</v>
      </c>
      <c r="G74" s="612">
        <f t="shared" si="13"/>
        <v>0</v>
      </c>
      <c r="H74" s="612">
        <f t="shared" si="14"/>
        <v>0</v>
      </c>
      <c r="I74" s="612">
        <f t="shared" si="13"/>
        <v>9.9000000000000005E-2</v>
      </c>
      <c r="J74" s="612">
        <f t="shared" si="14"/>
        <v>2.7E-2</v>
      </c>
      <c r="K74" s="612">
        <f t="shared" si="14"/>
        <v>8.9999999999999993E-3</v>
      </c>
      <c r="L74" s="612">
        <f t="shared" si="14"/>
        <v>7.1999999999999995E-2</v>
      </c>
      <c r="M74" s="612">
        <f t="shared" si="14"/>
        <v>3.3000000000000002E-2</v>
      </c>
      <c r="N74" s="612">
        <f t="shared" si="14"/>
        <v>0.04</v>
      </c>
      <c r="O74" s="612">
        <f t="shared" si="14"/>
        <v>0.156</v>
      </c>
      <c r="P74" s="619">
        <f t="shared" si="9"/>
        <v>1</v>
      </c>
      <c r="S74" s="618">
        <f t="shared" si="4"/>
        <v>2061</v>
      </c>
      <c r="T74" s="620">
        <v>0</v>
      </c>
      <c r="U74" s="620">
        <v>5</v>
      </c>
      <c r="V74" s="621">
        <f t="shared" si="5"/>
        <v>0</v>
      </c>
      <c r="W74" s="622">
        <v>1</v>
      </c>
      <c r="X74" s="623">
        <f t="shared" si="10"/>
        <v>0</v>
      </c>
    </row>
    <row r="75" spans="2:24">
      <c r="B75" s="618">
        <f t="shared" si="11"/>
        <v>2062</v>
      </c>
      <c r="C75" s="624"/>
      <c r="D75" s="611">
        <v>1</v>
      </c>
      <c r="E75" s="612">
        <f t="shared" si="14"/>
        <v>0.435</v>
      </c>
      <c r="F75" s="612">
        <f t="shared" si="14"/>
        <v>0.129</v>
      </c>
      <c r="G75" s="612">
        <f t="shared" si="13"/>
        <v>0</v>
      </c>
      <c r="H75" s="612">
        <f t="shared" si="14"/>
        <v>0</v>
      </c>
      <c r="I75" s="612">
        <f t="shared" si="13"/>
        <v>9.9000000000000005E-2</v>
      </c>
      <c r="J75" s="612">
        <f t="shared" si="14"/>
        <v>2.7E-2</v>
      </c>
      <c r="K75" s="612">
        <f t="shared" si="14"/>
        <v>8.9999999999999993E-3</v>
      </c>
      <c r="L75" s="612">
        <f t="shared" si="14"/>
        <v>7.1999999999999995E-2</v>
      </c>
      <c r="M75" s="612">
        <f t="shared" si="14"/>
        <v>3.3000000000000002E-2</v>
      </c>
      <c r="N75" s="612">
        <f t="shared" si="14"/>
        <v>0.04</v>
      </c>
      <c r="O75" s="612">
        <f t="shared" si="14"/>
        <v>0.156</v>
      </c>
      <c r="P75" s="619">
        <f t="shared" si="9"/>
        <v>1</v>
      </c>
      <c r="S75" s="618">
        <f t="shared" si="4"/>
        <v>2062</v>
      </c>
      <c r="T75" s="620">
        <v>0</v>
      </c>
      <c r="U75" s="620">
        <v>5</v>
      </c>
      <c r="V75" s="621">
        <f t="shared" si="5"/>
        <v>0</v>
      </c>
      <c r="W75" s="622">
        <v>1</v>
      </c>
      <c r="X75" s="623">
        <f t="shared" si="10"/>
        <v>0</v>
      </c>
    </row>
    <row r="76" spans="2:24">
      <c r="B76" s="618">
        <f t="shared" si="11"/>
        <v>2063</v>
      </c>
      <c r="C76" s="624"/>
      <c r="D76" s="611">
        <v>1</v>
      </c>
      <c r="E76" s="612">
        <f t="shared" si="14"/>
        <v>0.435</v>
      </c>
      <c r="F76" s="612">
        <f t="shared" si="14"/>
        <v>0.129</v>
      </c>
      <c r="G76" s="612">
        <f t="shared" si="13"/>
        <v>0</v>
      </c>
      <c r="H76" s="612">
        <f t="shared" si="14"/>
        <v>0</v>
      </c>
      <c r="I76" s="612">
        <f t="shared" si="13"/>
        <v>9.9000000000000005E-2</v>
      </c>
      <c r="J76" s="612">
        <f t="shared" si="14"/>
        <v>2.7E-2</v>
      </c>
      <c r="K76" s="612">
        <f t="shared" si="14"/>
        <v>8.9999999999999993E-3</v>
      </c>
      <c r="L76" s="612">
        <f t="shared" si="14"/>
        <v>7.1999999999999995E-2</v>
      </c>
      <c r="M76" s="612">
        <f t="shared" si="14"/>
        <v>3.3000000000000002E-2</v>
      </c>
      <c r="N76" s="612">
        <f t="shared" si="14"/>
        <v>0.04</v>
      </c>
      <c r="O76" s="612">
        <f t="shared" si="14"/>
        <v>0.156</v>
      </c>
      <c r="P76" s="619">
        <f t="shared" si="9"/>
        <v>1</v>
      </c>
      <c r="S76" s="618">
        <f t="shared" si="4"/>
        <v>2063</v>
      </c>
      <c r="T76" s="620">
        <v>0</v>
      </c>
      <c r="U76" s="620">
        <v>5</v>
      </c>
      <c r="V76" s="621">
        <f t="shared" si="5"/>
        <v>0</v>
      </c>
      <c r="W76" s="622">
        <v>1</v>
      </c>
      <c r="X76" s="623">
        <f t="shared" si="10"/>
        <v>0</v>
      </c>
    </row>
    <row r="77" spans="2:24">
      <c r="B77" s="618">
        <f t="shared" si="11"/>
        <v>2064</v>
      </c>
      <c r="C77" s="624"/>
      <c r="D77" s="611">
        <v>1</v>
      </c>
      <c r="E77" s="612">
        <f t="shared" si="14"/>
        <v>0.435</v>
      </c>
      <c r="F77" s="612">
        <f t="shared" si="14"/>
        <v>0.129</v>
      </c>
      <c r="G77" s="612">
        <f t="shared" si="13"/>
        <v>0</v>
      </c>
      <c r="H77" s="612">
        <f t="shared" si="14"/>
        <v>0</v>
      </c>
      <c r="I77" s="612">
        <f t="shared" si="13"/>
        <v>9.9000000000000005E-2</v>
      </c>
      <c r="J77" s="612">
        <f t="shared" si="14"/>
        <v>2.7E-2</v>
      </c>
      <c r="K77" s="612">
        <f t="shared" si="14"/>
        <v>8.9999999999999993E-3</v>
      </c>
      <c r="L77" s="612">
        <f t="shared" si="14"/>
        <v>7.1999999999999995E-2</v>
      </c>
      <c r="M77" s="612">
        <f t="shared" si="14"/>
        <v>3.3000000000000002E-2</v>
      </c>
      <c r="N77" s="612">
        <f t="shared" si="14"/>
        <v>0.04</v>
      </c>
      <c r="O77" s="612">
        <f t="shared" si="14"/>
        <v>0.156</v>
      </c>
      <c r="P77" s="619">
        <f t="shared" ref="P77:P93" si="15">SUM(E77:O77)</f>
        <v>1</v>
      </c>
      <c r="S77" s="618">
        <f t="shared" si="4"/>
        <v>2064</v>
      </c>
      <c r="T77" s="620">
        <v>0</v>
      </c>
      <c r="U77" s="620">
        <v>5</v>
      </c>
      <c r="V77" s="621">
        <f t="shared" si="5"/>
        <v>0</v>
      </c>
      <c r="W77" s="622">
        <v>1</v>
      </c>
      <c r="X77" s="623">
        <f t="shared" ref="X77:X93" si="16">V77*W77</f>
        <v>0</v>
      </c>
    </row>
    <row r="78" spans="2:24">
      <c r="B78" s="618">
        <f t="shared" ref="B78:B93" si="17">B77+1</f>
        <v>2065</v>
      </c>
      <c r="C78" s="624"/>
      <c r="D78" s="611">
        <v>1</v>
      </c>
      <c r="E78" s="612">
        <f t="shared" si="14"/>
        <v>0.435</v>
      </c>
      <c r="F78" s="612">
        <f t="shared" si="14"/>
        <v>0.129</v>
      </c>
      <c r="G78" s="612">
        <f t="shared" si="13"/>
        <v>0</v>
      </c>
      <c r="H78" s="612">
        <f t="shared" si="14"/>
        <v>0</v>
      </c>
      <c r="I78" s="612">
        <f t="shared" si="13"/>
        <v>9.9000000000000005E-2</v>
      </c>
      <c r="J78" s="612">
        <f t="shared" si="14"/>
        <v>2.7E-2</v>
      </c>
      <c r="K78" s="612">
        <f t="shared" si="14"/>
        <v>8.9999999999999993E-3</v>
      </c>
      <c r="L78" s="612">
        <f t="shared" si="14"/>
        <v>7.1999999999999995E-2</v>
      </c>
      <c r="M78" s="612">
        <f t="shared" si="14"/>
        <v>3.3000000000000002E-2</v>
      </c>
      <c r="N78" s="612">
        <f t="shared" si="14"/>
        <v>0.04</v>
      </c>
      <c r="O78" s="612">
        <f t="shared" si="14"/>
        <v>0.156</v>
      </c>
      <c r="P78" s="619">
        <f t="shared" si="15"/>
        <v>1</v>
      </c>
      <c r="S78" s="618">
        <f t="shared" ref="S78:S93" si="18">S77+1</f>
        <v>2065</v>
      </c>
      <c r="T78" s="620">
        <v>0</v>
      </c>
      <c r="U78" s="620">
        <v>5</v>
      </c>
      <c r="V78" s="621">
        <f t="shared" si="5"/>
        <v>0</v>
      </c>
      <c r="W78" s="622">
        <v>1</v>
      </c>
      <c r="X78" s="623">
        <f t="shared" si="16"/>
        <v>0</v>
      </c>
    </row>
    <row r="79" spans="2:24">
      <c r="B79" s="618">
        <f t="shared" si="17"/>
        <v>2066</v>
      </c>
      <c r="C79" s="624"/>
      <c r="D79" s="611">
        <v>1</v>
      </c>
      <c r="E79" s="612">
        <f t="shared" si="14"/>
        <v>0.435</v>
      </c>
      <c r="F79" s="612">
        <f t="shared" si="14"/>
        <v>0.129</v>
      </c>
      <c r="G79" s="612">
        <f t="shared" si="14"/>
        <v>0</v>
      </c>
      <c r="H79" s="612">
        <f t="shared" si="14"/>
        <v>0</v>
      </c>
      <c r="I79" s="612">
        <f t="shared" si="14"/>
        <v>9.9000000000000005E-2</v>
      </c>
      <c r="J79" s="612">
        <f t="shared" si="14"/>
        <v>2.7E-2</v>
      </c>
      <c r="K79" s="612">
        <f t="shared" si="14"/>
        <v>8.9999999999999993E-3</v>
      </c>
      <c r="L79" s="612">
        <f t="shared" si="14"/>
        <v>7.1999999999999995E-2</v>
      </c>
      <c r="M79" s="612">
        <f t="shared" si="14"/>
        <v>3.3000000000000002E-2</v>
      </c>
      <c r="N79" s="612">
        <f t="shared" si="14"/>
        <v>0.04</v>
      </c>
      <c r="O79" s="612">
        <f t="shared" si="14"/>
        <v>0.156</v>
      </c>
      <c r="P79" s="619">
        <f t="shared" si="15"/>
        <v>1</v>
      </c>
      <c r="S79" s="618">
        <f t="shared" si="18"/>
        <v>2066</v>
      </c>
      <c r="T79" s="620">
        <v>0</v>
      </c>
      <c r="U79" s="620">
        <v>5</v>
      </c>
      <c r="V79" s="621">
        <f t="shared" ref="V79:V93" si="19">T79*U79</f>
        <v>0</v>
      </c>
      <c r="W79" s="622">
        <v>1</v>
      </c>
      <c r="X79" s="623">
        <f t="shared" si="16"/>
        <v>0</v>
      </c>
    </row>
    <row r="80" spans="2:24">
      <c r="B80" s="618">
        <f t="shared" si="17"/>
        <v>2067</v>
      </c>
      <c r="C80" s="624"/>
      <c r="D80" s="611">
        <v>1</v>
      </c>
      <c r="E80" s="612">
        <f t="shared" si="14"/>
        <v>0.435</v>
      </c>
      <c r="F80" s="612">
        <f t="shared" si="14"/>
        <v>0.129</v>
      </c>
      <c r="G80" s="612">
        <f t="shared" si="14"/>
        <v>0</v>
      </c>
      <c r="H80" s="612">
        <f t="shared" si="14"/>
        <v>0</v>
      </c>
      <c r="I80" s="612">
        <f t="shared" si="14"/>
        <v>9.9000000000000005E-2</v>
      </c>
      <c r="J80" s="612">
        <f t="shared" si="14"/>
        <v>2.7E-2</v>
      </c>
      <c r="K80" s="612">
        <f t="shared" si="14"/>
        <v>8.9999999999999993E-3</v>
      </c>
      <c r="L80" s="612">
        <f t="shared" si="14"/>
        <v>7.1999999999999995E-2</v>
      </c>
      <c r="M80" s="612">
        <f t="shared" si="14"/>
        <v>3.3000000000000002E-2</v>
      </c>
      <c r="N80" s="612">
        <f t="shared" si="14"/>
        <v>0.04</v>
      </c>
      <c r="O80" s="612">
        <f t="shared" si="14"/>
        <v>0.156</v>
      </c>
      <c r="P80" s="619">
        <f t="shared" si="15"/>
        <v>1</v>
      </c>
      <c r="S80" s="618">
        <f t="shared" si="18"/>
        <v>2067</v>
      </c>
      <c r="T80" s="620">
        <v>0</v>
      </c>
      <c r="U80" s="620">
        <v>5</v>
      </c>
      <c r="V80" s="621">
        <f t="shared" si="19"/>
        <v>0</v>
      </c>
      <c r="W80" s="622">
        <v>1</v>
      </c>
      <c r="X80" s="623">
        <f t="shared" si="16"/>
        <v>0</v>
      </c>
    </row>
    <row r="81" spans="2:24">
      <c r="B81" s="618">
        <f t="shared" si="17"/>
        <v>2068</v>
      </c>
      <c r="C81" s="624"/>
      <c r="D81" s="611">
        <v>1</v>
      </c>
      <c r="E81" s="612">
        <f t="shared" si="14"/>
        <v>0.435</v>
      </c>
      <c r="F81" s="612">
        <f t="shared" si="14"/>
        <v>0.129</v>
      </c>
      <c r="G81" s="612">
        <f t="shared" si="14"/>
        <v>0</v>
      </c>
      <c r="H81" s="612">
        <f t="shared" si="14"/>
        <v>0</v>
      </c>
      <c r="I81" s="612">
        <f t="shared" si="14"/>
        <v>9.9000000000000005E-2</v>
      </c>
      <c r="J81" s="612">
        <f t="shared" si="14"/>
        <v>2.7E-2</v>
      </c>
      <c r="K81" s="612">
        <f t="shared" si="14"/>
        <v>8.9999999999999993E-3</v>
      </c>
      <c r="L81" s="612">
        <f t="shared" si="14"/>
        <v>7.1999999999999995E-2</v>
      </c>
      <c r="M81" s="612">
        <f t="shared" si="14"/>
        <v>3.3000000000000002E-2</v>
      </c>
      <c r="N81" s="612">
        <f t="shared" si="14"/>
        <v>0.04</v>
      </c>
      <c r="O81" s="612">
        <f t="shared" si="14"/>
        <v>0.156</v>
      </c>
      <c r="P81" s="619">
        <f t="shared" si="15"/>
        <v>1</v>
      </c>
      <c r="S81" s="618">
        <f t="shared" si="18"/>
        <v>2068</v>
      </c>
      <c r="T81" s="620">
        <v>0</v>
      </c>
      <c r="U81" s="620">
        <v>5</v>
      </c>
      <c r="V81" s="621">
        <f t="shared" si="19"/>
        <v>0</v>
      </c>
      <c r="W81" s="622">
        <v>1</v>
      </c>
      <c r="X81" s="623">
        <f t="shared" si="16"/>
        <v>0</v>
      </c>
    </row>
    <row r="82" spans="2:24">
      <c r="B82" s="618">
        <f t="shared" si="17"/>
        <v>2069</v>
      </c>
      <c r="C82" s="624"/>
      <c r="D82" s="611">
        <v>1</v>
      </c>
      <c r="E82" s="612">
        <f t="shared" si="14"/>
        <v>0.435</v>
      </c>
      <c r="F82" s="612">
        <f t="shared" si="14"/>
        <v>0.129</v>
      </c>
      <c r="G82" s="612">
        <f t="shared" si="14"/>
        <v>0</v>
      </c>
      <c r="H82" s="612">
        <f t="shared" si="14"/>
        <v>0</v>
      </c>
      <c r="I82" s="612">
        <f t="shared" si="14"/>
        <v>9.9000000000000005E-2</v>
      </c>
      <c r="J82" s="612">
        <f t="shared" si="14"/>
        <v>2.7E-2</v>
      </c>
      <c r="K82" s="612">
        <f t="shared" si="14"/>
        <v>8.9999999999999993E-3</v>
      </c>
      <c r="L82" s="612">
        <f t="shared" si="14"/>
        <v>7.1999999999999995E-2</v>
      </c>
      <c r="M82" s="612">
        <f t="shared" si="14"/>
        <v>3.3000000000000002E-2</v>
      </c>
      <c r="N82" s="612">
        <f t="shared" si="14"/>
        <v>0.04</v>
      </c>
      <c r="O82" s="612">
        <f t="shared" si="14"/>
        <v>0.156</v>
      </c>
      <c r="P82" s="619">
        <f t="shared" si="15"/>
        <v>1</v>
      </c>
      <c r="S82" s="618">
        <f t="shared" si="18"/>
        <v>2069</v>
      </c>
      <c r="T82" s="620">
        <v>0</v>
      </c>
      <c r="U82" s="620">
        <v>5</v>
      </c>
      <c r="V82" s="621">
        <f t="shared" si="19"/>
        <v>0</v>
      </c>
      <c r="W82" s="622">
        <v>1</v>
      </c>
      <c r="X82" s="623">
        <f t="shared" si="16"/>
        <v>0</v>
      </c>
    </row>
    <row r="83" spans="2:24">
      <c r="B83" s="618">
        <f t="shared" si="17"/>
        <v>2070</v>
      </c>
      <c r="C83" s="624"/>
      <c r="D83" s="611">
        <v>1</v>
      </c>
      <c r="E83" s="612">
        <f t="shared" ref="E83:O93" si="20">E$8</f>
        <v>0.435</v>
      </c>
      <c r="F83" s="612">
        <f t="shared" si="20"/>
        <v>0.129</v>
      </c>
      <c r="G83" s="612">
        <f t="shared" si="14"/>
        <v>0</v>
      </c>
      <c r="H83" s="612">
        <f t="shared" si="20"/>
        <v>0</v>
      </c>
      <c r="I83" s="612">
        <f t="shared" si="14"/>
        <v>9.9000000000000005E-2</v>
      </c>
      <c r="J83" s="612">
        <f t="shared" si="20"/>
        <v>2.7E-2</v>
      </c>
      <c r="K83" s="612">
        <f t="shared" si="20"/>
        <v>8.9999999999999993E-3</v>
      </c>
      <c r="L83" s="612">
        <f t="shared" si="20"/>
        <v>7.1999999999999995E-2</v>
      </c>
      <c r="M83" s="612">
        <f t="shared" si="20"/>
        <v>3.3000000000000002E-2</v>
      </c>
      <c r="N83" s="612">
        <f t="shared" si="20"/>
        <v>0.04</v>
      </c>
      <c r="O83" s="612">
        <f t="shared" si="20"/>
        <v>0.156</v>
      </c>
      <c r="P83" s="619">
        <f t="shared" si="15"/>
        <v>1</v>
      </c>
      <c r="S83" s="618">
        <f t="shared" si="18"/>
        <v>2070</v>
      </c>
      <c r="T83" s="620">
        <v>0</v>
      </c>
      <c r="U83" s="620">
        <v>5</v>
      </c>
      <c r="V83" s="621">
        <f t="shared" si="19"/>
        <v>0</v>
      </c>
      <c r="W83" s="622">
        <v>1</v>
      </c>
      <c r="X83" s="623">
        <f t="shared" si="16"/>
        <v>0</v>
      </c>
    </row>
    <row r="84" spans="2:24">
      <c r="B84" s="618">
        <f t="shared" si="17"/>
        <v>2071</v>
      </c>
      <c r="C84" s="624"/>
      <c r="D84" s="611">
        <v>1</v>
      </c>
      <c r="E84" s="612">
        <f t="shared" si="20"/>
        <v>0.435</v>
      </c>
      <c r="F84" s="612">
        <f t="shared" si="20"/>
        <v>0.129</v>
      </c>
      <c r="G84" s="612">
        <f t="shared" si="14"/>
        <v>0</v>
      </c>
      <c r="H84" s="612">
        <f t="shared" si="20"/>
        <v>0</v>
      </c>
      <c r="I84" s="612">
        <f t="shared" si="14"/>
        <v>9.9000000000000005E-2</v>
      </c>
      <c r="J84" s="612">
        <f t="shared" si="20"/>
        <v>2.7E-2</v>
      </c>
      <c r="K84" s="612">
        <f t="shared" si="20"/>
        <v>8.9999999999999993E-3</v>
      </c>
      <c r="L84" s="612">
        <f t="shared" si="20"/>
        <v>7.1999999999999995E-2</v>
      </c>
      <c r="M84" s="612">
        <f t="shared" si="20"/>
        <v>3.3000000000000002E-2</v>
      </c>
      <c r="N84" s="612">
        <f t="shared" si="20"/>
        <v>0.04</v>
      </c>
      <c r="O84" s="612">
        <f t="shared" si="20"/>
        <v>0.156</v>
      </c>
      <c r="P84" s="619">
        <f t="shared" si="15"/>
        <v>1</v>
      </c>
      <c r="S84" s="618">
        <f t="shared" si="18"/>
        <v>2071</v>
      </c>
      <c r="T84" s="620">
        <v>0</v>
      </c>
      <c r="U84" s="620">
        <v>5</v>
      </c>
      <c r="V84" s="621">
        <f t="shared" si="19"/>
        <v>0</v>
      </c>
      <c r="W84" s="622">
        <v>1</v>
      </c>
      <c r="X84" s="623">
        <f t="shared" si="16"/>
        <v>0</v>
      </c>
    </row>
    <row r="85" spans="2:24">
      <c r="B85" s="618">
        <f t="shared" si="17"/>
        <v>2072</v>
      </c>
      <c r="C85" s="624"/>
      <c r="D85" s="611">
        <v>1</v>
      </c>
      <c r="E85" s="612">
        <f t="shared" si="20"/>
        <v>0.435</v>
      </c>
      <c r="F85" s="612">
        <f t="shared" si="20"/>
        <v>0.129</v>
      </c>
      <c r="G85" s="612">
        <f t="shared" si="14"/>
        <v>0</v>
      </c>
      <c r="H85" s="612">
        <f t="shared" si="20"/>
        <v>0</v>
      </c>
      <c r="I85" s="612">
        <f t="shared" si="14"/>
        <v>9.9000000000000005E-2</v>
      </c>
      <c r="J85" s="612">
        <f t="shared" si="20"/>
        <v>2.7E-2</v>
      </c>
      <c r="K85" s="612">
        <f t="shared" si="20"/>
        <v>8.9999999999999993E-3</v>
      </c>
      <c r="L85" s="612">
        <f t="shared" si="20"/>
        <v>7.1999999999999995E-2</v>
      </c>
      <c r="M85" s="612">
        <f t="shared" si="20"/>
        <v>3.3000000000000002E-2</v>
      </c>
      <c r="N85" s="612">
        <f t="shared" si="20"/>
        <v>0.04</v>
      </c>
      <c r="O85" s="612">
        <f t="shared" si="20"/>
        <v>0.156</v>
      </c>
      <c r="P85" s="619">
        <f t="shared" si="15"/>
        <v>1</v>
      </c>
      <c r="S85" s="618">
        <f t="shared" si="18"/>
        <v>2072</v>
      </c>
      <c r="T85" s="620">
        <v>0</v>
      </c>
      <c r="U85" s="620">
        <v>5</v>
      </c>
      <c r="V85" s="621">
        <f t="shared" si="19"/>
        <v>0</v>
      </c>
      <c r="W85" s="622">
        <v>1</v>
      </c>
      <c r="X85" s="623">
        <f t="shared" si="16"/>
        <v>0</v>
      </c>
    </row>
    <row r="86" spans="2:24">
      <c r="B86" s="618">
        <f t="shared" si="17"/>
        <v>2073</v>
      </c>
      <c r="C86" s="624"/>
      <c r="D86" s="611">
        <v>1</v>
      </c>
      <c r="E86" s="612">
        <f t="shared" si="20"/>
        <v>0.435</v>
      </c>
      <c r="F86" s="612">
        <f t="shared" si="20"/>
        <v>0.129</v>
      </c>
      <c r="G86" s="612">
        <f t="shared" si="14"/>
        <v>0</v>
      </c>
      <c r="H86" s="612">
        <f t="shared" si="20"/>
        <v>0</v>
      </c>
      <c r="I86" s="612">
        <f t="shared" si="14"/>
        <v>9.9000000000000005E-2</v>
      </c>
      <c r="J86" s="612">
        <f t="shared" si="20"/>
        <v>2.7E-2</v>
      </c>
      <c r="K86" s="612">
        <f t="shared" si="20"/>
        <v>8.9999999999999993E-3</v>
      </c>
      <c r="L86" s="612">
        <f t="shared" si="20"/>
        <v>7.1999999999999995E-2</v>
      </c>
      <c r="M86" s="612">
        <f t="shared" si="20"/>
        <v>3.3000000000000002E-2</v>
      </c>
      <c r="N86" s="612">
        <f t="shared" si="20"/>
        <v>0.04</v>
      </c>
      <c r="O86" s="612">
        <f t="shared" si="20"/>
        <v>0.156</v>
      </c>
      <c r="P86" s="619">
        <f t="shared" si="15"/>
        <v>1</v>
      </c>
      <c r="S86" s="618">
        <f t="shared" si="18"/>
        <v>2073</v>
      </c>
      <c r="T86" s="620">
        <v>0</v>
      </c>
      <c r="U86" s="620">
        <v>5</v>
      </c>
      <c r="V86" s="621">
        <f t="shared" si="19"/>
        <v>0</v>
      </c>
      <c r="W86" s="622">
        <v>1</v>
      </c>
      <c r="X86" s="623">
        <f t="shared" si="16"/>
        <v>0</v>
      </c>
    </row>
    <row r="87" spans="2:24">
      <c r="B87" s="618">
        <f t="shared" si="17"/>
        <v>2074</v>
      </c>
      <c r="C87" s="624"/>
      <c r="D87" s="611">
        <v>1</v>
      </c>
      <c r="E87" s="612">
        <f t="shared" si="20"/>
        <v>0.435</v>
      </c>
      <c r="F87" s="612">
        <f t="shared" si="20"/>
        <v>0.129</v>
      </c>
      <c r="G87" s="612">
        <f t="shared" si="14"/>
        <v>0</v>
      </c>
      <c r="H87" s="612">
        <f t="shared" si="20"/>
        <v>0</v>
      </c>
      <c r="I87" s="612">
        <f t="shared" si="14"/>
        <v>9.9000000000000005E-2</v>
      </c>
      <c r="J87" s="612">
        <f t="shared" si="20"/>
        <v>2.7E-2</v>
      </c>
      <c r="K87" s="612">
        <f t="shared" si="20"/>
        <v>8.9999999999999993E-3</v>
      </c>
      <c r="L87" s="612">
        <f t="shared" si="20"/>
        <v>7.1999999999999995E-2</v>
      </c>
      <c r="M87" s="612">
        <f t="shared" si="20"/>
        <v>3.3000000000000002E-2</v>
      </c>
      <c r="N87" s="612">
        <f t="shared" si="20"/>
        <v>0.04</v>
      </c>
      <c r="O87" s="612">
        <f t="shared" si="20"/>
        <v>0.156</v>
      </c>
      <c r="P87" s="619">
        <f t="shared" si="15"/>
        <v>1</v>
      </c>
      <c r="S87" s="618">
        <f t="shared" si="18"/>
        <v>2074</v>
      </c>
      <c r="T87" s="620">
        <v>0</v>
      </c>
      <c r="U87" s="620">
        <v>5</v>
      </c>
      <c r="V87" s="621">
        <f t="shared" si="19"/>
        <v>0</v>
      </c>
      <c r="W87" s="622">
        <v>1</v>
      </c>
      <c r="X87" s="623">
        <f t="shared" si="16"/>
        <v>0</v>
      </c>
    </row>
    <row r="88" spans="2:24">
      <c r="B88" s="618">
        <f t="shared" si="17"/>
        <v>2075</v>
      </c>
      <c r="C88" s="624"/>
      <c r="D88" s="611">
        <v>1</v>
      </c>
      <c r="E88" s="612">
        <f t="shared" si="20"/>
        <v>0.435</v>
      </c>
      <c r="F88" s="612">
        <f t="shared" si="20"/>
        <v>0.129</v>
      </c>
      <c r="G88" s="612">
        <f t="shared" si="14"/>
        <v>0</v>
      </c>
      <c r="H88" s="612">
        <f t="shared" si="20"/>
        <v>0</v>
      </c>
      <c r="I88" s="612">
        <f t="shared" si="14"/>
        <v>9.9000000000000005E-2</v>
      </c>
      <c r="J88" s="612">
        <f t="shared" si="20"/>
        <v>2.7E-2</v>
      </c>
      <c r="K88" s="612">
        <f t="shared" si="20"/>
        <v>8.9999999999999993E-3</v>
      </c>
      <c r="L88" s="612">
        <f t="shared" si="20"/>
        <v>7.1999999999999995E-2</v>
      </c>
      <c r="M88" s="612">
        <f t="shared" si="20"/>
        <v>3.3000000000000002E-2</v>
      </c>
      <c r="N88" s="612">
        <f t="shared" si="20"/>
        <v>0.04</v>
      </c>
      <c r="O88" s="612">
        <f t="shared" si="20"/>
        <v>0.156</v>
      </c>
      <c r="P88" s="619">
        <f t="shared" si="15"/>
        <v>1</v>
      </c>
      <c r="S88" s="618">
        <f t="shared" si="18"/>
        <v>2075</v>
      </c>
      <c r="T88" s="620">
        <v>0</v>
      </c>
      <c r="U88" s="620">
        <v>5</v>
      </c>
      <c r="V88" s="621">
        <f t="shared" si="19"/>
        <v>0</v>
      </c>
      <c r="W88" s="622">
        <v>1</v>
      </c>
      <c r="X88" s="623">
        <f t="shared" si="16"/>
        <v>0</v>
      </c>
    </row>
    <row r="89" spans="2:24">
      <c r="B89" s="618">
        <f t="shared" si="17"/>
        <v>2076</v>
      </c>
      <c r="C89" s="624"/>
      <c r="D89" s="611">
        <v>1</v>
      </c>
      <c r="E89" s="612">
        <f t="shared" si="20"/>
        <v>0.435</v>
      </c>
      <c r="F89" s="612">
        <f t="shared" si="20"/>
        <v>0.129</v>
      </c>
      <c r="G89" s="612">
        <f t="shared" si="20"/>
        <v>0</v>
      </c>
      <c r="H89" s="612">
        <f t="shared" si="20"/>
        <v>0</v>
      </c>
      <c r="I89" s="612">
        <f t="shared" si="20"/>
        <v>9.9000000000000005E-2</v>
      </c>
      <c r="J89" s="612">
        <f t="shared" si="20"/>
        <v>2.7E-2</v>
      </c>
      <c r="K89" s="612">
        <f t="shared" si="20"/>
        <v>8.9999999999999993E-3</v>
      </c>
      <c r="L89" s="612">
        <f t="shared" si="20"/>
        <v>7.1999999999999995E-2</v>
      </c>
      <c r="M89" s="612">
        <f t="shared" si="20"/>
        <v>3.3000000000000002E-2</v>
      </c>
      <c r="N89" s="612">
        <f t="shared" si="20"/>
        <v>0.04</v>
      </c>
      <c r="O89" s="612">
        <f t="shared" si="20"/>
        <v>0.156</v>
      </c>
      <c r="P89" s="619">
        <f t="shared" si="15"/>
        <v>1</v>
      </c>
      <c r="S89" s="618">
        <f t="shared" si="18"/>
        <v>2076</v>
      </c>
      <c r="T89" s="620">
        <v>0</v>
      </c>
      <c r="U89" s="620">
        <v>5</v>
      </c>
      <c r="V89" s="621">
        <f t="shared" si="19"/>
        <v>0</v>
      </c>
      <c r="W89" s="622">
        <v>1</v>
      </c>
      <c r="X89" s="623">
        <f t="shared" si="16"/>
        <v>0</v>
      </c>
    </row>
    <row r="90" spans="2:24">
      <c r="B90" s="618">
        <f t="shared" si="17"/>
        <v>2077</v>
      </c>
      <c r="C90" s="624"/>
      <c r="D90" s="611">
        <v>1</v>
      </c>
      <c r="E90" s="612">
        <f t="shared" si="20"/>
        <v>0.435</v>
      </c>
      <c r="F90" s="612">
        <f t="shared" si="20"/>
        <v>0.129</v>
      </c>
      <c r="G90" s="612">
        <f t="shared" si="20"/>
        <v>0</v>
      </c>
      <c r="H90" s="612">
        <f t="shared" si="20"/>
        <v>0</v>
      </c>
      <c r="I90" s="612">
        <f t="shared" si="20"/>
        <v>9.9000000000000005E-2</v>
      </c>
      <c r="J90" s="612">
        <f t="shared" si="20"/>
        <v>2.7E-2</v>
      </c>
      <c r="K90" s="612">
        <f t="shared" si="20"/>
        <v>8.9999999999999993E-3</v>
      </c>
      <c r="L90" s="612">
        <f t="shared" si="20"/>
        <v>7.1999999999999995E-2</v>
      </c>
      <c r="M90" s="612">
        <f t="shared" si="20"/>
        <v>3.3000000000000002E-2</v>
      </c>
      <c r="N90" s="612">
        <f t="shared" si="20"/>
        <v>0.04</v>
      </c>
      <c r="O90" s="612">
        <f t="shared" si="20"/>
        <v>0.156</v>
      </c>
      <c r="P90" s="619">
        <f t="shared" si="15"/>
        <v>1</v>
      </c>
      <c r="S90" s="618">
        <f t="shared" si="18"/>
        <v>2077</v>
      </c>
      <c r="T90" s="620">
        <v>0</v>
      </c>
      <c r="U90" s="620">
        <v>5</v>
      </c>
      <c r="V90" s="621">
        <f t="shared" si="19"/>
        <v>0</v>
      </c>
      <c r="W90" s="622">
        <v>1</v>
      </c>
      <c r="X90" s="623">
        <f t="shared" si="16"/>
        <v>0</v>
      </c>
    </row>
    <row r="91" spans="2:24">
      <c r="B91" s="618">
        <f t="shared" si="17"/>
        <v>2078</v>
      </c>
      <c r="C91" s="624"/>
      <c r="D91" s="611">
        <v>1</v>
      </c>
      <c r="E91" s="612">
        <f t="shared" si="20"/>
        <v>0.435</v>
      </c>
      <c r="F91" s="612">
        <f t="shared" si="20"/>
        <v>0.129</v>
      </c>
      <c r="G91" s="612">
        <f t="shared" si="20"/>
        <v>0</v>
      </c>
      <c r="H91" s="612">
        <f t="shared" si="20"/>
        <v>0</v>
      </c>
      <c r="I91" s="612">
        <f t="shared" si="20"/>
        <v>9.9000000000000005E-2</v>
      </c>
      <c r="J91" s="612">
        <f t="shared" si="20"/>
        <v>2.7E-2</v>
      </c>
      <c r="K91" s="612">
        <f t="shared" si="20"/>
        <v>8.9999999999999993E-3</v>
      </c>
      <c r="L91" s="612">
        <f t="shared" si="20"/>
        <v>7.1999999999999995E-2</v>
      </c>
      <c r="M91" s="612">
        <f t="shared" si="20"/>
        <v>3.3000000000000002E-2</v>
      </c>
      <c r="N91" s="612">
        <f t="shared" si="20"/>
        <v>0.04</v>
      </c>
      <c r="O91" s="612">
        <f t="shared" si="20"/>
        <v>0.156</v>
      </c>
      <c r="P91" s="619">
        <f t="shared" si="15"/>
        <v>1</v>
      </c>
      <c r="S91" s="618">
        <f t="shared" si="18"/>
        <v>2078</v>
      </c>
      <c r="T91" s="620">
        <v>0</v>
      </c>
      <c r="U91" s="620">
        <v>5</v>
      </c>
      <c r="V91" s="621">
        <f t="shared" si="19"/>
        <v>0</v>
      </c>
      <c r="W91" s="622">
        <v>1</v>
      </c>
      <c r="X91" s="623">
        <f t="shared" si="16"/>
        <v>0</v>
      </c>
    </row>
    <row r="92" spans="2:24">
      <c r="B92" s="618">
        <f t="shared" si="17"/>
        <v>2079</v>
      </c>
      <c r="C92" s="624"/>
      <c r="D92" s="611">
        <v>1</v>
      </c>
      <c r="E92" s="612">
        <f t="shared" si="20"/>
        <v>0.435</v>
      </c>
      <c r="F92" s="612">
        <f t="shared" si="20"/>
        <v>0.129</v>
      </c>
      <c r="G92" s="612">
        <f t="shared" si="20"/>
        <v>0</v>
      </c>
      <c r="H92" s="612">
        <f t="shared" si="20"/>
        <v>0</v>
      </c>
      <c r="I92" s="612">
        <f t="shared" si="20"/>
        <v>9.9000000000000005E-2</v>
      </c>
      <c r="J92" s="612">
        <f t="shared" si="20"/>
        <v>2.7E-2</v>
      </c>
      <c r="K92" s="612">
        <f t="shared" si="20"/>
        <v>8.9999999999999993E-3</v>
      </c>
      <c r="L92" s="612">
        <f t="shared" si="20"/>
        <v>7.1999999999999995E-2</v>
      </c>
      <c r="M92" s="612">
        <f t="shared" si="20"/>
        <v>3.3000000000000002E-2</v>
      </c>
      <c r="N92" s="612">
        <f t="shared" si="20"/>
        <v>0.04</v>
      </c>
      <c r="O92" s="612">
        <f t="shared" si="20"/>
        <v>0.156</v>
      </c>
      <c r="P92" s="619">
        <f t="shared" si="15"/>
        <v>1</v>
      </c>
      <c r="S92" s="618">
        <f t="shared" si="18"/>
        <v>2079</v>
      </c>
      <c r="T92" s="620">
        <v>0</v>
      </c>
      <c r="U92" s="620">
        <v>5</v>
      </c>
      <c r="V92" s="621">
        <f t="shared" si="19"/>
        <v>0</v>
      </c>
      <c r="W92" s="622">
        <v>1</v>
      </c>
      <c r="X92" s="623">
        <f t="shared" si="16"/>
        <v>0</v>
      </c>
    </row>
    <row r="93" spans="2:24" ht="13.5" thickBot="1">
      <c r="B93" s="625">
        <f t="shared" si="17"/>
        <v>2080</v>
      </c>
      <c r="C93" s="626"/>
      <c r="D93" s="611">
        <v>1</v>
      </c>
      <c r="E93" s="627">
        <f t="shared" si="20"/>
        <v>0.435</v>
      </c>
      <c r="F93" s="627">
        <f t="shared" si="20"/>
        <v>0.129</v>
      </c>
      <c r="G93" s="627">
        <f t="shared" si="20"/>
        <v>0</v>
      </c>
      <c r="H93" s="627">
        <f t="shared" si="20"/>
        <v>0</v>
      </c>
      <c r="I93" s="627">
        <f t="shared" si="20"/>
        <v>9.9000000000000005E-2</v>
      </c>
      <c r="J93" s="627">
        <f t="shared" si="20"/>
        <v>2.7E-2</v>
      </c>
      <c r="K93" s="627">
        <f t="shared" si="20"/>
        <v>8.9999999999999993E-3</v>
      </c>
      <c r="L93" s="627">
        <f t="shared" si="20"/>
        <v>7.1999999999999995E-2</v>
      </c>
      <c r="M93" s="627">
        <f t="shared" si="20"/>
        <v>3.3000000000000002E-2</v>
      </c>
      <c r="N93" s="627">
        <f t="shared" si="20"/>
        <v>0.04</v>
      </c>
      <c r="O93" s="628">
        <f t="shared" si="20"/>
        <v>0.156</v>
      </c>
      <c r="P93" s="629">
        <f t="shared" si="15"/>
        <v>1</v>
      </c>
      <c r="S93" s="625">
        <f t="shared" si="18"/>
        <v>2080</v>
      </c>
      <c r="T93" s="630">
        <v>0</v>
      </c>
      <c r="U93" s="631">
        <v>5</v>
      </c>
      <c r="V93" s="632">
        <f t="shared" si="19"/>
        <v>0</v>
      </c>
      <c r="W93" s="633">
        <v>1</v>
      </c>
      <c r="X93" s="634">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pageSetup paperSize="9" orientation="portrait" r:id="rId1"/>
  <headerFooter alignWithMargins="0"/>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O6" sqref="O6"/>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26" activePane="bottomRight" state="frozen"/>
      <selection activeCell="E19" sqref="E19"/>
      <selection pane="topRight" activeCell="E19" sqref="E19"/>
      <selection pane="bottomLeft" activeCell="E19" sqref="E19"/>
      <selection pane="bottomRight" activeCell="C16" sqref="C16"/>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34" t="str">
        <f>city</f>
        <v>Kutai Timur</v>
      </c>
      <c r="J2" s="835"/>
      <c r="K2" s="835"/>
      <c r="L2" s="835"/>
      <c r="M2" s="835"/>
      <c r="N2" s="835"/>
      <c r="O2" s="835"/>
    </row>
    <row r="3" spans="2:16" ht="16.5" thickBot="1">
      <c r="C3" s="4"/>
      <c r="H3" s="5" t="s">
        <v>276</v>
      </c>
      <c r="I3" s="834" t="str">
        <f>province</f>
        <v>Kalimantan Timur</v>
      </c>
      <c r="J3" s="835"/>
      <c r="K3" s="835"/>
      <c r="L3" s="835"/>
      <c r="M3" s="835"/>
      <c r="N3" s="835"/>
      <c r="O3" s="835"/>
    </row>
    <row r="4" spans="2:16" ht="16.5" thickBot="1">
      <c r="D4" s="4"/>
      <c r="E4" s="4"/>
      <c r="H4" s="5" t="s">
        <v>30</v>
      </c>
      <c r="I4" s="834" t="str">
        <f>country</f>
        <v>Indonesia</v>
      </c>
      <c r="J4" s="835"/>
      <c r="K4" s="835"/>
      <c r="L4" s="835"/>
      <c r="M4" s="835"/>
      <c r="N4" s="835"/>
      <c r="O4" s="835"/>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40" t="s">
        <v>32</v>
      </c>
      <c r="D10" s="841"/>
      <c r="E10" s="841"/>
      <c r="F10" s="841"/>
      <c r="G10" s="841"/>
      <c r="H10" s="841"/>
      <c r="I10" s="841"/>
      <c r="J10" s="841"/>
      <c r="K10" s="841"/>
      <c r="L10" s="841"/>
      <c r="M10" s="841"/>
      <c r="N10" s="841"/>
      <c r="O10" s="841"/>
      <c r="P10" s="842"/>
    </row>
    <row r="11" spans="2:16" ht="13.5" customHeight="1" thickBot="1">
      <c r="C11" s="823" t="s">
        <v>228</v>
      </c>
      <c r="D11" s="823" t="s">
        <v>262</v>
      </c>
      <c r="E11" s="823" t="s">
        <v>267</v>
      </c>
      <c r="F11" s="823" t="s">
        <v>261</v>
      </c>
      <c r="G11" s="823" t="s">
        <v>2</v>
      </c>
      <c r="H11" s="823" t="s">
        <v>16</v>
      </c>
      <c r="I11" s="823" t="s">
        <v>229</v>
      </c>
      <c r="J11" s="836" t="s">
        <v>273</v>
      </c>
      <c r="K11" s="837"/>
      <c r="L11" s="837"/>
      <c r="M11" s="838"/>
      <c r="N11" s="823" t="s">
        <v>146</v>
      </c>
      <c r="O11" s="823" t="s">
        <v>210</v>
      </c>
      <c r="P11" s="822" t="s">
        <v>308</v>
      </c>
    </row>
    <row r="12" spans="2:16" s="1" customFormat="1">
      <c r="B12" s="365" t="s">
        <v>1</v>
      </c>
      <c r="C12" s="839"/>
      <c r="D12" s="839"/>
      <c r="E12" s="839"/>
      <c r="F12" s="839"/>
      <c r="G12" s="839"/>
      <c r="H12" s="839"/>
      <c r="I12" s="839"/>
      <c r="J12" s="369" t="s">
        <v>230</v>
      </c>
      <c r="K12" s="369" t="s">
        <v>231</v>
      </c>
      <c r="L12" s="369" t="s">
        <v>232</v>
      </c>
      <c r="M12" s="365" t="s">
        <v>233</v>
      </c>
      <c r="N12" s="839"/>
      <c r="O12" s="839"/>
      <c r="P12" s="839"/>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766">
        <f>Activity!$C13*Activity!$D13*Activity!E13</f>
        <v>4.4625935904</v>
      </c>
      <c r="D14" s="548">
        <f>Activity!$C13*Activity!$D13*Activity!F13</f>
        <v>1.3233898233600001</v>
      </c>
      <c r="E14" s="548">
        <f>Activity!$C13*Activity!$D13*Activity!G13</f>
        <v>0</v>
      </c>
      <c r="F14" s="548">
        <f>Activity!$C13*Activity!$D13*Activity!H13</f>
        <v>0</v>
      </c>
      <c r="G14" s="548">
        <f>Activity!$C13*Activity!$D13*Activity!I13</f>
        <v>1.01562474816</v>
      </c>
      <c r="H14" s="548">
        <f>Activity!$C13*Activity!$D13*Activity!J13</f>
        <v>0.27698856767999996</v>
      </c>
      <c r="I14" s="548">
        <f>Activity!$C13*Activity!$D13*Activity!K13</f>
        <v>9.2329522559999988E-2</v>
      </c>
      <c r="J14" s="548">
        <f>Activity!$C13*Activity!$D13*Activity!L13</f>
        <v>0.7386361804799999</v>
      </c>
      <c r="K14" s="549">
        <f>Activity!$C13*Activity!$D13*Activity!M13</f>
        <v>0.33854158272000001</v>
      </c>
      <c r="L14" s="549">
        <f>Activity!$C13*Activity!$D13*Activity!N13</f>
        <v>0.41035343359999998</v>
      </c>
      <c r="M14" s="548">
        <f>Activity!$C13*Activity!$D13*Activity!O13</f>
        <v>1.60037839104</v>
      </c>
      <c r="N14" s="412">
        <v>0</v>
      </c>
      <c r="O14" s="556">
        <f>Activity!C13*Activity!D13</f>
        <v>10.25883584</v>
      </c>
      <c r="P14" s="557">
        <f>Activity!X13</f>
        <v>0</v>
      </c>
    </row>
    <row r="15" spans="2:16">
      <c r="B15" s="34">
        <f>B14+1</f>
        <v>2001</v>
      </c>
      <c r="C15" s="767">
        <f>Activity!$C14*Activity!$D14*Activity!E14</f>
        <v>4.5927626537100004</v>
      </c>
      <c r="D15" s="551">
        <f>Activity!$C14*Activity!$D14*Activity!F14</f>
        <v>1.361991683514</v>
      </c>
      <c r="E15" s="549">
        <f>Activity!$C14*Activity!$D14*Activity!G14</f>
        <v>0</v>
      </c>
      <c r="F15" s="551">
        <f>Activity!$C14*Activity!$D14*Activity!H14</f>
        <v>0</v>
      </c>
      <c r="G15" s="551">
        <f>Activity!$C14*Activity!$D14*Activity!I14</f>
        <v>1.0452494315340002</v>
      </c>
      <c r="H15" s="551">
        <f>Activity!$C14*Activity!$D14*Activity!J14</f>
        <v>0.28506802678199999</v>
      </c>
      <c r="I15" s="551">
        <f>Activity!$C14*Activity!$D14*Activity!K14</f>
        <v>9.5022675594000003E-2</v>
      </c>
      <c r="J15" s="552">
        <f>Activity!$C14*Activity!$D14*Activity!L14</f>
        <v>0.76018140475200002</v>
      </c>
      <c r="K15" s="551">
        <f>Activity!$C14*Activity!$D14*Activity!M14</f>
        <v>0.34841647717800006</v>
      </c>
      <c r="L15" s="551">
        <f>Activity!$C14*Activity!$D14*Activity!N14</f>
        <v>0.42232300264000006</v>
      </c>
      <c r="M15" s="549">
        <f>Activity!$C14*Activity!$D14*Activity!O14</f>
        <v>1.6470597102960001</v>
      </c>
      <c r="N15" s="413">
        <v>0</v>
      </c>
      <c r="O15" s="551">
        <f>Activity!C14*Activity!D14</f>
        <v>10.558075066000001</v>
      </c>
      <c r="P15" s="558">
        <f>Activity!X14</f>
        <v>0</v>
      </c>
    </row>
    <row r="16" spans="2:16">
      <c r="B16" s="7">
        <f t="shared" ref="B16:B21" si="0">B15+1</f>
        <v>2002</v>
      </c>
      <c r="C16" s="767">
        <f>Activity!$C15*Activity!$D15*Activity!E15</f>
        <v>4.7971671065999999</v>
      </c>
      <c r="D16" s="551">
        <f>Activity!$C15*Activity!$D15*Activity!F15</f>
        <v>1.42260817644</v>
      </c>
      <c r="E16" s="549">
        <f>Activity!$C15*Activity!$D15*Activity!G15</f>
        <v>0</v>
      </c>
      <c r="F16" s="551">
        <f>Activity!$C15*Activity!$D15*Activity!H15</f>
        <v>0</v>
      </c>
      <c r="G16" s="551">
        <f>Activity!$C15*Activity!$D15*Activity!I15</f>
        <v>1.0917690656400001</v>
      </c>
      <c r="H16" s="551">
        <f>Activity!$C15*Activity!$D15*Activity!J15</f>
        <v>0.29775519971999997</v>
      </c>
      <c r="I16" s="551">
        <f>Activity!$C15*Activity!$D15*Activity!K15</f>
        <v>9.9251733239999987E-2</v>
      </c>
      <c r="J16" s="552">
        <f>Activity!$C15*Activity!$D15*Activity!L15</f>
        <v>0.79401386591999989</v>
      </c>
      <c r="K16" s="551">
        <f>Activity!$C15*Activity!$D15*Activity!M15</f>
        <v>0.36392302187999997</v>
      </c>
      <c r="L16" s="551">
        <f>Activity!$C15*Activity!$D15*Activity!N15</f>
        <v>0.4411188144</v>
      </c>
      <c r="M16" s="549">
        <f>Activity!$C15*Activity!$D15*Activity!O15</f>
        <v>1.7203633761599999</v>
      </c>
      <c r="N16" s="413">
        <v>0</v>
      </c>
      <c r="O16" s="551">
        <f>Activity!C15*Activity!D15</f>
        <v>11.027970359999999</v>
      </c>
      <c r="P16" s="558">
        <f>Activity!X15</f>
        <v>0</v>
      </c>
    </row>
    <row r="17" spans="2:16">
      <c r="B17" s="7">
        <f t="shared" si="0"/>
        <v>2003</v>
      </c>
      <c r="C17" s="767">
        <f>Activity!$C16*Activity!$D16*Activity!E16</f>
        <v>4.9474831827299992</v>
      </c>
      <c r="D17" s="551">
        <f>Activity!$C16*Activity!$D16*Activity!F16</f>
        <v>1.4671846679819998</v>
      </c>
      <c r="E17" s="549">
        <f>Activity!$C16*Activity!$D16*Activity!G16</f>
        <v>0</v>
      </c>
      <c r="F17" s="551">
        <f>Activity!$C16*Activity!$D16*Activity!H16</f>
        <v>0</v>
      </c>
      <c r="G17" s="551">
        <f>Activity!$C16*Activity!$D16*Activity!I16</f>
        <v>1.1259789312419999</v>
      </c>
      <c r="H17" s="551">
        <f>Activity!$C16*Activity!$D16*Activity!J16</f>
        <v>0.30708516306599992</v>
      </c>
      <c r="I17" s="551">
        <f>Activity!$C16*Activity!$D16*Activity!K16</f>
        <v>0.10236172102199997</v>
      </c>
      <c r="J17" s="552">
        <f>Activity!$C16*Activity!$D16*Activity!L16</f>
        <v>0.81889376817599979</v>
      </c>
      <c r="K17" s="551">
        <f>Activity!$C16*Activity!$D16*Activity!M16</f>
        <v>0.37532631041399994</v>
      </c>
      <c r="L17" s="551">
        <f>Activity!$C16*Activity!$D16*Activity!N16</f>
        <v>0.45494098231999991</v>
      </c>
      <c r="M17" s="549">
        <f>Activity!$C16*Activity!$D16*Activity!O16</f>
        <v>1.7742698310479996</v>
      </c>
      <c r="N17" s="413">
        <v>0</v>
      </c>
      <c r="O17" s="551">
        <f>Activity!C16*Activity!D16</f>
        <v>11.373524557999998</v>
      </c>
      <c r="P17" s="558">
        <f>Activity!X16</f>
        <v>0</v>
      </c>
    </row>
    <row r="18" spans="2:16">
      <c r="B18" s="7">
        <f t="shared" si="0"/>
        <v>2004</v>
      </c>
      <c r="C18" s="767">
        <f>Activity!$C17*Activity!$D17*Activity!E17</f>
        <v>5.0918398571700001</v>
      </c>
      <c r="D18" s="551">
        <f>Activity!$C17*Activity!$D17*Activity!F17</f>
        <v>1.5099938886780002</v>
      </c>
      <c r="E18" s="549">
        <f>Activity!$C17*Activity!$D17*Activity!G17</f>
        <v>0</v>
      </c>
      <c r="F18" s="551">
        <f>Activity!$C17*Activity!$D17*Activity!H17</f>
        <v>0</v>
      </c>
      <c r="G18" s="551">
        <f>Activity!$C17*Activity!$D17*Activity!I17</f>
        <v>1.1588325192180002</v>
      </c>
      <c r="H18" s="551">
        <f>Activity!$C17*Activity!$D17*Activity!J17</f>
        <v>0.31604523251400002</v>
      </c>
      <c r="I18" s="551">
        <f>Activity!$C17*Activity!$D17*Activity!K17</f>
        <v>0.10534841083800001</v>
      </c>
      <c r="J18" s="552">
        <f>Activity!$C17*Activity!$D17*Activity!L17</f>
        <v>0.84278728670400005</v>
      </c>
      <c r="K18" s="551">
        <f>Activity!$C17*Activity!$D17*Activity!M17</f>
        <v>0.38627750640600006</v>
      </c>
      <c r="L18" s="551">
        <f>Activity!$C17*Activity!$D17*Activity!N17</f>
        <v>0.46821515928000007</v>
      </c>
      <c r="M18" s="549">
        <f>Activity!$C17*Activity!$D17*Activity!O17</f>
        <v>1.8260391211920002</v>
      </c>
      <c r="N18" s="413">
        <v>0</v>
      </c>
      <c r="O18" s="551">
        <f>Activity!C17*Activity!D17</f>
        <v>11.705378982000001</v>
      </c>
      <c r="P18" s="558">
        <f>Activity!X17</f>
        <v>0</v>
      </c>
    </row>
    <row r="19" spans="2:16">
      <c r="B19" s="7">
        <f t="shared" si="0"/>
        <v>2005</v>
      </c>
      <c r="C19" s="767">
        <f>Activity!$C18*Activity!$D18*Activity!E18</f>
        <v>5.3498486744999996</v>
      </c>
      <c r="D19" s="551">
        <f>Activity!$C18*Activity!$D18*Activity!F18</f>
        <v>1.5865068482999998</v>
      </c>
      <c r="E19" s="549">
        <f>Activity!$C18*Activity!$D18*Activity!G18</f>
        <v>0</v>
      </c>
      <c r="F19" s="551">
        <f>Activity!$C18*Activity!$D18*Activity!H18</f>
        <v>0</v>
      </c>
      <c r="G19" s="551">
        <f>Activity!$C18*Activity!$D18*Activity!I18</f>
        <v>1.2175517672999998</v>
      </c>
      <c r="H19" s="551">
        <f>Activity!$C18*Activity!$D18*Activity!J18</f>
        <v>0.33205957289999993</v>
      </c>
      <c r="I19" s="551">
        <f>Activity!$C18*Activity!$D18*Activity!K18</f>
        <v>0.11068652429999998</v>
      </c>
      <c r="J19" s="552">
        <f>Activity!$C18*Activity!$D18*Activity!L18</f>
        <v>0.88549219439999982</v>
      </c>
      <c r="K19" s="551">
        <f>Activity!$C18*Activity!$D18*Activity!M18</f>
        <v>0.40585058909999999</v>
      </c>
      <c r="L19" s="551">
        <f>Activity!$C18*Activity!$D18*Activity!N18</f>
        <v>0.49194010799999993</v>
      </c>
      <c r="M19" s="549">
        <f>Activity!$C18*Activity!$D18*Activity!O18</f>
        <v>1.9185664211999998</v>
      </c>
      <c r="N19" s="413">
        <v>0</v>
      </c>
      <c r="O19" s="551">
        <f>Activity!C18*Activity!D18</f>
        <v>12.298502699999998</v>
      </c>
      <c r="P19" s="558">
        <f>Activity!X18</f>
        <v>0</v>
      </c>
    </row>
    <row r="20" spans="2:16">
      <c r="B20" s="7">
        <f t="shared" si="0"/>
        <v>2006</v>
      </c>
      <c r="C20" s="767">
        <f>Activity!$C19*Activity!$D19*Activity!E19</f>
        <v>5.4983497044299998</v>
      </c>
      <c r="D20" s="551">
        <f>Activity!$C19*Activity!$D19*Activity!F19</f>
        <v>1.630545084762</v>
      </c>
      <c r="E20" s="549">
        <f>Activity!$C19*Activity!$D19*Activity!G19</f>
        <v>0</v>
      </c>
      <c r="F20" s="551">
        <f>Activity!$C19*Activity!$D19*Activity!H19</f>
        <v>0</v>
      </c>
      <c r="G20" s="551">
        <f>Activity!$C19*Activity!$D19*Activity!I19</f>
        <v>1.2513485534220001</v>
      </c>
      <c r="H20" s="551">
        <f>Activity!$C19*Activity!$D19*Activity!J19</f>
        <v>0.341276878206</v>
      </c>
      <c r="I20" s="551">
        <f>Activity!$C19*Activity!$D19*Activity!K19</f>
        <v>0.11375895940199998</v>
      </c>
      <c r="J20" s="552">
        <f>Activity!$C19*Activity!$D19*Activity!L19</f>
        <v>0.91007167521599985</v>
      </c>
      <c r="K20" s="551">
        <f>Activity!$C19*Activity!$D19*Activity!M19</f>
        <v>0.41711618447400001</v>
      </c>
      <c r="L20" s="551">
        <f>Activity!$C19*Activity!$D19*Activity!N19</f>
        <v>0.50559537511999997</v>
      </c>
      <c r="M20" s="549">
        <f>Activity!$C19*Activity!$D19*Activity!O19</f>
        <v>1.9718219629679998</v>
      </c>
      <c r="N20" s="413">
        <v>0</v>
      </c>
      <c r="O20" s="551">
        <f>Activity!C19*Activity!D19</f>
        <v>12.639884378</v>
      </c>
      <c r="P20" s="558">
        <f>Activity!X19</f>
        <v>0</v>
      </c>
    </row>
    <row r="21" spans="2:16">
      <c r="B21" s="7">
        <f t="shared" si="0"/>
        <v>2007</v>
      </c>
      <c r="C21" s="767">
        <f>Activity!$C20*Activity!$D20*Activity!E20</f>
        <v>5.6486052790200008</v>
      </c>
      <c r="D21" s="551">
        <f>Activity!$C20*Activity!$D20*Activity!F20</f>
        <v>1.6751036344680001</v>
      </c>
      <c r="E21" s="549">
        <f>Activity!$C20*Activity!$D20*Activity!G20</f>
        <v>0</v>
      </c>
      <c r="F21" s="551">
        <f>Activity!$C20*Activity!$D20*Activity!H20</f>
        <v>0</v>
      </c>
      <c r="G21" s="551">
        <f>Activity!$C20*Activity!$D20*Activity!I20</f>
        <v>1.2855446497080001</v>
      </c>
      <c r="H21" s="551">
        <f>Activity!$C20*Activity!$D20*Activity!J20</f>
        <v>0.350603086284</v>
      </c>
      <c r="I21" s="551">
        <f>Activity!$C20*Activity!$D20*Activity!K20</f>
        <v>0.116867695428</v>
      </c>
      <c r="J21" s="552">
        <f>Activity!$C20*Activity!$D20*Activity!L20</f>
        <v>0.93494156342400003</v>
      </c>
      <c r="K21" s="551">
        <f>Activity!$C20*Activity!$D20*Activity!M20</f>
        <v>0.42851488323600007</v>
      </c>
      <c r="L21" s="551">
        <f>Activity!$C20*Activity!$D20*Activity!N20</f>
        <v>0.51941197968000008</v>
      </c>
      <c r="M21" s="549">
        <f>Activity!$C20*Activity!$D20*Activity!O20</f>
        <v>2.0257067207520003</v>
      </c>
      <c r="N21" s="413">
        <v>0</v>
      </c>
      <c r="O21" s="551">
        <f>Activity!C20*Activity!D20</f>
        <v>12.985299492000001</v>
      </c>
      <c r="P21" s="558">
        <f>Activity!X20</f>
        <v>0</v>
      </c>
    </row>
    <row r="22" spans="2:16">
      <c r="B22" s="7">
        <f t="shared" ref="B22:B85" si="1">B21+1</f>
        <v>2008</v>
      </c>
      <c r="C22" s="767">
        <f>Activity!$C21*Activity!$D21*Activity!E21</f>
        <v>5.7999196305599998</v>
      </c>
      <c r="D22" s="551">
        <f>Activity!$C21*Activity!$D21*Activity!F21</f>
        <v>1.7199761663039999</v>
      </c>
      <c r="E22" s="549">
        <f>Activity!$C21*Activity!$D21*Activity!G21</f>
        <v>0</v>
      </c>
      <c r="F22" s="551">
        <f>Activity!$C21*Activity!$D21*Activity!H21</f>
        <v>0</v>
      </c>
      <c r="G22" s="551">
        <f>Activity!$C21*Activity!$D21*Activity!I21</f>
        <v>1.319981709024</v>
      </c>
      <c r="H22" s="551">
        <f>Activity!$C21*Activity!$D21*Activity!J21</f>
        <v>0.35999501155199998</v>
      </c>
      <c r="I22" s="551">
        <f>Activity!$C21*Activity!$D21*Activity!K21</f>
        <v>0.11999833718399998</v>
      </c>
      <c r="J22" s="552">
        <f>Activity!$C21*Activity!$D21*Activity!L21</f>
        <v>0.95998669747199983</v>
      </c>
      <c r="K22" s="551">
        <f>Activity!$C21*Activity!$D21*Activity!M21</f>
        <v>0.43999390300800001</v>
      </c>
      <c r="L22" s="551">
        <f>Activity!$C21*Activity!$D21*Activity!N21</f>
        <v>0.53332594304000003</v>
      </c>
      <c r="M22" s="549">
        <f>Activity!$C21*Activity!$D21*Activity!O21</f>
        <v>2.0799711778559997</v>
      </c>
      <c r="N22" s="413">
        <v>0</v>
      </c>
      <c r="O22" s="551">
        <f>Activity!C21*Activity!D21</f>
        <v>13.333148575999999</v>
      </c>
      <c r="P22" s="558">
        <f>Activity!X21</f>
        <v>0</v>
      </c>
    </row>
    <row r="23" spans="2:16">
      <c r="B23" s="7">
        <f t="shared" si="1"/>
        <v>2009</v>
      </c>
      <c r="C23" s="767">
        <f>Activity!$C22*Activity!$D22*Activity!E22</f>
        <v>5.9514759882599995</v>
      </c>
      <c r="D23" s="551">
        <f>Activity!$C22*Activity!$D22*Activity!F22</f>
        <v>1.7649204654839998</v>
      </c>
      <c r="E23" s="549">
        <f>Activity!$C22*Activity!$D22*Activity!G22</f>
        <v>0</v>
      </c>
      <c r="F23" s="551">
        <f>Activity!$C22*Activity!$D22*Activity!H22</f>
        <v>0</v>
      </c>
      <c r="G23" s="551">
        <f>Activity!$C22*Activity!$D22*Activity!I22</f>
        <v>1.354473845604</v>
      </c>
      <c r="H23" s="551">
        <f>Activity!$C22*Activity!$D22*Activity!J22</f>
        <v>0.36940195789199992</v>
      </c>
      <c r="I23" s="551">
        <f>Activity!$C22*Activity!$D22*Activity!K22</f>
        <v>0.12313398596399998</v>
      </c>
      <c r="J23" s="552">
        <f>Activity!$C22*Activity!$D22*Activity!L22</f>
        <v>0.98507188771199983</v>
      </c>
      <c r="K23" s="551">
        <f>Activity!$C22*Activity!$D22*Activity!M22</f>
        <v>0.45149128186799997</v>
      </c>
      <c r="L23" s="551">
        <f>Activity!$C22*Activity!$D22*Activity!N22</f>
        <v>0.54726215983999993</v>
      </c>
      <c r="M23" s="549">
        <f>Activity!$C22*Activity!$D22*Activity!O22</f>
        <v>2.1343224233759996</v>
      </c>
      <c r="N23" s="413">
        <v>0</v>
      </c>
      <c r="O23" s="551">
        <f>Activity!C22*Activity!D22</f>
        <v>13.681553995999998</v>
      </c>
      <c r="P23" s="558">
        <f>Activity!X22</f>
        <v>0</v>
      </c>
    </row>
    <row r="24" spans="2:16">
      <c r="B24" s="7">
        <f t="shared" si="1"/>
        <v>2010</v>
      </c>
      <c r="C24" s="767">
        <f>Activity!$C23*Activity!$D23*Activity!E23</f>
        <v>7.7332160904899991</v>
      </c>
      <c r="D24" s="551">
        <f>Activity!$C23*Activity!$D23*Activity!F23</f>
        <v>2.2932985647659998</v>
      </c>
      <c r="E24" s="549">
        <f>Activity!$C23*Activity!$D23*Activity!G23</f>
        <v>0</v>
      </c>
      <c r="F24" s="551">
        <f>Activity!$C23*Activity!$D23*Activity!H23</f>
        <v>0</v>
      </c>
      <c r="G24" s="551">
        <f>Activity!$C23*Activity!$D23*Activity!I23</f>
        <v>1.7599733171459997</v>
      </c>
      <c r="H24" s="551">
        <f>Activity!$C23*Activity!$D23*Activity!J23</f>
        <v>0.47999272285799993</v>
      </c>
      <c r="I24" s="551">
        <f>Activity!$C23*Activity!$D23*Activity!K23</f>
        <v>0.15999757428599995</v>
      </c>
      <c r="J24" s="552">
        <f>Activity!$C23*Activity!$D23*Activity!L23</f>
        <v>1.2799805942879996</v>
      </c>
      <c r="K24" s="551">
        <f>Activity!$C23*Activity!$D23*Activity!M23</f>
        <v>0.5866577723819999</v>
      </c>
      <c r="L24" s="551">
        <f>Activity!$C23*Activity!$D23*Activity!N23</f>
        <v>0.71110033015999985</v>
      </c>
      <c r="M24" s="549">
        <f>Activity!$C23*Activity!$D23*Activity!O23</f>
        <v>2.7732912876239997</v>
      </c>
      <c r="N24" s="413">
        <v>0</v>
      </c>
      <c r="O24" s="551">
        <f>Activity!C23*Activity!D23</f>
        <v>17.777508253999997</v>
      </c>
      <c r="P24" s="558">
        <f>Activity!X23</f>
        <v>0</v>
      </c>
    </row>
    <row r="25" spans="2:16">
      <c r="B25" s="7">
        <f t="shared" si="1"/>
        <v>2011</v>
      </c>
      <c r="C25" s="770">
        <f>Activity!$C24*Activity!$D24*Activity!E24</f>
        <v>7.4080010625000003</v>
      </c>
      <c r="D25" s="551">
        <f>Activity!$C24*Activity!$D24*Activity!F24</f>
        <v>2.1968554875000001</v>
      </c>
      <c r="E25" s="549">
        <f>Activity!$C24*Activity!$D24*Activity!G24</f>
        <v>0</v>
      </c>
      <c r="F25" s="551">
        <f>Activity!$C24*Activity!$D24*Activity!H24</f>
        <v>0</v>
      </c>
      <c r="G25" s="551">
        <f>Activity!$C24*Activity!$D24*Activity!I24</f>
        <v>1.6859588625000002</v>
      </c>
      <c r="H25" s="551">
        <f>Activity!$C24*Activity!$D24*Activity!J24</f>
        <v>0.45980696250000003</v>
      </c>
      <c r="I25" s="551">
        <f>Activity!$C24*Activity!$D24*Activity!K24</f>
        <v>0.15326898750000001</v>
      </c>
      <c r="J25" s="552">
        <f>Activity!$C24*Activity!$D24*Activity!L24</f>
        <v>1.2261519000000001</v>
      </c>
      <c r="K25" s="551">
        <f>Activity!$C24*Activity!$D24*Activity!M24</f>
        <v>0.56198628750000001</v>
      </c>
      <c r="L25" s="551">
        <f>Activity!$C24*Activity!$D24*Activity!N24</f>
        <v>0.68119550000000006</v>
      </c>
      <c r="M25" s="549">
        <f>Activity!$C24*Activity!$D24*Activity!O24</f>
        <v>2.6566624500000002</v>
      </c>
      <c r="N25" s="413">
        <v>0</v>
      </c>
      <c r="O25" s="551">
        <f>Activity!C24*Activity!D24</f>
        <v>17.029887500000001</v>
      </c>
      <c r="P25" s="558">
        <f>Activity!X24</f>
        <v>0</v>
      </c>
    </row>
    <row r="26" spans="2:16">
      <c r="B26" s="7">
        <f t="shared" si="1"/>
        <v>2012</v>
      </c>
      <c r="C26" s="770">
        <f>Activity!$C25*Activity!$D25*Activity!E25</f>
        <v>7.7440321158000005</v>
      </c>
      <c r="D26" s="551">
        <f>Activity!$C25*Activity!$D25*Activity!F25</f>
        <v>2.2965060757200004</v>
      </c>
      <c r="E26" s="549">
        <f>Activity!$C25*Activity!$D25*Activity!G25</f>
        <v>0</v>
      </c>
      <c r="F26" s="551">
        <f>Activity!$C25*Activity!$D25*Activity!H25</f>
        <v>0</v>
      </c>
      <c r="G26" s="551">
        <f>Activity!$C25*Activity!$D25*Activity!I25</f>
        <v>1.7624348953200002</v>
      </c>
      <c r="H26" s="551">
        <f>Activity!$C25*Activity!$D25*Activity!J25</f>
        <v>0.48066406236000003</v>
      </c>
      <c r="I26" s="551">
        <f>Activity!$C25*Activity!$D25*Activity!K25</f>
        <v>0.16022135411999999</v>
      </c>
      <c r="J26" s="552">
        <f>Activity!$C25*Activity!$D25*Activity!L25</f>
        <v>1.2817708329599999</v>
      </c>
      <c r="K26" s="551">
        <f>Activity!$C25*Activity!$D25*Activity!M25</f>
        <v>0.5874782984400001</v>
      </c>
      <c r="L26" s="551">
        <f>Activity!$C25*Activity!$D25*Activity!N25</f>
        <v>0.71209490720000002</v>
      </c>
      <c r="M26" s="549">
        <f>Activity!$C25*Activity!$D25*Activity!O25</f>
        <v>2.7771701380800002</v>
      </c>
      <c r="N26" s="413">
        <v>0</v>
      </c>
      <c r="O26" s="551">
        <f>Activity!C25*Activity!D25</f>
        <v>17.802372680000001</v>
      </c>
      <c r="P26" s="558">
        <f>Activity!X25</f>
        <v>0</v>
      </c>
    </row>
    <row r="27" spans="2:16">
      <c r="B27" s="7">
        <f t="shared" si="1"/>
        <v>2013</v>
      </c>
      <c r="C27" s="770">
        <f>Activity!$C26*Activity!$D26*Activity!E26</f>
        <v>8.0911459512000015</v>
      </c>
      <c r="D27" s="551">
        <f>Activity!$C26*Activity!$D26*Activity!F26</f>
        <v>2.3994432820800005</v>
      </c>
      <c r="E27" s="549">
        <f>Activity!$C26*Activity!$D26*Activity!G26</f>
        <v>0</v>
      </c>
      <c r="F27" s="551">
        <f>Activity!$C26*Activity!$D26*Activity!H26</f>
        <v>0</v>
      </c>
      <c r="G27" s="551">
        <f>Activity!$C26*Activity!$D26*Activity!I26</f>
        <v>1.8414332164800002</v>
      </c>
      <c r="H27" s="551">
        <f>Activity!$C26*Activity!$D26*Activity!J26</f>
        <v>0.50220905904000002</v>
      </c>
      <c r="I27" s="551">
        <f>Activity!$C26*Activity!$D26*Activity!K26</f>
        <v>0.16740301968000001</v>
      </c>
      <c r="J27" s="552">
        <f>Activity!$C26*Activity!$D26*Activity!L26</f>
        <v>1.3392241574400001</v>
      </c>
      <c r="K27" s="551">
        <f>Activity!$C26*Activity!$D26*Activity!M26</f>
        <v>0.61381107216000008</v>
      </c>
      <c r="L27" s="551">
        <f>Activity!$C26*Activity!$D26*Activity!N26</f>
        <v>0.7440134208000001</v>
      </c>
      <c r="M27" s="549">
        <f>Activity!$C26*Activity!$D26*Activity!O26</f>
        <v>2.9016523411200001</v>
      </c>
      <c r="N27" s="413">
        <v>0</v>
      </c>
      <c r="O27" s="551">
        <f>Activity!C26*Activity!D26</f>
        <v>18.600335520000002</v>
      </c>
      <c r="P27" s="558">
        <f>Activity!X26</f>
        <v>0</v>
      </c>
    </row>
    <row r="28" spans="2:16">
      <c r="B28" s="7">
        <f t="shared" si="1"/>
        <v>2014</v>
      </c>
      <c r="C28" s="770">
        <f>Activity!$C27*Activity!$D27*Activity!E27</f>
        <v>8.441999881800001</v>
      </c>
      <c r="D28" s="551">
        <f>Activity!$C27*Activity!$D27*Activity!F27</f>
        <v>2.5034896201200003</v>
      </c>
      <c r="E28" s="549">
        <f>Activity!$C27*Activity!$D27*Activity!G27</f>
        <v>0</v>
      </c>
      <c r="F28" s="551">
        <f>Activity!$C27*Activity!$D27*Activity!H27</f>
        <v>0</v>
      </c>
      <c r="G28" s="551">
        <f>Activity!$C27*Activity!$D27*Activity!I27</f>
        <v>1.9212827317200003</v>
      </c>
      <c r="H28" s="551">
        <f>Activity!$C27*Activity!$D27*Activity!J27</f>
        <v>0.52398619956000003</v>
      </c>
      <c r="I28" s="551">
        <f>Activity!$C27*Activity!$D27*Activity!K27</f>
        <v>0.17466206651999999</v>
      </c>
      <c r="J28" s="552">
        <f>Activity!$C27*Activity!$D27*Activity!L27</f>
        <v>1.3972965321599999</v>
      </c>
      <c r="K28" s="551">
        <f>Activity!$C27*Activity!$D27*Activity!M27</f>
        <v>0.6404275772400001</v>
      </c>
      <c r="L28" s="551">
        <f>Activity!$C27*Activity!$D27*Activity!N27</f>
        <v>0.77627585120000009</v>
      </c>
      <c r="M28" s="549">
        <f>Activity!$C27*Activity!$D27*Activity!O27</f>
        <v>3.0274758196800002</v>
      </c>
      <c r="N28" s="413">
        <v>0</v>
      </c>
      <c r="O28" s="551">
        <f>Activity!C27*Activity!D27</f>
        <v>19.406896280000002</v>
      </c>
      <c r="P28" s="558">
        <f>Activity!X27</f>
        <v>0</v>
      </c>
    </row>
    <row r="29" spans="2:16">
      <c r="B29" s="7">
        <f t="shared" si="1"/>
        <v>2015</v>
      </c>
      <c r="C29" s="770">
        <f>Activity!$C28*Activity!$D28*Activity!E28</f>
        <v>8.8033865804999998</v>
      </c>
      <c r="D29" s="551">
        <f>Activity!$C28*Activity!$D28*Activity!F28</f>
        <v>2.6106594686999998</v>
      </c>
      <c r="E29" s="549">
        <f>Activity!$C28*Activity!$D28*Activity!G28</f>
        <v>0</v>
      </c>
      <c r="F29" s="551">
        <f>Activity!$C28*Activity!$D28*Activity!H28</f>
        <v>0</v>
      </c>
      <c r="G29" s="551">
        <f>Activity!$C28*Activity!$D28*Activity!I28</f>
        <v>2.0035293596999999</v>
      </c>
      <c r="H29" s="551">
        <f>Activity!$C28*Activity!$D28*Activity!J28</f>
        <v>0.54641709809999994</v>
      </c>
      <c r="I29" s="551">
        <f>Activity!$C28*Activity!$D28*Activity!K28</f>
        <v>0.18213903269999995</v>
      </c>
      <c r="J29" s="552">
        <f>Activity!$C28*Activity!$D28*Activity!L28</f>
        <v>1.4571122615999996</v>
      </c>
      <c r="K29" s="551">
        <f>Activity!$C28*Activity!$D28*Activity!M28</f>
        <v>0.6678431199</v>
      </c>
      <c r="L29" s="551">
        <f>Activity!$C28*Activity!$D28*Activity!N28</f>
        <v>0.80950681199999996</v>
      </c>
      <c r="M29" s="549">
        <f>Activity!$C28*Activity!$D28*Activity!O28</f>
        <v>3.1570765667999998</v>
      </c>
      <c r="N29" s="413">
        <v>0</v>
      </c>
      <c r="O29" s="551">
        <f>Activity!C28*Activity!D28</f>
        <v>20.237670299999998</v>
      </c>
      <c r="P29" s="558">
        <f>Activity!X28</f>
        <v>0</v>
      </c>
    </row>
    <row r="30" spans="2:16">
      <c r="B30" s="7">
        <f t="shared" si="1"/>
        <v>2016</v>
      </c>
      <c r="C30" s="770">
        <f>Activity!$C29*Activity!$D29*Activity!E29</f>
        <v>9.1739860136999987</v>
      </c>
      <c r="D30" s="551">
        <f>Activity!$C29*Activity!$D29*Activity!F29</f>
        <v>2.7205613695799999</v>
      </c>
      <c r="E30" s="549">
        <f>Activity!$C29*Activity!$D29*Activity!G29</f>
        <v>0</v>
      </c>
      <c r="F30" s="551">
        <f>Activity!$C29*Activity!$D29*Activity!H29</f>
        <v>0</v>
      </c>
      <c r="G30" s="551">
        <f>Activity!$C29*Activity!$D29*Activity!I29</f>
        <v>2.0878726789799997</v>
      </c>
      <c r="H30" s="551">
        <f>Activity!$C29*Activity!$D29*Activity!J29</f>
        <v>0.56941982153999993</v>
      </c>
      <c r="I30" s="551">
        <f>Activity!$C29*Activity!$D29*Activity!K29</f>
        <v>0.18980660717999998</v>
      </c>
      <c r="J30" s="552">
        <f>Activity!$C29*Activity!$D29*Activity!L29</f>
        <v>1.5184528574399998</v>
      </c>
      <c r="K30" s="551">
        <f>Activity!$C29*Activity!$D29*Activity!M29</f>
        <v>0.69595755965999995</v>
      </c>
      <c r="L30" s="551">
        <f>Activity!$C29*Activity!$D29*Activity!N29</f>
        <v>0.84358492079999992</v>
      </c>
      <c r="M30" s="549">
        <f>Activity!$C29*Activity!$D29*Activity!O29</f>
        <v>3.2899811911199994</v>
      </c>
      <c r="N30" s="413">
        <v>0</v>
      </c>
      <c r="O30" s="551">
        <f>Activity!C29*Activity!D29</f>
        <v>21.089623019999998</v>
      </c>
      <c r="P30" s="558">
        <f>Activity!X29</f>
        <v>0</v>
      </c>
    </row>
    <row r="31" spans="2:16">
      <c r="B31" s="7">
        <f t="shared" si="1"/>
        <v>2017</v>
      </c>
      <c r="C31" s="770">
        <f>Activity!$C30*Activity!$D30*Activity!E30</f>
        <v>8.8680934376991001</v>
      </c>
      <c r="D31" s="551">
        <f>Activity!$C30*Activity!$D30*Activity!F30</f>
        <v>2.6298483987659402</v>
      </c>
      <c r="E31" s="549">
        <f>Activity!$C30*Activity!$D30*Activity!G30</f>
        <v>0</v>
      </c>
      <c r="F31" s="551">
        <f>Activity!$C30*Activity!$D30*Activity!H30</f>
        <v>0</v>
      </c>
      <c r="G31" s="551">
        <f>Activity!$C30*Activity!$D30*Activity!I30</f>
        <v>2.0182557478901404</v>
      </c>
      <c r="H31" s="551">
        <f>Activity!$C30*Activity!$D30*Activity!J30</f>
        <v>0.55043338578821999</v>
      </c>
      <c r="I31" s="551">
        <f>Activity!$C30*Activity!$D30*Activity!K30</f>
        <v>0.18347779526274</v>
      </c>
      <c r="J31" s="552">
        <f>Activity!$C30*Activity!$D30*Activity!L30</f>
        <v>1.46782236210192</v>
      </c>
      <c r="K31" s="551">
        <f>Activity!$C30*Activity!$D30*Activity!M30</f>
        <v>0.67275191596338002</v>
      </c>
      <c r="L31" s="551">
        <f>Activity!$C30*Activity!$D30*Activity!N30</f>
        <v>0.81545686783440008</v>
      </c>
      <c r="M31" s="549">
        <f>Activity!$C30*Activity!$D30*Activity!O30</f>
        <v>3.1802817845541602</v>
      </c>
      <c r="N31" s="413">
        <v>0</v>
      </c>
      <c r="O31" s="551">
        <f>Activity!C30*Activity!D30</f>
        <v>20.386421695860001</v>
      </c>
      <c r="P31" s="558">
        <f>Activity!X30</f>
        <v>0</v>
      </c>
    </row>
    <row r="32" spans="2:16">
      <c r="B32" s="7">
        <f t="shared" si="1"/>
        <v>2018</v>
      </c>
      <c r="C32" s="770">
        <f>Activity!$C31*Activity!$D31*Activity!E31</f>
        <v>9.4046267195435256</v>
      </c>
      <c r="D32" s="551">
        <f>Activity!$C31*Activity!$D31*Activity!F31</f>
        <v>2.7889582685542869</v>
      </c>
      <c r="E32" s="549">
        <f>Activity!$C31*Activity!$D31*Activity!G31</f>
        <v>0</v>
      </c>
      <c r="F32" s="551">
        <f>Activity!$C31*Activity!$D31*Activity!H31</f>
        <v>0</v>
      </c>
      <c r="G32" s="551">
        <f>Activity!$C31*Activity!$D31*Activity!I31</f>
        <v>2.1403633223788714</v>
      </c>
      <c r="H32" s="551">
        <f>Activity!$C31*Activity!$D31*Activity!J31</f>
        <v>0.58373545155787399</v>
      </c>
      <c r="I32" s="551">
        <f>Activity!$C31*Activity!$D31*Activity!K31</f>
        <v>0.19457848385262463</v>
      </c>
      <c r="J32" s="552">
        <f>Activity!$C31*Activity!$D31*Activity!L31</f>
        <v>1.5566278708209971</v>
      </c>
      <c r="K32" s="551">
        <f>Activity!$C31*Activity!$D31*Activity!M31</f>
        <v>0.71345444079295706</v>
      </c>
      <c r="L32" s="551">
        <f>Activity!$C31*Activity!$D31*Activity!N31</f>
        <v>0.86479326156722069</v>
      </c>
      <c r="M32" s="549">
        <f>Activity!$C31*Activity!$D31*Activity!O31</f>
        <v>3.3726937201121605</v>
      </c>
      <c r="N32" s="413">
        <v>0</v>
      </c>
      <c r="O32" s="551">
        <f>Activity!C31*Activity!D31</f>
        <v>21.619831539180517</v>
      </c>
      <c r="P32" s="558">
        <f>Activity!X31</f>
        <v>0</v>
      </c>
    </row>
    <row r="33" spans="2:16">
      <c r="B33" s="7">
        <f t="shared" si="1"/>
        <v>2019</v>
      </c>
      <c r="C33" s="770">
        <f>Activity!$C32*Activity!$D32*Activity!E32</f>
        <v>9.959224504069601</v>
      </c>
      <c r="D33" s="551">
        <f>Activity!$C32*Activity!$D32*Activity!F32</f>
        <v>2.9534251977585715</v>
      </c>
      <c r="E33" s="549">
        <f>Activity!$C32*Activity!$D32*Activity!G32</f>
        <v>0</v>
      </c>
      <c r="F33" s="551">
        <f>Activity!$C32*Activity!$D32*Activity!H32</f>
        <v>0</v>
      </c>
      <c r="G33" s="551">
        <f>Activity!$C32*Activity!$D32*Activity!I32</f>
        <v>2.2665821285123924</v>
      </c>
      <c r="H33" s="551">
        <f>Activity!$C32*Activity!$D32*Activity!J32</f>
        <v>0.61815876232156153</v>
      </c>
      <c r="I33" s="551">
        <f>Activity!$C32*Activity!$D32*Activity!K32</f>
        <v>0.20605292077385381</v>
      </c>
      <c r="J33" s="552">
        <f>Activity!$C32*Activity!$D32*Activity!L32</f>
        <v>1.6484233661908305</v>
      </c>
      <c r="K33" s="551">
        <f>Activity!$C32*Activity!$D32*Activity!M32</f>
        <v>0.75552737617079735</v>
      </c>
      <c r="L33" s="551">
        <f>Activity!$C32*Activity!$D32*Activity!N32</f>
        <v>0.91579075899490592</v>
      </c>
      <c r="M33" s="549">
        <f>Activity!$C32*Activity!$D32*Activity!O32</f>
        <v>3.5715839600801331</v>
      </c>
      <c r="N33" s="413">
        <v>0</v>
      </c>
      <c r="O33" s="551">
        <f>Activity!C32*Activity!D32</f>
        <v>22.894768974872648</v>
      </c>
      <c r="P33" s="558">
        <f>Activity!X32</f>
        <v>0</v>
      </c>
    </row>
    <row r="34" spans="2:16">
      <c r="B34" s="7">
        <f t="shared" si="1"/>
        <v>2020</v>
      </c>
      <c r="C34" s="770">
        <f>Activity!$C33*Activity!$D33*Activity!E33</f>
        <v>10.532148705150309</v>
      </c>
      <c r="D34" s="551">
        <f>Activity!$C33*Activity!$D33*Activity!F33</f>
        <v>3.1233268573894022</v>
      </c>
      <c r="E34" s="549">
        <f>Activity!$C33*Activity!$D33*Activity!G33</f>
        <v>0</v>
      </c>
      <c r="F34" s="551">
        <f>Activity!$C33*Activity!$D33*Activity!H33</f>
        <v>0</v>
      </c>
      <c r="G34" s="551">
        <f>Activity!$C33*Activity!$D33*Activity!I33</f>
        <v>2.3969717742755878</v>
      </c>
      <c r="H34" s="551">
        <f>Activity!$C33*Activity!$D33*Activity!J33</f>
        <v>0.65371957480243303</v>
      </c>
      <c r="I34" s="551">
        <f>Activity!$C33*Activity!$D33*Activity!K33</f>
        <v>0.21790652493414431</v>
      </c>
      <c r="J34" s="552">
        <f>Activity!$C33*Activity!$D33*Activity!L33</f>
        <v>1.7432521994731545</v>
      </c>
      <c r="K34" s="551">
        <f>Activity!$C33*Activity!$D33*Activity!M33</f>
        <v>0.79899059142519591</v>
      </c>
      <c r="L34" s="551">
        <f>Activity!$C33*Activity!$D33*Activity!N33</f>
        <v>0.96847344415175263</v>
      </c>
      <c r="M34" s="549">
        <f>Activity!$C33*Activity!$D33*Activity!O33</f>
        <v>3.7770464321918351</v>
      </c>
      <c r="N34" s="413">
        <v>0</v>
      </c>
      <c r="O34" s="551">
        <f>Activity!C33*Activity!D33</f>
        <v>24.211836103793814</v>
      </c>
      <c r="P34" s="558">
        <f>Activity!X33</f>
        <v>0</v>
      </c>
    </row>
    <row r="35" spans="2:16">
      <c r="B35" s="7">
        <f t="shared" si="1"/>
        <v>2021</v>
      </c>
      <c r="C35" s="770">
        <f>Activity!$C34*Activity!$D34*Activity!E34</f>
        <v>11.123636338737715</v>
      </c>
      <c r="D35" s="551">
        <f>Activity!$C34*Activity!$D34*Activity!F34</f>
        <v>3.2987335349360123</v>
      </c>
      <c r="E35" s="549">
        <f>Activity!$C34*Activity!$D34*Activity!G34</f>
        <v>0</v>
      </c>
      <c r="F35" s="551">
        <f>Activity!$C34*Activity!$D34*Activity!H34</f>
        <v>0</v>
      </c>
      <c r="G35" s="551">
        <f>Activity!$C34*Activity!$D34*Activity!I34</f>
        <v>2.5315862012299628</v>
      </c>
      <c r="H35" s="551">
        <f>Activity!$C34*Activity!$D34*Activity!J34</f>
        <v>0.6904326003354444</v>
      </c>
      <c r="I35" s="551">
        <f>Activity!$C34*Activity!$D34*Activity!K34</f>
        <v>0.23014420011181477</v>
      </c>
      <c r="J35" s="552">
        <f>Activity!$C34*Activity!$D34*Activity!L34</f>
        <v>1.8411536008945182</v>
      </c>
      <c r="K35" s="551">
        <f>Activity!$C34*Activity!$D34*Activity!M34</f>
        <v>0.84386206707665434</v>
      </c>
      <c r="L35" s="551">
        <f>Activity!$C34*Activity!$D34*Activity!N34</f>
        <v>1.0228631116080658</v>
      </c>
      <c r="M35" s="549">
        <f>Activity!$C34*Activity!$D34*Activity!O34</f>
        <v>3.9891661352714567</v>
      </c>
      <c r="N35" s="413">
        <v>0</v>
      </c>
      <c r="O35" s="551">
        <f>Activity!C34*Activity!D34</f>
        <v>25.571577790201644</v>
      </c>
      <c r="P35" s="558">
        <f>Activity!X34</f>
        <v>0</v>
      </c>
    </row>
    <row r="36" spans="2:16">
      <c r="B36" s="7">
        <f t="shared" si="1"/>
        <v>2022</v>
      </c>
      <c r="C36" s="770">
        <f>Activity!$C35*Activity!$D35*Activity!E35</f>
        <v>11.73389586706088</v>
      </c>
      <c r="D36" s="551">
        <f>Activity!$C35*Activity!$D35*Activity!F35</f>
        <v>3.4797070502318475</v>
      </c>
      <c r="E36" s="549">
        <f>Activity!$C35*Activity!$D35*Activity!G35</f>
        <v>0</v>
      </c>
      <c r="F36" s="551">
        <f>Activity!$C35*Activity!$D35*Activity!H35</f>
        <v>0</v>
      </c>
      <c r="G36" s="551">
        <f>Activity!$C35*Activity!$D35*Activity!I35</f>
        <v>2.6704728525035106</v>
      </c>
      <c r="H36" s="551">
        <f>Activity!$C35*Activity!$D35*Activity!J35</f>
        <v>0.72831077795550292</v>
      </c>
      <c r="I36" s="551">
        <f>Activity!$C35*Activity!$D35*Activity!K35</f>
        <v>0.24277025931850096</v>
      </c>
      <c r="J36" s="552">
        <f>Activity!$C35*Activity!$D35*Activity!L35</f>
        <v>1.9421620745480077</v>
      </c>
      <c r="K36" s="551">
        <f>Activity!$C35*Activity!$D35*Activity!M35</f>
        <v>0.89015761750117028</v>
      </c>
      <c r="L36" s="551">
        <f>Activity!$C35*Activity!$D35*Activity!N35</f>
        <v>1.0789789303044488</v>
      </c>
      <c r="M36" s="549">
        <f>Activity!$C35*Activity!$D35*Activity!O35</f>
        <v>4.2080178281873506</v>
      </c>
      <c r="N36" s="413">
        <v>0</v>
      </c>
      <c r="O36" s="551">
        <f>Activity!C35*Activity!D35</f>
        <v>26.974473257611219</v>
      </c>
      <c r="P36" s="558">
        <f>Activity!X35</f>
        <v>0</v>
      </c>
    </row>
    <row r="37" spans="2:16">
      <c r="B37" s="7">
        <f t="shared" si="1"/>
        <v>2023</v>
      </c>
      <c r="C37" s="770">
        <f>Activity!$C36*Activity!$D36*Activity!E36</f>
        <v>12.36310319034261</v>
      </c>
      <c r="D37" s="551">
        <f>Activity!$C36*Activity!$D36*Activity!F36</f>
        <v>3.6662995667912566</v>
      </c>
      <c r="E37" s="549">
        <f>Activity!$C36*Activity!$D36*Activity!G36</f>
        <v>0</v>
      </c>
      <c r="F37" s="551">
        <f>Activity!$C36*Activity!$D36*Activity!H36</f>
        <v>0</v>
      </c>
      <c r="G37" s="551">
        <f>Activity!$C36*Activity!$D36*Activity!I36</f>
        <v>2.813671760560732</v>
      </c>
      <c r="H37" s="551">
        <f>Activity!$C36*Activity!$D36*Activity!J36</f>
        <v>0.76736502560747233</v>
      </c>
      <c r="I37" s="551">
        <f>Activity!$C36*Activity!$D36*Activity!K36</f>
        <v>0.25578834186915744</v>
      </c>
      <c r="J37" s="552">
        <f>Activity!$C36*Activity!$D36*Activity!L36</f>
        <v>2.0463067349532595</v>
      </c>
      <c r="K37" s="551">
        <f>Activity!$C36*Activity!$D36*Activity!M36</f>
        <v>0.93789058685357729</v>
      </c>
      <c r="L37" s="551">
        <f>Activity!$C36*Activity!$D36*Activity!N36</f>
        <v>1.1368370749740331</v>
      </c>
      <c r="M37" s="549">
        <f>Activity!$C36*Activity!$D36*Activity!O36</f>
        <v>4.4336645923987286</v>
      </c>
      <c r="N37" s="413">
        <v>0</v>
      </c>
      <c r="O37" s="551">
        <f>Activity!C36*Activity!D36</f>
        <v>28.420926874350826</v>
      </c>
      <c r="P37" s="558">
        <f>Activity!X36</f>
        <v>0</v>
      </c>
    </row>
    <row r="38" spans="2:16">
      <c r="B38" s="7">
        <f t="shared" si="1"/>
        <v>2024</v>
      </c>
      <c r="C38" s="770">
        <f>Activity!$C37*Activity!$D37*Activity!E37</f>
        <v>13.011397255638345</v>
      </c>
      <c r="D38" s="551">
        <f>Activity!$C37*Activity!$D37*Activity!F37</f>
        <v>3.8585522896030957</v>
      </c>
      <c r="E38" s="549">
        <f>Activity!$C37*Activity!$D37*Activity!G37</f>
        <v>0</v>
      </c>
      <c r="F38" s="551">
        <f>Activity!$C37*Activity!$D37*Activity!H37</f>
        <v>0</v>
      </c>
      <c r="G38" s="551">
        <f>Activity!$C37*Activity!$D37*Activity!I37</f>
        <v>2.9612145478349339</v>
      </c>
      <c r="H38" s="551">
        <f>Activity!$C37*Activity!$D37*Activity!J37</f>
        <v>0.80760396759134556</v>
      </c>
      <c r="I38" s="551">
        <f>Activity!$C37*Activity!$D37*Activity!K37</f>
        <v>0.26920132253044848</v>
      </c>
      <c r="J38" s="552">
        <f>Activity!$C37*Activity!$D37*Activity!L37</f>
        <v>2.1536105802435879</v>
      </c>
      <c r="K38" s="551">
        <f>Activity!$C37*Activity!$D37*Activity!M37</f>
        <v>0.987071515944978</v>
      </c>
      <c r="L38" s="551">
        <f>Activity!$C37*Activity!$D37*Activity!N37</f>
        <v>1.1964503223575489</v>
      </c>
      <c r="M38" s="549">
        <f>Activity!$C37*Activity!$D37*Activity!O37</f>
        <v>4.6661562571944408</v>
      </c>
      <c r="N38" s="413">
        <v>0</v>
      </c>
      <c r="O38" s="551">
        <f>Activity!C37*Activity!D37</f>
        <v>29.911258058938724</v>
      </c>
      <c r="P38" s="558">
        <f>Activity!X37</f>
        <v>0</v>
      </c>
    </row>
    <row r="39" spans="2:16">
      <c r="B39" s="7">
        <f t="shared" si="1"/>
        <v>2025</v>
      </c>
      <c r="C39" s="770">
        <f>Activity!$C38*Activity!$D38*Activity!E38</f>
        <v>13.678875249890059</v>
      </c>
      <c r="D39" s="551">
        <f>Activity!$C38*Activity!$D38*Activity!F38</f>
        <v>4.056494039622569</v>
      </c>
      <c r="E39" s="549">
        <f>Activity!$C38*Activity!$D38*Activity!G38</f>
        <v>0</v>
      </c>
      <c r="F39" s="551">
        <f>Activity!$C38*Activity!$D38*Activity!H38</f>
        <v>0</v>
      </c>
      <c r="G39" s="551">
        <f>Activity!$C38*Activity!$D38*Activity!I38</f>
        <v>3.1131233327335996</v>
      </c>
      <c r="H39" s="551">
        <f>Activity!$C38*Activity!$D38*Activity!J38</f>
        <v>0.84903363620007266</v>
      </c>
      <c r="I39" s="551">
        <f>Activity!$C38*Activity!$D38*Activity!K38</f>
        <v>0.28301121206669083</v>
      </c>
      <c r="J39" s="552">
        <f>Activity!$C38*Activity!$D38*Activity!L38</f>
        <v>2.2640896965335267</v>
      </c>
      <c r="K39" s="551">
        <f>Activity!$C38*Activity!$D38*Activity!M38</f>
        <v>1.0377077775778667</v>
      </c>
      <c r="L39" s="551">
        <f>Activity!$C38*Activity!$D38*Activity!N38</f>
        <v>1.2578276091852929</v>
      </c>
      <c r="M39" s="549">
        <f>Activity!$C38*Activity!$D38*Activity!O38</f>
        <v>4.9055276758226416</v>
      </c>
      <c r="N39" s="413">
        <v>0</v>
      </c>
      <c r="O39" s="551">
        <f>Activity!C38*Activity!D38</f>
        <v>31.445690229632319</v>
      </c>
      <c r="P39" s="558">
        <f>Activity!X38</f>
        <v>0</v>
      </c>
    </row>
    <row r="40" spans="2:16">
      <c r="B40" s="7">
        <f t="shared" si="1"/>
        <v>2026</v>
      </c>
      <c r="C40" s="770">
        <f>Activity!$C39*Activity!$D39*Activity!E39</f>
        <v>14.365587341574523</v>
      </c>
      <c r="D40" s="551">
        <f>Activity!$C39*Activity!$D39*Activity!F39</f>
        <v>4.2601396943979619</v>
      </c>
      <c r="E40" s="549">
        <f>Activity!$C39*Activity!$D39*Activity!G39</f>
        <v>0</v>
      </c>
      <c r="F40" s="551">
        <f>Activity!$C39*Activity!$D39*Activity!H39</f>
        <v>0</v>
      </c>
      <c r="G40" s="551">
        <f>Activity!$C39*Activity!$D39*Activity!I39</f>
        <v>3.2694095329100641</v>
      </c>
      <c r="H40" s="551">
        <f>Activity!$C39*Activity!$D39*Activity!J39</f>
        <v>0.89165714533910834</v>
      </c>
      <c r="I40" s="551">
        <f>Activity!$C39*Activity!$D39*Activity!K39</f>
        <v>0.29721904844636943</v>
      </c>
      <c r="J40" s="552">
        <f>Activity!$C39*Activity!$D39*Activity!L39</f>
        <v>2.3777523875709554</v>
      </c>
      <c r="K40" s="551">
        <f>Activity!$C39*Activity!$D39*Activity!M39</f>
        <v>1.0898031776366881</v>
      </c>
      <c r="L40" s="551">
        <f>Activity!$C39*Activity!$D39*Activity!N39</f>
        <v>1.320973548650531</v>
      </c>
      <c r="M40" s="549">
        <f>Activity!$C39*Activity!$D39*Activity!O39</f>
        <v>5.1517968397370701</v>
      </c>
      <c r="N40" s="413">
        <v>0</v>
      </c>
      <c r="O40" s="551">
        <f>Activity!C39*Activity!D39</f>
        <v>33.024338716263273</v>
      </c>
      <c r="P40" s="558">
        <f>Activity!X39</f>
        <v>0</v>
      </c>
    </row>
    <row r="41" spans="2:16">
      <c r="B41" s="7">
        <f t="shared" si="1"/>
        <v>2027</v>
      </c>
      <c r="C41" s="770">
        <f>Activity!$C40*Activity!$D40*Activity!E40</f>
        <v>15.071530932392813</v>
      </c>
      <c r="D41" s="551">
        <f>Activity!$C40*Activity!$D40*Activity!F40</f>
        <v>4.4694884833992479</v>
      </c>
      <c r="E41" s="549">
        <f>Activity!$C40*Activity!$D40*Activity!G40</f>
        <v>0</v>
      </c>
      <c r="F41" s="551">
        <f>Activity!$C40*Activity!$D40*Activity!H40</f>
        <v>0</v>
      </c>
      <c r="G41" s="551">
        <f>Activity!$C40*Activity!$D40*Activity!I40</f>
        <v>3.43007255702733</v>
      </c>
      <c r="H41" s="551">
        <f>Activity!$C40*Activity!$D40*Activity!J40</f>
        <v>0.93547433373472633</v>
      </c>
      <c r="I41" s="551">
        <f>Activity!$C40*Activity!$D40*Activity!K40</f>
        <v>0.31182477791157542</v>
      </c>
      <c r="J41" s="552">
        <f>Activity!$C40*Activity!$D40*Activity!L40</f>
        <v>2.4945982232926034</v>
      </c>
      <c r="K41" s="551">
        <f>Activity!$C40*Activity!$D40*Activity!M40</f>
        <v>1.1433575190091101</v>
      </c>
      <c r="L41" s="551">
        <f>Activity!$C40*Activity!$D40*Activity!N40</f>
        <v>1.3858879018292243</v>
      </c>
      <c r="M41" s="549">
        <f>Activity!$C40*Activity!$D40*Activity!O40</f>
        <v>5.4049628171339741</v>
      </c>
      <c r="N41" s="413">
        <v>0</v>
      </c>
      <c r="O41" s="551">
        <f>Activity!C40*Activity!D40</f>
        <v>34.647197545730606</v>
      </c>
      <c r="P41" s="558">
        <f>Activity!X40</f>
        <v>0</v>
      </c>
    </row>
    <row r="42" spans="2:16">
      <c r="B42" s="7">
        <f t="shared" si="1"/>
        <v>2028</v>
      </c>
      <c r="C42" s="770">
        <f>Activity!$C41*Activity!$D41*Activity!E41</f>
        <v>15.796644377278128</v>
      </c>
      <c r="D42" s="551">
        <f>Activity!$C41*Activity!$D41*Activity!F41</f>
        <v>4.6845221256755822</v>
      </c>
      <c r="E42" s="549">
        <f>Activity!$C41*Activity!$D41*Activity!G41</f>
        <v>0</v>
      </c>
      <c r="F42" s="551">
        <f>Activity!$C41*Activity!$D41*Activity!H41</f>
        <v>0</v>
      </c>
      <c r="G42" s="551">
        <f>Activity!$C41*Activity!$D41*Activity!I41</f>
        <v>3.5950983755184707</v>
      </c>
      <c r="H42" s="551">
        <f>Activity!$C41*Activity!$D41*Activity!J41</f>
        <v>0.98048137514140099</v>
      </c>
      <c r="I42" s="551">
        <f>Activity!$C41*Activity!$D41*Activity!K41</f>
        <v>0.32682712504713363</v>
      </c>
      <c r="J42" s="552">
        <f>Activity!$C41*Activity!$D41*Activity!L41</f>
        <v>2.614617000377069</v>
      </c>
      <c r="K42" s="551">
        <f>Activity!$C41*Activity!$D41*Activity!M41</f>
        <v>1.1983661251728235</v>
      </c>
      <c r="L42" s="551">
        <f>Activity!$C41*Activity!$D41*Activity!N41</f>
        <v>1.452565000209483</v>
      </c>
      <c r="M42" s="549">
        <f>Activity!$C41*Activity!$D41*Activity!O41</f>
        <v>5.6650035008169839</v>
      </c>
      <c r="N42" s="413">
        <v>0</v>
      </c>
      <c r="O42" s="551">
        <f>Activity!C41*Activity!D41</f>
        <v>36.314125005237074</v>
      </c>
      <c r="P42" s="558">
        <f>Activity!X41</f>
        <v>0</v>
      </c>
    </row>
    <row r="43" spans="2:16">
      <c r="B43" s="7">
        <f t="shared" si="1"/>
        <v>2029</v>
      </c>
      <c r="C43" s="770">
        <f>Activity!$C42*Activity!$D42*Activity!E42</f>
        <v>16.540800127574098</v>
      </c>
      <c r="D43" s="551">
        <f>Activity!$C42*Activity!$D42*Activity!F42</f>
        <v>4.9052027964530085</v>
      </c>
      <c r="E43" s="549">
        <f>Activity!$C42*Activity!$D42*Activity!G42</f>
        <v>0</v>
      </c>
      <c r="F43" s="551">
        <f>Activity!$C42*Activity!$D42*Activity!H42</f>
        <v>0</v>
      </c>
      <c r="G43" s="551">
        <f>Activity!$C42*Activity!$D42*Activity!I42</f>
        <v>3.7644579600685879</v>
      </c>
      <c r="H43" s="551">
        <f>Activity!$C42*Activity!$D42*Activity!J42</f>
        <v>1.0266703527459784</v>
      </c>
      <c r="I43" s="551">
        <f>Activity!$C42*Activity!$D42*Activity!K42</f>
        <v>0.34222345091532613</v>
      </c>
      <c r="J43" s="552">
        <f>Activity!$C42*Activity!$D42*Activity!L42</f>
        <v>2.7377876073226091</v>
      </c>
      <c r="K43" s="551">
        <f>Activity!$C42*Activity!$D42*Activity!M42</f>
        <v>1.2548193200228626</v>
      </c>
      <c r="L43" s="551">
        <f>Activity!$C42*Activity!$D42*Activity!N42</f>
        <v>1.5209931151792273</v>
      </c>
      <c r="M43" s="549">
        <f>Activity!$C42*Activity!$D42*Activity!O42</f>
        <v>5.931873149198986</v>
      </c>
      <c r="N43" s="413">
        <v>0</v>
      </c>
      <c r="O43" s="551">
        <f>Activity!C42*Activity!D42</f>
        <v>38.024827879480682</v>
      </c>
      <c r="P43" s="558">
        <f>Activity!X42</f>
        <v>0</v>
      </c>
    </row>
    <row r="44" spans="2:16">
      <c r="B44" s="7">
        <f t="shared" si="1"/>
        <v>2030</v>
      </c>
      <c r="C44" s="770">
        <f>Activity!$C43*Activity!$D43*Activity!E43</f>
        <v>17.316027600000002</v>
      </c>
      <c r="D44" s="551">
        <f>Activity!$C43*Activity!$D43*Activity!F43</f>
        <v>5.1350978400000002</v>
      </c>
      <c r="E44" s="549">
        <f>Activity!$C43*Activity!$D43*Activity!G43</f>
        <v>0</v>
      </c>
      <c r="F44" s="551">
        <f>Activity!$C43*Activity!$D43*Activity!H43</f>
        <v>0</v>
      </c>
      <c r="G44" s="551">
        <f>Activity!$C43*Activity!$D43*Activity!I43</f>
        <v>3.9408890400000005</v>
      </c>
      <c r="H44" s="551">
        <f>Activity!$C43*Activity!$D43*Activity!J43</f>
        <v>1.0747879200000001</v>
      </c>
      <c r="I44" s="551">
        <f>Activity!$C43*Activity!$D43*Activity!K43</f>
        <v>0.35826264000000002</v>
      </c>
      <c r="J44" s="552">
        <f>Activity!$C43*Activity!$D43*Activity!L43</f>
        <v>2.8661011200000002</v>
      </c>
      <c r="K44" s="551">
        <f>Activity!$C43*Activity!$D43*Activity!M43</f>
        <v>1.3136296800000002</v>
      </c>
      <c r="L44" s="551">
        <f>Activity!$C43*Activity!$D43*Activity!N43</f>
        <v>1.5922784000000001</v>
      </c>
      <c r="M44" s="549">
        <f>Activity!$C43*Activity!$D43*Activity!O43</f>
        <v>6.2098857600000006</v>
      </c>
      <c r="N44" s="413">
        <v>0</v>
      </c>
      <c r="O44" s="551">
        <f>Activity!C43*Activity!D43</f>
        <v>39.806960000000004</v>
      </c>
      <c r="P44" s="558">
        <f>Activity!X43</f>
        <v>0</v>
      </c>
    </row>
    <row r="45" spans="2:16">
      <c r="B45" s="7">
        <f t="shared" si="1"/>
        <v>2031</v>
      </c>
      <c r="C45" s="550">
        <f>Activity!$C44*Activity!$D44*Activity!E44</f>
        <v>0</v>
      </c>
      <c r="D45" s="551">
        <f>Activity!$C44*Activity!$D44*Activity!F44</f>
        <v>0</v>
      </c>
      <c r="E45" s="549">
        <f>Activity!$C44*Activity!$D44*Activity!G44</f>
        <v>0</v>
      </c>
      <c r="F45" s="551">
        <f>Activity!$C44*Activity!$D44*Activity!H44</f>
        <v>0</v>
      </c>
      <c r="G45" s="551">
        <f>Activity!$C44*Activity!$D44*Activity!I44</f>
        <v>0</v>
      </c>
      <c r="H45" s="551">
        <f>Activity!$C44*Activity!$D44*Activity!J44</f>
        <v>0</v>
      </c>
      <c r="I45" s="551">
        <f>Activity!$C44*Activity!$D44*Activity!K44</f>
        <v>0</v>
      </c>
      <c r="J45" s="552">
        <f>Activity!$C44*Activity!$D44*Activity!L44</f>
        <v>0</v>
      </c>
      <c r="K45" s="551">
        <f>Activity!$C44*Activity!$D44*Activity!M44</f>
        <v>0</v>
      </c>
      <c r="L45" s="551">
        <f>Activity!$C44*Activity!$D44*Activity!N44</f>
        <v>0</v>
      </c>
      <c r="M45" s="549">
        <f>Activity!$C44*Activity!$D44*Activity!O44</f>
        <v>0</v>
      </c>
      <c r="N45" s="413">
        <v>0</v>
      </c>
      <c r="O45" s="551">
        <f>Activity!C44*Activity!D44</f>
        <v>0</v>
      </c>
      <c r="P45" s="558">
        <f>Activity!X44</f>
        <v>0</v>
      </c>
    </row>
    <row r="46" spans="2:16">
      <c r="B46" s="7">
        <f t="shared" si="1"/>
        <v>2032</v>
      </c>
      <c r="C46" s="550">
        <f>Activity!$C45*Activity!$D45*Activity!E45</f>
        <v>0</v>
      </c>
      <c r="D46" s="551">
        <f>Activity!$C45*Activity!$D45*Activity!F45</f>
        <v>0</v>
      </c>
      <c r="E46" s="549">
        <f>Activity!$C45*Activity!$D45*Activity!G45</f>
        <v>0</v>
      </c>
      <c r="F46" s="551">
        <f>Activity!$C45*Activity!$D45*Activity!H45</f>
        <v>0</v>
      </c>
      <c r="G46" s="551">
        <f>Activity!$C45*Activity!$D45*Activity!I45</f>
        <v>0</v>
      </c>
      <c r="H46" s="551">
        <f>Activity!$C45*Activity!$D45*Activity!J45</f>
        <v>0</v>
      </c>
      <c r="I46" s="551">
        <f>Activity!$C45*Activity!$D45*Activity!K45</f>
        <v>0</v>
      </c>
      <c r="J46" s="552">
        <f>Activity!$C45*Activity!$D45*Activity!L45</f>
        <v>0</v>
      </c>
      <c r="K46" s="551">
        <f>Activity!$C45*Activity!$D45*Activity!M45</f>
        <v>0</v>
      </c>
      <c r="L46" s="551">
        <f>Activity!$C45*Activity!$D45*Activity!N45</f>
        <v>0</v>
      </c>
      <c r="M46" s="549">
        <f>Activity!$C45*Activity!$D45*Activity!O45</f>
        <v>0</v>
      </c>
      <c r="N46" s="413">
        <v>0</v>
      </c>
      <c r="O46" s="551">
        <f>Activity!C45*Activity!D45</f>
        <v>0</v>
      </c>
      <c r="P46" s="558">
        <f>Activity!X45</f>
        <v>0</v>
      </c>
    </row>
    <row r="47" spans="2:16">
      <c r="B47" s="7">
        <f t="shared" si="1"/>
        <v>2033</v>
      </c>
      <c r="C47" s="550">
        <f>Activity!$C46*Activity!$D46*Activity!E46</f>
        <v>0</v>
      </c>
      <c r="D47" s="551">
        <f>Activity!$C46*Activity!$D46*Activity!F46</f>
        <v>0</v>
      </c>
      <c r="E47" s="549">
        <f>Activity!$C46*Activity!$D46*Activity!G46</f>
        <v>0</v>
      </c>
      <c r="F47" s="551">
        <f>Activity!$C46*Activity!$D46*Activity!H46</f>
        <v>0</v>
      </c>
      <c r="G47" s="551">
        <f>Activity!$C46*Activity!$D46*Activity!I46</f>
        <v>0</v>
      </c>
      <c r="H47" s="551">
        <f>Activity!$C46*Activity!$D46*Activity!J46</f>
        <v>0</v>
      </c>
      <c r="I47" s="551">
        <f>Activity!$C46*Activity!$D46*Activity!K46</f>
        <v>0</v>
      </c>
      <c r="J47" s="552">
        <f>Activity!$C46*Activity!$D46*Activity!L46</f>
        <v>0</v>
      </c>
      <c r="K47" s="551">
        <f>Activity!$C46*Activity!$D46*Activity!M46</f>
        <v>0</v>
      </c>
      <c r="L47" s="551">
        <f>Activity!$C46*Activity!$D46*Activity!N46</f>
        <v>0</v>
      </c>
      <c r="M47" s="549">
        <f>Activity!$C46*Activity!$D46*Activity!O46</f>
        <v>0</v>
      </c>
      <c r="N47" s="413">
        <v>0</v>
      </c>
      <c r="O47" s="551">
        <f>Activity!C46*Activity!D46</f>
        <v>0</v>
      </c>
      <c r="P47" s="558">
        <f>Activity!X46</f>
        <v>0</v>
      </c>
    </row>
    <row r="48" spans="2:16">
      <c r="B48" s="7">
        <f t="shared" si="1"/>
        <v>2034</v>
      </c>
      <c r="C48" s="550">
        <f>Activity!$C47*Activity!$D47*Activity!E47</f>
        <v>0</v>
      </c>
      <c r="D48" s="551">
        <f>Activity!$C47*Activity!$D47*Activity!F47</f>
        <v>0</v>
      </c>
      <c r="E48" s="549">
        <f>Activity!$C47*Activity!$D47*Activity!G47</f>
        <v>0</v>
      </c>
      <c r="F48" s="551">
        <f>Activity!$C47*Activity!$D47*Activity!H47</f>
        <v>0</v>
      </c>
      <c r="G48" s="551">
        <f>Activity!$C47*Activity!$D47*Activity!I47</f>
        <v>0</v>
      </c>
      <c r="H48" s="551">
        <f>Activity!$C47*Activity!$D47*Activity!J47</f>
        <v>0</v>
      </c>
      <c r="I48" s="551">
        <f>Activity!$C47*Activity!$D47*Activity!K47</f>
        <v>0</v>
      </c>
      <c r="J48" s="552">
        <f>Activity!$C47*Activity!$D47*Activity!L47</f>
        <v>0</v>
      </c>
      <c r="K48" s="551">
        <f>Activity!$C47*Activity!$D47*Activity!M47</f>
        <v>0</v>
      </c>
      <c r="L48" s="551">
        <f>Activity!$C47*Activity!$D47*Activity!N47</f>
        <v>0</v>
      </c>
      <c r="M48" s="549">
        <f>Activity!$C47*Activity!$D47*Activity!O47</f>
        <v>0</v>
      </c>
      <c r="N48" s="413">
        <v>0</v>
      </c>
      <c r="O48" s="551">
        <f>Activity!C47*Activity!D47</f>
        <v>0</v>
      </c>
      <c r="P48" s="558">
        <f>Activity!X47</f>
        <v>0</v>
      </c>
    </row>
    <row r="49" spans="2:16">
      <c r="B49" s="7">
        <f t="shared" si="1"/>
        <v>2035</v>
      </c>
      <c r="C49" s="550">
        <f>Activity!$C48*Activity!$D48*Activity!E48</f>
        <v>0</v>
      </c>
      <c r="D49" s="551">
        <f>Activity!$C48*Activity!$D48*Activity!F48</f>
        <v>0</v>
      </c>
      <c r="E49" s="549">
        <f>Activity!$C48*Activity!$D48*Activity!G48</f>
        <v>0</v>
      </c>
      <c r="F49" s="551">
        <f>Activity!$C48*Activity!$D48*Activity!H48</f>
        <v>0</v>
      </c>
      <c r="G49" s="551">
        <f>Activity!$C48*Activity!$D48*Activity!I48</f>
        <v>0</v>
      </c>
      <c r="H49" s="551">
        <f>Activity!$C48*Activity!$D48*Activity!J48</f>
        <v>0</v>
      </c>
      <c r="I49" s="551">
        <f>Activity!$C48*Activity!$D48*Activity!K48</f>
        <v>0</v>
      </c>
      <c r="J49" s="552">
        <f>Activity!$C48*Activity!$D48*Activity!L48</f>
        <v>0</v>
      </c>
      <c r="K49" s="551">
        <f>Activity!$C48*Activity!$D48*Activity!M48</f>
        <v>0</v>
      </c>
      <c r="L49" s="551">
        <f>Activity!$C48*Activity!$D48*Activity!N48</f>
        <v>0</v>
      </c>
      <c r="M49" s="549">
        <f>Activity!$C48*Activity!$D48*Activity!O48</f>
        <v>0</v>
      </c>
      <c r="N49" s="413">
        <v>0</v>
      </c>
      <c r="O49" s="551">
        <f>Activity!C48*Activity!D48</f>
        <v>0</v>
      </c>
      <c r="P49" s="558">
        <f>Activity!X48</f>
        <v>0</v>
      </c>
    </row>
    <row r="50" spans="2:16">
      <c r="B50" s="7">
        <f t="shared" si="1"/>
        <v>2036</v>
      </c>
      <c r="C50" s="550">
        <f>Activity!$C49*Activity!$D49*Activity!E49</f>
        <v>0</v>
      </c>
      <c r="D50" s="551">
        <f>Activity!$C49*Activity!$D49*Activity!F49</f>
        <v>0</v>
      </c>
      <c r="E50" s="549">
        <f>Activity!$C49*Activity!$D49*Activity!G49</f>
        <v>0</v>
      </c>
      <c r="F50" s="551">
        <f>Activity!$C49*Activity!$D49*Activity!H49</f>
        <v>0</v>
      </c>
      <c r="G50" s="551">
        <f>Activity!$C49*Activity!$D49*Activity!I49</f>
        <v>0</v>
      </c>
      <c r="H50" s="551">
        <f>Activity!$C49*Activity!$D49*Activity!J49</f>
        <v>0</v>
      </c>
      <c r="I50" s="551">
        <f>Activity!$C49*Activity!$D49*Activity!K49</f>
        <v>0</v>
      </c>
      <c r="J50" s="552">
        <f>Activity!$C49*Activity!$D49*Activity!L49</f>
        <v>0</v>
      </c>
      <c r="K50" s="551">
        <f>Activity!$C49*Activity!$D49*Activity!M49</f>
        <v>0</v>
      </c>
      <c r="L50" s="551">
        <f>Activity!$C49*Activity!$D49*Activity!N49</f>
        <v>0</v>
      </c>
      <c r="M50" s="549">
        <f>Activity!$C49*Activity!$D49*Activity!O49</f>
        <v>0</v>
      </c>
      <c r="N50" s="413">
        <v>0</v>
      </c>
      <c r="O50" s="551">
        <f>Activity!C49*Activity!D49</f>
        <v>0</v>
      </c>
      <c r="P50" s="558">
        <f>Activity!X49</f>
        <v>0</v>
      </c>
    </row>
    <row r="51" spans="2:16">
      <c r="B51" s="7">
        <f t="shared" si="1"/>
        <v>2037</v>
      </c>
      <c r="C51" s="550">
        <f>Activity!$C50*Activity!$D50*Activity!E50</f>
        <v>0</v>
      </c>
      <c r="D51" s="551">
        <f>Activity!$C50*Activity!$D50*Activity!F50</f>
        <v>0</v>
      </c>
      <c r="E51" s="549">
        <f>Activity!$C50*Activity!$D50*Activity!G50</f>
        <v>0</v>
      </c>
      <c r="F51" s="551">
        <f>Activity!$C50*Activity!$D50*Activity!H50</f>
        <v>0</v>
      </c>
      <c r="G51" s="551">
        <f>Activity!$C50*Activity!$D50*Activity!I50</f>
        <v>0</v>
      </c>
      <c r="H51" s="551">
        <f>Activity!$C50*Activity!$D50*Activity!J50</f>
        <v>0</v>
      </c>
      <c r="I51" s="551">
        <f>Activity!$C50*Activity!$D50*Activity!K50</f>
        <v>0</v>
      </c>
      <c r="J51" s="552">
        <f>Activity!$C50*Activity!$D50*Activity!L50</f>
        <v>0</v>
      </c>
      <c r="K51" s="551">
        <f>Activity!$C50*Activity!$D50*Activity!M50</f>
        <v>0</v>
      </c>
      <c r="L51" s="551">
        <f>Activity!$C50*Activity!$D50*Activity!N50</f>
        <v>0</v>
      </c>
      <c r="M51" s="549">
        <f>Activity!$C50*Activity!$D50*Activity!O50</f>
        <v>0</v>
      </c>
      <c r="N51" s="413">
        <v>0</v>
      </c>
      <c r="O51" s="551">
        <f>Activity!C50*Activity!D50</f>
        <v>0</v>
      </c>
      <c r="P51" s="558">
        <f>Activity!X50</f>
        <v>0</v>
      </c>
    </row>
    <row r="52" spans="2:16">
      <c r="B52" s="7">
        <f t="shared" si="1"/>
        <v>2038</v>
      </c>
      <c r="C52" s="550">
        <f>Activity!$C51*Activity!$D51*Activity!E51</f>
        <v>0</v>
      </c>
      <c r="D52" s="551">
        <f>Activity!$C51*Activity!$D51*Activity!F51</f>
        <v>0</v>
      </c>
      <c r="E52" s="549">
        <f>Activity!$C51*Activity!$D51*Activity!G51</f>
        <v>0</v>
      </c>
      <c r="F52" s="551">
        <f>Activity!$C51*Activity!$D51*Activity!H51</f>
        <v>0</v>
      </c>
      <c r="G52" s="551">
        <f>Activity!$C51*Activity!$D51*Activity!I51</f>
        <v>0</v>
      </c>
      <c r="H52" s="551">
        <f>Activity!$C51*Activity!$D51*Activity!J51</f>
        <v>0</v>
      </c>
      <c r="I52" s="551">
        <f>Activity!$C51*Activity!$D51*Activity!K51</f>
        <v>0</v>
      </c>
      <c r="J52" s="552">
        <f>Activity!$C51*Activity!$D51*Activity!L51</f>
        <v>0</v>
      </c>
      <c r="K52" s="551">
        <f>Activity!$C51*Activity!$D51*Activity!M51</f>
        <v>0</v>
      </c>
      <c r="L52" s="551">
        <f>Activity!$C51*Activity!$D51*Activity!N51</f>
        <v>0</v>
      </c>
      <c r="M52" s="549">
        <f>Activity!$C51*Activity!$D51*Activity!O51</f>
        <v>0</v>
      </c>
      <c r="N52" s="413">
        <v>0</v>
      </c>
      <c r="O52" s="551">
        <f>Activity!C51*Activity!D51</f>
        <v>0</v>
      </c>
      <c r="P52" s="558">
        <f>Activity!X51</f>
        <v>0</v>
      </c>
    </row>
    <row r="53" spans="2:16">
      <c r="B53" s="7">
        <f t="shared" si="1"/>
        <v>2039</v>
      </c>
      <c r="C53" s="550">
        <f>Activity!$C52*Activity!$D52*Activity!E52</f>
        <v>0</v>
      </c>
      <c r="D53" s="551">
        <f>Activity!$C52*Activity!$D52*Activity!F52</f>
        <v>0</v>
      </c>
      <c r="E53" s="549">
        <f>Activity!$C52*Activity!$D52*Activity!G52</f>
        <v>0</v>
      </c>
      <c r="F53" s="551">
        <f>Activity!$C52*Activity!$D52*Activity!H52</f>
        <v>0</v>
      </c>
      <c r="G53" s="551">
        <f>Activity!$C52*Activity!$D52*Activity!I52</f>
        <v>0</v>
      </c>
      <c r="H53" s="551">
        <f>Activity!$C52*Activity!$D52*Activity!J52</f>
        <v>0</v>
      </c>
      <c r="I53" s="551">
        <f>Activity!$C52*Activity!$D52*Activity!K52</f>
        <v>0</v>
      </c>
      <c r="J53" s="552">
        <f>Activity!$C52*Activity!$D52*Activity!L52</f>
        <v>0</v>
      </c>
      <c r="K53" s="551">
        <f>Activity!$C52*Activity!$D52*Activity!M52</f>
        <v>0</v>
      </c>
      <c r="L53" s="551">
        <f>Activity!$C52*Activity!$D52*Activity!N52</f>
        <v>0</v>
      </c>
      <c r="M53" s="549">
        <f>Activity!$C52*Activity!$D52*Activity!O52</f>
        <v>0</v>
      </c>
      <c r="N53" s="413">
        <v>0</v>
      </c>
      <c r="O53" s="551">
        <f>Activity!C52*Activity!D52</f>
        <v>0</v>
      </c>
      <c r="P53" s="558">
        <f>Activity!X52</f>
        <v>0</v>
      </c>
    </row>
    <row r="54" spans="2:16">
      <c r="B54" s="7">
        <f t="shared" si="1"/>
        <v>2040</v>
      </c>
      <c r="C54" s="550">
        <f>Activity!$C53*Activity!$D53*Activity!E53</f>
        <v>0</v>
      </c>
      <c r="D54" s="551">
        <f>Activity!$C53*Activity!$D53*Activity!F53</f>
        <v>0</v>
      </c>
      <c r="E54" s="549">
        <f>Activity!$C53*Activity!$D53*Activity!G53</f>
        <v>0</v>
      </c>
      <c r="F54" s="551">
        <f>Activity!$C53*Activity!$D53*Activity!H53</f>
        <v>0</v>
      </c>
      <c r="G54" s="551">
        <f>Activity!$C53*Activity!$D53*Activity!I53</f>
        <v>0</v>
      </c>
      <c r="H54" s="551">
        <f>Activity!$C53*Activity!$D53*Activity!J53</f>
        <v>0</v>
      </c>
      <c r="I54" s="551">
        <f>Activity!$C53*Activity!$D53*Activity!K53</f>
        <v>0</v>
      </c>
      <c r="J54" s="552">
        <f>Activity!$C53*Activity!$D53*Activity!L53</f>
        <v>0</v>
      </c>
      <c r="K54" s="551">
        <f>Activity!$C53*Activity!$D53*Activity!M53</f>
        <v>0</v>
      </c>
      <c r="L54" s="551">
        <f>Activity!$C53*Activity!$D53*Activity!N53</f>
        <v>0</v>
      </c>
      <c r="M54" s="549">
        <f>Activity!$C53*Activity!$D53*Activity!O53</f>
        <v>0</v>
      </c>
      <c r="N54" s="413">
        <v>0</v>
      </c>
      <c r="O54" s="551">
        <f>Activity!C53*Activity!D53</f>
        <v>0</v>
      </c>
      <c r="P54" s="558">
        <f>Activity!X53</f>
        <v>0</v>
      </c>
    </row>
    <row r="55" spans="2:16">
      <c r="B55" s="7">
        <f t="shared" si="1"/>
        <v>2041</v>
      </c>
      <c r="C55" s="550">
        <f>Activity!$C54*Activity!$D54*Activity!E54</f>
        <v>0</v>
      </c>
      <c r="D55" s="551">
        <f>Activity!$C54*Activity!$D54*Activity!F54</f>
        <v>0</v>
      </c>
      <c r="E55" s="549">
        <f>Activity!$C54*Activity!$D54*Activity!G54</f>
        <v>0</v>
      </c>
      <c r="F55" s="551">
        <f>Activity!$C54*Activity!$D54*Activity!H54</f>
        <v>0</v>
      </c>
      <c r="G55" s="551">
        <f>Activity!$C54*Activity!$D54*Activity!I54</f>
        <v>0</v>
      </c>
      <c r="H55" s="551">
        <f>Activity!$C54*Activity!$D54*Activity!J54</f>
        <v>0</v>
      </c>
      <c r="I55" s="551">
        <f>Activity!$C54*Activity!$D54*Activity!K54</f>
        <v>0</v>
      </c>
      <c r="J55" s="552">
        <f>Activity!$C54*Activity!$D54*Activity!L54</f>
        <v>0</v>
      </c>
      <c r="K55" s="551">
        <f>Activity!$C54*Activity!$D54*Activity!M54</f>
        <v>0</v>
      </c>
      <c r="L55" s="551">
        <f>Activity!$C54*Activity!$D54*Activity!N54</f>
        <v>0</v>
      </c>
      <c r="M55" s="549">
        <f>Activity!$C54*Activity!$D54*Activity!O54</f>
        <v>0</v>
      </c>
      <c r="N55" s="413">
        <v>0</v>
      </c>
      <c r="O55" s="551">
        <f>Activity!C54*Activity!D54</f>
        <v>0</v>
      </c>
      <c r="P55" s="558">
        <f>Activity!X54</f>
        <v>0</v>
      </c>
    </row>
    <row r="56" spans="2:16">
      <c r="B56" s="7">
        <f t="shared" si="1"/>
        <v>2042</v>
      </c>
      <c r="C56" s="550">
        <f>Activity!$C55*Activity!$D55*Activity!E55</f>
        <v>0</v>
      </c>
      <c r="D56" s="551">
        <f>Activity!$C55*Activity!$D55*Activity!F55</f>
        <v>0</v>
      </c>
      <c r="E56" s="549">
        <f>Activity!$C55*Activity!$D55*Activity!G55</f>
        <v>0</v>
      </c>
      <c r="F56" s="551">
        <f>Activity!$C55*Activity!$D55*Activity!H55</f>
        <v>0</v>
      </c>
      <c r="G56" s="551">
        <f>Activity!$C55*Activity!$D55*Activity!I55</f>
        <v>0</v>
      </c>
      <c r="H56" s="551">
        <f>Activity!$C55*Activity!$D55*Activity!J55</f>
        <v>0</v>
      </c>
      <c r="I56" s="551">
        <f>Activity!$C55*Activity!$D55*Activity!K55</f>
        <v>0</v>
      </c>
      <c r="J56" s="552">
        <f>Activity!$C55*Activity!$D55*Activity!L55</f>
        <v>0</v>
      </c>
      <c r="K56" s="551">
        <f>Activity!$C55*Activity!$D55*Activity!M55</f>
        <v>0</v>
      </c>
      <c r="L56" s="551">
        <f>Activity!$C55*Activity!$D55*Activity!N55</f>
        <v>0</v>
      </c>
      <c r="M56" s="549">
        <f>Activity!$C55*Activity!$D55*Activity!O55</f>
        <v>0</v>
      </c>
      <c r="N56" s="413">
        <v>0</v>
      </c>
      <c r="O56" s="551">
        <f>Activity!C55*Activity!D55</f>
        <v>0</v>
      </c>
      <c r="P56" s="558">
        <f>Activity!X55</f>
        <v>0</v>
      </c>
    </row>
    <row r="57" spans="2:16">
      <c r="B57" s="7">
        <f t="shared" si="1"/>
        <v>2043</v>
      </c>
      <c r="C57" s="550">
        <f>Activity!$C56*Activity!$D56*Activity!E56</f>
        <v>0</v>
      </c>
      <c r="D57" s="551">
        <f>Activity!$C56*Activity!$D56*Activity!F56</f>
        <v>0</v>
      </c>
      <c r="E57" s="549">
        <f>Activity!$C56*Activity!$D56*Activity!G56</f>
        <v>0</v>
      </c>
      <c r="F57" s="551">
        <f>Activity!$C56*Activity!$D56*Activity!H56</f>
        <v>0</v>
      </c>
      <c r="G57" s="551">
        <f>Activity!$C56*Activity!$D56*Activity!I56</f>
        <v>0</v>
      </c>
      <c r="H57" s="551">
        <f>Activity!$C56*Activity!$D56*Activity!J56</f>
        <v>0</v>
      </c>
      <c r="I57" s="551">
        <f>Activity!$C56*Activity!$D56*Activity!K56</f>
        <v>0</v>
      </c>
      <c r="J57" s="552">
        <f>Activity!$C56*Activity!$D56*Activity!L56</f>
        <v>0</v>
      </c>
      <c r="K57" s="551">
        <f>Activity!$C56*Activity!$D56*Activity!M56</f>
        <v>0</v>
      </c>
      <c r="L57" s="551">
        <f>Activity!$C56*Activity!$D56*Activity!N56</f>
        <v>0</v>
      </c>
      <c r="M57" s="549">
        <f>Activity!$C56*Activity!$D56*Activity!O56</f>
        <v>0</v>
      </c>
      <c r="N57" s="413">
        <v>0</v>
      </c>
      <c r="O57" s="551">
        <f>Activity!C56*Activity!D56</f>
        <v>0</v>
      </c>
      <c r="P57" s="558">
        <f>Activity!X56</f>
        <v>0</v>
      </c>
    </row>
    <row r="58" spans="2:16">
      <c r="B58" s="7">
        <f t="shared" si="1"/>
        <v>2044</v>
      </c>
      <c r="C58" s="550">
        <f>Activity!$C57*Activity!$D57*Activity!E57</f>
        <v>0</v>
      </c>
      <c r="D58" s="551">
        <f>Activity!$C57*Activity!$D57*Activity!F57</f>
        <v>0</v>
      </c>
      <c r="E58" s="549">
        <f>Activity!$C57*Activity!$D57*Activity!G57</f>
        <v>0</v>
      </c>
      <c r="F58" s="551">
        <f>Activity!$C57*Activity!$D57*Activity!H57</f>
        <v>0</v>
      </c>
      <c r="G58" s="551">
        <f>Activity!$C57*Activity!$D57*Activity!I57</f>
        <v>0</v>
      </c>
      <c r="H58" s="551">
        <f>Activity!$C57*Activity!$D57*Activity!J57</f>
        <v>0</v>
      </c>
      <c r="I58" s="551">
        <f>Activity!$C57*Activity!$D57*Activity!K57</f>
        <v>0</v>
      </c>
      <c r="J58" s="552">
        <f>Activity!$C57*Activity!$D57*Activity!L57</f>
        <v>0</v>
      </c>
      <c r="K58" s="551">
        <f>Activity!$C57*Activity!$D57*Activity!M57</f>
        <v>0</v>
      </c>
      <c r="L58" s="551">
        <f>Activity!$C57*Activity!$D57*Activity!N57</f>
        <v>0</v>
      </c>
      <c r="M58" s="549">
        <f>Activity!$C57*Activity!$D57*Activity!O57</f>
        <v>0</v>
      </c>
      <c r="N58" s="413">
        <v>0</v>
      </c>
      <c r="O58" s="551">
        <f>Activity!C57*Activity!D57</f>
        <v>0</v>
      </c>
      <c r="P58" s="558">
        <f>Activity!X57</f>
        <v>0</v>
      </c>
    </row>
    <row r="59" spans="2:16">
      <c r="B59" s="7">
        <f t="shared" si="1"/>
        <v>2045</v>
      </c>
      <c r="C59" s="550">
        <f>Activity!$C58*Activity!$D58*Activity!E58</f>
        <v>0</v>
      </c>
      <c r="D59" s="551">
        <f>Activity!$C58*Activity!$D58*Activity!F58</f>
        <v>0</v>
      </c>
      <c r="E59" s="549">
        <f>Activity!$C58*Activity!$D58*Activity!G58</f>
        <v>0</v>
      </c>
      <c r="F59" s="551">
        <f>Activity!$C58*Activity!$D58*Activity!H58</f>
        <v>0</v>
      </c>
      <c r="G59" s="551">
        <f>Activity!$C58*Activity!$D58*Activity!I58</f>
        <v>0</v>
      </c>
      <c r="H59" s="551">
        <f>Activity!$C58*Activity!$D58*Activity!J58</f>
        <v>0</v>
      </c>
      <c r="I59" s="551">
        <f>Activity!$C58*Activity!$D58*Activity!K58</f>
        <v>0</v>
      </c>
      <c r="J59" s="552">
        <f>Activity!$C58*Activity!$D58*Activity!L58</f>
        <v>0</v>
      </c>
      <c r="K59" s="551">
        <f>Activity!$C58*Activity!$D58*Activity!M58</f>
        <v>0</v>
      </c>
      <c r="L59" s="551">
        <f>Activity!$C58*Activity!$D58*Activity!N58</f>
        <v>0</v>
      </c>
      <c r="M59" s="549">
        <f>Activity!$C58*Activity!$D58*Activity!O58</f>
        <v>0</v>
      </c>
      <c r="N59" s="413">
        <v>0</v>
      </c>
      <c r="O59" s="551">
        <f>Activity!C58*Activity!D58</f>
        <v>0</v>
      </c>
      <c r="P59" s="558">
        <f>Activity!X58</f>
        <v>0</v>
      </c>
    </row>
    <row r="60" spans="2:16">
      <c r="B60" s="7">
        <f t="shared" si="1"/>
        <v>2046</v>
      </c>
      <c r="C60" s="550">
        <f>Activity!$C59*Activity!$D59*Activity!E59</f>
        <v>0</v>
      </c>
      <c r="D60" s="551">
        <f>Activity!$C59*Activity!$D59*Activity!F59</f>
        <v>0</v>
      </c>
      <c r="E60" s="549">
        <f>Activity!$C59*Activity!$D59*Activity!G59</f>
        <v>0</v>
      </c>
      <c r="F60" s="551">
        <f>Activity!$C59*Activity!$D59*Activity!H59</f>
        <v>0</v>
      </c>
      <c r="G60" s="551">
        <f>Activity!$C59*Activity!$D59*Activity!I59</f>
        <v>0</v>
      </c>
      <c r="H60" s="551">
        <f>Activity!$C59*Activity!$D59*Activity!J59</f>
        <v>0</v>
      </c>
      <c r="I60" s="551">
        <f>Activity!$C59*Activity!$D59*Activity!K59</f>
        <v>0</v>
      </c>
      <c r="J60" s="552">
        <f>Activity!$C59*Activity!$D59*Activity!L59</f>
        <v>0</v>
      </c>
      <c r="K60" s="551">
        <f>Activity!$C59*Activity!$D59*Activity!M59</f>
        <v>0</v>
      </c>
      <c r="L60" s="551">
        <f>Activity!$C59*Activity!$D59*Activity!N59</f>
        <v>0</v>
      </c>
      <c r="M60" s="549">
        <f>Activity!$C59*Activity!$D59*Activity!O59</f>
        <v>0</v>
      </c>
      <c r="N60" s="413">
        <v>0</v>
      </c>
      <c r="O60" s="551">
        <f>Activity!C59*Activity!D59</f>
        <v>0</v>
      </c>
      <c r="P60" s="558">
        <f>Activity!X59</f>
        <v>0</v>
      </c>
    </row>
    <row r="61" spans="2:16">
      <c r="B61" s="7">
        <f t="shared" si="1"/>
        <v>2047</v>
      </c>
      <c r="C61" s="550">
        <f>Activity!$C60*Activity!$D60*Activity!E60</f>
        <v>0</v>
      </c>
      <c r="D61" s="551">
        <f>Activity!$C60*Activity!$D60*Activity!F60</f>
        <v>0</v>
      </c>
      <c r="E61" s="549">
        <f>Activity!$C60*Activity!$D60*Activity!G60</f>
        <v>0</v>
      </c>
      <c r="F61" s="551">
        <f>Activity!$C60*Activity!$D60*Activity!H60</f>
        <v>0</v>
      </c>
      <c r="G61" s="551">
        <f>Activity!$C60*Activity!$D60*Activity!I60</f>
        <v>0</v>
      </c>
      <c r="H61" s="551">
        <f>Activity!$C60*Activity!$D60*Activity!J60</f>
        <v>0</v>
      </c>
      <c r="I61" s="551">
        <f>Activity!$C60*Activity!$D60*Activity!K60</f>
        <v>0</v>
      </c>
      <c r="J61" s="552">
        <f>Activity!$C60*Activity!$D60*Activity!L60</f>
        <v>0</v>
      </c>
      <c r="K61" s="551">
        <f>Activity!$C60*Activity!$D60*Activity!M60</f>
        <v>0</v>
      </c>
      <c r="L61" s="551">
        <f>Activity!$C60*Activity!$D60*Activity!N60</f>
        <v>0</v>
      </c>
      <c r="M61" s="549">
        <f>Activity!$C60*Activity!$D60*Activity!O60</f>
        <v>0</v>
      </c>
      <c r="N61" s="413">
        <v>0</v>
      </c>
      <c r="O61" s="551">
        <f>Activity!C60*Activity!D60</f>
        <v>0</v>
      </c>
      <c r="P61" s="558">
        <f>Activity!X60</f>
        <v>0</v>
      </c>
    </row>
    <row r="62" spans="2:16">
      <c r="B62" s="7">
        <f t="shared" si="1"/>
        <v>2048</v>
      </c>
      <c r="C62" s="550">
        <f>Activity!$C61*Activity!$D61*Activity!E61</f>
        <v>0</v>
      </c>
      <c r="D62" s="551">
        <f>Activity!$C61*Activity!$D61*Activity!F61</f>
        <v>0</v>
      </c>
      <c r="E62" s="549">
        <f>Activity!$C61*Activity!$D61*Activity!G61</f>
        <v>0</v>
      </c>
      <c r="F62" s="551">
        <f>Activity!$C61*Activity!$D61*Activity!H61</f>
        <v>0</v>
      </c>
      <c r="G62" s="551">
        <f>Activity!$C61*Activity!$D61*Activity!I61</f>
        <v>0</v>
      </c>
      <c r="H62" s="551">
        <f>Activity!$C61*Activity!$D61*Activity!J61</f>
        <v>0</v>
      </c>
      <c r="I62" s="551">
        <f>Activity!$C61*Activity!$D61*Activity!K61</f>
        <v>0</v>
      </c>
      <c r="J62" s="552">
        <f>Activity!$C61*Activity!$D61*Activity!L61</f>
        <v>0</v>
      </c>
      <c r="K62" s="551">
        <f>Activity!$C61*Activity!$D61*Activity!M61</f>
        <v>0</v>
      </c>
      <c r="L62" s="551">
        <f>Activity!$C61*Activity!$D61*Activity!N61</f>
        <v>0</v>
      </c>
      <c r="M62" s="549">
        <f>Activity!$C61*Activity!$D61*Activity!O61</f>
        <v>0</v>
      </c>
      <c r="N62" s="413">
        <v>0</v>
      </c>
      <c r="O62" s="551">
        <f>Activity!C61*Activity!D61</f>
        <v>0</v>
      </c>
      <c r="P62" s="558">
        <f>Activity!X61</f>
        <v>0</v>
      </c>
    </row>
    <row r="63" spans="2:16">
      <c r="B63" s="7">
        <f t="shared" si="1"/>
        <v>2049</v>
      </c>
      <c r="C63" s="550">
        <f>Activity!$C62*Activity!$D62*Activity!E62</f>
        <v>0</v>
      </c>
      <c r="D63" s="551">
        <f>Activity!$C62*Activity!$D62*Activity!F62</f>
        <v>0</v>
      </c>
      <c r="E63" s="549">
        <f>Activity!$C62*Activity!$D62*Activity!G62</f>
        <v>0</v>
      </c>
      <c r="F63" s="551">
        <f>Activity!$C62*Activity!$D62*Activity!H62</f>
        <v>0</v>
      </c>
      <c r="G63" s="551">
        <f>Activity!$C62*Activity!$D62*Activity!I62</f>
        <v>0</v>
      </c>
      <c r="H63" s="551">
        <f>Activity!$C62*Activity!$D62*Activity!J62</f>
        <v>0</v>
      </c>
      <c r="I63" s="551">
        <f>Activity!$C62*Activity!$D62*Activity!K62</f>
        <v>0</v>
      </c>
      <c r="J63" s="552">
        <f>Activity!$C62*Activity!$D62*Activity!L62</f>
        <v>0</v>
      </c>
      <c r="K63" s="551">
        <f>Activity!$C62*Activity!$D62*Activity!M62</f>
        <v>0</v>
      </c>
      <c r="L63" s="551">
        <f>Activity!$C62*Activity!$D62*Activity!N62</f>
        <v>0</v>
      </c>
      <c r="M63" s="549">
        <f>Activity!$C62*Activity!$D62*Activity!O62</f>
        <v>0</v>
      </c>
      <c r="N63" s="413">
        <v>0</v>
      </c>
      <c r="O63" s="551">
        <f>Activity!C62*Activity!D62</f>
        <v>0</v>
      </c>
      <c r="P63" s="558">
        <f>Activity!X62</f>
        <v>0</v>
      </c>
    </row>
    <row r="64" spans="2:16">
      <c r="B64" s="7">
        <f t="shared" si="1"/>
        <v>2050</v>
      </c>
      <c r="C64" s="550">
        <f>Activity!$C63*Activity!$D63*Activity!E63</f>
        <v>0</v>
      </c>
      <c r="D64" s="551">
        <f>Activity!$C63*Activity!$D63*Activity!F63</f>
        <v>0</v>
      </c>
      <c r="E64" s="549">
        <f>Activity!$C63*Activity!$D63*Activity!G63</f>
        <v>0</v>
      </c>
      <c r="F64" s="551">
        <f>Activity!$C63*Activity!$D63*Activity!H63</f>
        <v>0</v>
      </c>
      <c r="G64" s="551">
        <f>Activity!$C63*Activity!$D63*Activity!I63</f>
        <v>0</v>
      </c>
      <c r="H64" s="551">
        <f>Activity!$C63*Activity!$D63*Activity!J63</f>
        <v>0</v>
      </c>
      <c r="I64" s="551">
        <f>Activity!$C63*Activity!$D63*Activity!K63</f>
        <v>0</v>
      </c>
      <c r="J64" s="552">
        <f>Activity!$C63*Activity!$D63*Activity!L63</f>
        <v>0</v>
      </c>
      <c r="K64" s="551">
        <f>Activity!$C63*Activity!$D63*Activity!M63</f>
        <v>0</v>
      </c>
      <c r="L64" s="551">
        <f>Activity!$C63*Activity!$D63*Activity!N63</f>
        <v>0</v>
      </c>
      <c r="M64" s="549">
        <f>Activity!$C63*Activity!$D63*Activity!O63</f>
        <v>0</v>
      </c>
      <c r="N64" s="413">
        <v>0</v>
      </c>
      <c r="O64" s="551">
        <f>Activity!C63*Activity!D63</f>
        <v>0</v>
      </c>
      <c r="P64" s="558">
        <f>Activity!X63</f>
        <v>0</v>
      </c>
    </row>
    <row r="65" spans="2:16">
      <c r="B65" s="7">
        <f t="shared" si="1"/>
        <v>2051</v>
      </c>
      <c r="C65" s="550">
        <f>Activity!$C64*Activity!$D64*Activity!E64</f>
        <v>0</v>
      </c>
      <c r="D65" s="551">
        <f>Activity!$C64*Activity!$D64*Activity!F64</f>
        <v>0</v>
      </c>
      <c r="E65" s="549">
        <f>Activity!$C64*Activity!$D64*Activity!G64</f>
        <v>0</v>
      </c>
      <c r="F65" s="551">
        <f>Activity!$C64*Activity!$D64*Activity!H64</f>
        <v>0</v>
      </c>
      <c r="G65" s="551">
        <f>Activity!$C64*Activity!$D64*Activity!I64</f>
        <v>0</v>
      </c>
      <c r="H65" s="551">
        <f>Activity!$C64*Activity!$D64*Activity!J64</f>
        <v>0</v>
      </c>
      <c r="I65" s="551">
        <f>Activity!$C64*Activity!$D64*Activity!K64</f>
        <v>0</v>
      </c>
      <c r="J65" s="552">
        <f>Activity!$C64*Activity!$D64*Activity!L64</f>
        <v>0</v>
      </c>
      <c r="K65" s="551">
        <f>Activity!$C64*Activity!$D64*Activity!M64</f>
        <v>0</v>
      </c>
      <c r="L65" s="551">
        <f>Activity!$C64*Activity!$D64*Activity!N64</f>
        <v>0</v>
      </c>
      <c r="M65" s="549">
        <f>Activity!$C64*Activity!$D64*Activity!O64</f>
        <v>0</v>
      </c>
      <c r="N65" s="413">
        <v>0</v>
      </c>
      <c r="O65" s="551">
        <f>Activity!C64*Activity!D64</f>
        <v>0</v>
      </c>
      <c r="P65" s="558">
        <f>Activity!X64</f>
        <v>0</v>
      </c>
    </row>
    <row r="66" spans="2:16">
      <c r="B66" s="7">
        <f t="shared" si="1"/>
        <v>2052</v>
      </c>
      <c r="C66" s="550">
        <f>Activity!$C65*Activity!$D65*Activity!E65</f>
        <v>0</v>
      </c>
      <c r="D66" s="551">
        <f>Activity!$C65*Activity!$D65*Activity!F65</f>
        <v>0</v>
      </c>
      <c r="E66" s="549">
        <f>Activity!$C65*Activity!$D65*Activity!G65</f>
        <v>0</v>
      </c>
      <c r="F66" s="551">
        <f>Activity!$C65*Activity!$D65*Activity!H65</f>
        <v>0</v>
      </c>
      <c r="G66" s="551">
        <f>Activity!$C65*Activity!$D65*Activity!I65</f>
        <v>0</v>
      </c>
      <c r="H66" s="551">
        <f>Activity!$C65*Activity!$D65*Activity!J65</f>
        <v>0</v>
      </c>
      <c r="I66" s="551">
        <f>Activity!$C65*Activity!$D65*Activity!K65</f>
        <v>0</v>
      </c>
      <c r="J66" s="552">
        <f>Activity!$C65*Activity!$D65*Activity!L65</f>
        <v>0</v>
      </c>
      <c r="K66" s="551">
        <f>Activity!$C65*Activity!$D65*Activity!M65</f>
        <v>0</v>
      </c>
      <c r="L66" s="551">
        <f>Activity!$C65*Activity!$D65*Activity!N65</f>
        <v>0</v>
      </c>
      <c r="M66" s="549">
        <f>Activity!$C65*Activity!$D65*Activity!O65</f>
        <v>0</v>
      </c>
      <c r="N66" s="413">
        <v>0</v>
      </c>
      <c r="O66" s="551">
        <f>Activity!C65*Activity!D65</f>
        <v>0</v>
      </c>
      <c r="P66" s="558">
        <f>Activity!X65</f>
        <v>0</v>
      </c>
    </row>
    <row r="67" spans="2:16">
      <c r="B67" s="7">
        <f t="shared" si="1"/>
        <v>2053</v>
      </c>
      <c r="C67" s="550">
        <f>Activity!$C66*Activity!$D66*Activity!E66</f>
        <v>0</v>
      </c>
      <c r="D67" s="551">
        <f>Activity!$C66*Activity!$D66*Activity!F66</f>
        <v>0</v>
      </c>
      <c r="E67" s="549">
        <f>Activity!$C66*Activity!$D66*Activity!G66</f>
        <v>0</v>
      </c>
      <c r="F67" s="551">
        <f>Activity!$C66*Activity!$D66*Activity!H66</f>
        <v>0</v>
      </c>
      <c r="G67" s="551">
        <f>Activity!$C66*Activity!$D66*Activity!I66</f>
        <v>0</v>
      </c>
      <c r="H67" s="551">
        <f>Activity!$C66*Activity!$D66*Activity!J66</f>
        <v>0</v>
      </c>
      <c r="I67" s="551">
        <f>Activity!$C66*Activity!$D66*Activity!K66</f>
        <v>0</v>
      </c>
      <c r="J67" s="552">
        <f>Activity!$C66*Activity!$D66*Activity!L66</f>
        <v>0</v>
      </c>
      <c r="K67" s="551">
        <f>Activity!$C66*Activity!$D66*Activity!M66</f>
        <v>0</v>
      </c>
      <c r="L67" s="551">
        <f>Activity!$C66*Activity!$D66*Activity!N66</f>
        <v>0</v>
      </c>
      <c r="M67" s="549">
        <f>Activity!$C66*Activity!$D66*Activity!O66</f>
        <v>0</v>
      </c>
      <c r="N67" s="413">
        <v>0</v>
      </c>
      <c r="O67" s="551">
        <f>Activity!C66*Activity!D66</f>
        <v>0</v>
      </c>
      <c r="P67" s="558">
        <f>Activity!X66</f>
        <v>0</v>
      </c>
    </row>
    <row r="68" spans="2:16">
      <c r="B68" s="7">
        <f t="shared" si="1"/>
        <v>2054</v>
      </c>
      <c r="C68" s="550">
        <f>Activity!$C67*Activity!$D67*Activity!E67</f>
        <v>0</v>
      </c>
      <c r="D68" s="551">
        <f>Activity!$C67*Activity!$D67*Activity!F67</f>
        <v>0</v>
      </c>
      <c r="E68" s="549">
        <f>Activity!$C67*Activity!$D67*Activity!G67</f>
        <v>0</v>
      </c>
      <c r="F68" s="551">
        <f>Activity!$C67*Activity!$D67*Activity!H67</f>
        <v>0</v>
      </c>
      <c r="G68" s="551">
        <f>Activity!$C67*Activity!$D67*Activity!I67</f>
        <v>0</v>
      </c>
      <c r="H68" s="551">
        <f>Activity!$C67*Activity!$D67*Activity!J67</f>
        <v>0</v>
      </c>
      <c r="I68" s="551">
        <f>Activity!$C67*Activity!$D67*Activity!K67</f>
        <v>0</v>
      </c>
      <c r="J68" s="552">
        <f>Activity!$C67*Activity!$D67*Activity!L67</f>
        <v>0</v>
      </c>
      <c r="K68" s="551">
        <f>Activity!$C67*Activity!$D67*Activity!M67</f>
        <v>0</v>
      </c>
      <c r="L68" s="551">
        <f>Activity!$C67*Activity!$D67*Activity!N67</f>
        <v>0</v>
      </c>
      <c r="M68" s="549">
        <f>Activity!$C67*Activity!$D67*Activity!O67</f>
        <v>0</v>
      </c>
      <c r="N68" s="413">
        <v>0</v>
      </c>
      <c r="O68" s="551">
        <f>Activity!C67*Activity!D67</f>
        <v>0</v>
      </c>
      <c r="P68" s="558">
        <f>Activity!X67</f>
        <v>0</v>
      </c>
    </row>
    <row r="69" spans="2:16">
      <c r="B69" s="7">
        <f t="shared" si="1"/>
        <v>2055</v>
      </c>
      <c r="C69" s="550">
        <f>Activity!$C68*Activity!$D68*Activity!E68</f>
        <v>0</v>
      </c>
      <c r="D69" s="551">
        <f>Activity!$C68*Activity!$D68*Activity!F68</f>
        <v>0</v>
      </c>
      <c r="E69" s="549">
        <f>Activity!$C68*Activity!$D68*Activity!G68</f>
        <v>0</v>
      </c>
      <c r="F69" s="551">
        <f>Activity!$C68*Activity!$D68*Activity!H68</f>
        <v>0</v>
      </c>
      <c r="G69" s="551">
        <f>Activity!$C68*Activity!$D68*Activity!I68</f>
        <v>0</v>
      </c>
      <c r="H69" s="551">
        <f>Activity!$C68*Activity!$D68*Activity!J68</f>
        <v>0</v>
      </c>
      <c r="I69" s="551">
        <f>Activity!$C68*Activity!$D68*Activity!K68</f>
        <v>0</v>
      </c>
      <c r="J69" s="552">
        <f>Activity!$C68*Activity!$D68*Activity!L68</f>
        <v>0</v>
      </c>
      <c r="K69" s="551">
        <f>Activity!$C68*Activity!$D68*Activity!M68</f>
        <v>0</v>
      </c>
      <c r="L69" s="551">
        <f>Activity!$C68*Activity!$D68*Activity!N68</f>
        <v>0</v>
      </c>
      <c r="M69" s="549">
        <f>Activity!$C68*Activity!$D68*Activity!O68</f>
        <v>0</v>
      </c>
      <c r="N69" s="413">
        <v>0</v>
      </c>
      <c r="O69" s="551">
        <f>Activity!C68*Activity!D68</f>
        <v>0</v>
      </c>
      <c r="P69" s="558">
        <f>Activity!X68</f>
        <v>0</v>
      </c>
    </row>
    <row r="70" spans="2:16">
      <c r="B70" s="7">
        <f t="shared" si="1"/>
        <v>2056</v>
      </c>
      <c r="C70" s="550">
        <f>Activity!$C69*Activity!$D69*Activity!E69</f>
        <v>0</v>
      </c>
      <c r="D70" s="551">
        <f>Activity!$C69*Activity!$D69*Activity!F69</f>
        <v>0</v>
      </c>
      <c r="E70" s="549">
        <f>Activity!$C69*Activity!$D69*Activity!G69</f>
        <v>0</v>
      </c>
      <c r="F70" s="551">
        <f>Activity!$C69*Activity!$D69*Activity!H69</f>
        <v>0</v>
      </c>
      <c r="G70" s="551">
        <f>Activity!$C69*Activity!$D69*Activity!I69</f>
        <v>0</v>
      </c>
      <c r="H70" s="551">
        <f>Activity!$C69*Activity!$D69*Activity!J69</f>
        <v>0</v>
      </c>
      <c r="I70" s="551">
        <f>Activity!$C69*Activity!$D69*Activity!K69</f>
        <v>0</v>
      </c>
      <c r="J70" s="552">
        <f>Activity!$C69*Activity!$D69*Activity!L69</f>
        <v>0</v>
      </c>
      <c r="K70" s="551">
        <f>Activity!$C69*Activity!$D69*Activity!M69</f>
        <v>0</v>
      </c>
      <c r="L70" s="551">
        <f>Activity!$C69*Activity!$D69*Activity!N69</f>
        <v>0</v>
      </c>
      <c r="M70" s="549">
        <f>Activity!$C69*Activity!$D69*Activity!O69</f>
        <v>0</v>
      </c>
      <c r="N70" s="413">
        <v>0</v>
      </c>
      <c r="O70" s="551">
        <f>Activity!C69*Activity!D69</f>
        <v>0</v>
      </c>
      <c r="P70" s="558">
        <f>Activity!X69</f>
        <v>0</v>
      </c>
    </row>
    <row r="71" spans="2:16">
      <c r="B71" s="7">
        <f t="shared" si="1"/>
        <v>2057</v>
      </c>
      <c r="C71" s="550">
        <f>Activity!$C70*Activity!$D70*Activity!E70</f>
        <v>0</v>
      </c>
      <c r="D71" s="551">
        <f>Activity!$C70*Activity!$D70*Activity!F70</f>
        <v>0</v>
      </c>
      <c r="E71" s="549">
        <f>Activity!$C70*Activity!$D70*Activity!G70</f>
        <v>0</v>
      </c>
      <c r="F71" s="551">
        <f>Activity!$C70*Activity!$D70*Activity!H70</f>
        <v>0</v>
      </c>
      <c r="G71" s="551">
        <f>Activity!$C70*Activity!$D70*Activity!I70</f>
        <v>0</v>
      </c>
      <c r="H71" s="551">
        <f>Activity!$C70*Activity!$D70*Activity!J70</f>
        <v>0</v>
      </c>
      <c r="I71" s="551">
        <f>Activity!$C70*Activity!$D70*Activity!K70</f>
        <v>0</v>
      </c>
      <c r="J71" s="552">
        <f>Activity!$C70*Activity!$D70*Activity!L70</f>
        <v>0</v>
      </c>
      <c r="K71" s="551">
        <f>Activity!$C70*Activity!$D70*Activity!M70</f>
        <v>0</v>
      </c>
      <c r="L71" s="551">
        <f>Activity!$C70*Activity!$D70*Activity!N70</f>
        <v>0</v>
      </c>
      <c r="M71" s="549">
        <f>Activity!$C70*Activity!$D70*Activity!O70</f>
        <v>0</v>
      </c>
      <c r="N71" s="413">
        <v>0</v>
      </c>
      <c r="O71" s="551">
        <f>Activity!C70*Activity!D70</f>
        <v>0</v>
      </c>
      <c r="P71" s="558">
        <f>Activity!X70</f>
        <v>0</v>
      </c>
    </row>
    <row r="72" spans="2:16">
      <c r="B72" s="7">
        <f t="shared" si="1"/>
        <v>2058</v>
      </c>
      <c r="C72" s="550">
        <f>Activity!$C71*Activity!$D71*Activity!E71</f>
        <v>0</v>
      </c>
      <c r="D72" s="551">
        <f>Activity!$C71*Activity!$D71*Activity!F71</f>
        <v>0</v>
      </c>
      <c r="E72" s="549">
        <f>Activity!$C71*Activity!$D71*Activity!G71</f>
        <v>0</v>
      </c>
      <c r="F72" s="551">
        <f>Activity!$C71*Activity!$D71*Activity!H71</f>
        <v>0</v>
      </c>
      <c r="G72" s="551">
        <f>Activity!$C71*Activity!$D71*Activity!I71</f>
        <v>0</v>
      </c>
      <c r="H72" s="551">
        <f>Activity!$C71*Activity!$D71*Activity!J71</f>
        <v>0</v>
      </c>
      <c r="I72" s="551">
        <f>Activity!$C71*Activity!$D71*Activity!K71</f>
        <v>0</v>
      </c>
      <c r="J72" s="552">
        <f>Activity!$C71*Activity!$D71*Activity!L71</f>
        <v>0</v>
      </c>
      <c r="K72" s="551">
        <f>Activity!$C71*Activity!$D71*Activity!M71</f>
        <v>0</v>
      </c>
      <c r="L72" s="551">
        <f>Activity!$C71*Activity!$D71*Activity!N71</f>
        <v>0</v>
      </c>
      <c r="M72" s="549">
        <f>Activity!$C71*Activity!$D71*Activity!O71</f>
        <v>0</v>
      </c>
      <c r="N72" s="413">
        <v>0</v>
      </c>
      <c r="O72" s="551">
        <f>Activity!C71*Activity!D71</f>
        <v>0</v>
      </c>
      <c r="P72" s="558">
        <f>Activity!X71</f>
        <v>0</v>
      </c>
    </row>
    <row r="73" spans="2:16">
      <c r="B73" s="7">
        <f t="shared" si="1"/>
        <v>2059</v>
      </c>
      <c r="C73" s="550">
        <f>Activity!$C72*Activity!$D72*Activity!E72</f>
        <v>0</v>
      </c>
      <c r="D73" s="551">
        <f>Activity!$C72*Activity!$D72*Activity!F72</f>
        <v>0</v>
      </c>
      <c r="E73" s="549">
        <f>Activity!$C72*Activity!$D72*Activity!G72</f>
        <v>0</v>
      </c>
      <c r="F73" s="551">
        <f>Activity!$C72*Activity!$D72*Activity!H72</f>
        <v>0</v>
      </c>
      <c r="G73" s="551">
        <f>Activity!$C72*Activity!$D72*Activity!I72</f>
        <v>0</v>
      </c>
      <c r="H73" s="551">
        <f>Activity!$C72*Activity!$D72*Activity!J72</f>
        <v>0</v>
      </c>
      <c r="I73" s="551">
        <f>Activity!$C72*Activity!$D72*Activity!K72</f>
        <v>0</v>
      </c>
      <c r="J73" s="552">
        <f>Activity!$C72*Activity!$D72*Activity!L72</f>
        <v>0</v>
      </c>
      <c r="K73" s="551">
        <f>Activity!$C72*Activity!$D72*Activity!M72</f>
        <v>0</v>
      </c>
      <c r="L73" s="551">
        <f>Activity!$C72*Activity!$D72*Activity!N72</f>
        <v>0</v>
      </c>
      <c r="M73" s="549">
        <f>Activity!$C72*Activity!$D72*Activity!O72</f>
        <v>0</v>
      </c>
      <c r="N73" s="413">
        <v>0</v>
      </c>
      <c r="O73" s="551">
        <f>Activity!C72*Activity!D72</f>
        <v>0</v>
      </c>
      <c r="P73" s="558">
        <f>Activity!X72</f>
        <v>0</v>
      </c>
    </row>
    <row r="74" spans="2:16">
      <c r="B74" s="7">
        <f t="shared" si="1"/>
        <v>2060</v>
      </c>
      <c r="C74" s="550">
        <f>Activity!$C73*Activity!$D73*Activity!E73</f>
        <v>0</v>
      </c>
      <c r="D74" s="551">
        <f>Activity!$C73*Activity!$D73*Activity!F73</f>
        <v>0</v>
      </c>
      <c r="E74" s="549">
        <f>Activity!$C73*Activity!$D73*Activity!G73</f>
        <v>0</v>
      </c>
      <c r="F74" s="551">
        <f>Activity!$C73*Activity!$D73*Activity!H73</f>
        <v>0</v>
      </c>
      <c r="G74" s="551">
        <f>Activity!$C73*Activity!$D73*Activity!I73</f>
        <v>0</v>
      </c>
      <c r="H74" s="551">
        <f>Activity!$C73*Activity!$D73*Activity!J73</f>
        <v>0</v>
      </c>
      <c r="I74" s="551">
        <f>Activity!$C73*Activity!$D73*Activity!K73</f>
        <v>0</v>
      </c>
      <c r="J74" s="552">
        <f>Activity!$C73*Activity!$D73*Activity!L73</f>
        <v>0</v>
      </c>
      <c r="K74" s="551">
        <f>Activity!$C73*Activity!$D73*Activity!M73</f>
        <v>0</v>
      </c>
      <c r="L74" s="551">
        <f>Activity!$C73*Activity!$D73*Activity!N73</f>
        <v>0</v>
      </c>
      <c r="M74" s="549">
        <f>Activity!$C73*Activity!$D73*Activity!O73</f>
        <v>0</v>
      </c>
      <c r="N74" s="413">
        <v>0</v>
      </c>
      <c r="O74" s="551">
        <f>Activity!C73*Activity!D73</f>
        <v>0</v>
      </c>
      <c r="P74" s="558">
        <f>Activity!X73</f>
        <v>0</v>
      </c>
    </row>
    <row r="75" spans="2:16">
      <c r="B75" s="7">
        <f t="shared" si="1"/>
        <v>2061</v>
      </c>
      <c r="C75" s="550">
        <f>Activity!$C74*Activity!$D74*Activity!E74</f>
        <v>0</v>
      </c>
      <c r="D75" s="551">
        <f>Activity!$C74*Activity!$D74*Activity!F74</f>
        <v>0</v>
      </c>
      <c r="E75" s="549">
        <f>Activity!$C74*Activity!$D74*Activity!G74</f>
        <v>0</v>
      </c>
      <c r="F75" s="551">
        <f>Activity!$C74*Activity!$D74*Activity!H74</f>
        <v>0</v>
      </c>
      <c r="G75" s="551">
        <f>Activity!$C74*Activity!$D74*Activity!I74</f>
        <v>0</v>
      </c>
      <c r="H75" s="551">
        <f>Activity!$C74*Activity!$D74*Activity!J74</f>
        <v>0</v>
      </c>
      <c r="I75" s="551">
        <f>Activity!$C74*Activity!$D74*Activity!K74</f>
        <v>0</v>
      </c>
      <c r="J75" s="552">
        <f>Activity!$C74*Activity!$D74*Activity!L74</f>
        <v>0</v>
      </c>
      <c r="K75" s="551">
        <f>Activity!$C74*Activity!$D74*Activity!M74</f>
        <v>0</v>
      </c>
      <c r="L75" s="551">
        <f>Activity!$C74*Activity!$D74*Activity!N74</f>
        <v>0</v>
      </c>
      <c r="M75" s="549">
        <f>Activity!$C74*Activity!$D74*Activity!O74</f>
        <v>0</v>
      </c>
      <c r="N75" s="413">
        <v>0</v>
      </c>
      <c r="O75" s="551">
        <f>Activity!C74*Activity!D74</f>
        <v>0</v>
      </c>
      <c r="P75" s="558">
        <f>Activity!X74</f>
        <v>0</v>
      </c>
    </row>
    <row r="76" spans="2:16">
      <c r="B76" s="7">
        <f t="shared" si="1"/>
        <v>2062</v>
      </c>
      <c r="C76" s="550">
        <f>Activity!$C75*Activity!$D75*Activity!E75</f>
        <v>0</v>
      </c>
      <c r="D76" s="551">
        <f>Activity!$C75*Activity!$D75*Activity!F75</f>
        <v>0</v>
      </c>
      <c r="E76" s="549">
        <f>Activity!$C75*Activity!$D75*Activity!G75</f>
        <v>0</v>
      </c>
      <c r="F76" s="551">
        <f>Activity!$C75*Activity!$D75*Activity!H75</f>
        <v>0</v>
      </c>
      <c r="G76" s="551">
        <f>Activity!$C75*Activity!$D75*Activity!I75</f>
        <v>0</v>
      </c>
      <c r="H76" s="551">
        <f>Activity!$C75*Activity!$D75*Activity!J75</f>
        <v>0</v>
      </c>
      <c r="I76" s="551">
        <f>Activity!$C75*Activity!$D75*Activity!K75</f>
        <v>0</v>
      </c>
      <c r="J76" s="552">
        <f>Activity!$C75*Activity!$D75*Activity!L75</f>
        <v>0</v>
      </c>
      <c r="K76" s="551">
        <f>Activity!$C75*Activity!$D75*Activity!M75</f>
        <v>0</v>
      </c>
      <c r="L76" s="551">
        <f>Activity!$C75*Activity!$D75*Activity!N75</f>
        <v>0</v>
      </c>
      <c r="M76" s="549">
        <f>Activity!$C75*Activity!$D75*Activity!O75</f>
        <v>0</v>
      </c>
      <c r="N76" s="413">
        <v>0</v>
      </c>
      <c r="O76" s="551">
        <f>Activity!C75*Activity!D75</f>
        <v>0</v>
      </c>
      <c r="P76" s="558">
        <f>Activity!X75</f>
        <v>0</v>
      </c>
    </row>
    <row r="77" spans="2:16">
      <c r="B77" s="7">
        <f t="shared" si="1"/>
        <v>2063</v>
      </c>
      <c r="C77" s="550">
        <f>Activity!$C76*Activity!$D76*Activity!E76</f>
        <v>0</v>
      </c>
      <c r="D77" s="551">
        <f>Activity!$C76*Activity!$D76*Activity!F76</f>
        <v>0</v>
      </c>
      <c r="E77" s="549">
        <f>Activity!$C76*Activity!$D76*Activity!G76</f>
        <v>0</v>
      </c>
      <c r="F77" s="551">
        <f>Activity!$C76*Activity!$D76*Activity!H76</f>
        <v>0</v>
      </c>
      <c r="G77" s="551">
        <f>Activity!$C76*Activity!$D76*Activity!I76</f>
        <v>0</v>
      </c>
      <c r="H77" s="551">
        <f>Activity!$C76*Activity!$D76*Activity!J76</f>
        <v>0</v>
      </c>
      <c r="I77" s="551">
        <f>Activity!$C76*Activity!$D76*Activity!K76</f>
        <v>0</v>
      </c>
      <c r="J77" s="552">
        <f>Activity!$C76*Activity!$D76*Activity!L76</f>
        <v>0</v>
      </c>
      <c r="K77" s="551">
        <f>Activity!$C76*Activity!$D76*Activity!M76</f>
        <v>0</v>
      </c>
      <c r="L77" s="551">
        <f>Activity!$C76*Activity!$D76*Activity!N76</f>
        <v>0</v>
      </c>
      <c r="M77" s="549">
        <f>Activity!$C76*Activity!$D76*Activity!O76</f>
        <v>0</v>
      </c>
      <c r="N77" s="413">
        <v>0</v>
      </c>
      <c r="O77" s="551">
        <f>Activity!C76*Activity!D76</f>
        <v>0</v>
      </c>
      <c r="P77" s="558">
        <f>Activity!X76</f>
        <v>0</v>
      </c>
    </row>
    <row r="78" spans="2:16">
      <c r="B78" s="7">
        <f t="shared" si="1"/>
        <v>2064</v>
      </c>
      <c r="C78" s="550">
        <f>Activity!$C77*Activity!$D77*Activity!E77</f>
        <v>0</v>
      </c>
      <c r="D78" s="551">
        <f>Activity!$C77*Activity!$D77*Activity!F77</f>
        <v>0</v>
      </c>
      <c r="E78" s="549">
        <f>Activity!$C77*Activity!$D77*Activity!G77</f>
        <v>0</v>
      </c>
      <c r="F78" s="551">
        <f>Activity!$C77*Activity!$D77*Activity!H77</f>
        <v>0</v>
      </c>
      <c r="G78" s="551">
        <f>Activity!$C77*Activity!$D77*Activity!I77</f>
        <v>0</v>
      </c>
      <c r="H78" s="551">
        <f>Activity!$C77*Activity!$D77*Activity!J77</f>
        <v>0</v>
      </c>
      <c r="I78" s="551">
        <f>Activity!$C77*Activity!$D77*Activity!K77</f>
        <v>0</v>
      </c>
      <c r="J78" s="552">
        <f>Activity!$C77*Activity!$D77*Activity!L77</f>
        <v>0</v>
      </c>
      <c r="K78" s="551">
        <f>Activity!$C77*Activity!$D77*Activity!M77</f>
        <v>0</v>
      </c>
      <c r="L78" s="551">
        <f>Activity!$C77*Activity!$D77*Activity!N77</f>
        <v>0</v>
      </c>
      <c r="M78" s="549">
        <f>Activity!$C77*Activity!$D77*Activity!O77</f>
        <v>0</v>
      </c>
      <c r="N78" s="413">
        <v>0</v>
      </c>
      <c r="O78" s="551">
        <f>Activity!C77*Activity!D77</f>
        <v>0</v>
      </c>
      <c r="P78" s="558">
        <f>Activity!X77</f>
        <v>0</v>
      </c>
    </row>
    <row r="79" spans="2:16">
      <c r="B79" s="7">
        <f t="shared" si="1"/>
        <v>2065</v>
      </c>
      <c r="C79" s="550">
        <f>Activity!$C78*Activity!$D78*Activity!E78</f>
        <v>0</v>
      </c>
      <c r="D79" s="551">
        <f>Activity!$C78*Activity!$D78*Activity!F78</f>
        <v>0</v>
      </c>
      <c r="E79" s="549">
        <f>Activity!$C78*Activity!$D78*Activity!G78</f>
        <v>0</v>
      </c>
      <c r="F79" s="551">
        <f>Activity!$C78*Activity!$D78*Activity!H78</f>
        <v>0</v>
      </c>
      <c r="G79" s="551">
        <f>Activity!$C78*Activity!$D78*Activity!I78</f>
        <v>0</v>
      </c>
      <c r="H79" s="551">
        <f>Activity!$C78*Activity!$D78*Activity!J78</f>
        <v>0</v>
      </c>
      <c r="I79" s="551">
        <f>Activity!$C78*Activity!$D78*Activity!K78</f>
        <v>0</v>
      </c>
      <c r="J79" s="552">
        <f>Activity!$C78*Activity!$D78*Activity!L78</f>
        <v>0</v>
      </c>
      <c r="K79" s="551">
        <f>Activity!$C78*Activity!$D78*Activity!M78</f>
        <v>0</v>
      </c>
      <c r="L79" s="551">
        <f>Activity!$C78*Activity!$D78*Activity!N78</f>
        <v>0</v>
      </c>
      <c r="M79" s="549">
        <f>Activity!$C78*Activity!$D78*Activity!O78</f>
        <v>0</v>
      </c>
      <c r="N79" s="413">
        <v>0</v>
      </c>
      <c r="O79" s="551">
        <f>Activity!C78*Activity!D78</f>
        <v>0</v>
      </c>
      <c r="P79" s="558">
        <f>Activity!X78</f>
        <v>0</v>
      </c>
    </row>
    <row r="80" spans="2:16">
      <c r="B80" s="7">
        <f t="shared" si="1"/>
        <v>2066</v>
      </c>
      <c r="C80" s="550">
        <f>Activity!$C79*Activity!$D79*Activity!E79</f>
        <v>0</v>
      </c>
      <c r="D80" s="551">
        <f>Activity!$C79*Activity!$D79*Activity!F79</f>
        <v>0</v>
      </c>
      <c r="E80" s="549">
        <f>Activity!$C79*Activity!$D79*Activity!G79</f>
        <v>0</v>
      </c>
      <c r="F80" s="551">
        <f>Activity!$C79*Activity!$D79*Activity!H79</f>
        <v>0</v>
      </c>
      <c r="G80" s="551">
        <f>Activity!$C79*Activity!$D79*Activity!I79</f>
        <v>0</v>
      </c>
      <c r="H80" s="551">
        <f>Activity!$C79*Activity!$D79*Activity!J79</f>
        <v>0</v>
      </c>
      <c r="I80" s="551">
        <f>Activity!$C79*Activity!$D79*Activity!K79</f>
        <v>0</v>
      </c>
      <c r="J80" s="552">
        <f>Activity!$C79*Activity!$D79*Activity!L79</f>
        <v>0</v>
      </c>
      <c r="K80" s="551">
        <f>Activity!$C79*Activity!$D79*Activity!M79</f>
        <v>0</v>
      </c>
      <c r="L80" s="551">
        <f>Activity!$C79*Activity!$D79*Activity!N79</f>
        <v>0</v>
      </c>
      <c r="M80" s="549">
        <f>Activity!$C79*Activity!$D79*Activity!O79</f>
        <v>0</v>
      </c>
      <c r="N80" s="413">
        <v>0</v>
      </c>
      <c r="O80" s="551">
        <f>Activity!C79*Activity!D79</f>
        <v>0</v>
      </c>
      <c r="P80" s="558">
        <f>Activity!X79</f>
        <v>0</v>
      </c>
    </row>
    <row r="81" spans="2:16">
      <c r="B81" s="7">
        <f t="shared" si="1"/>
        <v>2067</v>
      </c>
      <c r="C81" s="550">
        <f>Activity!$C80*Activity!$D80*Activity!E80</f>
        <v>0</v>
      </c>
      <c r="D81" s="551">
        <f>Activity!$C80*Activity!$D80*Activity!F80</f>
        <v>0</v>
      </c>
      <c r="E81" s="549">
        <f>Activity!$C80*Activity!$D80*Activity!G80</f>
        <v>0</v>
      </c>
      <c r="F81" s="551">
        <f>Activity!$C80*Activity!$D80*Activity!H80</f>
        <v>0</v>
      </c>
      <c r="G81" s="551">
        <f>Activity!$C80*Activity!$D80*Activity!I80</f>
        <v>0</v>
      </c>
      <c r="H81" s="551">
        <f>Activity!$C80*Activity!$D80*Activity!J80</f>
        <v>0</v>
      </c>
      <c r="I81" s="551">
        <f>Activity!$C80*Activity!$D80*Activity!K80</f>
        <v>0</v>
      </c>
      <c r="J81" s="552">
        <f>Activity!$C80*Activity!$D80*Activity!L80</f>
        <v>0</v>
      </c>
      <c r="K81" s="551">
        <f>Activity!$C80*Activity!$D80*Activity!M80</f>
        <v>0</v>
      </c>
      <c r="L81" s="551">
        <f>Activity!$C80*Activity!$D80*Activity!N80</f>
        <v>0</v>
      </c>
      <c r="M81" s="549">
        <f>Activity!$C80*Activity!$D80*Activity!O80</f>
        <v>0</v>
      </c>
      <c r="N81" s="413">
        <v>0</v>
      </c>
      <c r="O81" s="551">
        <f>Activity!C80*Activity!D80</f>
        <v>0</v>
      </c>
      <c r="P81" s="558">
        <f>Activity!X80</f>
        <v>0</v>
      </c>
    </row>
    <row r="82" spans="2:16">
      <c r="B82" s="7">
        <f t="shared" si="1"/>
        <v>2068</v>
      </c>
      <c r="C82" s="550">
        <f>Activity!$C81*Activity!$D81*Activity!E81</f>
        <v>0</v>
      </c>
      <c r="D82" s="551">
        <f>Activity!$C81*Activity!$D81*Activity!F81</f>
        <v>0</v>
      </c>
      <c r="E82" s="549">
        <f>Activity!$C81*Activity!$D81*Activity!G81</f>
        <v>0</v>
      </c>
      <c r="F82" s="551">
        <f>Activity!$C81*Activity!$D81*Activity!H81</f>
        <v>0</v>
      </c>
      <c r="G82" s="551">
        <f>Activity!$C81*Activity!$D81*Activity!I81</f>
        <v>0</v>
      </c>
      <c r="H82" s="551">
        <f>Activity!$C81*Activity!$D81*Activity!J81</f>
        <v>0</v>
      </c>
      <c r="I82" s="551">
        <f>Activity!$C81*Activity!$D81*Activity!K81</f>
        <v>0</v>
      </c>
      <c r="J82" s="552">
        <f>Activity!$C81*Activity!$D81*Activity!L81</f>
        <v>0</v>
      </c>
      <c r="K82" s="551">
        <f>Activity!$C81*Activity!$D81*Activity!M81</f>
        <v>0</v>
      </c>
      <c r="L82" s="551">
        <f>Activity!$C81*Activity!$D81*Activity!N81</f>
        <v>0</v>
      </c>
      <c r="M82" s="549">
        <f>Activity!$C81*Activity!$D81*Activity!O81</f>
        <v>0</v>
      </c>
      <c r="N82" s="413">
        <v>0</v>
      </c>
      <c r="O82" s="551">
        <f>Activity!C81*Activity!D81</f>
        <v>0</v>
      </c>
      <c r="P82" s="558">
        <f>Activity!X81</f>
        <v>0</v>
      </c>
    </row>
    <row r="83" spans="2:16">
      <c r="B83" s="7">
        <f t="shared" si="1"/>
        <v>2069</v>
      </c>
      <c r="C83" s="550">
        <f>Activity!$C82*Activity!$D82*Activity!E82</f>
        <v>0</v>
      </c>
      <c r="D83" s="551">
        <f>Activity!$C82*Activity!$D82*Activity!F82</f>
        <v>0</v>
      </c>
      <c r="E83" s="549">
        <f>Activity!$C82*Activity!$D82*Activity!G82</f>
        <v>0</v>
      </c>
      <c r="F83" s="551">
        <f>Activity!$C82*Activity!$D82*Activity!H82</f>
        <v>0</v>
      </c>
      <c r="G83" s="551">
        <f>Activity!$C82*Activity!$D82*Activity!I82</f>
        <v>0</v>
      </c>
      <c r="H83" s="551">
        <f>Activity!$C82*Activity!$D82*Activity!J82</f>
        <v>0</v>
      </c>
      <c r="I83" s="551">
        <f>Activity!$C82*Activity!$D82*Activity!K82</f>
        <v>0</v>
      </c>
      <c r="J83" s="552">
        <f>Activity!$C82*Activity!$D82*Activity!L82</f>
        <v>0</v>
      </c>
      <c r="K83" s="551">
        <f>Activity!$C82*Activity!$D82*Activity!M82</f>
        <v>0</v>
      </c>
      <c r="L83" s="551">
        <f>Activity!$C82*Activity!$D82*Activity!N82</f>
        <v>0</v>
      </c>
      <c r="M83" s="549">
        <f>Activity!$C82*Activity!$D82*Activity!O82</f>
        <v>0</v>
      </c>
      <c r="N83" s="413">
        <v>0</v>
      </c>
      <c r="O83" s="551">
        <f>Activity!C82*Activity!D82</f>
        <v>0</v>
      </c>
      <c r="P83" s="558">
        <f>Activity!X82</f>
        <v>0</v>
      </c>
    </row>
    <row r="84" spans="2:16">
      <c r="B84" s="7">
        <f t="shared" si="1"/>
        <v>2070</v>
      </c>
      <c r="C84" s="550">
        <f>Activity!$C83*Activity!$D83*Activity!E83</f>
        <v>0</v>
      </c>
      <c r="D84" s="551">
        <f>Activity!$C83*Activity!$D83*Activity!F83</f>
        <v>0</v>
      </c>
      <c r="E84" s="549">
        <f>Activity!$C83*Activity!$D83*Activity!G83</f>
        <v>0</v>
      </c>
      <c r="F84" s="551">
        <f>Activity!$C83*Activity!$D83*Activity!H83</f>
        <v>0</v>
      </c>
      <c r="G84" s="551">
        <f>Activity!$C83*Activity!$D83*Activity!I83</f>
        <v>0</v>
      </c>
      <c r="H84" s="551">
        <f>Activity!$C83*Activity!$D83*Activity!J83</f>
        <v>0</v>
      </c>
      <c r="I84" s="551">
        <f>Activity!$C83*Activity!$D83*Activity!K83</f>
        <v>0</v>
      </c>
      <c r="J84" s="552">
        <f>Activity!$C83*Activity!$D83*Activity!L83</f>
        <v>0</v>
      </c>
      <c r="K84" s="551">
        <f>Activity!$C83*Activity!$D83*Activity!M83</f>
        <v>0</v>
      </c>
      <c r="L84" s="551">
        <f>Activity!$C83*Activity!$D83*Activity!N83</f>
        <v>0</v>
      </c>
      <c r="M84" s="549">
        <f>Activity!$C83*Activity!$D83*Activity!O83</f>
        <v>0</v>
      </c>
      <c r="N84" s="413">
        <v>0</v>
      </c>
      <c r="O84" s="551">
        <f>Activity!C83*Activity!D83</f>
        <v>0</v>
      </c>
      <c r="P84" s="558">
        <f>Activity!X83</f>
        <v>0</v>
      </c>
    </row>
    <row r="85" spans="2:16">
      <c r="B85" s="7">
        <f t="shared" si="1"/>
        <v>2071</v>
      </c>
      <c r="C85" s="550">
        <f>Activity!$C84*Activity!$D84*Activity!E84</f>
        <v>0</v>
      </c>
      <c r="D85" s="551">
        <f>Activity!$C84*Activity!$D84*Activity!F84</f>
        <v>0</v>
      </c>
      <c r="E85" s="549">
        <f>Activity!$C84*Activity!$D84*Activity!G84</f>
        <v>0</v>
      </c>
      <c r="F85" s="551">
        <f>Activity!$C84*Activity!$D84*Activity!H84</f>
        <v>0</v>
      </c>
      <c r="G85" s="551">
        <f>Activity!$C84*Activity!$D84*Activity!I84</f>
        <v>0</v>
      </c>
      <c r="H85" s="551">
        <f>Activity!$C84*Activity!$D84*Activity!J84</f>
        <v>0</v>
      </c>
      <c r="I85" s="551">
        <f>Activity!$C84*Activity!$D84*Activity!K84</f>
        <v>0</v>
      </c>
      <c r="J85" s="552">
        <f>Activity!$C84*Activity!$D84*Activity!L84</f>
        <v>0</v>
      </c>
      <c r="K85" s="551">
        <f>Activity!$C84*Activity!$D84*Activity!M84</f>
        <v>0</v>
      </c>
      <c r="L85" s="551">
        <f>Activity!$C84*Activity!$D84*Activity!N84</f>
        <v>0</v>
      </c>
      <c r="M85" s="549">
        <f>Activity!$C84*Activity!$D84*Activity!O84</f>
        <v>0</v>
      </c>
      <c r="N85" s="413">
        <v>0</v>
      </c>
      <c r="O85" s="551">
        <f>Activity!C84*Activity!D84</f>
        <v>0</v>
      </c>
      <c r="P85" s="558">
        <f>Activity!X84</f>
        <v>0</v>
      </c>
    </row>
    <row r="86" spans="2:16">
      <c r="B86" s="7">
        <f t="shared" ref="B86:B94" si="2">B85+1</f>
        <v>2072</v>
      </c>
      <c r="C86" s="550">
        <f>Activity!$C85*Activity!$D85*Activity!E85</f>
        <v>0</v>
      </c>
      <c r="D86" s="551">
        <f>Activity!$C85*Activity!$D85*Activity!F85</f>
        <v>0</v>
      </c>
      <c r="E86" s="549">
        <f>Activity!$C85*Activity!$D85*Activity!G85</f>
        <v>0</v>
      </c>
      <c r="F86" s="551">
        <f>Activity!$C85*Activity!$D85*Activity!H85</f>
        <v>0</v>
      </c>
      <c r="G86" s="551">
        <f>Activity!$C85*Activity!$D85*Activity!I85</f>
        <v>0</v>
      </c>
      <c r="H86" s="551">
        <f>Activity!$C85*Activity!$D85*Activity!J85</f>
        <v>0</v>
      </c>
      <c r="I86" s="551">
        <f>Activity!$C85*Activity!$D85*Activity!K85</f>
        <v>0</v>
      </c>
      <c r="J86" s="552">
        <f>Activity!$C85*Activity!$D85*Activity!L85</f>
        <v>0</v>
      </c>
      <c r="K86" s="551">
        <f>Activity!$C85*Activity!$D85*Activity!M85</f>
        <v>0</v>
      </c>
      <c r="L86" s="551">
        <f>Activity!$C85*Activity!$D85*Activity!N85</f>
        <v>0</v>
      </c>
      <c r="M86" s="549">
        <f>Activity!$C85*Activity!$D85*Activity!O85</f>
        <v>0</v>
      </c>
      <c r="N86" s="413">
        <v>0</v>
      </c>
      <c r="O86" s="551">
        <f>Activity!C85*Activity!D85</f>
        <v>0</v>
      </c>
      <c r="P86" s="558">
        <f>Activity!X85</f>
        <v>0</v>
      </c>
    </row>
    <row r="87" spans="2:16">
      <c r="B87" s="7">
        <f t="shared" si="2"/>
        <v>2073</v>
      </c>
      <c r="C87" s="550">
        <f>Activity!$C86*Activity!$D86*Activity!E86</f>
        <v>0</v>
      </c>
      <c r="D87" s="551">
        <f>Activity!$C86*Activity!$D86*Activity!F86</f>
        <v>0</v>
      </c>
      <c r="E87" s="549">
        <f>Activity!$C86*Activity!$D86*Activity!G86</f>
        <v>0</v>
      </c>
      <c r="F87" s="551">
        <f>Activity!$C86*Activity!$D86*Activity!H86</f>
        <v>0</v>
      </c>
      <c r="G87" s="551">
        <f>Activity!$C86*Activity!$D86*Activity!I86</f>
        <v>0</v>
      </c>
      <c r="H87" s="551">
        <f>Activity!$C86*Activity!$D86*Activity!J86</f>
        <v>0</v>
      </c>
      <c r="I87" s="551">
        <f>Activity!$C86*Activity!$D86*Activity!K86</f>
        <v>0</v>
      </c>
      <c r="J87" s="552">
        <f>Activity!$C86*Activity!$D86*Activity!L86</f>
        <v>0</v>
      </c>
      <c r="K87" s="551">
        <f>Activity!$C86*Activity!$D86*Activity!M86</f>
        <v>0</v>
      </c>
      <c r="L87" s="551">
        <f>Activity!$C86*Activity!$D86*Activity!N86</f>
        <v>0</v>
      </c>
      <c r="M87" s="549">
        <f>Activity!$C86*Activity!$D86*Activity!O86</f>
        <v>0</v>
      </c>
      <c r="N87" s="413">
        <v>0</v>
      </c>
      <c r="O87" s="551">
        <f>Activity!C86*Activity!D86</f>
        <v>0</v>
      </c>
      <c r="P87" s="558">
        <f>Activity!X86</f>
        <v>0</v>
      </c>
    </row>
    <row r="88" spans="2:16">
      <c r="B88" s="7">
        <f t="shared" si="2"/>
        <v>2074</v>
      </c>
      <c r="C88" s="550">
        <f>Activity!$C87*Activity!$D87*Activity!E87</f>
        <v>0</v>
      </c>
      <c r="D88" s="551">
        <f>Activity!$C87*Activity!$D87*Activity!F87</f>
        <v>0</v>
      </c>
      <c r="E88" s="549">
        <f>Activity!$C87*Activity!$D87*Activity!G87</f>
        <v>0</v>
      </c>
      <c r="F88" s="551">
        <f>Activity!$C87*Activity!$D87*Activity!H87</f>
        <v>0</v>
      </c>
      <c r="G88" s="551">
        <f>Activity!$C87*Activity!$D87*Activity!I87</f>
        <v>0</v>
      </c>
      <c r="H88" s="551">
        <f>Activity!$C87*Activity!$D87*Activity!J87</f>
        <v>0</v>
      </c>
      <c r="I88" s="551">
        <f>Activity!$C87*Activity!$D87*Activity!K87</f>
        <v>0</v>
      </c>
      <c r="J88" s="552">
        <f>Activity!$C87*Activity!$D87*Activity!L87</f>
        <v>0</v>
      </c>
      <c r="K88" s="551">
        <f>Activity!$C87*Activity!$D87*Activity!M87</f>
        <v>0</v>
      </c>
      <c r="L88" s="551">
        <f>Activity!$C87*Activity!$D87*Activity!N87</f>
        <v>0</v>
      </c>
      <c r="M88" s="549">
        <f>Activity!$C87*Activity!$D87*Activity!O87</f>
        <v>0</v>
      </c>
      <c r="N88" s="413">
        <v>0</v>
      </c>
      <c r="O88" s="551">
        <f>Activity!C87*Activity!D87</f>
        <v>0</v>
      </c>
      <c r="P88" s="558">
        <f>Activity!X87</f>
        <v>0</v>
      </c>
    </row>
    <row r="89" spans="2:16">
      <c r="B89" s="7">
        <f t="shared" si="2"/>
        <v>2075</v>
      </c>
      <c r="C89" s="550">
        <f>Activity!$C88*Activity!$D88*Activity!E88</f>
        <v>0</v>
      </c>
      <c r="D89" s="551">
        <f>Activity!$C88*Activity!$D88*Activity!F88</f>
        <v>0</v>
      </c>
      <c r="E89" s="549">
        <f>Activity!$C88*Activity!$D88*Activity!G88</f>
        <v>0</v>
      </c>
      <c r="F89" s="551">
        <f>Activity!$C88*Activity!$D88*Activity!H88</f>
        <v>0</v>
      </c>
      <c r="G89" s="551">
        <f>Activity!$C88*Activity!$D88*Activity!I88</f>
        <v>0</v>
      </c>
      <c r="H89" s="551">
        <f>Activity!$C88*Activity!$D88*Activity!J88</f>
        <v>0</v>
      </c>
      <c r="I89" s="551">
        <f>Activity!$C88*Activity!$D88*Activity!K88</f>
        <v>0</v>
      </c>
      <c r="J89" s="552">
        <f>Activity!$C88*Activity!$D88*Activity!L88</f>
        <v>0</v>
      </c>
      <c r="K89" s="551">
        <f>Activity!$C88*Activity!$D88*Activity!M88</f>
        <v>0</v>
      </c>
      <c r="L89" s="551">
        <f>Activity!$C88*Activity!$D88*Activity!N88</f>
        <v>0</v>
      </c>
      <c r="M89" s="549">
        <f>Activity!$C88*Activity!$D88*Activity!O88</f>
        <v>0</v>
      </c>
      <c r="N89" s="413">
        <v>0</v>
      </c>
      <c r="O89" s="551">
        <f>Activity!C88*Activity!D88</f>
        <v>0</v>
      </c>
      <c r="P89" s="558">
        <f>Activity!X88</f>
        <v>0</v>
      </c>
    </row>
    <row r="90" spans="2:16">
      <c r="B90" s="7">
        <f t="shared" si="2"/>
        <v>2076</v>
      </c>
      <c r="C90" s="550">
        <f>Activity!$C89*Activity!$D89*Activity!E89</f>
        <v>0</v>
      </c>
      <c r="D90" s="551">
        <f>Activity!$C89*Activity!$D89*Activity!F89</f>
        <v>0</v>
      </c>
      <c r="E90" s="549">
        <f>Activity!$C89*Activity!$D89*Activity!G89</f>
        <v>0</v>
      </c>
      <c r="F90" s="551">
        <f>Activity!$C89*Activity!$D89*Activity!H89</f>
        <v>0</v>
      </c>
      <c r="G90" s="551">
        <f>Activity!$C89*Activity!$D89*Activity!I89</f>
        <v>0</v>
      </c>
      <c r="H90" s="551">
        <f>Activity!$C89*Activity!$D89*Activity!J89</f>
        <v>0</v>
      </c>
      <c r="I90" s="551">
        <f>Activity!$C89*Activity!$D89*Activity!K89</f>
        <v>0</v>
      </c>
      <c r="J90" s="552">
        <f>Activity!$C89*Activity!$D89*Activity!L89</f>
        <v>0</v>
      </c>
      <c r="K90" s="551">
        <f>Activity!$C89*Activity!$D89*Activity!M89</f>
        <v>0</v>
      </c>
      <c r="L90" s="551">
        <f>Activity!$C89*Activity!$D89*Activity!N89</f>
        <v>0</v>
      </c>
      <c r="M90" s="549">
        <f>Activity!$C89*Activity!$D89*Activity!O89</f>
        <v>0</v>
      </c>
      <c r="N90" s="413">
        <v>0</v>
      </c>
      <c r="O90" s="551">
        <f>Activity!C89*Activity!D89</f>
        <v>0</v>
      </c>
      <c r="P90" s="558">
        <f>Activity!X89</f>
        <v>0</v>
      </c>
    </row>
    <row r="91" spans="2:16">
      <c r="B91" s="7">
        <f t="shared" si="2"/>
        <v>2077</v>
      </c>
      <c r="C91" s="550">
        <f>Activity!$C90*Activity!$D90*Activity!E90</f>
        <v>0</v>
      </c>
      <c r="D91" s="551">
        <f>Activity!$C90*Activity!$D90*Activity!F90</f>
        <v>0</v>
      </c>
      <c r="E91" s="549">
        <f>Activity!$C90*Activity!$D90*Activity!G90</f>
        <v>0</v>
      </c>
      <c r="F91" s="551">
        <f>Activity!$C90*Activity!$D90*Activity!H90</f>
        <v>0</v>
      </c>
      <c r="G91" s="551">
        <f>Activity!$C90*Activity!$D90*Activity!I90</f>
        <v>0</v>
      </c>
      <c r="H91" s="551">
        <f>Activity!$C90*Activity!$D90*Activity!J90</f>
        <v>0</v>
      </c>
      <c r="I91" s="551">
        <f>Activity!$C90*Activity!$D90*Activity!K90</f>
        <v>0</v>
      </c>
      <c r="J91" s="552">
        <f>Activity!$C90*Activity!$D90*Activity!L90</f>
        <v>0</v>
      </c>
      <c r="K91" s="551">
        <f>Activity!$C90*Activity!$D90*Activity!M90</f>
        <v>0</v>
      </c>
      <c r="L91" s="551">
        <f>Activity!$C90*Activity!$D90*Activity!N90</f>
        <v>0</v>
      </c>
      <c r="M91" s="549">
        <f>Activity!$C90*Activity!$D90*Activity!O90</f>
        <v>0</v>
      </c>
      <c r="N91" s="413">
        <v>0</v>
      </c>
      <c r="O91" s="551">
        <f>Activity!C90*Activity!D90</f>
        <v>0</v>
      </c>
      <c r="P91" s="558">
        <f>Activity!X90</f>
        <v>0</v>
      </c>
    </row>
    <row r="92" spans="2:16">
      <c r="B92" s="7">
        <f t="shared" si="2"/>
        <v>2078</v>
      </c>
      <c r="C92" s="550">
        <f>Activity!$C91*Activity!$D91*Activity!E91</f>
        <v>0</v>
      </c>
      <c r="D92" s="551">
        <f>Activity!$C91*Activity!$D91*Activity!F91</f>
        <v>0</v>
      </c>
      <c r="E92" s="549">
        <f>Activity!$C91*Activity!$D91*Activity!G91</f>
        <v>0</v>
      </c>
      <c r="F92" s="551">
        <f>Activity!$C91*Activity!$D91*Activity!H91</f>
        <v>0</v>
      </c>
      <c r="G92" s="551">
        <f>Activity!$C91*Activity!$D91*Activity!I91</f>
        <v>0</v>
      </c>
      <c r="H92" s="551">
        <f>Activity!$C91*Activity!$D91*Activity!J91</f>
        <v>0</v>
      </c>
      <c r="I92" s="551">
        <f>Activity!$C91*Activity!$D91*Activity!K91</f>
        <v>0</v>
      </c>
      <c r="J92" s="552">
        <f>Activity!$C91*Activity!$D91*Activity!L91</f>
        <v>0</v>
      </c>
      <c r="K92" s="551">
        <f>Activity!$C91*Activity!$D91*Activity!M91</f>
        <v>0</v>
      </c>
      <c r="L92" s="551">
        <f>Activity!$C91*Activity!$D91*Activity!N91</f>
        <v>0</v>
      </c>
      <c r="M92" s="549">
        <f>Activity!$C91*Activity!$D91*Activity!O91</f>
        <v>0</v>
      </c>
      <c r="N92" s="413">
        <v>0</v>
      </c>
      <c r="O92" s="551">
        <f>Activity!C91*Activity!D91</f>
        <v>0</v>
      </c>
      <c r="P92" s="558">
        <f>Activity!X91</f>
        <v>0</v>
      </c>
    </row>
    <row r="93" spans="2:16">
      <c r="B93" s="7">
        <f t="shared" si="2"/>
        <v>2079</v>
      </c>
      <c r="C93" s="550">
        <f>Activity!$C92*Activity!$D92*Activity!E92</f>
        <v>0</v>
      </c>
      <c r="D93" s="551">
        <f>Activity!$C92*Activity!$D92*Activity!F92</f>
        <v>0</v>
      </c>
      <c r="E93" s="549">
        <f>Activity!$C92*Activity!$D92*Activity!G92</f>
        <v>0</v>
      </c>
      <c r="F93" s="551">
        <f>Activity!$C92*Activity!$D92*Activity!H92</f>
        <v>0</v>
      </c>
      <c r="G93" s="551">
        <f>Activity!$C92*Activity!$D92*Activity!I92</f>
        <v>0</v>
      </c>
      <c r="H93" s="551">
        <f>Activity!$C92*Activity!$D92*Activity!J92</f>
        <v>0</v>
      </c>
      <c r="I93" s="551">
        <f>Activity!$C92*Activity!$D92*Activity!K92</f>
        <v>0</v>
      </c>
      <c r="J93" s="552">
        <f>Activity!$C92*Activity!$D92*Activity!L92</f>
        <v>0</v>
      </c>
      <c r="K93" s="551">
        <f>Activity!$C92*Activity!$D92*Activity!M92</f>
        <v>0</v>
      </c>
      <c r="L93" s="551">
        <f>Activity!$C92*Activity!$D92*Activity!N92</f>
        <v>0</v>
      </c>
      <c r="M93" s="549">
        <f>Activity!$C92*Activity!$D92*Activity!O92</f>
        <v>0</v>
      </c>
      <c r="N93" s="413">
        <v>0</v>
      </c>
      <c r="O93" s="551">
        <f>Activity!C92*Activity!D92</f>
        <v>0</v>
      </c>
      <c r="P93" s="558">
        <f>Activity!X92</f>
        <v>0</v>
      </c>
    </row>
    <row r="94" spans="2:16" ht="13.5" thickBot="1">
      <c r="B94" s="15">
        <f t="shared" si="2"/>
        <v>2080</v>
      </c>
      <c r="C94" s="553">
        <f>Activity!$C93*Activity!$D93*Activity!E93</f>
        <v>0</v>
      </c>
      <c r="D94" s="554">
        <f>Activity!$C93*Activity!$D93*Activity!F93</f>
        <v>0</v>
      </c>
      <c r="E94" s="554">
        <f>Activity!$C93*Activity!$D93*Activity!G93</f>
        <v>0</v>
      </c>
      <c r="F94" s="554">
        <f>Activity!$C93*Activity!$D93*Activity!H93</f>
        <v>0</v>
      </c>
      <c r="G94" s="554">
        <f>Activity!$C93*Activity!$D93*Activity!I93</f>
        <v>0</v>
      </c>
      <c r="H94" s="554">
        <f>Activity!$C93*Activity!$D93*Activity!J93</f>
        <v>0</v>
      </c>
      <c r="I94" s="554">
        <f>Activity!$C93*Activity!$D93*Activity!K93</f>
        <v>0</v>
      </c>
      <c r="J94" s="555">
        <f>Activity!$C93*Activity!$D93*Activity!L93</f>
        <v>0</v>
      </c>
      <c r="K94" s="554">
        <f>Activity!$C93*Activity!$D93*Activity!M93</f>
        <v>0</v>
      </c>
      <c r="L94" s="554">
        <f>Activity!$C93*Activity!$D93*Activity!N93</f>
        <v>0</v>
      </c>
      <c r="M94" s="554">
        <f>Activity!$C93*Activity!$D93*Activity!O93</f>
        <v>0</v>
      </c>
      <c r="N94" s="414">
        <v>0</v>
      </c>
      <c r="O94" s="554">
        <f>Activity!C93*Activity!D93</f>
        <v>0</v>
      </c>
      <c r="P94" s="559">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28" activePane="bottomRight" state="frozen"/>
      <selection activeCell="E19" sqref="E19"/>
      <selection pane="topRight" activeCell="E19" sqref="E19"/>
      <selection pane="bottomLeft" activeCell="E19" sqref="E19"/>
      <selection pane="bottomRight" activeCell="C32" sqref="C32"/>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f>Activity!C33*0.2%</f>
        <v>4.8423672207587629E-2</v>
      </c>
      <c r="D32" s="259" t="s">
        <v>339</v>
      </c>
      <c r="E32" s="340">
        <f>IF(Results!L37&lt;=0,0,C32/Results!L37)</f>
        <v>4.6762177265516507E-2</v>
      </c>
      <c r="F32" s="341">
        <f t="shared" si="0"/>
        <v>0</v>
      </c>
      <c r="G32" s="344"/>
    </row>
    <row r="33" spans="2:7">
      <c r="B33" s="343">
        <f t="shared" si="1"/>
        <v>2021</v>
      </c>
      <c r="C33" s="241">
        <f>Activity!C34*0.2%</f>
        <v>5.1143155580403291E-2</v>
      </c>
      <c r="D33" s="259" t="s">
        <v>339</v>
      </c>
      <c r="E33" s="340">
        <f>IF(Results!L38&lt;=0,0,C33/Results!L38)</f>
        <v>4.7112633301560111E-2</v>
      </c>
      <c r="F33" s="341">
        <f t="shared" si="0"/>
        <v>0</v>
      </c>
      <c r="G33" s="344"/>
    </row>
    <row r="34" spans="2:7">
      <c r="B34" s="343">
        <f t="shared" si="1"/>
        <v>2022</v>
      </c>
      <c r="C34" s="241">
        <f>Activity!C35*0.2%</f>
        <v>5.3948946515222439E-2</v>
      </c>
      <c r="D34" s="259" t="s">
        <v>339</v>
      </c>
      <c r="E34" s="340">
        <f>IF(Results!L39&lt;=0,0,C34/Results!L39)</f>
        <v>4.7292461495410415E-2</v>
      </c>
      <c r="F34" s="341">
        <f t="shared" si="0"/>
        <v>0</v>
      </c>
      <c r="G34" s="344"/>
    </row>
    <row r="35" spans="2:7">
      <c r="B35" s="343">
        <f t="shared" si="1"/>
        <v>2023</v>
      </c>
      <c r="C35" s="241">
        <f>Activity!C36*0.2%</f>
        <v>5.6841853748701654E-2</v>
      </c>
      <c r="D35" s="259" t="s">
        <v>339</v>
      </c>
      <c r="E35" s="340">
        <f>IF(Results!L40&lt;=0,0,C35/Results!L40)</f>
        <v>4.7358138971967639E-2</v>
      </c>
      <c r="F35" s="341">
        <f t="shared" si="0"/>
        <v>0</v>
      </c>
      <c r="G35" s="344"/>
    </row>
    <row r="36" spans="2:7">
      <c r="B36" s="343">
        <f t="shared" si="1"/>
        <v>2024</v>
      </c>
      <c r="C36" s="241">
        <f>Activity!C37*0.2%</f>
        <v>5.982251611787745E-2</v>
      </c>
      <c r="D36" s="259" t="s">
        <v>339</v>
      </c>
      <c r="E36" s="340">
        <f>IF(Results!L41&lt;=0,0,C36/Results!L41)</f>
        <v>4.734782512813869E-2</v>
      </c>
      <c r="F36" s="341">
        <f t="shared" si="0"/>
        <v>0</v>
      </c>
      <c r="G36" s="344"/>
    </row>
    <row r="37" spans="2:7">
      <c r="B37" s="343">
        <f t="shared" si="1"/>
        <v>2025</v>
      </c>
      <c r="C37" s="241">
        <f>Activity!C38*0.2%</f>
        <v>6.2891380459264637E-2</v>
      </c>
      <c r="D37" s="259" t="s">
        <v>339</v>
      </c>
      <c r="E37" s="340">
        <f>IF(Results!L42&lt;=0,0,C37/Results!L42)</f>
        <v>4.7287033802858487E-2</v>
      </c>
      <c r="F37" s="341">
        <f t="shared" si="0"/>
        <v>0</v>
      </c>
      <c r="G37" s="344"/>
    </row>
    <row r="38" spans="2:7">
      <c r="B38" s="343">
        <f t="shared" si="1"/>
        <v>2026</v>
      </c>
      <c r="C38" s="241">
        <f>Activity!C39*0.2%</f>
        <v>6.6048677432526542E-2</v>
      </c>
      <c r="D38" s="259" t="s">
        <v>339</v>
      </c>
      <c r="E38" s="340">
        <f>IF(Results!L43&lt;=0,0,C38/Results!L43)</f>
        <v>4.719274612373648E-2</v>
      </c>
      <c r="F38" s="341">
        <f t="shared" si="0"/>
        <v>0</v>
      </c>
      <c r="G38" s="344"/>
    </row>
    <row r="39" spans="2:7">
      <c r="B39" s="343">
        <f t="shared" si="1"/>
        <v>2027</v>
      </c>
      <c r="C39" s="241">
        <f>Activity!C40*0.2%</f>
        <v>6.9294395091461208E-2</v>
      </c>
      <c r="D39" s="259" t="s">
        <v>339</v>
      </c>
      <c r="E39" s="340">
        <f>IF(Results!L44&lt;=0,0,C39/Results!L44)</f>
        <v>4.7076252227650182E-2</v>
      </c>
      <c r="F39" s="341">
        <f t="shared" si="0"/>
        <v>0</v>
      </c>
      <c r="G39" s="344"/>
    </row>
    <row r="40" spans="2:7">
      <c r="B40" s="343">
        <f t="shared" si="1"/>
        <v>2028</v>
      </c>
      <c r="C40" s="241">
        <f>Activity!C41*0.2%</f>
        <v>7.2628250010474155E-2</v>
      </c>
      <c r="D40" s="259" t="s">
        <v>339</v>
      </c>
      <c r="E40" s="340">
        <f>IF(Results!L45&lt;=0,0,C40/Results!L45)</f>
        <v>4.6945063234101268E-2</v>
      </c>
      <c r="F40" s="341">
        <f t="shared" si="0"/>
        <v>0</v>
      </c>
      <c r="G40" s="344"/>
    </row>
    <row r="41" spans="2:7">
      <c r="B41" s="343">
        <f t="shared" si="1"/>
        <v>2029</v>
      </c>
      <c r="C41" s="241">
        <f>Activity!C42*0.2%</f>
        <v>7.604965575896136E-2</v>
      </c>
      <c r="D41" s="259" t="s">
        <v>339</v>
      </c>
      <c r="E41" s="340">
        <f>IF(Results!L46&lt;=0,0,C41/Results!L46)</f>
        <v>4.6804179443181576E-2</v>
      </c>
      <c r="F41" s="341">
        <f t="shared" si="0"/>
        <v>0</v>
      </c>
      <c r="G41" s="344"/>
    </row>
    <row r="42" spans="2:7">
      <c r="B42" s="343">
        <f t="shared" si="1"/>
        <v>2030</v>
      </c>
      <c r="C42" s="241">
        <f>Activity!C43*0.2%</f>
        <v>7.9613920000000005E-2</v>
      </c>
      <c r="D42" s="259" t="s">
        <v>339</v>
      </c>
      <c r="E42" s="340">
        <f>IF(Results!L47&lt;=0,0,C42/Results!L47)</f>
        <v>4.6689903083010222E-2</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H97"/>
  <sheetViews>
    <sheetView topLeftCell="A29" zoomScaleNormal="100" workbookViewId="0">
      <selection activeCell="C17" sqref="C17:O47"/>
    </sheetView>
  </sheetViews>
  <sheetFormatPr defaultColWidth="8.85546875" defaultRowHeight="12.75"/>
  <cols>
    <col min="1" max="1" width="8.85546875" style="640"/>
    <col min="2" max="2" width="7" style="636" customWidth="1"/>
    <col min="3" max="3" width="8.85546875" style="636"/>
    <col min="4" max="4" width="10.85546875" style="636" customWidth="1"/>
    <col min="5" max="10" width="8.85546875" style="636"/>
    <col min="11" max="11" width="10.42578125" style="636" customWidth="1"/>
    <col min="12" max="12" width="8.85546875" style="636"/>
    <col min="13" max="13" width="9.42578125" style="636" bestFit="1" customWidth="1"/>
    <col min="14" max="14" width="3" style="636" customWidth="1"/>
    <col min="15" max="15" width="14.85546875" style="637" customWidth="1"/>
    <col min="16" max="16" width="8.28515625" style="636" customWidth="1"/>
    <col min="17" max="17" width="2" style="639" customWidth="1"/>
    <col min="18" max="20" width="8.85546875" style="640"/>
    <col min="21" max="21" width="10.7109375" style="640" customWidth="1"/>
    <col min="22" max="27" width="8.85546875" style="640"/>
    <col min="28" max="28" width="8.85546875" style="636"/>
    <col min="29" max="29" width="8.85546875" style="640"/>
    <col min="30" max="30" width="10.7109375" style="640" customWidth="1"/>
    <col min="31" max="31" width="2.7109375" style="640" customWidth="1"/>
    <col min="32" max="32" width="15.42578125" style="640" customWidth="1"/>
    <col min="33" max="16384" width="8.85546875" style="640"/>
  </cols>
  <sheetData>
    <row r="1" spans="1:32">
      <c r="A1" s="635"/>
      <c r="P1" s="638"/>
    </row>
    <row r="2" spans="1:32" ht="15.75">
      <c r="A2" s="635"/>
      <c r="B2" s="641" t="s">
        <v>94</v>
      </c>
      <c r="D2" s="641"/>
      <c r="E2" s="641"/>
    </row>
    <row r="3" spans="1:32" ht="15.75">
      <c r="A3" s="635"/>
      <c r="B3" s="641"/>
      <c r="D3" s="641"/>
      <c r="E3" s="641"/>
      <c r="I3" s="642"/>
      <c r="J3" s="643"/>
      <c r="K3" s="643"/>
      <c r="L3" s="643"/>
      <c r="M3" s="643"/>
      <c r="N3" s="643"/>
      <c r="O3" s="644"/>
      <c r="AB3" s="643"/>
    </row>
    <row r="4" spans="1:32" ht="16.5" thickBot="1">
      <c r="A4" s="635"/>
      <c r="B4" s="642" t="s">
        <v>265</v>
      </c>
      <c r="D4" s="641"/>
      <c r="E4" s="642" t="s">
        <v>276</v>
      </c>
      <c r="H4" s="642" t="s">
        <v>30</v>
      </c>
      <c r="I4" s="642"/>
      <c r="J4" s="643"/>
      <c r="K4" s="643"/>
      <c r="L4" s="643"/>
      <c r="M4" s="643"/>
      <c r="N4" s="643"/>
      <c r="O4" s="644"/>
      <c r="AB4" s="643"/>
    </row>
    <row r="5" spans="1:32" ht="13.5" thickBot="1">
      <c r="A5" s="635"/>
      <c r="B5" s="645" t="str">
        <f>city</f>
        <v>Kutai Timur</v>
      </c>
      <c r="C5" s="646"/>
      <c r="D5" s="646"/>
      <c r="E5" s="645" t="str">
        <f>province</f>
        <v>Kalimantan Timur</v>
      </c>
      <c r="F5" s="646"/>
      <c r="G5" s="646"/>
      <c r="H5" s="645" t="str">
        <f>country</f>
        <v>Indonesia</v>
      </c>
      <c r="I5" s="646"/>
      <c r="J5" s="647"/>
      <c r="K5" s="643"/>
      <c r="L5" s="643"/>
      <c r="M5" s="643"/>
      <c r="N5" s="643"/>
      <c r="O5" s="644"/>
      <c r="AB5" s="643"/>
    </row>
    <row r="6" spans="1:32">
      <c r="A6" s="635"/>
      <c r="C6" s="642"/>
      <c r="D6" s="642"/>
      <c r="E6" s="642"/>
    </row>
    <row r="7" spans="1:32">
      <c r="A7" s="635"/>
      <c r="B7" s="636" t="s">
        <v>35</v>
      </c>
      <c r="P7" s="638"/>
    </row>
    <row r="8" spans="1:32">
      <c r="A8" s="635"/>
      <c r="B8" s="636" t="s">
        <v>37</v>
      </c>
      <c r="P8" s="638"/>
    </row>
    <row r="9" spans="1:32">
      <c r="B9" s="648"/>
      <c r="P9" s="638"/>
    </row>
    <row r="10" spans="1:32">
      <c r="P10" s="649"/>
    </row>
    <row r="11" spans="1:32" ht="13.5" thickBot="1">
      <c r="A11" s="650"/>
      <c r="P11" s="650"/>
      <c r="Q11" s="651"/>
    </row>
    <row r="12" spans="1:32" ht="13.5" thickBot="1">
      <c r="A12" s="652"/>
      <c r="B12" s="653"/>
      <c r="C12" s="843" t="s">
        <v>91</v>
      </c>
      <c r="D12" s="844"/>
      <c r="E12" s="844"/>
      <c r="F12" s="844"/>
      <c r="G12" s="844"/>
      <c r="H12" s="844"/>
      <c r="I12" s="844"/>
      <c r="J12" s="844"/>
      <c r="K12" s="844"/>
      <c r="L12" s="844"/>
      <c r="M12" s="845"/>
      <c r="N12" s="654"/>
      <c r="O12" s="655"/>
      <c r="P12" s="652"/>
      <c r="Q12" s="651"/>
      <c r="S12" s="653"/>
      <c r="T12" s="843" t="s">
        <v>91</v>
      </c>
      <c r="U12" s="844"/>
      <c r="V12" s="844"/>
      <c r="W12" s="844"/>
      <c r="X12" s="844"/>
      <c r="Y12" s="844"/>
      <c r="Z12" s="844"/>
      <c r="AA12" s="844"/>
      <c r="AB12" s="844"/>
      <c r="AC12" s="844"/>
      <c r="AD12" s="845"/>
      <c r="AE12" s="654"/>
      <c r="AF12" s="656"/>
    </row>
    <row r="13" spans="1:32" ht="39" thickBot="1">
      <c r="A13" s="65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5" t="s">
        <v>4</v>
      </c>
      <c r="P13" s="657"/>
      <c r="Q13" s="651"/>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13.5" thickBot="1">
      <c r="A14" s="657"/>
      <c r="B14" s="658"/>
      <c r="C14" s="659" t="s">
        <v>81</v>
      </c>
      <c r="D14" s="660" t="s">
        <v>87</v>
      </c>
      <c r="E14" s="660" t="s">
        <v>88</v>
      </c>
      <c r="F14" s="660" t="s">
        <v>275</v>
      </c>
      <c r="G14" s="660" t="s">
        <v>89</v>
      </c>
      <c r="H14" s="660" t="s">
        <v>82</v>
      </c>
      <c r="I14" s="661" t="s">
        <v>92</v>
      </c>
      <c r="J14" s="662" t="s">
        <v>93</v>
      </c>
      <c r="K14" s="662" t="s">
        <v>316</v>
      </c>
      <c r="L14" s="663" t="s">
        <v>194</v>
      </c>
      <c r="M14" s="662" t="s">
        <v>162</v>
      </c>
      <c r="N14" s="664"/>
      <c r="O14" s="665" t="s">
        <v>163</v>
      </c>
      <c r="P14" s="657"/>
      <c r="Q14" s="651"/>
      <c r="S14" s="658"/>
      <c r="T14" s="659" t="s">
        <v>81</v>
      </c>
      <c r="U14" s="660" t="s">
        <v>87</v>
      </c>
      <c r="V14" s="660" t="s">
        <v>88</v>
      </c>
      <c r="W14" s="660" t="s">
        <v>275</v>
      </c>
      <c r="X14" s="660" t="s">
        <v>89</v>
      </c>
      <c r="Y14" s="660" t="s">
        <v>82</v>
      </c>
      <c r="Z14" s="661" t="s">
        <v>92</v>
      </c>
      <c r="AA14" s="662" t="s">
        <v>93</v>
      </c>
      <c r="AB14" s="662" t="s">
        <v>316</v>
      </c>
      <c r="AC14" s="663" t="s">
        <v>194</v>
      </c>
      <c r="AD14" s="662" t="s">
        <v>162</v>
      </c>
      <c r="AE14" s="664"/>
      <c r="AF14" s="666" t="s">
        <v>163</v>
      </c>
    </row>
    <row r="15" spans="1:32" ht="13.5" thickBot="1">
      <c r="B15" s="667"/>
      <c r="C15" s="668" t="s">
        <v>15</v>
      </c>
      <c r="D15" s="669" t="s">
        <v>15</v>
      </c>
      <c r="E15" s="669" t="s">
        <v>15</v>
      </c>
      <c r="F15" s="669" t="s">
        <v>15</v>
      </c>
      <c r="G15" s="669" t="s">
        <v>15</v>
      </c>
      <c r="H15" s="669" t="s">
        <v>15</v>
      </c>
      <c r="I15" s="670" t="s">
        <v>15</v>
      </c>
      <c r="J15" s="670" t="s">
        <v>15</v>
      </c>
      <c r="K15" s="670" t="s">
        <v>15</v>
      </c>
      <c r="L15" s="671" t="s">
        <v>15</v>
      </c>
      <c r="M15" s="670" t="s">
        <v>15</v>
      </c>
      <c r="N15" s="672"/>
      <c r="O15" s="673" t="s">
        <v>15</v>
      </c>
      <c r="P15" s="640"/>
      <c r="Q15" s="651"/>
      <c r="S15" s="667"/>
      <c r="T15" s="668" t="s">
        <v>15</v>
      </c>
      <c r="U15" s="669" t="s">
        <v>15</v>
      </c>
      <c r="V15" s="669" t="s">
        <v>15</v>
      </c>
      <c r="W15" s="669" t="s">
        <v>15</v>
      </c>
      <c r="X15" s="669" t="s">
        <v>15</v>
      </c>
      <c r="Y15" s="669" t="s">
        <v>15</v>
      </c>
      <c r="Z15" s="670" t="s">
        <v>15</v>
      </c>
      <c r="AA15" s="670" t="s">
        <v>15</v>
      </c>
      <c r="AB15" s="670" t="s">
        <v>15</v>
      </c>
      <c r="AC15" s="671" t="s">
        <v>15</v>
      </c>
      <c r="AD15" s="670" t="s">
        <v>15</v>
      </c>
      <c r="AE15" s="672"/>
      <c r="AF15" s="674" t="s">
        <v>15</v>
      </c>
    </row>
    <row r="16" spans="1:32" ht="13.5" thickBot="1">
      <c r="B16" s="675"/>
      <c r="C16" s="676"/>
      <c r="D16" s="677"/>
      <c r="E16" s="677"/>
      <c r="F16" s="677"/>
      <c r="G16" s="677"/>
      <c r="H16" s="677"/>
      <c r="I16" s="678"/>
      <c r="J16" s="678"/>
      <c r="K16" s="679"/>
      <c r="L16" s="680"/>
      <c r="M16" s="679"/>
      <c r="N16" s="681"/>
      <c r="O16" s="682"/>
      <c r="P16" s="640"/>
      <c r="Q16" s="651"/>
      <c r="S16" s="675"/>
      <c r="T16" s="676"/>
      <c r="U16" s="677"/>
      <c r="V16" s="677"/>
      <c r="W16" s="677"/>
      <c r="X16" s="677"/>
      <c r="Y16" s="677"/>
      <c r="Z16" s="678"/>
      <c r="AA16" s="678"/>
      <c r="AB16" s="679"/>
      <c r="AC16" s="680"/>
      <c r="AD16" s="679"/>
      <c r="AE16" s="681"/>
      <c r="AF16" s="683"/>
    </row>
    <row r="17" spans="2:34">
      <c r="B17" s="684">
        <f>year</f>
        <v>2000</v>
      </c>
      <c r="C17" s="775">
        <f>IF(Select2=1,Food!$K19,"")</f>
        <v>0</v>
      </c>
      <c r="D17" s="776">
        <f>IF(Select2=1,Paper!$K19,"")</f>
        <v>0</v>
      </c>
      <c r="E17" s="776">
        <f>IF(Select2=1,Nappies!$K19,"")</f>
        <v>0</v>
      </c>
      <c r="F17" s="776">
        <f>IF(Select2=1,Garden!$K19,"")</f>
        <v>0</v>
      </c>
      <c r="G17" s="776">
        <f>IF(Select2=1,Wood!$K19,"")</f>
        <v>0</v>
      </c>
      <c r="H17" s="776">
        <f>IF(Select2=1,Textiles!$K19,"")</f>
        <v>0</v>
      </c>
      <c r="I17" s="777">
        <f>Sludge!K19</f>
        <v>0</v>
      </c>
      <c r="J17" s="778" t="str">
        <f>IF(Select2=2,MSW!$K19,"")</f>
        <v/>
      </c>
      <c r="K17" s="777">
        <f>Industry!$K19</f>
        <v>0</v>
      </c>
      <c r="L17" s="779">
        <f>SUM(C17:K17)</f>
        <v>0</v>
      </c>
      <c r="M17" s="780">
        <f>Recovery_OX!C12</f>
        <v>0</v>
      </c>
      <c r="N17" s="781"/>
      <c r="O17" s="782">
        <f>(L17-M17)*(1-Recovery_OX!F12)</f>
        <v>0</v>
      </c>
      <c r="P17" s="691"/>
      <c r="Q17" s="651"/>
      <c r="S17" s="684">
        <f>year</f>
        <v>2000</v>
      </c>
      <c r="T17" s="685">
        <f>IF(Select2=1,Food!$W19,"")</f>
        <v>0</v>
      </c>
      <c r="U17" s="686">
        <f>IF(Select2=1,Paper!$W19,"")</f>
        <v>0</v>
      </c>
      <c r="V17" s="686">
        <f>IF(Select2=1,Nappies!$W19,"")</f>
        <v>0</v>
      </c>
      <c r="W17" s="686">
        <f>IF(Select2=1,Garden!$W19,"")</f>
        <v>0</v>
      </c>
      <c r="X17" s="686">
        <f>IF(Select2=1,Wood!$W19,"")</f>
        <v>0</v>
      </c>
      <c r="Y17" s="686">
        <f>IF(Select2=1,Textiles!$W19,"")</f>
        <v>0</v>
      </c>
      <c r="Z17" s="687">
        <f>Sludge!W19</f>
        <v>0</v>
      </c>
      <c r="AA17" s="688" t="str">
        <f>IF(Select2=2,MSW!$W19,"")</f>
        <v/>
      </c>
      <c r="AB17" s="687">
        <f>Industry!$W19</f>
        <v>0</v>
      </c>
      <c r="AC17" s="689">
        <f t="shared" ref="AC17:AC48" si="0">SUM(T17:AA17)</f>
        <v>0</v>
      </c>
      <c r="AD17" s="690">
        <f>Recovery_OX!R12</f>
        <v>0</v>
      </c>
      <c r="AE17" s="649"/>
      <c r="AF17" s="692">
        <f>(AC17-AD17)*(1-Recovery_OX!U12)</f>
        <v>0</v>
      </c>
      <c r="AH17" s="636"/>
    </row>
    <row r="18" spans="2:34">
      <c r="B18" s="693">
        <f t="shared" ref="B18:B81" si="1">B17+1</f>
        <v>2001</v>
      </c>
      <c r="C18" s="783">
        <f>IF(Select2=1,Food!$K20,"")</f>
        <v>0.10994974633516898</v>
      </c>
      <c r="D18" s="784">
        <f>IF(Select2=1,Paper!$K20,"")</f>
        <v>5.773754143284314E-3</v>
      </c>
      <c r="E18" s="776">
        <f>IF(Select2=1,Nappies!$K20,"")</f>
        <v>1.8206530385952917E-2</v>
      </c>
      <c r="F18" s="784">
        <f>IF(Select2=1,Garden!$K20,"")</f>
        <v>0</v>
      </c>
      <c r="G18" s="776">
        <f>IF(Select2=1,Wood!$K20,"")</f>
        <v>0</v>
      </c>
      <c r="H18" s="784">
        <f>IF(Select2=1,Textiles!$K20,"")</f>
        <v>1.3670081463114285E-3</v>
      </c>
      <c r="I18" s="785">
        <f>Sludge!K20</f>
        <v>0</v>
      </c>
      <c r="J18" s="785" t="str">
        <f>IF(Select2=2,MSW!$K20,"")</f>
        <v/>
      </c>
      <c r="K18" s="785">
        <f>Industry!$K20</f>
        <v>0</v>
      </c>
      <c r="L18" s="786">
        <f>SUM(C18:K18)</f>
        <v>0.13529703901071763</v>
      </c>
      <c r="M18" s="787">
        <f>Recovery_OX!C13</f>
        <v>0</v>
      </c>
      <c r="N18" s="781"/>
      <c r="O18" s="788">
        <f>(L18-M18)*(1-Recovery_OX!F13)</f>
        <v>0.13529703901071763</v>
      </c>
      <c r="P18" s="691"/>
      <c r="Q18" s="651"/>
      <c r="S18" s="693">
        <f t="shared" ref="S18:S81" si="2">S17+1</f>
        <v>2001</v>
      </c>
      <c r="T18" s="694">
        <f>IF(Select2=1,Food!$W20,"")</f>
        <v>7.3561382472236148E-2</v>
      </c>
      <c r="U18" s="695">
        <f>IF(Select2=1,Paper!$W20,"")</f>
        <v>1.1929244097694865E-2</v>
      </c>
      <c r="V18" s="686">
        <f>IF(Select2=1,Nappies!$W20,"")</f>
        <v>0</v>
      </c>
      <c r="W18" s="695">
        <f>IF(Select2=1,Garden!$W20,"")</f>
        <v>0</v>
      </c>
      <c r="X18" s="686">
        <f>IF(Select2=1,Wood!$W20,"")</f>
        <v>5.0069186313783827E-3</v>
      </c>
      <c r="Y18" s="695">
        <f>IF(Select2=1,Textiles!$W20,"")</f>
        <v>1.4980911192454009E-3</v>
      </c>
      <c r="Z18" s="688">
        <f>Sludge!W20</f>
        <v>0</v>
      </c>
      <c r="AA18" s="688" t="str">
        <f>IF(Select2=2,MSW!$W20,"")</f>
        <v/>
      </c>
      <c r="AB18" s="696">
        <f>Industry!$W20</f>
        <v>0</v>
      </c>
      <c r="AC18" s="697">
        <f t="shared" si="0"/>
        <v>9.1995636320554783E-2</v>
      </c>
      <c r="AD18" s="698">
        <f>Recovery_OX!R13</f>
        <v>0</v>
      </c>
      <c r="AE18" s="649"/>
      <c r="AF18" s="700">
        <f>(AC18-AD18)*(1-Recovery_OX!U13)</f>
        <v>9.1995636320554783E-2</v>
      </c>
      <c r="AH18" s="636"/>
    </row>
    <row r="19" spans="2:34">
      <c r="B19" s="693">
        <f t="shared" si="1"/>
        <v>2002</v>
      </c>
      <c r="C19" s="783">
        <f>IF(Select2=1,Food!$K21,"")</f>
        <v>0.18685838140192493</v>
      </c>
      <c r="D19" s="784">
        <f>IF(Select2=1,Paper!$K21,"")</f>
        <v>1.1325581032914405E-2</v>
      </c>
      <c r="E19" s="776">
        <f>IF(Select2=1,Nappies!$K21,"")</f>
        <v>3.4097804446921245E-2</v>
      </c>
      <c r="F19" s="784">
        <f>IF(Select2=1,Garden!$K21,"")</f>
        <v>0</v>
      </c>
      <c r="G19" s="776">
        <f>IF(Select2=1,Wood!$K21,"")</f>
        <v>0</v>
      </c>
      <c r="H19" s="784">
        <f>IF(Select2=1,Textiles!$K21,"")</f>
        <v>2.6814722534924916E-3</v>
      </c>
      <c r="I19" s="785">
        <f>Sludge!K21</f>
        <v>0</v>
      </c>
      <c r="J19" s="785" t="str">
        <f>IF(Select2=2,MSW!$K21,"")</f>
        <v/>
      </c>
      <c r="K19" s="785">
        <f>Industry!$K21</f>
        <v>0</v>
      </c>
      <c r="L19" s="786">
        <f t="shared" ref="L19:L82" si="3">SUM(C19:K19)</f>
        <v>0.23496323913525305</v>
      </c>
      <c r="M19" s="787">
        <f>Recovery_OX!C14</f>
        <v>0</v>
      </c>
      <c r="N19" s="781"/>
      <c r="O19" s="788">
        <f>(L19-M19)*(1-Recovery_OX!F14)</f>
        <v>0.23496323913525305</v>
      </c>
      <c r="P19" s="691"/>
      <c r="Q19" s="651"/>
      <c r="S19" s="693">
        <f t="shared" si="2"/>
        <v>2002</v>
      </c>
      <c r="T19" s="694">
        <f>IF(Select2=1,Food!$W21,"")</f>
        <v>0.12501675829745199</v>
      </c>
      <c r="U19" s="695">
        <f>IF(Select2=1,Paper!$W21,"")</f>
        <v>2.3399960811806626E-2</v>
      </c>
      <c r="V19" s="686">
        <f>IF(Select2=1,Nappies!$W21,"")</f>
        <v>0</v>
      </c>
      <c r="W19" s="695">
        <f>IF(Select2=1,Garden!$W21,"")</f>
        <v>0</v>
      </c>
      <c r="X19" s="686">
        <f>IF(Select2=1,Wood!$W21,"")</f>
        <v>9.9876728208831214E-3</v>
      </c>
      <c r="Y19" s="695">
        <f>IF(Select2=1,Textiles!$W21,"")</f>
        <v>2.9385997298547848E-3</v>
      </c>
      <c r="Z19" s="688">
        <f>Sludge!W21</f>
        <v>0</v>
      </c>
      <c r="AA19" s="688" t="str">
        <f>IF(Select2=2,MSW!$W21,"")</f>
        <v/>
      </c>
      <c r="AB19" s="696">
        <f>Industry!$W21</f>
        <v>0</v>
      </c>
      <c r="AC19" s="697">
        <f t="shared" si="0"/>
        <v>0.16134299165999649</v>
      </c>
      <c r="AD19" s="698">
        <f>Recovery_OX!R14</f>
        <v>0</v>
      </c>
      <c r="AE19" s="649"/>
      <c r="AF19" s="700">
        <f>(AC19-AD19)*(1-Recovery_OX!U14)</f>
        <v>0.16134299165999649</v>
      </c>
      <c r="AH19" s="636"/>
    </row>
    <row r="20" spans="2:34">
      <c r="B20" s="693">
        <f t="shared" si="1"/>
        <v>2003</v>
      </c>
      <c r="C20" s="783">
        <f>IF(Select2=1,Food!$K22,"")</f>
        <v>0.24344791484999564</v>
      </c>
      <c r="D20" s="784">
        <f>IF(Select2=1,Paper!$K22,"")</f>
        <v>1.6766530910808326E-2</v>
      </c>
      <c r="E20" s="776">
        <f>IF(Select2=1,Nappies!$K22,"")</f>
        <v>4.833864443047154E-2</v>
      </c>
      <c r="F20" s="784">
        <f>IF(Select2=1,Garden!$K22,"")</f>
        <v>0</v>
      </c>
      <c r="G20" s="776">
        <f>IF(Select2=1,Wood!$K22,"")</f>
        <v>0</v>
      </c>
      <c r="H20" s="784">
        <f>IF(Select2=1,Textiles!$K22,"")</f>
        <v>3.9696848483090534E-3</v>
      </c>
      <c r="I20" s="785">
        <f>Sludge!K22</f>
        <v>0</v>
      </c>
      <c r="J20" s="785" t="str">
        <f>IF(Select2=2,MSW!$K22,"")</f>
        <v/>
      </c>
      <c r="K20" s="785">
        <f>Industry!$K22</f>
        <v>0</v>
      </c>
      <c r="L20" s="786">
        <f t="shared" si="3"/>
        <v>0.31252277503958459</v>
      </c>
      <c r="M20" s="787">
        <f>Recovery_OX!C15</f>
        <v>0</v>
      </c>
      <c r="N20" s="781"/>
      <c r="O20" s="788">
        <f>(L20-M20)*(1-Recovery_OX!F15)</f>
        <v>0.31252277503958459</v>
      </c>
      <c r="P20" s="691"/>
      <c r="Q20" s="651"/>
      <c r="S20" s="693">
        <f t="shared" si="2"/>
        <v>2003</v>
      </c>
      <c r="T20" s="694">
        <f>IF(Select2=1,Food!$W22,"")</f>
        <v>0.16287773072033609</v>
      </c>
      <c r="U20" s="695">
        <f>IF(Select2=1,Paper!$W22,"")</f>
        <v>3.4641592790926296E-2</v>
      </c>
      <c r="V20" s="686">
        <f>IF(Select2=1,Nappies!$W22,"")</f>
        <v>0</v>
      </c>
      <c r="W20" s="695">
        <f>IF(Select2=1,Garden!$W22,"")</f>
        <v>0</v>
      </c>
      <c r="X20" s="686">
        <f>IF(Select2=1,Wood!$W22,"")</f>
        <v>1.5026452737949218E-2</v>
      </c>
      <c r="Y20" s="695">
        <f>IF(Select2=1,Textiles!$W22,"")</f>
        <v>4.3503395597907432E-3</v>
      </c>
      <c r="Z20" s="688">
        <f>Sludge!W22</f>
        <v>0</v>
      </c>
      <c r="AA20" s="688" t="str">
        <f>IF(Select2=2,MSW!$W22,"")</f>
        <v/>
      </c>
      <c r="AB20" s="696">
        <f>Industry!$W22</f>
        <v>0</v>
      </c>
      <c r="AC20" s="697">
        <f t="shared" si="0"/>
        <v>0.21689611580900237</v>
      </c>
      <c r="AD20" s="698">
        <f>Recovery_OX!R15</f>
        <v>0</v>
      </c>
      <c r="AE20" s="649"/>
      <c r="AF20" s="700">
        <f>(AC20-AD20)*(1-Recovery_OX!U15)</f>
        <v>0.21689611580900237</v>
      </c>
      <c r="AH20" s="636"/>
    </row>
    <row r="21" spans="2:34">
      <c r="B21" s="693">
        <f t="shared" si="1"/>
        <v>2004</v>
      </c>
      <c r="C21" s="783">
        <f>IF(Select2=1,Food!$K23,"")</f>
        <v>0.28508451330955759</v>
      </c>
      <c r="D21" s="784">
        <f>IF(Select2=1,Paper!$K23,"")</f>
        <v>2.2034119593578948E-2</v>
      </c>
      <c r="E21" s="776">
        <f>IF(Select2=1,Nappies!$K23,"")</f>
        <v>6.0966400993674272E-2</v>
      </c>
      <c r="F21" s="784">
        <f>IF(Select2=1,Garden!$K23,"")</f>
        <v>0</v>
      </c>
      <c r="G21" s="776">
        <f>IF(Select2=1,Wood!$K23,"")</f>
        <v>0</v>
      </c>
      <c r="H21" s="784">
        <f>IF(Select2=1,Textiles!$K23,"")</f>
        <v>5.2168520227445824E-3</v>
      </c>
      <c r="I21" s="785">
        <f>Sludge!K23</f>
        <v>0</v>
      </c>
      <c r="J21" s="785" t="str">
        <f>IF(Select2=2,MSW!$K23,"")</f>
        <v/>
      </c>
      <c r="K21" s="785">
        <f>Industry!$K23</f>
        <v>0</v>
      </c>
      <c r="L21" s="786">
        <f t="shared" si="3"/>
        <v>0.37330188591955538</v>
      </c>
      <c r="M21" s="787">
        <f>Recovery_OX!C16</f>
        <v>0</v>
      </c>
      <c r="N21" s="781"/>
      <c r="O21" s="788">
        <f>(L21-M21)*(1-Recovery_OX!F16)</f>
        <v>0.37330188591955538</v>
      </c>
      <c r="P21" s="691"/>
      <c r="Q21" s="651"/>
      <c r="S21" s="693">
        <f t="shared" si="2"/>
        <v>2004</v>
      </c>
      <c r="T21" s="694">
        <f>IF(Select2=1,Food!$W23,"")</f>
        <v>0.19073450935072989</v>
      </c>
      <c r="U21" s="695">
        <f>IF(Select2=1,Paper!$W23,"")</f>
        <v>4.5525040482601142E-2</v>
      </c>
      <c r="V21" s="686">
        <f>IF(Select2=1,Nappies!$W23,"")</f>
        <v>0</v>
      </c>
      <c r="W21" s="695">
        <f>IF(Select2=1,Garden!$W23,"")</f>
        <v>0</v>
      </c>
      <c r="X21" s="686">
        <f>IF(Select2=1,Wood!$W23,"")</f>
        <v>2.0060576803039465E-2</v>
      </c>
      <c r="Y21" s="695">
        <f>IF(Select2=1,Textiles!$W23,"")</f>
        <v>5.7170981071173518E-3</v>
      </c>
      <c r="Z21" s="688">
        <f>Sludge!W23</f>
        <v>0</v>
      </c>
      <c r="AA21" s="688" t="str">
        <f>IF(Select2=2,MSW!$W23,"")</f>
        <v/>
      </c>
      <c r="AB21" s="696">
        <f>Industry!$W23</f>
        <v>0</v>
      </c>
      <c r="AC21" s="697">
        <f t="shared" si="0"/>
        <v>0.26203722474348784</v>
      </c>
      <c r="AD21" s="698">
        <f>Recovery_OX!R16</f>
        <v>0</v>
      </c>
      <c r="AE21" s="649"/>
      <c r="AF21" s="700">
        <f>(AC21-AD21)*(1-Recovery_OX!U16)</f>
        <v>0.26203722474348784</v>
      </c>
    </row>
    <row r="22" spans="2:34">
      <c r="B22" s="693">
        <f t="shared" si="1"/>
        <v>2005</v>
      </c>
      <c r="C22" s="783">
        <f>IF(Select2=1,Food!$K24,"")</f>
        <v>0.31655103147238334</v>
      </c>
      <c r="D22" s="784">
        <f>IF(Select2=1,Paper!$K24,"")</f>
        <v>2.713235702798545E-2</v>
      </c>
      <c r="E22" s="776">
        <f>IF(Select2=1,Nappies!$K24,"")</f>
        <v>7.2208942607053503E-2</v>
      </c>
      <c r="F22" s="784">
        <f>IF(Select2=1,Garden!$K24,"")</f>
        <v>0</v>
      </c>
      <c r="G22" s="776">
        <f>IF(Select2=1,Wood!$K24,"")</f>
        <v>0</v>
      </c>
      <c r="H22" s="784">
        <f>IF(Select2=1,Textiles!$K24,"")</f>
        <v>6.423923181597074E-3</v>
      </c>
      <c r="I22" s="785">
        <f>Sludge!K24</f>
        <v>0</v>
      </c>
      <c r="J22" s="785" t="str">
        <f>IF(Select2=2,MSW!$K24,"")</f>
        <v/>
      </c>
      <c r="K22" s="785">
        <f>Industry!$K24</f>
        <v>0</v>
      </c>
      <c r="L22" s="786">
        <f t="shared" si="3"/>
        <v>0.42231625428901937</v>
      </c>
      <c r="M22" s="787">
        <f>Recovery_OX!C17</f>
        <v>0</v>
      </c>
      <c r="N22" s="781"/>
      <c r="O22" s="788">
        <f>(L22-M22)*(1-Recovery_OX!F17)</f>
        <v>0.42231625428901937</v>
      </c>
      <c r="P22" s="640"/>
      <c r="Q22" s="651"/>
      <c r="S22" s="693">
        <f t="shared" si="2"/>
        <v>2005</v>
      </c>
      <c r="T22" s="694">
        <f>IF(Select2=1,Food!$W24,"")</f>
        <v>0.21178704157385142</v>
      </c>
      <c r="U22" s="695">
        <f>IF(Select2=1,Paper!$W24,"")</f>
        <v>5.6058588900796402E-2</v>
      </c>
      <c r="V22" s="686">
        <f>IF(Select2=1,Nappies!$W24,"")</f>
        <v>0</v>
      </c>
      <c r="W22" s="695">
        <f>IF(Select2=1,Garden!$W24,"")</f>
        <v>0</v>
      </c>
      <c r="X22" s="686">
        <f>IF(Select2=1,Wood!$W24,"")</f>
        <v>2.5083518852282619E-2</v>
      </c>
      <c r="Y22" s="695">
        <f>IF(Select2=1,Textiles!$W24,"")</f>
        <v>7.039915815448849E-3</v>
      </c>
      <c r="Z22" s="688">
        <f>Sludge!W24</f>
        <v>0</v>
      </c>
      <c r="AA22" s="688" t="str">
        <f>IF(Select2=2,MSW!$W24,"")</f>
        <v/>
      </c>
      <c r="AB22" s="696">
        <f>Industry!$W24</f>
        <v>0</v>
      </c>
      <c r="AC22" s="697">
        <f t="shared" si="0"/>
        <v>0.29996906514237925</v>
      </c>
      <c r="AD22" s="698">
        <f>Recovery_OX!R17</f>
        <v>0</v>
      </c>
      <c r="AE22" s="649"/>
      <c r="AF22" s="700">
        <f>(AC22-AD22)*(1-Recovery_OX!U17)</f>
        <v>0.29996906514237925</v>
      </c>
    </row>
    <row r="23" spans="2:34">
      <c r="B23" s="693">
        <f t="shared" si="1"/>
        <v>2006</v>
      </c>
      <c r="C23" s="783">
        <f>IF(Select2=1,Food!$K25,"")</f>
        <v>0.34400051174634616</v>
      </c>
      <c r="D23" s="784">
        <f>IF(Select2=1,Paper!$K25,"")</f>
        <v>3.2219736835042319E-2</v>
      </c>
      <c r="E23" s="776">
        <f>IF(Select2=1,Nappies!$K25,"")</f>
        <v>8.2746506162005073E-2</v>
      </c>
      <c r="F23" s="784">
        <f>IF(Select2=1,Garden!$K25,"")</f>
        <v>0</v>
      </c>
      <c r="G23" s="776">
        <f>IF(Select2=1,Wood!$K25,"")</f>
        <v>0</v>
      </c>
      <c r="H23" s="784">
        <f>IF(Select2=1,Textiles!$K25,"")</f>
        <v>7.6284236620541533E-3</v>
      </c>
      <c r="I23" s="785">
        <f>Sludge!K25</f>
        <v>0</v>
      </c>
      <c r="J23" s="785" t="str">
        <f>IF(Select2=2,MSW!$K25,"")</f>
        <v/>
      </c>
      <c r="K23" s="785">
        <f>Industry!$K25</f>
        <v>0</v>
      </c>
      <c r="L23" s="786">
        <f t="shared" si="3"/>
        <v>0.46659517840544767</v>
      </c>
      <c r="M23" s="787">
        <f>Recovery_OX!C18</f>
        <v>0</v>
      </c>
      <c r="N23" s="781"/>
      <c r="O23" s="788">
        <f>(L23-M23)*(1-Recovery_OX!F18)</f>
        <v>0.46659517840544767</v>
      </c>
      <c r="P23" s="640"/>
      <c r="Q23" s="651"/>
      <c r="S23" s="693">
        <f t="shared" si="2"/>
        <v>2006</v>
      </c>
      <c r="T23" s="694">
        <f>IF(Select2=1,Food!$W25,"")</f>
        <v>0.23015199269380873</v>
      </c>
      <c r="U23" s="695">
        <f>IF(Select2=1,Paper!$W25,"")</f>
        <v>6.6569704204632901E-2</v>
      </c>
      <c r="V23" s="686">
        <f>IF(Select2=1,Nappies!$W25,"")</f>
        <v>0</v>
      </c>
      <c r="W23" s="695">
        <f>IF(Select2=1,Garden!$W25,"")</f>
        <v>0</v>
      </c>
      <c r="X23" s="686">
        <f>IF(Select2=1,Wood!$W25,"")</f>
        <v>3.0223178354260725E-2</v>
      </c>
      <c r="Y23" s="695">
        <f>IF(Select2=1,Textiles!$W25,"")</f>
        <v>8.3599163419771534E-3</v>
      </c>
      <c r="Z23" s="688">
        <f>Sludge!W25</f>
        <v>0</v>
      </c>
      <c r="AA23" s="688" t="str">
        <f>IF(Select2=2,MSW!$W25,"")</f>
        <v/>
      </c>
      <c r="AB23" s="696">
        <f>Industry!$W25</f>
        <v>0</v>
      </c>
      <c r="AC23" s="697">
        <f t="shared" si="0"/>
        <v>0.33530479159467952</v>
      </c>
      <c r="AD23" s="698">
        <f>Recovery_OX!R18</f>
        <v>0</v>
      </c>
      <c r="AE23" s="649"/>
      <c r="AF23" s="700">
        <f>(AC23-AD23)*(1-Recovery_OX!U18)</f>
        <v>0.33530479159467952</v>
      </c>
    </row>
    <row r="24" spans="2:34">
      <c r="B24" s="693">
        <f t="shared" si="1"/>
        <v>2007</v>
      </c>
      <c r="C24" s="783">
        <f>IF(Select2=1,Food!$K26,"")</f>
        <v>0.36605922916384409</v>
      </c>
      <c r="D24" s="784">
        <f>IF(Select2=1,Paper!$K26,"")</f>
        <v>3.7155310641524837E-2</v>
      </c>
      <c r="E24" s="776">
        <f>IF(Select2=1,Nappies!$K26,"")</f>
        <v>9.2242533654083192E-2</v>
      </c>
      <c r="F24" s="784">
        <f>IF(Select2=1,Garden!$K26,"")</f>
        <v>0</v>
      </c>
      <c r="G24" s="776">
        <f>IF(Select2=1,Wood!$K26,"")</f>
        <v>0</v>
      </c>
      <c r="H24" s="784">
        <f>IF(Select2=1,Textiles!$K26,"")</f>
        <v>8.7969821826885276E-3</v>
      </c>
      <c r="I24" s="785">
        <f>Sludge!K26</f>
        <v>0</v>
      </c>
      <c r="J24" s="785" t="str">
        <f>IF(Select2=2,MSW!$K26,"")</f>
        <v/>
      </c>
      <c r="K24" s="785">
        <f>Industry!$K26</f>
        <v>0</v>
      </c>
      <c r="L24" s="786">
        <f t="shared" si="3"/>
        <v>0.50425405564214065</v>
      </c>
      <c r="M24" s="787">
        <f>Recovery_OX!C19</f>
        <v>0</v>
      </c>
      <c r="N24" s="781"/>
      <c r="O24" s="788">
        <f>(L24-M24)*(1-Recovery_OX!F19)</f>
        <v>0.50425405564214065</v>
      </c>
      <c r="P24" s="640"/>
      <c r="Q24" s="651"/>
      <c r="S24" s="693">
        <f t="shared" si="2"/>
        <v>2007</v>
      </c>
      <c r="T24" s="694">
        <f>IF(Select2=1,Food!$W26,"")</f>
        <v>0.24491027820952987</v>
      </c>
      <c r="U24" s="695">
        <f>IF(Select2=1,Paper!$W26,"")</f>
        <v>7.6767170746952162E-2</v>
      </c>
      <c r="V24" s="686">
        <f>IF(Select2=1,Nappies!$W26,"")</f>
        <v>0</v>
      </c>
      <c r="W24" s="695">
        <f>IF(Select2=1,Garden!$W26,"")</f>
        <v>0</v>
      </c>
      <c r="X24" s="686">
        <f>IF(Select2=1,Wood!$W26,"")</f>
        <v>3.5352675856395205E-2</v>
      </c>
      <c r="Y24" s="695">
        <f>IF(Select2=1,Textiles!$W26,"")</f>
        <v>9.6405284193846891E-3</v>
      </c>
      <c r="Z24" s="688">
        <f>Sludge!W26</f>
        <v>0</v>
      </c>
      <c r="AA24" s="688" t="str">
        <f>IF(Select2=2,MSW!$W26,"")</f>
        <v/>
      </c>
      <c r="AB24" s="696">
        <f>Industry!$W26</f>
        <v>0</v>
      </c>
      <c r="AC24" s="697">
        <f t="shared" si="0"/>
        <v>0.36667065323226189</v>
      </c>
      <c r="AD24" s="698">
        <f>Recovery_OX!R19</f>
        <v>0</v>
      </c>
      <c r="AE24" s="649"/>
      <c r="AF24" s="700">
        <f>(AC24-AD24)*(1-Recovery_OX!U19)</f>
        <v>0.36667065323226189</v>
      </c>
    </row>
    <row r="25" spans="2:34">
      <c r="B25" s="693">
        <f t="shared" si="1"/>
        <v>2008</v>
      </c>
      <c r="C25" s="783">
        <f>IF(Select2=1,Food!$K27,"")</f>
        <v>0.38454763879024717</v>
      </c>
      <c r="D25" s="784">
        <f>IF(Select2=1,Paper!$K27,"")</f>
        <v>4.1951611521005266E-2</v>
      </c>
      <c r="E25" s="776">
        <f>IF(Select2=1,Nappies!$K27,"")</f>
        <v>0.10086701202214432</v>
      </c>
      <c r="F25" s="784">
        <f>IF(Select2=1,Garden!$K27,"")</f>
        <v>0</v>
      </c>
      <c r="G25" s="776">
        <f>IF(Select2=1,Wood!$K27,"")</f>
        <v>0</v>
      </c>
      <c r="H25" s="784">
        <f>IF(Select2=1,Textiles!$K27,"")</f>
        <v>9.9325661046393149E-3</v>
      </c>
      <c r="I25" s="785">
        <f>Sludge!K27</f>
        <v>0</v>
      </c>
      <c r="J25" s="785" t="str">
        <f>IF(Select2=2,MSW!$K27,"")</f>
        <v/>
      </c>
      <c r="K25" s="785">
        <f>Industry!$K27</f>
        <v>0</v>
      </c>
      <c r="L25" s="786">
        <f t="shared" si="3"/>
        <v>0.53729882843803611</v>
      </c>
      <c r="M25" s="787">
        <f>Recovery_OX!C20</f>
        <v>0</v>
      </c>
      <c r="N25" s="781"/>
      <c r="O25" s="788">
        <f>(L25-M25)*(1-Recovery_OX!F20)</f>
        <v>0.53729882843803611</v>
      </c>
      <c r="P25" s="640"/>
      <c r="Q25" s="651"/>
      <c r="S25" s="693">
        <f t="shared" si="2"/>
        <v>2008</v>
      </c>
      <c r="T25" s="694">
        <f>IF(Select2=1,Food!$W27,"")</f>
        <v>0.25727986538152126</v>
      </c>
      <c r="U25" s="695">
        <f>IF(Select2=1,Paper!$W27,"")</f>
        <v>8.6676883307862121E-2</v>
      </c>
      <c r="V25" s="686">
        <f>IF(Select2=1,Nappies!$W27,"")</f>
        <v>0</v>
      </c>
      <c r="W25" s="695">
        <f>IF(Select2=1,Garden!$W27,"")</f>
        <v>0</v>
      </c>
      <c r="X25" s="686">
        <f>IF(Select2=1,Wood!$W27,"")</f>
        <v>4.0474329431759395E-2</v>
      </c>
      <c r="Y25" s="695">
        <f>IF(Select2=1,Textiles!$W27,"")</f>
        <v>1.0885003950289658E-2</v>
      </c>
      <c r="Z25" s="688">
        <f>Sludge!W27</f>
        <v>0</v>
      </c>
      <c r="AA25" s="688" t="str">
        <f>IF(Select2=2,MSW!$W27,"")</f>
        <v/>
      </c>
      <c r="AB25" s="696">
        <f>Industry!$W27</f>
        <v>0</v>
      </c>
      <c r="AC25" s="697">
        <f t="shared" si="0"/>
        <v>0.39531608207143243</v>
      </c>
      <c r="AD25" s="698">
        <f>Recovery_OX!R20</f>
        <v>0</v>
      </c>
      <c r="AE25" s="649"/>
      <c r="AF25" s="700">
        <f>(AC25-AD25)*(1-Recovery_OX!U20)</f>
        <v>0.39531608207143243</v>
      </c>
    </row>
    <row r="26" spans="2:34">
      <c r="B26" s="693">
        <f t="shared" si="1"/>
        <v>2009</v>
      </c>
      <c r="C26" s="783">
        <f>IF(Select2=1,Food!$K28,"")</f>
        <v>0.40066888576696247</v>
      </c>
      <c r="D26" s="784">
        <f>IF(Select2=1,Paper!$K28,"")</f>
        <v>4.6619425041681345E-2</v>
      </c>
      <c r="E26" s="776">
        <f>IF(Select2=1,Nappies!$K28,"")</f>
        <v>0.10876051466627829</v>
      </c>
      <c r="F26" s="784">
        <f>IF(Select2=1,Garden!$K28,"")</f>
        <v>0</v>
      </c>
      <c r="G26" s="776">
        <f>IF(Select2=1,Wood!$K28,"")</f>
        <v>0</v>
      </c>
      <c r="H26" s="784">
        <f>IF(Select2=1,Textiles!$K28,"")</f>
        <v>1.103772904540096E-2</v>
      </c>
      <c r="I26" s="785">
        <f>Sludge!K28</f>
        <v>0</v>
      </c>
      <c r="J26" s="785" t="str">
        <f>IF(Select2=2,MSW!$K28,"")</f>
        <v/>
      </c>
      <c r="K26" s="785">
        <f>Industry!$K28</f>
        <v>0</v>
      </c>
      <c r="L26" s="786">
        <f t="shared" si="3"/>
        <v>0.56708655452032308</v>
      </c>
      <c r="M26" s="787">
        <f>Recovery_OX!C21</f>
        <v>0</v>
      </c>
      <c r="N26" s="781"/>
      <c r="O26" s="788">
        <f>(L26-M26)*(1-Recovery_OX!F21)</f>
        <v>0.56708655452032308</v>
      </c>
      <c r="P26" s="640"/>
      <c r="Q26" s="651"/>
      <c r="S26" s="693">
        <f t="shared" si="2"/>
        <v>2009</v>
      </c>
      <c r="T26" s="694">
        <f>IF(Select2=1,Food!$W28,"")</f>
        <v>0.268065713046585</v>
      </c>
      <c r="U26" s="695">
        <f>IF(Select2=1,Paper!$W28,"")</f>
        <v>9.6321126119176342E-2</v>
      </c>
      <c r="V26" s="686">
        <f>IF(Select2=1,Nappies!$W28,"")</f>
        <v>0</v>
      </c>
      <c r="W26" s="695">
        <f>IF(Select2=1,Garden!$W28,"")</f>
        <v>0</v>
      </c>
      <c r="X26" s="686">
        <f>IF(Select2=1,Wood!$W28,"")</f>
        <v>4.5589596790262504E-2</v>
      </c>
      <c r="Y26" s="695">
        <f>IF(Select2=1,Textiles!$W28,"")</f>
        <v>1.2096141419617491E-2</v>
      </c>
      <c r="Z26" s="688">
        <f>Sludge!W28</f>
        <v>0</v>
      </c>
      <c r="AA26" s="688" t="str">
        <f>IF(Select2=2,MSW!$W28,"")</f>
        <v/>
      </c>
      <c r="AB26" s="696">
        <f>Industry!$W28</f>
        <v>0</v>
      </c>
      <c r="AC26" s="697">
        <f t="shared" si="0"/>
        <v>0.42207257737564136</v>
      </c>
      <c r="AD26" s="698">
        <f>Recovery_OX!R21</f>
        <v>0</v>
      </c>
      <c r="AE26" s="649"/>
      <c r="AF26" s="700">
        <f>(AC26-AD26)*(1-Recovery_OX!U21)</f>
        <v>0.42207257737564136</v>
      </c>
    </row>
    <row r="27" spans="2:34">
      <c r="B27" s="693">
        <f t="shared" si="1"/>
        <v>2010</v>
      </c>
      <c r="C27" s="783">
        <f>IF(Select2=1,Food!$K29,"")</f>
        <v>0.41520933873495391</v>
      </c>
      <c r="D27" s="784">
        <f>IF(Select2=1,Paper!$K29,"")</f>
        <v>5.1167750853383681E-2</v>
      </c>
      <c r="E27" s="776">
        <f>IF(Select2=1,Nappies!$K29,"")</f>
        <v>0.11603830614930682</v>
      </c>
      <c r="F27" s="784">
        <f>IF(Select2=1,Garden!$K29,"")</f>
        <v>0</v>
      </c>
      <c r="G27" s="776">
        <f>IF(Select2=1,Wood!$K29,"")</f>
        <v>0</v>
      </c>
      <c r="H27" s="784">
        <f>IF(Select2=1,Textiles!$K29,"")</f>
        <v>1.2114601784069194E-2</v>
      </c>
      <c r="I27" s="785">
        <f>Sludge!K29</f>
        <v>0</v>
      </c>
      <c r="J27" s="785" t="str">
        <f>IF(Select2=2,MSW!$K29,"")</f>
        <v/>
      </c>
      <c r="K27" s="785">
        <f>Industry!$K29</f>
        <v>0</v>
      </c>
      <c r="L27" s="786">
        <f t="shared" si="3"/>
        <v>0.59452999752171354</v>
      </c>
      <c r="M27" s="787">
        <f>Recovery_OX!C22</f>
        <v>0</v>
      </c>
      <c r="N27" s="781"/>
      <c r="O27" s="788">
        <f>(L27-M27)*(1-Recovery_OX!F22)</f>
        <v>0.59452999752171354</v>
      </c>
      <c r="P27" s="640"/>
      <c r="Q27" s="651"/>
      <c r="S27" s="693">
        <f t="shared" si="2"/>
        <v>2010</v>
      </c>
      <c r="T27" s="694">
        <f>IF(Select2=1,Food!$W29,"")</f>
        <v>0.27779393760144105</v>
      </c>
      <c r="U27" s="695">
        <f>IF(Select2=1,Paper!$W29,"")</f>
        <v>0.10571849349872661</v>
      </c>
      <c r="V27" s="686">
        <f>IF(Select2=1,Nappies!$W29,"")</f>
        <v>0</v>
      </c>
      <c r="W27" s="695">
        <f>IF(Select2=1,Garden!$W29,"")</f>
        <v>0</v>
      </c>
      <c r="X27" s="686">
        <f>IF(Select2=1,Wood!$W29,"")</f>
        <v>5.0698969108046707E-2</v>
      </c>
      <c r="Y27" s="695">
        <f>IF(Select2=1,Textiles!$W29,"")</f>
        <v>1.3276275927747059E-2</v>
      </c>
      <c r="Z27" s="688">
        <f>Sludge!W29</f>
        <v>0</v>
      </c>
      <c r="AA27" s="688" t="str">
        <f>IF(Select2=2,MSW!$W29,"")</f>
        <v/>
      </c>
      <c r="AB27" s="696">
        <f>Industry!$W29</f>
        <v>0</v>
      </c>
      <c r="AC27" s="697">
        <f t="shared" si="0"/>
        <v>0.44748767613596141</v>
      </c>
      <c r="AD27" s="698">
        <f>Recovery_OX!R22</f>
        <v>0</v>
      </c>
      <c r="AE27" s="649"/>
      <c r="AF27" s="700">
        <f>(AC27-AD27)*(1-Recovery_OX!U22)</f>
        <v>0.44748767613596141</v>
      </c>
    </row>
    <row r="28" spans="2:34">
      <c r="B28" s="693">
        <f t="shared" si="1"/>
        <v>2011</v>
      </c>
      <c r="C28" s="783">
        <f>IF(Select2=1,Food!$K30,"")</f>
        <v>0.46885475438850893</v>
      </c>
      <c r="D28" s="784">
        <f>IF(Select2=1,Paper!$K30,"")</f>
        <v>5.7713817260453756E-2</v>
      </c>
      <c r="E28" s="776">
        <f>IF(Select2=1,Nappies!$K30,"")</f>
        <v>0.12944748242714091</v>
      </c>
      <c r="F28" s="784">
        <f>IF(Select2=1,Garden!$K30,"")</f>
        <v>0</v>
      </c>
      <c r="G28" s="776">
        <f>IF(Select2=1,Wood!$K30,"")</f>
        <v>0</v>
      </c>
      <c r="H28" s="784">
        <f>IF(Select2=1,Textiles!$K30,"")</f>
        <v>1.3664464470059862E-2</v>
      </c>
      <c r="I28" s="785">
        <f>Sludge!K30</f>
        <v>0</v>
      </c>
      <c r="J28" s="785" t="str">
        <f>IF(Select2=2,MSW!$K30,"")</f>
        <v/>
      </c>
      <c r="K28" s="785">
        <f>Industry!$K30</f>
        <v>0</v>
      </c>
      <c r="L28" s="786">
        <f t="shared" si="3"/>
        <v>0.66968051854616339</v>
      </c>
      <c r="M28" s="787">
        <f>Recovery_OX!C23</f>
        <v>0</v>
      </c>
      <c r="N28" s="781"/>
      <c r="O28" s="788">
        <f>(L28-M28)*(1-Recovery_OX!F23)</f>
        <v>0.66968051854616339</v>
      </c>
      <c r="P28" s="640"/>
      <c r="Q28" s="651"/>
      <c r="S28" s="693">
        <f t="shared" si="2"/>
        <v>2011</v>
      </c>
      <c r="T28" s="694">
        <f>IF(Select2=1,Food!$W30,"")</f>
        <v>0.31368516127687923</v>
      </c>
      <c r="U28" s="695">
        <f>IF(Select2=1,Paper!$W30,"")</f>
        <v>0.11924342409184659</v>
      </c>
      <c r="V28" s="686">
        <f>IF(Select2=1,Nappies!$W30,"")</f>
        <v>0</v>
      </c>
      <c r="W28" s="695">
        <f>IF(Select2=1,Garden!$W30,"")</f>
        <v>0</v>
      </c>
      <c r="X28" s="686">
        <f>IF(Select2=1,Wood!$W30,"")</f>
        <v>5.7631674617952086E-2</v>
      </c>
      <c r="Y28" s="695">
        <f>IF(Select2=1,Textiles!$W30,"")</f>
        <v>1.4974755583627245E-2</v>
      </c>
      <c r="Z28" s="688">
        <f>Sludge!W30</f>
        <v>0</v>
      </c>
      <c r="AA28" s="688" t="str">
        <f>IF(Select2=2,MSW!$W30,"")</f>
        <v/>
      </c>
      <c r="AB28" s="696">
        <f>Industry!$W30</f>
        <v>0</v>
      </c>
      <c r="AC28" s="697">
        <f t="shared" si="0"/>
        <v>0.50553501557030511</v>
      </c>
      <c r="AD28" s="698">
        <f>Recovery_OX!R23</f>
        <v>0</v>
      </c>
      <c r="AE28" s="649"/>
      <c r="AF28" s="700">
        <f>(AC28-AD28)*(1-Recovery_OX!U23)</f>
        <v>0.50553501557030511</v>
      </c>
    </row>
    <row r="29" spans="2:34">
      <c r="B29" s="693">
        <f t="shared" si="1"/>
        <v>2012</v>
      </c>
      <c r="C29" s="783">
        <f>IF(Select2=1,Food!$K31,"")</f>
        <v>0.49680167738656966</v>
      </c>
      <c r="D29" s="784">
        <f>IF(Select2=1,Paper!$K31,"")</f>
        <v>6.3396562235576173E-2</v>
      </c>
      <c r="E29" s="776">
        <f>IF(Select2=1,Nappies!$K31,"")</f>
        <v>0.13943351740911814</v>
      </c>
      <c r="F29" s="784">
        <f>IF(Select2=1,Garden!$K31,"")</f>
        <v>0</v>
      </c>
      <c r="G29" s="776">
        <f>IF(Select2=1,Wood!$K31,"")</f>
        <v>0</v>
      </c>
      <c r="H29" s="784">
        <f>IF(Select2=1,Textiles!$K31,"")</f>
        <v>1.5009925063223215E-2</v>
      </c>
      <c r="I29" s="785">
        <f>Sludge!K31</f>
        <v>0</v>
      </c>
      <c r="J29" s="785" t="str">
        <f>IF(Select2=2,MSW!$K31,"")</f>
        <v/>
      </c>
      <c r="K29" s="785">
        <f>Industry!$K31</f>
        <v>0</v>
      </c>
      <c r="L29" s="786">
        <f>SUM(C29:K29)</f>
        <v>0.7146416820944872</v>
      </c>
      <c r="M29" s="787">
        <f>Recovery_OX!C24</f>
        <v>0</v>
      </c>
      <c r="N29" s="781"/>
      <c r="O29" s="788">
        <f>(L29-M29)*(1-Recovery_OX!F24)</f>
        <v>0.7146416820944872</v>
      </c>
      <c r="P29" s="640"/>
      <c r="Q29" s="651"/>
      <c r="S29" s="693">
        <f t="shared" si="2"/>
        <v>2012</v>
      </c>
      <c r="T29" s="694">
        <f>IF(Select2=1,Food!$W31,"")</f>
        <v>0.33238292421046139</v>
      </c>
      <c r="U29" s="695">
        <f>IF(Select2=1,Paper!$W31,"")</f>
        <v>0.1309846327181326</v>
      </c>
      <c r="V29" s="686">
        <f>IF(Select2=1,Nappies!$W31,"")</f>
        <v>0</v>
      </c>
      <c r="W29" s="695">
        <f>IF(Select2=1,Garden!$W31,"")</f>
        <v>0</v>
      </c>
      <c r="X29" s="686">
        <f>IF(Select2=1,Wood!$W31,"")</f>
        <v>6.3961049462921027E-2</v>
      </c>
      <c r="Y29" s="695">
        <f>IF(Select2=1,Textiles!$W31,"")</f>
        <v>1.6449232945998045E-2</v>
      </c>
      <c r="Z29" s="688">
        <f>Sludge!W31</f>
        <v>0</v>
      </c>
      <c r="AA29" s="688" t="str">
        <f>IF(Select2=2,MSW!$W31,"")</f>
        <v/>
      </c>
      <c r="AB29" s="696">
        <f>Industry!$W31</f>
        <v>0</v>
      </c>
      <c r="AC29" s="697">
        <f t="shared" si="0"/>
        <v>0.54377783933751311</v>
      </c>
      <c r="AD29" s="698">
        <f>Recovery_OX!R24</f>
        <v>0</v>
      </c>
      <c r="AE29" s="649"/>
      <c r="AF29" s="700">
        <f>(AC29-AD29)*(1-Recovery_OX!U24)</f>
        <v>0.54377783933751311</v>
      </c>
    </row>
    <row r="30" spans="2:34">
      <c r="B30" s="693">
        <f t="shared" si="1"/>
        <v>2013</v>
      </c>
      <c r="C30" s="783">
        <f>IF(Select2=1,Food!$K32,"")</f>
        <v>0.52381422070695927</v>
      </c>
      <c r="D30" s="784">
        <f>IF(Select2=1,Paper!$K32,"")</f>
        <v>6.9129879314084694E-2</v>
      </c>
      <c r="E30" s="776">
        <f>IF(Select2=1,Nappies!$K32,"")</f>
        <v>0.14922932636345038</v>
      </c>
      <c r="F30" s="784">
        <f>IF(Select2=1,Garden!$K32,"")</f>
        <v>0</v>
      </c>
      <c r="G30" s="776">
        <f>IF(Select2=1,Wood!$K32,"")</f>
        <v>0</v>
      </c>
      <c r="H30" s="784">
        <f>IF(Select2=1,Textiles!$K32,"")</f>
        <v>1.6367359231220079E-2</v>
      </c>
      <c r="I30" s="785">
        <f>Sludge!K32</f>
        <v>0</v>
      </c>
      <c r="J30" s="785" t="str">
        <f>IF(Select2=2,MSW!$K32,"")</f>
        <v/>
      </c>
      <c r="K30" s="785">
        <f>Industry!$K32</f>
        <v>0</v>
      </c>
      <c r="L30" s="786">
        <f t="shared" si="3"/>
        <v>0.75854078561571447</v>
      </c>
      <c r="M30" s="787">
        <f>Recovery_OX!C25</f>
        <v>0</v>
      </c>
      <c r="N30" s="781"/>
      <c r="O30" s="788">
        <f>(L30-M30)*(1-Recovery_OX!F25)</f>
        <v>0.75854078561571447</v>
      </c>
      <c r="P30" s="640"/>
      <c r="Q30" s="651"/>
      <c r="S30" s="693">
        <f t="shared" si="2"/>
        <v>2013</v>
      </c>
      <c r="T30" s="694">
        <f>IF(Select2=1,Food!$W32,"")</f>
        <v>0.35045554462999062</v>
      </c>
      <c r="U30" s="695">
        <f>IF(Select2=1,Paper!$W32,"")</f>
        <v>0.14283032916133204</v>
      </c>
      <c r="V30" s="686">
        <f>IF(Select2=1,Nappies!$W32,"")</f>
        <v>0</v>
      </c>
      <c r="W30" s="695">
        <f>IF(Select2=1,Garden!$W32,"")</f>
        <v>0</v>
      </c>
      <c r="X30" s="686">
        <f>IF(Select2=1,Wood!$W32,"")</f>
        <v>7.0449746549914136E-2</v>
      </c>
      <c r="Y30" s="695">
        <f>IF(Select2=1,Textiles!$W32,"")</f>
        <v>1.7936832034213788E-2</v>
      </c>
      <c r="Z30" s="688">
        <f>Sludge!W32</f>
        <v>0</v>
      </c>
      <c r="AA30" s="688" t="str">
        <f>IF(Select2=2,MSW!$W32,"")</f>
        <v/>
      </c>
      <c r="AB30" s="696">
        <f>Industry!$W32</f>
        <v>0</v>
      </c>
      <c r="AC30" s="697">
        <f t="shared" si="0"/>
        <v>0.58167245237545062</v>
      </c>
      <c r="AD30" s="698">
        <f>Recovery_OX!R25</f>
        <v>0</v>
      </c>
      <c r="AE30" s="649"/>
      <c r="AF30" s="700">
        <f>(AC30-AD30)*(1-Recovery_OX!U25)</f>
        <v>0.58167245237545062</v>
      </c>
    </row>
    <row r="31" spans="2:34">
      <c r="B31" s="693">
        <f t="shared" si="1"/>
        <v>2014</v>
      </c>
      <c r="C31" s="783">
        <f>IF(Select2=1,Food!$K33,"")</f>
        <v>0.55047348909177918</v>
      </c>
      <c r="D31" s="784">
        <f>IF(Select2=1,Paper!$K33,"")</f>
        <v>7.4924688538286127E-2</v>
      </c>
      <c r="E31" s="776">
        <f>IF(Select2=1,Nappies!$K33,"")</f>
        <v>0.15890986394743081</v>
      </c>
      <c r="F31" s="784">
        <f>IF(Select2=1,Garden!$K33,"")</f>
        <v>0</v>
      </c>
      <c r="G31" s="776">
        <f>IF(Select2=1,Wood!$K33,"")</f>
        <v>0</v>
      </c>
      <c r="H31" s="784">
        <f>IF(Select2=1,Textiles!$K33,"")</f>
        <v>1.7739352429963717E-2</v>
      </c>
      <c r="I31" s="785">
        <f>Sludge!K33</f>
        <v>0</v>
      </c>
      <c r="J31" s="785" t="str">
        <f>IF(Select2=2,MSW!$K33,"")</f>
        <v/>
      </c>
      <c r="K31" s="785">
        <f>Industry!$K33</f>
        <v>0</v>
      </c>
      <c r="L31" s="786">
        <f t="shared" si="3"/>
        <v>0.80204739400745984</v>
      </c>
      <c r="M31" s="787">
        <f>Recovery_OX!C26</f>
        <v>0</v>
      </c>
      <c r="N31" s="781"/>
      <c r="O31" s="788">
        <f>(L31-M31)*(1-Recovery_OX!F26)</f>
        <v>0.80204739400745984</v>
      </c>
      <c r="P31" s="640"/>
      <c r="Q31" s="651"/>
      <c r="S31" s="693">
        <f t="shared" si="2"/>
        <v>2014</v>
      </c>
      <c r="T31" s="694">
        <f>IF(Select2=1,Food!$W33,"")</f>
        <v>0.36829180804534734</v>
      </c>
      <c r="U31" s="695">
        <f>IF(Select2=1,Paper!$W33,"")</f>
        <v>0.15480307549232675</v>
      </c>
      <c r="V31" s="686">
        <f>IF(Select2=1,Nappies!$W33,"")</f>
        <v>0</v>
      </c>
      <c r="W31" s="695">
        <f>IF(Select2=1,Garden!$W33,"")</f>
        <v>0</v>
      </c>
      <c r="X31" s="686">
        <f>IF(Select2=1,Wood!$W33,"")</f>
        <v>7.7104720661649112E-2</v>
      </c>
      <c r="Y31" s="695">
        <f>IF(Select2=1,Textiles!$W33,"")</f>
        <v>1.9440386224617773E-2</v>
      </c>
      <c r="Z31" s="688">
        <f>Sludge!W33</f>
        <v>0</v>
      </c>
      <c r="AA31" s="688" t="str">
        <f>IF(Select2=2,MSW!$W33,"")</f>
        <v/>
      </c>
      <c r="AB31" s="696">
        <f>Industry!$W33</f>
        <v>0</v>
      </c>
      <c r="AC31" s="697">
        <f t="shared" si="0"/>
        <v>0.61963999042394091</v>
      </c>
      <c r="AD31" s="698">
        <f>Recovery_OX!R26</f>
        <v>0</v>
      </c>
      <c r="AE31" s="649"/>
      <c r="AF31" s="700">
        <f>(AC31-AD31)*(1-Recovery_OX!U26)</f>
        <v>0.61963999042394091</v>
      </c>
    </row>
    <row r="32" spans="2:34">
      <c r="B32" s="693">
        <f t="shared" si="1"/>
        <v>2015</v>
      </c>
      <c r="C32" s="783">
        <f>IF(Select2=1,Food!$K34,"")</f>
        <v>0.57698809897734948</v>
      </c>
      <c r="D32" s="784">
        <f>IF(Select2=1,Paper!$K34,"")</f>
        <v>8.0781671636645111E-2</v>
      </c>
      <c r="E32" s="776">
        <f>IF(Select2=1,Nappies!$K34,"")</f>
        <v>0.1685084100066904</v>
      </c>
      <c r="F32" s="784">
        <f>IF(Select2=1,Garden!$K34,"")</f>
        <v>0</v>
      </c>
      <c r="G32" s="776">
        <f>IF(Select2=1,Wood!$K34,"")</f>
        <v>0</v>
      </c>
      <c r="H32" s="784">
        <f>IF(Select2=1,Textiles!$K34,"")</f>
        <v>1.9126066067152066E-2</v>
      </c>
      <c r="I32" s="785">
        <f>Sludge!K34</f>
        <v>0</v>
      </c>
      <c r="J32" s="785" t="str">
        <f>IF(Select2=2,MSW!$K34,"")</f>
        <v/>
      </c>
      <c r="K32" s="785">
        <f>Industry!$K34</f>
        <v>0</v>
      </c>
      <c r="L32" s="786">
        <f t="shared" si="3"/>
        <v>0.84540424668783698</v>
      </c>
      <c r="M32" s="787">
        <f>Recovery_OX!C27</f>
        <v>0</v>
      </c>
      <c r="N32" s="781"/>
      <c r="O32" s="788">
        <f>(L32-M32)*(1-Recovery_OX!F27)</f>
        <v>0.84540424668783698</v>
      </c>
      <c r="P32" s="640"/>
      <c r="Q32" s="651"/>
      <c r="S32" s="693">
        <f t="shared" si="2"/>
        <v>2015</v>
      </c>
      <c r="T32" s="694">
        <f>IF(Select2=1,Food!$W34,"")</f>
        <v>0.38603128834345424</v>
      </c>
      <c r="U32" s="695">
        <f>IF(Select2=1,Paper!$W34,"")</f>
        <v>0.16690428024100235</v>
      </c>
      <c r="V32" s="686">
        <f>IF(Select2=1,Nappies!$W34,"")</f>
        <v>0</v>
      </c>
      <c r="W32" s="695">
        <f>IF(Select2=1,Garden!$W34,"")</f>
        <v>0</v>
      </c>
      <c r="X32" s="686">
        <f>IF(Select2=1,Wood!$W34,"")</f>
        <v>8.3924449062543441E-2</v>
      </c>
      <c r="Y32" s="695">
        <f>IF(Select2=1,Textiles!$W34,"")</f>
        <v>2.0960072402358428E-2</v>
      </c>
      <c r="Z32" s="688">
        <f>Sludge!W34</f>
        <v>0</v>
      </c>
      <c r="AA32" s="688" t="str">
        <f>IF(Select2=2,MSW!$W34,"")</f>
        <v/>
      </c>
      <c r="AB32" s="696">
        <f>Industry!$W34</f>
        <v>0</v>
      </c>
      <c r="AC32" s="697">
        <f t="shared" si="0"/>
        <v>0.65782009004935849</v>
      </c>
      <c r="AD32" s="698">
        <f>Recovery_OX!R27</f>
        <v>0</v>
      </c>
      <c r="AE32" s="649"/>
      <c r="AF32" s="700">
        <f>(AC32-AD32)*(1-Recovery_OX!U27)</f>
        <v>0.65782009004935849</v>
      </c>
    </row>
    <row r="33" spans="2:32">
      <c r="B33" s="693">
        <f t="shared" si="1"/>
        <v>2016</v>
      </c>
      <c r="C33" s="783">
        <f>IF(Select2=1,Food!$K35,"")</f>
        <v>0.60366524857405057</v>
      </c>
      <c r="D33" s="784">
        <f>IF(Select2=1,Paper!$K35,"")</f>
        <v>8.6710252685720079E-2</v>
      </c>
      <c r="E33" s="776">
        <f>IF(Select2=1,Nappies!$K35,"")</f>
        <v>0.17808075438547966</v>
      </c>
      <c r="F33" s="784">
        <f>IF(Select2=1,Garden!$K35,"")</f>
        <v>0</v>
      </c>
      <c r="G33" s="776">
        <f>IF(Select2=1,Wood!$K35,"")</f>
        <v>0</v>
      </c>
      <c r="H33" s="784">
        <f>IF(Select2=1,Textiles!$K35,"")</f>
        <v>2.0529731410190544E-2</v>
      </c>
      <c r="I33" s="785">
        <f>Sludge!K35</f>
        <v>0</v>
      </c>
      <c r="J33" s="785" t="str">
        <f>IF(Select2=2,MSW!$K35,"")</f>
        <v/>
      </c>
      <c r="K33" s="785">
        <f>Industry!$K35</f>
        <v>0</v>
      </c>
      <c r="L33" s="786">
        <f t="shared" si="3"/>
        <v>0.88898598705544085</v>
      </c>
      <c r="M33" s="787">
        <f>Recovery_OX!C28</f>
        <v>0</v>
      </c>
      <c r="N33" s="781"/>
      <c r="O33" s="788">
        <f>(L33-M33)*(1-Recovery_OX!F28)</f>
        <v>0.88898598705544085</v>
      </c>
      <c r="P33" s="640"/>
      <c r="Q33" s="651"/>
      <c r="S33" s="693">
        <f t="shared" si="2"/>
        <v>2016</v>
      </c>
      <c r="T33" s="694">
        <f>IF(Select2=1,Food!$W35,"")</f>
        <v>0.40387951510306697</v>
      </c>
      <c r="U33" s="695">
        <f>IF(Select2=1,Paper!$W35,"")</f>
        <v>0.17915341463991755</v>
      </c>
      <c r="V33" s="686">
        <f>IF(Select2=1,Nappies!$W35,"")</f>
        <v>0</v>
      </c>
      <c r="W33" s="695">
        <f>IF(Select2=1,Garden!$W35,"")</f>
        <v>0</v>
      </c>
      <c r="X33" s="686">
        <f>IF(Select2=1,Wood!$W35,"")</f>
        <v>9.0915082600333888E-2</v>
      </c>
      <c r="Y33" s="695">
        <f>IF(Select2=1,Textiles!$W35,"")</f>
        <v>2.2498335791989638E-2</v>
      </c>
      <c r="Z33" s="688">
        <f>Sludge!W35</f>
        <v>0</v>
      </c>
      <c r="AA33" s="688" t="str">
        <f>IF(Select2=2,MSW!$W35,"")</f>
        <v/>
      </c>
      <c r="AB33" s="696">
        <f>Industry!$W35</f>
        <v>0</v>
      </c>
      <c r="AC33" s="697">
        <f t="shared" si="0"/>
        <v>0.69644634813530804</v>
      </c>
      <c r="AD33" s="698">
        <f>Recovery_OX!R28</f>
        <v>0</v>
      </c>
      <c r="AE33" s="649"/>
      <c r="AF33" s="700">
        <f>(AC33-AD33)*(1-Recovery_OX!U28)</f>
        <v>0.69644634813530804</v>
      </c>
    </row>
    <row r="34" spans="2:32">
      <c r="B34" s="693">
        <f t="shared" si="1"/>
        <v>2017</v>
      </c>
      <c r="C34" s="783">
        <f>IF(Select2=1,Food!$K36,"")</f>
        <v>0.63067833590446831</v>
      </c>
      <c r="D34" s="784">
        <f>IF(Select2=1,Paper!$K36,"")</f>
        <v>9.2717510761826244E-2</v>
      </c>
      <c r="E34" s="776">
        <f>IF(Select2=1,Nappies!$K36,"")</f>
        <v>0.1876685795272906</v>
      </c>
      <c r="F34" s="784">
        <f>IF(Select2=1,Garden!$K36,"")</f>
        <v>0</v>
      </c>
      <c r="G34" s="776">
        <f>IF(Select2=1,Wood!$K36,"")</f>
        <v>0</v>
      </c>
      <c r="H34" s="784">
        <f>IF(Select2=1,Textiles!$K36,"")</f>
        <v>2.1952024518494085E-2</v>
      </c>
      <c r="I34" s="785">
        <f>Sludge!K36</f>
        <v>0</v>
      </c>
      <c r="J34" s="785" t="str">
        <f>IF(Select2=2,MSW!$K36,"")</f>
        <v/>
      </c>
      <c r="K34" s="785">
        <f>Industry!$K36</f>
        <v>0</v>
      </c>
      <c r="L34" s="786">
        <f t="shared" si="3"/>
        <v>0.93301645071207928</v>
      </c>
      <c r="M34" s="787">
        <f>Recovery_OX!C29</f>
        <v>0</v>
      </c>
      <c r="N34" s="781"/>
      <c r="O34" s="788">
        <f>(L34-M34)*(1-Recovery_OX!F29)</f>
        <v>0.93301645071207928</v>
      </c>
      <c r="P34" s="640"/>
      <c r="Q34" s="651"/>
      <c r="S34" s="693">
        <f t="shared" si="2"/>
        <v>2017</v>
      </c>
      <c r="T34" s="694">
        <f>IF(Select2=1,Food!$W36,"")</f>
        <v>0.42195249949005476</v>
      </c>
      <c r="U34" s="695">
        <f>IF(Select2=1,Paper!$W36,"")</f>
        <v>0.19156510487980638</v>
      </c>
      <c r="V34" s="686">
        <f>IF(Select2=1,Nappies!$W36,"")</f>
        <v>0</v>
      </c>
      <c r="W34" s="695">
        <f>IF(Select2=1,Garden!$W36,"")</f>
        <v>0</v>
      </c>
      <c r="X34" s="686">
        <f>IF(Select2=1,Wood!$W36,"")</f>
        <v>9.8081079522155834E-2</v>
      </c>
      <c r="Y34" s="695">
        <f>IF(Select2=1,Textiles!$W36,"")</f>
        <v>2.4057013170952421E-2</v>
      </c>
      <c r="Z34" s="688">
        <f>Sludge!W36</f>
        <v>0</v>
      </c>
      <c r="AA34" s="688" t="str">
        <f>IF(Select2=2,MSW!$W36,"")</f>
        <v/>
      </c>
      <c r="AB34" s="696">
        <f>Industry!$W36</f>
        <v>0</v>
      </c>
      <c r="AC34" s="697">
        <f t="shared" si="0"/>
        <v>0.7356556970629694</v>
      </c>
      <c r="AD34" s="698">
        <f>Recovery_OX!R29</f>
        <v>0</v>
      </c>
      <c r="AE34" s="649"/>
      <c r="AF34" s="700">
        <f>(AC34-AD34)*(1-Recovery_OX!U29)</f>
        <v>0.7356556970629694</v>
      </c>
    </row>
    <row r="35" spans="2:32">
      <c r="B35" s="693">
        <f t="shared" si="1"/>
        <v>2018</v>
      </c>
      <c r="C35" s="783">
        <f>IF(Select2=1,Food!$K37,"")</f>
        <v>0.6412491435094072</v>
      </c>
      <c r="D35" s="784">
        <f>IF(Select2=1,Paper!$K37,"")</f>
        <v>9.7922873786328649E-2</v>
      </c>
      <c r="E35" s="776">
        <f>IF(Select2=1,Nappies!$K37,"")</f>
        <v>0.19450950692133609</v>
      </c>
      <c r="F35" s="784">
        <f>IF(Select2=1,Garden!$K37,"")</f>
        <v>0</v>
      </c>
      <c r="G35" s="776">
        <f>IF(Select2=1,Wood!$K37,"")</f>
        <v>0</v>
      </c>
      <c r="H35" s="784">
        <f>IF(Select2=1,Textiles!$K37,"")</f>
        <v>2.3184458993952259E-2</v>
      </c>
      <c r="I35" s="785">
        <f>Sludge!K37</f>
        <v>0</v>
      </c>
      <c r="J35" s="785" t="str">
        <f>IF(Select2=2,MSW!$K37,"")</f>
        <v/>
      </c>
      <c r="K35" s="785">
        <f>Industry!$K37</f>
        <v>0</v>
      </c>
      <c r="L35" s="786">
        <f t="shared" si="3"/>
        <v>0.95686598321102423</v>
      </c>
      <c r="M35" s="787">
        <f>Recovery_OX!C30</f>
        <v>0</v>
      </c>
      <c r="N35" s="781"/>
      <c r="O35" s="788">
        <f>(L35-M35)*(1-Recovery_OX!F30)</f>
        <v>0.95686598321102423</v>
      </c>
      <c r="P35" s="640"/>
      <c r="Q35" s="651"/>
      <c r="S35" s="693">
        <f t="shared" si="2"/>
        <v>2018</v>
      </c>
      <c r="T35" s="694">
        <f>IF(Select2=1,Food!$W37,"")</f>
        <v>0.42902485069764096</v>
      </c>
      <c r="U35" s="695">
        <f>IF(Select2=1,Paper!$W37,"")</f>
        <v>0.20231998716183611</v>
      </c>
      <c r="V35" s="686">
        <f>IF(Select2=1,Nappies!$W37,"")</f>
        <v>0</v>
      </c>
      <c r="W35" s="695">
        <f>IF(Select2=1,Garden!$W37,"")</f>
        <v>0</v>
      </c>
      <c r="X35" s="686">
        <f>IF(Select2=1,Wood!$W37,"")</f>
        <v>0.10465740112692135</v>
      </c>
      <c r="Y35" s="695">
        <f>IF(Select2=1,Textiles!$W37,"")</f>
        <v>2.5407626294742195E-2</v>
      </c>
      <c r="Z35" s="688">
        <f>Sludge!W37</f>
        <v>0</v>
      </c>
      <c r="AA35" s="688" t="str">
        <f>IF(Select2=2,MSW!$W37,"")</f>
        <v/>
      </c>
      <c r="AB35" s="696">
        <f>Industry!$W37</f>
        <v>0</v>
      </c>
      <c r="AC35" s="697">
        <f t="shared" si="0"/>
        <v>0.76140986528114063</v>
      </c>
      <c r="AD35" s="698">
        <f>Recovery_OX!R30</f>
        <v>0</v>
      </c>
      <c r="AE35" s="649"/>
      <c r="AF35" s="700">
        <f>(AC35-AD35)*(1-Recovery_OX!U30)</f>
        <v>0.76140986528114063</v>
      </c>
    </row>
    <row r="36" spans="2:32">
      <c r="B36" s="693">
        <f t="shared" si="1"/>
        <v>2019</v>
      </c>
      <c r="C36" s="783">
        <f>IF(Select2=1,Food!$K38,"")</f>
        <v>0.66155411868615266</v>
      </c>
      <c r="D36" s="784">
        <f>IF(Select2=1,Paper!$K38,"")</f>
        <v>0.10347049493909358</v>
      </c>
      <c r="E36" s="776">
        <f>IF(Select2=1,Nappies!$K38,"")</f>
        <v>0.20246991009595511</v>
      </c>
      <c r="F36" s="784">
        <f>IF(Select2=1,Garden!$K38,"")</f>
        <v>0</v>
      </c>
      <c r="G36" s="776">
        <f>IF(Select2=1,Wood!$K38,"")</f>
        <v>0</v>
      </c>
      <c r="H36" s="784">
        <f>IF(Select2=1,Textiles!$K38,"")</f>
        <v>2.4497927340591176E-2</v>
      </c>
      <c r="I36" s="785">
        <f>Sludge!K38</f>
        <v>0</v>
      </c>
      <c r="J36" s="785" t="str">
        <f>IF(Select2=2,MSW!$K38,"")</f>
        <v/>
      </c>
      <c r="K36" s="785">
        <f>Industry!$K38</f>
        <v>0</v>
      </c>
      <c r="L36" s="786">
        <f t="shared" si="3"/>
        <v>0.99199245106179257</v>
      </c>
      <c r="M36" s="787">
        <f>Recovery_OX!C31</f>
        <v>0</v>
      </c>
      <c r="N36" s="781"/>
      <c r="O36" s="788">
        <f>(L36-M36)*(1-Recovery_OX!F31)</f>
        <v>0.99199245106179257</v>
      </c>
      <c r="P36" s="640"/>
      <c r="Q36" s="651"/>
      <c r="S36" s="693">
        <f t="shared" si="2"/>
        <v>2019</v>
      </c>
      <c r="T36" s="694">
        <f>IF(Select2=1,Food!$W38,"")</f>
        <v>0.44260980286763119</v>
      </c>
      <c r="U36" s="695">
        <f>IF(Select2=1,Paper!$W38,"")</f>
        <v>0.21378201433697019</v>
      </c>
      <c r="V36" s="686">
        <f>IF(Select2=1,Nappies!$W38,"")</f>
        <v>0</v>
      </c>
      <c r="W36" s="695">
        <f>IF(Select2=1,Garden!$W38,"")</f>
        <v>0</v>
      </c>
      <c r="X36" s="686">
        <f>IF(Select2=1,Wood!$W38,"")</f>
        <v>0.11160950983900969</v>
      </c>
      <c r="Y36" s="695">
        <f>IF(Select2=1,Textiles!$W38,"")</f>
        <v>2.6847043660921836E-2</v>
      </c>
      <c r="Z36" s="688">
        <f>Sludge!W38</f>
        <v>0</v>
      </c>
      <c r="AA36" s="688" t="str">
        <f>IF(Select2=2,MSW!$W38,"")</f>
        <v/>
      </c>
      <c r="AB36" s="696">
        <f>Industry!$W38</f>
        <v>0</v>
      </c>
      <c r="AC36" s="697">
        <f t="shared" si="0"/>
        <v>0.79484837070453285</v>
      </c>
      <c r="AD36" s="698">
        <f>Recovery_OX!R31</f>
        <v>0</v>
      </c>
      <c r="AE36" s="649"/>
      <c r="AF36" s="700">
        <f>(AC36-AD36)*(1-Recovery_OX!U31)</f>
        <v>0.79484837070453285</v>
      </c>
    </row>
    <row r="37" spans="2:32">
      <c r="B37" s="693">
        <f t="shared" si="1"/>
        <v>2020</v>
      </c>
      <c r="C37" s="783">
        <f>IF(Select2=1,Food!$K39,"")</f>
        <v>0.68882917621417583</v>
      </c>
      <c r="D37" s="784">
        <f>IF(Select2=1,Paper!$K39,"")</f>
        <v>0.10936060751368248</v>
      </c>
      <c r="E37" s="776">
        <f>IF(Select2=1,Nappies!$K39,"")</f>
        <v>0.2114484753239097</v>
      </c>
      <c r="F37" s="784">
        <f>IF(Select2=1,Garden!$K39,"")</f>
        <v>0</v>
      </c>
      <c r="G37" s="776">
        <f>IF(Select2=1,Wood!$K39,"")</f>
        <v>0</v>
      </c>
      <c r="H37" s="784">
        <f>IF(Select2=1,Textiles!$K39,"")</f>
        <v>2.5892484793564791E-2</v>
      </c>
      <c r="I37" s="785">
        <f>Sludge!K39</f>
        <v>0</v>
      </c>
      <c r="J37" s="785" t="str">
        <f>IF(Select2=2,MSW!$K39,"")</f>
        <v/>
      </c>
      <c r="K37" s="785">
        <f>Industry!$K39</f>
        <v>0</v>
      </c>
      <c r="L37" s="786">
        <f t="shared" si="3"/>
        <v>1.0355307438453329</v>
      </c>
      <c r="M37" s="787">
        <f>Recovery_OX!C32</f>
        <v>4.8423672207587629E-2</v>
      </c>
      <c r="N37" s="781"/>
      <c r="O37" s="788">
        <f>(L37-M37)*(1-Recovery_OX!F32)</f>
        <v>0.98710707163774536</v>
      </c>
      <c r="P37" s="640"/>
      <c r="Q37" s="651"/>
      <c r="S37" s="693">
        <f t="shared" si="2"/>
        <v>2020</v>
      </c>
      <c r="T37" s="694">
        <f>IF(Select2=1,Food!$W39,"")</f>
        <v>0.46085805723517576</v>
      </c>
      <c r="U37" s="695">
        <f>IF(Select2=1,Paper!$W39,"")</f>
        <v>0.22595166841669936</v>
      </c>
      <c r="V37" s="686">
        <f>IF(Select2=1,Nappies!$W39,"")</f>
        <v>0</v>
      </c>
      <c r="W37" s="695">
        <f>IF(Select2=1,Garden!$W39,"")</f>
        <v>0</v>
      </c>
      <c r="X37" s="686">
        <f>IF(Select2=1,Wood!$W39,"")</f>
        <v>0.11894474853844518</v>
      </c>
      <c r="Y37" s="695">
        <f>IF(Select2=1,Textiles!$W39,"")</f>
        <v>2.8375325801166893E-2</v>
      </c>
      <c r="Z37" s="688">
        <f>Sludge!W39</f>
        <v>0</v>
      </c>
      <c r="AA37" s="688" t="str">
        <f>IF(Select2=2,MSW!$W39,"")</f>
        <v/>
      </c>
      <c r="AB37" s="696">
        <f>Industry!$W39</f>
        <v>0</v>
      </c>
      <c r="AC37" s="697">
        <f t="shared" si="0"/>
        <v>0.83412979999148718</v>
      </c>
      <c r="AD37" s="698">
        <f>Recovery_OX!R32</f>
        <v>0</v>
      </c>
      <c r="AE37" s="649"/>
      <c r="AF37" s="700">
        <f>(AC37-AD37)*(1-Recovery_OX!U32)</f>
        <v>0.83412979999148718</v>
      </c>
    </row>
    <row r="38" spans="2:32">
      <c r="B38" s="693">
        <f t="shared" si="1"/>
        <v>2021</v>
      </c>
      <c r="C38" s="783">
        <f>IF(Select2=1,Food!$K40,"")</f>
        <v>0.72122794741665697</v>
      </c>
      <c r="D38" s="784">
        <f>IF(Select2=1,Paper!$K40,"")</f>
        <v>0.11559376789870637</v>
      </c>
      <c r="E38" s="776">
        <f>IF(Select2=1,Nappies!$K40,"")</f>
        <v>0.22136079633671957</v>
      </c>
      <c r="F38" s="784">
        <f>IF(Select2=1,Garden!$K40,"")</f>
        <v>0</v>
      </c>
      <c r="G38" s="776">
        <f>IF(Select2=1,Wood!$K40,"")</f>
        <v>0</v>
      </c>
      <c r="H38" s="784">
        <f>IF(Select2=1,Textiles!$K40,"")</f>
        <v>2.7368263084800868E-2</v>
      </c>
      <c r="I38" s="785">
        <f>Sludge!K40</f>
        <v>0</v>
      </c>
      <c r="J38" s="785" t="str">
        <f>IF(Select2=2,MSW!$K40,"")</f>
        <v/>
      </c>
      <c r="K38" s="785">
        <f>Industry!$K40</f>
        <v>0</v>
      </c>
      <c r="L38" s="786">
        <f t="shared" si="3"/>
        <v>1.0855507747368838</v>
      </c>
      <c r="M38" s="787">
        <f>Recovery_OX!C33</f>
        <v>5.1143155580403291E-2</v>
      </c>
      <c r="N38" s="781"/>
      <c r="O38" s="788">
        <f>(L38-M38)*(1-Recovery_OX!F33)</f>
        <v>1.0344076191564804</v>
      </c>
      <c r="P38" s="640"/>
      <c r="Q38" s="651"/>
      <c r="S38" s="693">
        <f t="shared" si="2"/>
        <v>2021</v>
      </c>
      <c r="T38" s="694">
        <f>IF(Select2=1,Food!$W40,"")</f>
        <v>0.48253430915476608</v>
      </c>
      <c r="U38" s="695">
        <f>IF(Select2=1,Paper!$W40,"")</f>
        <v>0.23883009896426938</v>
      </c>
      <c r="V38" s="686">
        <f>IF(Select2=1,Nappies!$W40,"")</f>
        <v>0</v>
      </c>
      <c r="W38" s="695">
        <f>IF(Select2=1,Garden!$W40,"")</f>
        <v>0</v>
      </c>
      <c r="X38" s="686">
        <f>IF(Select2=1,Wood!$W40,"")</f>
        <v>0.12667050141077879</v>
      </c>
      <c r="Y38" s="695">
        <f>IF(Select2=1,Textiles!$W40,"")</f>
        <v>2.9992617079233827E-2</v>
      </c>
      <c r="Z38" s="688">
        <f>Sludge!W40</f>
        <v>0</v>
      </c>
      <c r="AA38" s="688" t="str">
        <f>IF(Select2=2,MSW!$W40,"")</f>
        <v/>
      </c>
      <c r="AB38" s="696">
        <f>Industry!$W40</f>
        <v>0</v>
      </c>
      <c r="AC38" s="697">
        <f t="shared" si="0"/>
        <v>0.87802752660904815</v>
      </c>
      <c r="AD38" s="698">
        <f>Recovery_OX!R33</f>
        <v>0</v>
      </c>
      <c r="AE38" s="649"/>
      <c r="AF38" s="700">
        <f>(AC38-AD38)*(1-Recovery_OX!U33)</f>
        <v>0.87802752660904815</v>
      </c>
    </row>
    <row r="39" spans="2:32">
      <c r="B39" s="693">
        <f t="shared" si="1"/>
        <v>2022</v>
      </c>
      <c r="C39" s="783">
        <f>IF(Select2=1,Food!$K41,"")</f>
        <v>0.75751861397558784</v>
      </c>
      <c r="D39" s="784">
        <f>IF(Select2=1,Paper!$K41,"")</f>
        <v>0.12217080152139151</v>
      </c>
      <c r="E39" s="776">
        <f>IF(Select2=1,Nappies!$K41,"")</f>
        <v>0.23213662951522945</v>
      </c>
      <c r="F39" s="784">
        <f>IF(Select2=1,Garden!$K41,"")</f>
        <v>0</v>
      </c>
      <c r="G39" s="776">
        <f>IF(Select2=1,Wood!$K41,"")</f>
        <v>0</v>
      </c>
      <c r="H39" s="784">
        <f>IF(Select2=1,Textiles!$K41,"")</f>
        <v>2.8925457644467453E-2</v>
      </c>
      <c r="I39" s="785">
        <f>Sludge!K41</f>
        <v>0</v>
      </c>
      <c r="J39" s="785" t="str">
        <f>IF(Select2=2,MSW!$K41,"")</f>
        <v/>
      </c>
      <c r="K39" s="785">
        <f>Industry!$K41</f>
        <v>0</v>
      </c>
      <c r="L39" s="786">
        <f t="shared" si="3"/>
        <v>1.1407515026566764</v>
      </c>
      <c r="M39" s="787">
        <f>Recovery_OX!C34</f>
        <v>5.3948946515222439E-2</v>
      </c>
      <c r="N39" s="781"/>
      <c r="O39" s="788">
        <f>(L39-M39)*(1-Recovery_OX!F34)</f>
        <v>1.0868025561414538</v>
      </c>
      <c r="P39" s="640"/>
      <c r="Q39" s="651"/>
      <c r="S39" s="693">
        <f t="shared" si="2"/>
        <v>2022</v>
      </c>
      <c r="T39" s="694">
        <f>IF(Select2=1,Food!$W41,"")</f>
        <v>0.50681441612996514</v>
      </c>
      <c r="U39" s="695">
        <f>IF(Select2=1,Paper!$W41,"")</f>
        <v>0.25241901140783374</v>
      </c>
      <c r="V39" s="686">
        <f>IF(Select2=1,Nappies!$W41,"")</f>
        <v>0</v>
      </c>
      <c r="W39" s="695">
        <f>IF(Select2=1,Garden!$W41,"")</f>
        <v>0</v>
      </c>
      <c r="X39" s="686">
        <f>IF(Select2=1,Wood!$W41,"")</f>
        <v>0.13479416459155608</v>
      </c>
      <c r="Y39" s="695">
        <f>IF(Select2=1,Textiles!$W41,"")</f>
        <v>3.1699131665169814E-2</v>
      </c>
      <c r="Z39" s="688">
        <f>Sludge!W41</f>
        <v>0</v>
      </c>
      <c r="AA39" s="688" t="str">
        <f>IF(Select2=2,MSW!$W41,"")</f>
        <v/>
      </c>
      <c r="AB39" s="696">
        <f>Industry!$W41</f>
        <v>0</v>
      </c>
      <c r="AC39" s="697">
        <f t="shared" si="0"/>
        <v>0.92572672379452481</v>
      </c>
      <c r="AD39" s="698">
        <f>Recovery_OX!R34</f>
        <v>0</v>
      </c>
      <c r="AE39" s="649"/>
      <c r="AF39" s="700">
        <f>(AC39-AD39)*(1-Recovery_OX!U34)</f>
        <v>0.92572672379452481</v>
      </c>
    </row>
    <row r="40" spans="2:32">
      <c r="B40" s="693">
        <f t="shared" si="1"/>
        <v>2023</v>
      </c>
      <c r="C40" s="783">
        <f>IF(Select2=1,Food!$K42,"")</f>
        <v>0.79688059948880552</v>
      </c>
      <c r="D40" s="784">
        <f>IF(Select2=1,Paper!$K42,"")</f>
        <v>0.12909274771577603</v>
      </c>
      <c r="E40" s="776">
        <f>IF(Select2=1,Nappies!$K42,"")</f>
        <v>0.24371756327548777</v>
      </c>
      <c r="F40" s="784">
        <f>IF(Select2=1,Garden!$K42,"")</f>
        <v>0</v>
      </c>
      <c r="G40" s="776">
        <f>IF(Select2=1,Wood!$K42,"")</f>
        <v>0</v>
      </c>
      <c r="H40" s="784">
        <f>IF(Select2=1,Textiles!$K42,"")</f>
        <v>3.0564314547832323E-2</v>
      </c>
      <c r="I40" s="785">
        <f>Sludge!K42</f>
        <v>0</v>
      </c>
      <c r="J40" s="785" t="str">
        <f>IF(Select2=2,MSW!$K42,"")</f>
        <v/>
      </c>
      <c r="K40" s="785">
        <f>Industry!$K42</f>
        <v>0</v>
      </c>
      <c r="L40" s="786">
        <f t="shared" si="3"/>
        <v>1.2002552250279015</v>
      </c>
      <c r="M40" s="787">
        <f>Recovery_OX!C35</f>
        <v>5.6841853748701654E-2</v>
      </c>
      <c r="N40" s="781"/>
      <c r="O40" s="788">
        <f>(L40-M40)*(1-Recovery_OX!F35)</f>
        <v>1.1434133712791998</v>
      </c>
      <c r="P40" s="640"/>
      <c r="Q40" s="651"/>
      <c r="S40" s="693">
        <f t="shared" si="2"/>
        <v>2023</v>
      </c>
      <c r="T40" s="694">
        <f>IF(Select2=1,Food!$W42,"")</f>
        <v>0.53314937521552552</v>
      </c>
      <c r="U40" s="695">
        <f>IF(Select2=1,Paper!$W42,"")</f>
        <v>0.26672055313176868</v>
      </c>
      <c r="V40" s="686">
        <f>IF(Select2=1,Nappies!$W42,"")</f>
        <v>0</v>
      </c>
      <c r="W40" s="695">
        <f>IF(Select2=1,Garden!$W42,"")</f>
        <v>0</v>
      </c>
      <c r="X40" s="686">
        <f>IF(Select2=1,Wood!$W42,"")</f>
        <v>0.14332311371873738</v>
      </c>
      <c r="Y40" s="695">
        <f>IF(Select2=1,Textiles!$W42,"")</f>
        <v>3.3495139230501174E-2</v>
      </c>
      <c r="Z40" s="688">
        <f>Sludge!W42</f>
        <v>0</v>
      </c>
      <c r="AA40" s="688" t="str">
        <f>IF(Select2=2,MSW!$W42,"")</f>
        <v/>
      </c>
      <c r="AB40" s="696">
        <f>Industry!$W42</f>
        <v>0</v>
      </c>
      <c r="AC40" s="697">
        <f t="shared" si="0"/>
        <v>0.97668818129653279</v>
      </c>
      <c r="AD40" s="698">
        <f>Recovery_OX!R35</f>
        <v>0</v>
      </c>
      <c r="AE40" s="649"/>
      <c r="AF40" s="700">
        <f>(AC40-AD40)*(1-Recovery_OX!U35)</f>
        <v>0.97668818129653279</v>
      </c>
    </row>
    <row r="41" spans="2:32">
      <c r="B41" s="693">
        <f t="shared" si="1"/>
        <v>2024</v>
      </c>
      <c r="C41" s="783">
        <f>IF(Select2=1,Food!$K43,"")</f>
        <v>0.83876818898873018</v>
      </c>
      <c r="D41" s="784">
        <f>IF(Select2=1,Paper!$K43,"")</f>
        <v>0.1363608031321949</v>
      </c>
      <c r="E41" s="776">
        <f>IF(Select2=1,Nappies!$K43,"")</f>
        <v>0.25605503545857999</v>
      </c>
      <c r="F41" s="784">
        <f>IF(Select2=1,Garden!$K43,"")</f>
        <v>0</v>
      </c>
      <c r="G41" s="776">
        <f>IF(Select2=1,Wood!$K43,"")</f>
        <v>0</v>
      </c>
      <c r="H41" s="784">
        <f>IF(Select2=1,Textiles!$K43,"")</f>
        <v>3.2285117116754289E-2</v>
      </c>
      <c r="I41" s="785">
        <f>Sludge!K43</f>
        <v>0</v>
      </c>
      <c r="J41" s="785" t="str">
        <f>IF(Select2=2,MSW!$K43,"")</f>
        <v/>
      </c>
      <c r="K41" s="785">
        <f>Industry!$K43</f>
        <v>0</v>
      </c>
      <c r="L41" s="786">
        <f t="shared" si="3"/>
        <v>1.2634691446962594</v>
      </c>
      <c r="M41" s="787">
        <f>Recovery_OX!C36</f>
        <v>5.982251611787745E-2</v>
      </c>
      <c r="N41" s="781"/>
      <c r="O41" s="788">
        <f>(L41-M41)*(1-Recovery_OX!F36)</f>
        <v>1.203646628578382</v>
      </c>
      <c r="P41" s="640"/>
      <c r="Q41" s="651"/>
      <c r="S41" s="693">
        <f t="shared" si="2"/>
        <v>2024</v>
      </c>
      <c r="T41" s="694">
        <f>IF(Select2=1,Food!$W43,"")</f>
        <v>0.56117407827078303</v>
      </c>
      <c r="U41" s="695">
        <f>IF(Select2=1,Paper!$W43,"")</f>
        <v>0.28173719655412172</v>
      </c>
      <c r="V41" s="686">
        <f>IF(Select2=1,Nappies!$W43,"")</f>
        <v>0</v>
      </c>
      <c r="W41" s="695">
        <f>IF(Select2=1,Garden!$W43,"")</f>
        <v>0</v>
      </c>
      <c r="X41" s="686">
        <f>IF(Select2=1,Wood!$W43,"")</f>
        <v>0.1522646681039454</v>
      </c>
      <c r="Y41" s="695">
        <f>IF(Select2=1,Textiles!$W43,"")</f>
        <v>3.5380950264936206E-2</v>
      </c>
      <c r="Z41" s="688">
        <f>Sludge!W43</f>
        <v>0</v>
      </c>
      <c r="AA41" s="688" t="str">
        <f>IF(Select2=2,MSW!$W43,"")</f>
        <v/>
      </c>
      <c r="AB41" s="696">
        <f>Industry!$W43</f>
        <v>0</v>
      </c>
      <c r="AC41" s="697">
        <f t="shared" si="0"/>
        <v>1.0305568931937865</v>
      </c>
      <c r="AD41" s="698">
        <f>Recovery_OX!R36</f>
        <v>0</v>
      </c>
      <c r="AE41" s="649"/>
      <c r="AF41" s="700">
        <f>(AC41-AD41)*(1-Recovery_OX!U36)</f>
        <v>1.0305568931937865</v>
      </c>
    </row>
    <row r="42" spans="2:32">
      <c r="B42" s="693">
        <f t="shared" si="1"/>
        <v>2025</v>
      </c>
      <c r="C42" s="783">
        <f>IF(Select2=1,Food!$K44,"")</f>
        <v>0.88281900218210296</v>
      </c>
      <c r="D42" s="784">
        <f>IF(Select2=1,Paper!$K44,"")</f>
        <v>0.14397626329129948</v>
      </c>
      <c r="E42" s="776">
        <f>IF(Select2=1,Nappies!$K44,"")</f>
        <v>0.26910864275708724</v>
      </c>
      <c r="F42" s="784">
        <f>IF(Select2=1,Garden!$K44,"")</f>
        <v>0</v>
      </c>
      <c r="G42" s="776">
        <f>IF(Select2=1,Wood!$K44,"")</f>
        <v>0</v>
      </c>
      <c r="H42" s="784">
        <f>IF(Select2=1,Textiles!$K44,"")</f>
        <v>3.4088172081869983E-2</v>
      </c>
      <c r="I42" s="785">
        <f>Sludge!K44</f>
        <v>0</v>
      </c>
      <c r="J42" s="785" t="str">
        <f>IF(Select2=2,MSW!$K44,"")</f>
        <v/>
      </c>
      <c r="K42" s="785">
        <f>Industry!$K44</f>
        <v>0</v>
      </c>
      <c r="L42" s="786">
        <f t="shared" si="3"/>
        <v>1.3299920803123597</v>
      </c>
      <c r="M42" s="787">
        <f>Recovery_OX!C37</f>
        <v>6.2891380459264637E-2</v>
      </c>
      <c r="N42" s="781"/>
      <c r="O42" s="788">
        <f>(L42-M42)*(1-Recovery_OX!F37)</f>
        <v>1.2671006998530951</v>
      </c>
      <c r="P42" s="640"/>
      <c r="Q42" s="651"/>
      <c r="S42" s="693">
        <f t="shared" si="2"/>
        <v>2025</v>
      </c>
      <c r="T42" s="694">
        <f>IF(Select2=1,Food!$W44,"")</f>
        <v>0.59064607639302169</v>
      </c>
      <c r="U42" s="695">
        <f>IF(Select2=1,Paper!$W44,"")</f>
        <v>0.29747161837045349</v>
      </c>
      <c r="V42" s="686">
        <f>IF(Select2=1,Nappies!$W44,"")</f>
        <v>0</v>
      </c>
      <c r="W42" s="695">
        <f>IF(Select2=1,Garden!$W44,"")</f>
        <v>0</v>
      </c>
      <c r="X42" s="686">
        <f>IF(Select2=1,Wood!$W44,"")</f>
        <v>0.16162605120925477</v>
      </c>
      <c r="Y42" s="695">
        <f>IF(Select2=1,Textiles!$W44,"")</f>
        <v>3.735690091163834E-2</v>
      </c>
      <c r="Z42" s="688">
        <f>Sludge!W44</f>
        <v>0</v>
      </c>
      <c r="AA42" s="688" t="str">
        <f>IF(Select2=2,MSW!$W44,"")</f>
        <v/>
      </c>
      <c r="AB42" s="696">
        <f>Industry!$W44</f>
        <v>0</v>
      </c>
      <c r="AC42" s="697">
        <f t="shared" si="0"/>
        <v>1.0871006468843685</v>
      </c>
      <c r="AD42" s="698">
        <f>Recovery_OX!R37</f>
        <v>0</v>
      </c>
      <c r="AE42" s="649"/>
      <c r="AF42" s="700">
        <f>(AC42-AD42)*(1-Recovery_OX!U37)</f>
        <v>1.0871006468843685</v>
      </c>
    </row>
    <row r="43" spans="2:32">
      <c r="B43" s="693">
        <f t="shared" si="1"/>
        <v>2026</v>
      </c>
      <c r="C43" s="783">
        <f>IF(Select2=1,Food!$K45,"")</f>
        <v>0.92879252279389868</v>
      </c>
      <c r="D43" s="784">
        <f>IF(Select2=1,Paper!$K45,"")</f>
        <v>0.15194046187010524</v>
      </c>
      <c r="E43" s="776">
        <f>IF(Select2=1,Nappies!$K45,"")</f>
        <v>0.28284469482624597</v>
      </c>
      <c r="F43" s="784">
        <f>IF(Select2=1,Garden!$K45,"")</f>
        <v>0</v>
      </c>
      <c r="G43" s="776">
        <f>IF(Select2=1,Wood!$K45,"")</f>
        <v>0</v>
      </c>
      <c r="H43" s="784">
        <f>IF(Select2=1,Textiles!$K45,"")</f>
        <v>3.5973795207810084E-2</v>
      </c>
      <c r="I43" s="785">
        <f>Sludge!K45</f>
        <v>0</v>
      </c>
      <c r="J43" s="785" t="str">
        <f>IF(Select2=2,MSW!$K45,"")</f>
        <v/>
      </c>
      <c r="K43" s="785">
        <f>Industry!$K45</f>
        <v>0</v>
      </c>
      <c r="L43" s="786">
        <f t="shared" si="3"/>
        <v>1.39955147469806</v>
      </c>
      <c r="M43" s="787">
        <f>Recovery_OX!C38</f>
        <v>6.6048677432526542E-2</v>
      </c>
      <c r="N43" s="781"/>
      <c r="O43" s="788">
        <f>(L43-M43)*(1-Recovery_OX!F38)</f>
        <v>1.3335027972655333</v>
      </c>
      <c r="P43" s="640"/>
      <c r="Q43" s="651"/>
      <c r="S43" s="693">
        <f t="shared" si="2"/>
        <v>2026</v>
      </c>
      <c r="T43" s="694">
        <f>IF(Select2=1,Food!$W45,"")</f>
        <v>0.62140445325193938</v>
      </c>
      <c r="U43" s="695">
        <f>IF(Select2=1,Paper!$W45,"")</f>
        <v>0.3139265741117877</v>
      </c>
      <c r="V43" s="686">
        <f>IF(Select2=1,Nappies!$W45,"")</f>
        <v>0</v>
      </c>
      <c r="W43" s="695">
        <f>IF(Select2=1,Garden!$W45,"")</f>
        <v>0</v>
      </c>
      <c r="X43" s="686">
        <f>IF(Select2=1,Wood!$W45,"")</f>
        <v>0.1714143470900921</v>
      </c>
      <c r="Y43" s="695">
        <f>IF(Select2=1,Textiles!$W45,"")</f>
        <v>3.9423337214038449E-2</v>
      </c>
      <c r="Z43" s="688">
        <f>Sludge!W45</f>
        <v>0</v>
      </c>
      <c r="AA43" s="688" t="str">
        <f>IF(Select2=2,MSW!$W45,"")</f>
        <v/>
      </c>
      <c r="AB43" s="696">
        <f>Industry!$W45</f>
        <v>0</v>
      </c>
      <c r="AC43" s="697">
        <f t="shared" si="0"/>
        <v>1.1461687116678576</v>
      </c>
      <c r="AD43" s="698">
        <f>Recovery_OX!R38</f>
        <v>0</v>
      </c>
      <c r="AE43" s="649"/>
      <c r="AF43" s="700">
        <f>(AC43-AD43)*(1-Recovery_OX!U38)</f>
        <v>1.1461687116678576</v>
      </c>
    </row>
    <row r="44" spans="2:32">
      <c r="B44" s="693">
        <f t="shared" si="1"/>
        <v>2027</v>
      </c>
      <c r="C44" s="783">
        <f>IF(Select2=1,Food!$K46,"")</f>
        <v>0.97652876399860944</v>
      </c>
      <c r="D44" s="784">
        <f>IF(Select2=1,Paper!$K46,"")</f>
        <v>0.1602547072893627</v>
      </c>
      <c r="E44" s="776">
        <f>IF(Select2=1,Nappies!$K46,"")</f>
        <v>0.2972349729853333</v>
      </c>
      <c r="F44" s="784">
        <f>IF(Select2=1,Garden!$K46,"")</f>
        <v>0</v>
      </c>
      <c r="G44" s="776">
        <f>IF(Select2=1,Wood!$K46,"")</f>
        <v>0</v>
      </c>
      <c r="H44" s="784">
        <f>IF(Select2=1,Textiles!$K46,"")</f>
        <v>3.7942296279470239E-2</v>
      </c>
      <c r="I44" s="785">
        <f>Sludge!K46</f>
        <v>0</v>
      </c>
      <c r="J44" s="785" t="str">
        <f>IF(Select2=2,MSW!$K46,"")</f>
        <v/>
      </c>
      <c r="K44" s="785">
        <f>Industry!$K46</f>
        <v>0</v>
      </c>
      <c r="L44" s="786">
        <f t="shared" si="3"/>
        <v>1.4719607405527755</v>
      </c>
      <c r="M44" s="787">
        <f>Recovery_OX!C39</f>
        <v>6.9294395091461208E-2</v>
      </c>
      <c r="N44" s="781"/>
      <c r="O44" s="788">
        <f>(L44-M44)*(1-Recovery_OX!F39)</f>
        <v>1.4026663454613142</v>
      </c>
      <c r="P44" s="640"/>
      <c r="Q44" s="651"/>
      <c r="S44" s="693">
        <f t="shared" si="2"/>
        <v>2027</v>
      </c>
      <c r="T44" s="694">
        <f>IF(Select2=1,Food!$W46,"")</f>
        <v>0.65334217038265585</v>
      </c>
      <c r="U44" s="695">
        <f>IF(Select2=1,Paper!$W46,"")</f>
        <v>0.33110476712678244</v>
      </c>
      <c r="V44" s="686">
        <f>IF(Select2=1,Nappies!$W46,"")</f>
        <v>0</v>
      </c>
      <c r="W44" s="695">
        <f>IF(Select2=1,Garden!$W46,"")</f>
        <v>0</v>
      </c>
      <c r="X44" s="686">
        <f>IF(Select2=1,Wood!$W46,"")</f>
        <v>0.18163645243652529</v>
      </c>
      <c r="Y44" s="695">
        <f>IF(Select2=1,Textiles!$W46,"")</f>
        <v>4.1580598662433139E-2</v>
      </c>
      <c r="Z44" s="688">
        <f>Sludge!W46</f>
        <v>0</v>
      </c>
      <c r="AA44" s="688" t="str">
        <f>IF(Select2=2,MSW!$W46,"")</f>
        <v/>
      </c>
      <c r="AB44" s="696">
        <f>Industry!$W46</f>
        <v>0</v>
      </c>
      <c r="AC44" s="697">
        <f t="shared" si="0"/>
        <v>1.2076639886083966</v>
      </c>
      <c r="AD44" s="698">
        <f>Recovery_OX!R39</f>
        <v>0</v>
      </c>
      <c r="AE44" s="649"/>
      <c r="AF44" s="700">
        <f>(AC44-AD44)*(1-Recovery_OX!U39)</f>
        <v>1.2076639886083966</v>
      </c>
    </row>
    <row r="45" spans="2:32">
      <c r="B45" s="693">
        <f t="shared" si="1"/>
        <v>2028</v>
      </c>
      <c r="C45" s="783">
        <f>IF(Select2=1,Food!$K47,"")</f>
        <v>1.0259204194028944</v>
      </c>
      <c r="D45" s="784">
        <f>IF(Select2=1,Paper!$K47,"")</f>
        <v>0.16892021615078492</v>
      </c>
      <c r="E45" s="776">
        <f>IF(Select2=1,Nappies!$K47,"")</f>
        <v>0.31225565952568862</v>
      </c>
      <c r="F45" s="784">
        <f>IF(Select2=1,Garden!$K47,"")</f>
        <v>0</v>
      </c>
      <c r="G45" s="776">
        <f>IF(Select2=1,Wood!$K47,"")</f>
        <v>0</v>
      </c>
      <c r="H45" s="784">
        <f>IF(Select2=1,Textiles!$K47,"")</f>
        <v>3.9993963342446315E-2</v>
      </c>
      <c r="I45" s="785">
        <f>Sludge!K47</f>
        <v>0</v>
      </c>
      <c r="J45" s="785" t="str">
        <f>IF(Select2=2,MSW!$K47,"")</f>
        <v/>
      </c>
      <c r="K45" s="785">
        <f>Industry!$K47</f>
        <v>0</v>
      </c>
      <c r="L45" s="786">
        <f t="shared" si="3"/>
        <v>1.5470902584218145</v>
      </c>
      <c r="M45" s="787">
        <f>Recovery_OX!C40</f>
        <v>7.2628250010474155E-2</v>
      </c>
      <c r="N45" s="781"/>
      <c r="O45" s="788">
        <f>(L45-M45)*(1-Recovery_OX!F40)</f>
        <v>1.4744620084113402</v>
      </c>
      <c r="P45" s="640"/>
      <c r="Q45" s="651"/>
      <c r="S45" s="693">
        <f t="shared" si="2"/>
        <v>2028</v>
      </c>
      <c r="T45" s="694">
        <f>IF(Select2=1,Food!$W47,"")</f>
        <v>0.68638743492611143</v>
      </c>
      <c r="U45" s="695">
        <f>IF(Select2=1,Paper!$W47,"")</f>
        <v>0.3490087110553407</v>
      </c>
      <c r="V45" s="686">
        <f>IF(Select2=1,Nappies!$W47,"")</f>
        <v>0</v>
      </c>
      <c r="W45" s="695">
        <f>IF(Select2=1,Garden!$W47,"")</f>
        <v>0</v>
      </c>
      <c r="X45" s="686">
        <f>IF(Select2=1,Wood!$W47,"")</f>
        <v>0.19229902381461164</v>
      </c>
      <c r="Y45" s="695">
        <f>IF(Select2=1,Textiles!$W47,"")</f>
        <v>4.3829000923228834E-2</v>
      </c>
      <c r="Z45" s="688">
        <f>Sludge!W47</f>
        <v>0</v>
      </c>
      <c r="AA45" s="688" t="str">
        <f>IF(Select2=2,MSW!$W47,"")</f>
        <v/>
      </c>
      <c r="AB45" s="696">
        <f>Industry!$W47</f>
        <v>0</v>
      </c>
      <c r="AC45" s="697">
        <f t="shared" si="0"/>
        <v>1.2715241707192928</v>
      </c>
      <c r="AD45" s="698">
        <f>Recovery_OX!R40</f>
        <v>0</v>
      </c>
      <c r="AE45" s="649"/>
      <c r="AF45" s="700">
        <f>(AC45-AD45)*(1-Recovery_OX!U40)</f>
        <v>1.2715241707192928</v>
      </c>
    </row>
    <row r="46" spans="2:32">
      <c r="B46" s="693">
        <f t="shared" si="1"/>
        <v>2029</v>
      </c>
      <c r="C46" s="783">
        <f>IF(Select2=1,Food!$K48,"")</f>
        <v>1.0768940405640246</v>
      </c>
      <c r="D46" s="784">
        <f>IF(Select2=1,Paper!$K48,"")</f>
        <v>0.17793804304920463</v>
      </c>
      <c r="E46" s="776">
        <f>IF(Select2=1,Nappies!$K48,"")</f>
        <v>0.32788640878439246</v>
      </c>
      <c r="F46" s="784">
        <f>IF(Select2=1,Garden!$K48,"")</f>
        <v>0</v>
      </c>
      <c r="G46" s="776">
        <f>IF(Select2=1,Wood!$K48,"")</f>
        <v>0</v>
      </c>
      <c r="H46" s="784">
        <f>IF(Select2=1,Textiles!$K48,"")</f>
        <v>4.2129046085189116E-2</v>
      </c>
      <c r="I46" s="785">
        <f>Sludge!K48</f>
        <v>0</v>
      </c>
      <c r="J46" s="785" t="str">
        <f>IF(Select2=2,MSW!$K48,"")</f>
        <v/>
      </c>
      <c r="K46" s="785">
        <f>Industry!$K48</f>
        <v>0</v>
      </c>
      <c r="L46" s="786">
        <f t="shared" si="3"/>
        <v>1.6248475384828107</v>
      </c>
      <c r="M46" s="787">
        <f>Recovery_OX!C41</f>
        <v>7.604965575896136E-2</v>
      </c>
      <c r="N46" s="781"/>
      <c r="O46" s="788">
        <f>(L46-M46)*(1-Recovery_OX!F41)</f>
        <v>1.5487978827238493</v>
      </c>
      <c r="P46" s="640"/>
      <c r="Q46" s="651"/>
      <c r="S46" s="693">
        <f t="shared" si="2"/>
        <v>2029</v>
      </c>
      <c r="T46" s="694">
        <f>IF(Select2=1,Food!$W48,"")</f>
        <v>0.72049110653257697</v>
      </c>
      <c r="U46" s="695">
        <f>IF(Select2=1,Paper!$W48,"")</f>
        <v>0.3676405848124063</v>
      </c>
      <c r="V46" s="686">
        <f>IF(Select2=1,Nappies!$W48,"")</f>
        <v>0</v>
      </c>
      <c r="W46" s="695">
        <f>IF(Select2=1,Garden!$W48,"")</f>
        <v>0</v>
      </c>
      <c r="X46" s="686">
        <f>IF(Select2=1,Wood!$W48,"")</f>
        <v>0.20340841967636325</v>
      </c>
      <c r="Y46" s="695">
        <f>IF(Select2=1,Textiles!$W48,"")</f>
        <v>4.6168817627604504E-2</v>
      </c>
      <c r="Z46" s="688">
        <f>Sludge!W48</f>
        <v>0</v>
      </c>
      <c r="AA46" s="688" t="str">
        <f>IF(Select2=2,MSW!$W48,"")</f>
        <v/>
      </c>
      <c r="AB46" s="696">
        <f>Industry!$W48</f>
        <v>0</v>
      </c>
      <c r="AC46" s="697">
        <f t="shared" si="0"/>
        <v>1.337708928648951</v>
      </c>
      <c r="AD46" s="698">
        <f>Recovery_OX!R41</f>
        <v>0</v>
      </c>
      <c r="AE46" s="649"/>
      <c r="AF46" s="700">
        <f>(AC46-AD46)*(1-Recovery_OX!U41)</f>
        <v>1.337708928648951</v>
      </c>
    </row>
    <row r="47" spans="2:32">
      <c r="B47" s="693">
        <f t="shared" si="1"/>
        <v>2030</v>
      </c>
      <c r="C47" s="783">
        <f>IF(Select2=1,Food!$K49,"")</f>
        <v>1.1293972509642487</v>
      </c>
      <c r="D47" s="784">
        <f>IF(Select2=1,Paper!$K49,"")</f>
        <v>0.18730900625842989</v>
      </c>
      <c r="E47" s="776">
        <f>IF(Select2=1,Nappies!$K49,"")</f>
        <v>0.34410953546728767</v>
      </c>
      <c r="F47" s="784">
        <f>IF(Select2=1,Garden!$K49,"")</f>
        <v>0</v>
      </c>
      <c r="G47" s="776">
        <f>IF(Select2=1,Wood!$K49,"")</f>
        <v>0</v>
      </c>
      <c r="H47" s="784">
        <f>IF(Select2=1,Textiles!$K49,"")</f>
        <v>4.4347738244205889E-2</v>
      </c>
      <c r="I47" s="785">
        <f>Sludge!K49</f>
        <v>0</v>
      </c>
      <c r="J47" s="785" t="str">
        <f>IF(Select2=2,MSW!$K49,"")</f>
        <v/>
      </c>
      <c r="K47" s="785">
        <f>Industry!$K49</f>
        <v>0</v>
      </c>
      <c r="L47" s="786">
        <f t="shared" si="3"/>
        <v>1.7051635309341722</v>
      </c>
      <c r="M47" s="787">
        <f>Recovery_OX!C42</f>
        <v>7.9613920000000005E-2</v>
      </c>
      <c r="N47" s="781"/>
      <c r="O47" s="788">
        <f>(L47-M47)*(1-Recovery_OX!F42)</f>
        <v>1.6255496109341721</v>
      </c>
      <c r="P47" s="640"/>
      <c r="Q47" s="651"/>
      <c r="S47" s="693">
        <f t="shared" si="2"/>
        <v>2030</v>
      </c>
      <c r="T47" s="694">
        <f>IF(Select2=1,Food!$W49,"")</f>
        <v>0.75561814292880158</v>
      </c>
      <c r="U47" s="695">
        <f>IF(Select2=1,Paper!$W49,"")</f>
        <v>0.38700207904634271</v>
      </c>
      <c r="V47" s="686">
        <f>IF(Select2=1,Nappies!$W49,"")</f>
        <v>0</v>
      </c>
      <c r="W47" s="695">
        <f>IF(Select2=1,Garden!$W49,"")</f>
        <v>0</v>
      </c>
      <c r="X47" s="686">
        <f>IF(Select2=1,Wood!$W49,"")</f>
        <v>0.21497063667107297</v>
      </c>
      <c r="Y47" s="695">
        <f>IF(Select2=1,Textiles!$W49,"")</f>
        <v>4.86002610895407E-2</v>
      </c>
      <c r="Z47" s="688">
        <f>Sludge!W49</f>
        <v>0</v>
      </c>
      <c r="AA47" s="688" t="str">
        <f>IF(Select2=2,MSW!$W49,"")</f>
        <v/>
      </c>
      <c r="AB47" s="696">
        <f>Industry!$W49</f>
        <v>0</v>
      </c>
      <c r="AC47" s="697">
        <f t="shared" si="0"/>
        <v>1.4061911197357579</v>
      </c>
      <c r="AD47" s="698">
        <f>Recovery_OX!R42</f>
        <v>0</v>
      </c>
      <c r="AE47" s="649"/>
      <c r="AF47" s="700">
        <f>(AC47-AD47)*(1-Recovery_OX!U42)</f>
        <v>1.4061911197357579</v>
      </c>
    </row>
    <row r="48" spans="2:32">
      <c r="B48" s="693">
        <f t="shared" si="1"/>
        <v>2031</v>
      </c>
      <c r="C48" s="694">
        <f>IF(Select2=1,Food!$K50,"")</f>
        <v>1.1836913233280293</v>
      </c>
      <c r="D48" s="695">
        <f>IF(Select2=1,Paper!$K50,"")</f>
        <v>0.19704943252753288</v>
      </c>
      <c r="E48" s="686">
        <f>IF(Select2=1,Nappies!$K50,"")</f>
        <v>0.36095919683892452</v>
      </c>
      <c r="F48" s="695">
        <f>IF(Select2=1,Garden!$K50,"")</f>
        <v>0</v>
      </c>
      <c r="G48" s="686">
        <f>IF(Select2=1,Wood!$K50,"")</f>
        <v>0</v>
      </c>
      <c r="H48" s="695">
        <f>IF(Select2=1,Textiles!$K50,"")</f>
        <v>4.6653905380521721E-2</v>
      </c>
      <c r="I48" s="696">
        <f>Sludge!K50</f>
        <v>0</v>
      </c>
      <c r="J48" s="696" t="str">
        <f>IF(Select2=2,MSW!$K50,"")</f>
        <v/>
      </c>
      <c r="K48" s="696">
        <f>Industry!$K50</f>
        <v>0</v>
      </c>
      <c r="L48" s="697">
        <f t="shared" si="3"/>
        <v>1.7883538580750085</v>
      </c>
      <c r="M48" s="698">
        <f>Recovery_OX!C43</f>
        <v>0</v>
      </c>
      <c r="N48" s="649"/>
      <c r="O48" s="699">
        <f>(L48-M48)*(1-Recovery_OX!F43)</f>
        <v>1.7883538580750085</v>
      </c>
      <c r="P48" s="640"/>
      <c r="Q48" s="651"/>
      <c r="S48" s="693">
        <f t="shared" si="2"/>
        <v>2031</v>
      </c>
      <c r="T48" s="694">
        <f>IF(Select2=1,Food!$W50,"")</f>
        <v>0.79194334745407868</v>
      </c>
      <c r="U48" s="695">
        <f>IF(Select2=1,Paper!$W50,"")</f>
        <v>0.40712692670977868</v>
      </c>
      <c r="V48" s="686">
        <f>IF(Select2=1,Nappies!$W50,"")</f>
        <v>0</v>
      </c>
      <c r="W48" s="695">
        <f>IF(Select2=1,Garden!$W50,"")</f>
        <v>0</v>
      </c>
      <c r="X48" s="686">
        <f>IF(Select2=1,Wood!$W50,"")</f>
        <v>0.22700496190110714</v>
      </c>
      <c r="Y48" s="695">
        <f>IF(Select2=1,Textiles!$W50,"")</f>
        <v>5.1127567540297771E-2</v>
      </c>
      <c r="Z48" s="688">
        <f>Sludge!W50</f>
        <v>0</v>
      </c>
      <c r="AA48" s="688" t="str">
        <f>IF(Select2=2,MSW!$W50,"")</f>
        <v/>
      </c>
      <c r="AB48" s="696">
        <f>Industry!$W50</f>
        <v>0</v>
      </c>
      <c r="AC48" s="697">
        <f t="shared" si="0"/>
        <v>1.4772028036052622</v>
      </c>
      <c r="AD48" s="698">
        <f>Recovery_OX!R43</f>
        <v>0</v>
      </c>
      <c r="AE48" s="649"/>
      <c r="AF48" s="700">
        <f>(AC48-AD48)*(1-Recovery_OX!U43)</f>
        <v>1.4772028036052622</v>
      </c>
    </row>
    <row r="49" spans="2:32">
      <c r="B49" s="693">
        <f t="shared" si="1"/>
        <v>2032</v>
      </c>
      <c r="C49" s="694">
        <f>IF(Select2=1,Food!$K51,"")</f>
        <v>0.79345202234523138</v>
      </c>
      <c r="D49" s="695">
        <f>IF(Select2=1,Paper!$K51,"")</f>
        <v>0.1837276731046458</v>
      </c>
      <c r="E49" s="686">
        <f>IF(Select2=1,Nappies!$K51,"")</f>
        <v>0.30452857459988925</v>
      </c>
      <c r="F49" s="695">
        <f>IF(Select2=1,Garden!$K51,"")</f>
        <v>0</v>
      </c>
      <c r="G49" s="686">
        <f>IF(Select2=1,Wood!$K51,"")</f>
        <v>0</v>
      </c>
      <c r="H49" s="695">
        <f>IF(Select2=1,Textiles!$K51,"")</f>
        <v>4.3499813051275323E-2</v>
      </c>
      <c r="I49" s="696">
        <f>Sludge!K51</f>
        <v>0</v>
      </c>
      <c r="J49" s="696" t="str">
        <f>IF(Select2=2,MSW!$K51,"")</f>
        <v/>
      </c>
      <c r="K49" s="696">
        <f>Industry!$K51</f>
        <v>0</v>
      </c>
      <c r="L49" s="697">
        <f t="shared" si="3"/>
        <v>1.3252080831010418</v>
      </c>
      <c r="M49" s="698">
        <f>Recovery_OX!C44</f>
        <v>0</v>
      </c>
      <c r="N49" s="649"/>
      <c r="O49" s="699">
        <f>(L49-M49)*(1-Recovery_OX!F44)</f>
        <v>1.3252080831010418</v>
      </c>
      <c r="P49" s="640"/>
      <c r="Q49" s="651"/>
      <c r="S49" s="693">
        <f t="shared" si="2"/>
        <v>2032</v>
      </c>
      <c r="T49" s="694">
        <f>IF(Select2=1,Food!$W51,"")</f>
        <v>0.53085550112303626</v>
      </c>
      <c r="U49" s="695">
        <f>IF(Select2=1,Paper!$W51,"")</f>
        <v>0.37960263038149955</v>
      </c>
      <c r="V49" s="686">
        <f>IF(Select2=1,Nappies!$W51,"")</f>
        <v>0</v>
      </c>
      <c r="W49" s="695">
        <f>IF(Select2=1,Garden!$W51,"")</f>
        <v>0</v>
      </c>
      <c r="X49" s="686">
        <f>IF(Select2=1,Wood!$W51,"")</f>
        <v>0.2191972207290516</v>
      </c>
      <c r="Y49" s="695">
        <f>IF(Select2=1,Textiles!$W51,"")</f>
        <v>4.7671028001397615E-2</v>
      </c>
      <c r="Z49" s="688">
        <f>Sludge!W51</f>
        <v>0</v>
      </c>
      <c r="AA49" s="688" t="str">
        <f>IF(Select2=2,MSW!$W51,"")</f>
        <v/>
      </c>
      <c r="AB49" s="696">
        <f>Industry!$W51</f>
        <v>0</v>
      </c>
      <c r="AC49" s="697">
        <f t="shared" ref="AC49:AC80" si="4">SUM(T49:AA49)</f>
        <v>1.1773263802349851</v>
      </c>
      <c r="AD49" s="698">
        <f>Recovery_OX!R44</f>
        <v>0</v>
      </c>
      <c r="AE49" s="649"/>
      <c r="AF49" s="700">
        <f>(AC49-AD49)*(1-Recovery_OX!U44)</f>
        <v>1.1773263802349851</v>
      </c>
    </row>
    <row r="50" spans="2:32">
      <c r="B50" s="693">
        <f t="shared" si="1"/>
        <v>2033</v>
      </c>
      <c r="C50" s="694">
        <f>IF(Select2=1,Food!$K52,"")</f>
        <v>0.53186679614552668</v>
      </c>
      <c r="D50" s="695">
        <f>IF(Select2=1,Paper!$K52,"")</f>
        <v>0.17130654694847205</v>
      </c>
      <c r="E50" s="686">
        <f>IF(Select2=1,Nappies!$K52,"")</f>
        <v>0.2569200440381737</v>
      </c>
      <c r="F50" s="695">
        <f>IF(Select2=1,Garden!$K52,"")</f>
        <v>0</v>
      </c>
      <c r="G50" s="686">
        <f>IF(Select2=1,Wood!$K52,"")</f>
        <v>0</v>
      </c>
      <c r="H50" s="695">
        <f>IF(Select2=1,Textiles!$K52,"")</f>
        <v>4.0558956856073219E-2</v>
      </c>
      <c r="I50" s="696">
        <f>Sludge!K52</f>
        <v>0</v>
      </c>
      <c r="J50" s="696" t="str">
        <f>IF(Select2=2,MSW!$K52,"")</f>
        <v/>
      </c>
      <c r="K50" s="696">
        <f>Industry!$K52</f>
        <v>0</v>
      </c>
      <c r="L50" s="697">
        <f t="shared" si="3"/>
        <v>1.0006523439882455</v>
      </c>
      <c r="M50" s="698">
        <f>Recovery_OX!C45</f>
        <v>0</v>
      </c>
      <c r="N50" s="649"/>
      <c r="O50" s="699">
        <f>(L50-M50)*(1-Recovery_OX!F45)</f>
        <v>1.0006523439882455</v>
      </c>
      <c r="P50" s="640"/>
      <c r="Q50" s="651"/>
      <c r="S50" s="693">
        <f t="shared" si="2"/>
        <v>2033</v>
      </c>
      <c r="T50" s="694">
        <f>IF(Select2=1,Food!$W52,"")</f>
        <v>0.35584308395106606</v>
      </c>
      <c r="U50" s="695">
        <f>IF(Select2=1,Paper!$W52,"")</f>
        <v>0.35393914658775216</v>
      </c>
      <c r="V50" s="686">
        <f>IF(Select2=1,Nappies!$W52,"")</f>
        <v>0</v>
      </c>
      <c r="W50" s="695">
        <f>IF(Select2=1,Garden!$W52,"")</f>
        <v>0</v>
      </c>
      <c r="X50" s="686">
        <f>IF(Select2=1,Wood!$W52,"")</f>
        <v>0.21165802356457755</v>
      </c>
      <c r="Y50" s="695">
        <f>IF(Select2=1,Textiles!$W52,"")</f>
        <v>4.4448171897066548E-2</v>
      </c>
      <c r="Z50" s="688">
        <f>Sludge!W52</f>
        <v>0</v>
      </c>
      <c r="AA50" s="688" t="str">
        <f>IF(Select2=2,MSW!$W52,"")</f>
        <v/>
      </c>
      <c r="AB50" s="696">
        <f>Industry!$W52</f>
        <v>0</v>
      </c>
      <c r="AC50" s="697">
        <f t="shared" si="4"/>
        <v>0.96588842600046221</v>
      </c>
      <c r="AD50" s="698">
        <f>Recovery_OX!R45</f>
        <v>0</v>
      </c>
      <c r="AE50" s="649"/>
      <c r="AF50" s="700">
        <f>(AC50-AD50)*(1-Recovery_OX!U45)</f>
        <v>0.96588842600046221</v>
      </c>
    </row>
    <row r="51" spans="2:32">
      <c r="B51" s="693">
        <f t="shared" si="1"/>
        <v>2034</v>
      </c>
      <c r="C51" s="694">
        <f>IF(Select2=1,Food!$K53,"")</f>
        <v>0.35652097527709747</v>
      </c>
      <c r="D51" s="695">
        <f>IF(Select2=1,Paper!$K53,"")</f>
        <v>0.15972516568418355</v>
      </c>
      <c r="E51" s="686">
        <f>IF(Select2=1,Nappies!$K53,"")</f>
        <v>0.21675440183340061</v>
      </c>
      <c r="F51" s="695">
        <f>IF(Select2=1,Garden!$K53,"")</f>
        <v>0</v>
      </c>
      <c r="G51" s="686">
        <f>IF(Select2=1,Wood!$K53,"")</f>
        <v>0</v>
      </c>
      <c r="H51" s="695">
        <f>IF(Select2=1,Textiles!$K53,"")</f>
        <v>3.7816920714434661E-2</v>
      </c>
      <c r="I51" s="696">
        <f>Sludge!K53</f>
        <v>0</v>
      </c>
      <c r="J51" s="696" t="str">
        <f>IF(Select2=2,MSW!$K53,"")</f>
        <v/>
      </c>
      <c r="K51" s="696">
        <f>Industry!$K53</f>
        <v>0</v>
      </c>
      <c r="L51" s="697">
        <f t="shared" si="3"/>
        <v>0.7708174635091164</v>
      </c>
      <c r="M51" s="698">
        <f>Recovery_OX!C46</f>
        <v>0</v>
      </c>
      <c r="N51" s="649"/>
      <c r="O51" s="699">
        <f>(L51-M51)*(1-Recovery_OX!F46)</f>
        <v>0.7708174635091164</v>
      </c>
      <c r="P51" s="640"/>
      <c r="Q51" s="651"/>
      <c r="S51" s="693">
        <f t="shared" si="2"/>
        <v>2034</v>
      </c>
      <c r="T51" s="694">
        <f>IF(Select2=1,Food!$W53,"")</f>
        <v>0.2385287524155425</v>
      </c>
      <c r="U51" s="695">
        <f>IF(Select2=1,Paper!$W53,"")</f>
        <v>0.33001067290120567</v>
      </c>
      <c r="V51" s="686">
        <f>IF(Select2=1,Nappies!$W53,"")</f>
        <v>0</v>
      </c>
      <c r="W51" s="695">
        <f>IF(Select2=1,Garden!$W53,"")</f>
        <v>0</v>
      </c>
      <c r="X51" s="686">
        <f>IF(Select2=1,Wood!$W53,"")</f>
        <v>0.20437813394832771</v>
      </c>
      <c r="Y51" s="695">
        <f>IF(Select2=1,Textiles!$W53,"")</f>
        <v>4.1443200782942093E-2</v>
      </c>
      <c r="Z51" s="688">
        <f>Sludge!W53</f>
        <v>0</v>
      </c>
      <c r="AA51" s="688" t="str">
        <f>IF(Select2=2,MSW!$W53,"")</f>
        <v/>
      </c>
      <c r="AB51" s="696">
        <f>Industry!$W53</f>
        <v>0</v>
      </c>
      <c r="AC51" s="697">
        <f t="shared" si="4"/>
        <v>0.81436076004801794</v>
      </c>
      <c r="AD51" s="698">
        <f>Recovery_OX!R46</f>
        <v>0</v>
      </c>
      <c r="AE51" s="649"/>
      <c r="AF51" s="700">
        <f>(AC51-AD51)*(1-Recovery_OX!U46)</f>
        <v>0.81436076004801794</v>
      </c>
    </row>
    <row r="52" spans="2:32">
      <c r="B52" s="693">
        <f t="shared" si="1"/>
        <v>2035</v>
      </c>
      <c r="C52" s="694">
        <f>IF(Select2=1,Food!$K54,"")</f>
        <v>0.23898315656041497</v>
      </c>
      <c r="D52" s="695">
        <f>IF(Select2=1,Paper!$K54,"")</f>
        <v>0.14892675736738636</v>
      </c>
      <c r="E52" s="686">
        <f>IF(Select2=1,Nappies!$K54,"")</f>
        <v>0.18286806266923478</v>
      </c>
      <c r="F52" s="695">
        <f>IF(Select2=1,Garden!$K54,"")</f>
        <v>0</v>
      </c>
      <c r="G52" s="686">
        <f>IF(Select2=1,Wood!$K54,"")</f>
        <v>0</v>
      </c>
      <c r="H52" s="695">
        <f>IF(Select2=1,Textiles!$K54,"")</f>
        <v>3.5260263162012112E-2</v>
      </c>
      <c r="I52" s="696">
        <f>Sludge!K54</f>
        <v>0</v>
      </c>
      <c r="J52" s="696" t="str">
        <f>IF(Select2=2,MSW!$K54,"")</f>
        <v/>
      </c>
      <c r="K52" s="696">
        <f>Industry!$K54</f>
        <v>0</v>
      </c>
      <c r="L52" s="697">
        <f t="shared" si="3"/>
        <v>0.60603823975904825</v>
      </c>
      <c r="M52" s="698">
        <f>Recovery_OX!C47</f>
        <v>0</v>
      </c>
      <c r="N52" s="649"/>
      <c r="O52" s="699">
        <f>(L52-M52)*(1-Recovery_OX!F47)</f>
        <v>0.60603823975904825</v>
      </c>
      <c r="P52" s="640"/>
      <c r="Q52" s="651"/>
      <c r="S52" s="693">
        <f t="shared" si="2"/>
        <v>2035</v>
      </c>
      <c r="T52" s="694">
        <f>IF(Select2=1,Food!$W54,"")</f>
        <v>0.15989060430001006</v>
      </c>
      <c r="U52" s="695">
        <f>IF(Select2=1,Paper!$W54,"")</f>
        <v>0.30769991191608753</v>
      </c>
      <c r="V52" s="686">
        <f>IF(Select2=1,Nappies!$W54,"")</f>
        <v>0</v>
      </c>
      <c r="W52" s="695">
        <f>IF(Select2=1,Garden!$W54,"")</f>
        <v>0</v>
      </c>
      <c r="X52" s="686">
        <f>IF(Select2=1,Wood!$W54,"")</f>
        <v>0.19734863310511963</v>
      </c>
      <c r="Y52" s="695">
        <f>IF(Select2=1,Textiles!$W54,"")</f>
        <v>3.8641384287136565E-2</v>
      </c>
      <c r="Z52" s="688">
        <f>Sludge!W54</f>
        <v>0</v>
      </c>
      <c r="AA52" s="688" t="str">
        <f>IF(Select2=2,MSW!$W54,"")</f>
        <v/>
      </c>
      <c r="AB52" s="696">
        <f>Industry!$W54</f>
        <v>0</v>
      </c>
      <c r="AC52" s="697">
        <f t="shared" si="4"/>
        <v>0.70358053360835382</v>
      </c>
      <c r="AD52" s="698">
        <f>Recovery_OX!R47</f>
        <v>0</v>
      </c>
      <c r="AE52" s="649"/>
      <c r="AF52" s="700">
        <f>(AC52-AD52)*(1-Recovery_OX!U47)</f>
        <v>0.70358053360835382</v>
      </c>
    </row>
    <row r="53" spans="2:32">
      <c r="B53" s="693">
        <f t="shared" si="1"/>
        <v>2036</v>
      </c>
      <c r="C53" s="694">
        <f>IF(Select2=1,Food!$K55,"")</f>
        <v>0.16019520050731975</v>
      </c>
      <c r="D53" s="695">
        <f>IF(Select2=1,Paper!$K55,"")</f>
        <v>0.13885838818798371</v>
      </c>
      <c r="E53" s="686">
        <f>IF(Select2=1,Nappies!$K55,"")</f>
        <v>0.15427935055317596</v>
      </c>
      <c r="F53" s="695">
        <f>IF(Select2=1,Garden!$K55,"")</f>
        <v>0</v>
      </c>
      <c r="G53" s="686">
        <f>IF(Select2=1,Wood!$K55,"")</f>
        <v>0</v>
      </c>
      <c r="H53" s="695">
        <f>IF(Select2=1,Textiles!$K55,"")</f>
        <v>3.2876451460517465E-2</v>
      </c>
      <c r="I53" s="696">
        <f>Sludge!K55</f>
        <v>0</v>
      </c>
      <c r="J53" s="696" t="str">
        <f>IF(Select2=2,MSW!$K55,"")</f>
        <v/>
      </c>
      <c r="K53" s="696">
        <f>Industry!$K55</f>
        <v>0</v>
      </c>
      <c r="L53" s="697">
        <f t="shared" si="3"/>
        <v>0.48620939070899688</v>
      </c>
      <c r="M53" s="698">
        <f>Recovery_OX!C48</f>
        <v>0</v>
      </c>
      <c r="N53" s="649"/>
      <c r="O53" s="699">
        <f>(L53-M53)*(1-Recovery_OX!F48)</f>
        <v>0.48620939070899688</v>
      </c>
      <c r="P53" s="640"/>
      <c r="Q53" s="651"/>
      <c r="S53" s="693">
        <f t="shared" si="2"/>
        <v>2036</v>
      </c>
      <c r="T53" s="694">
        <f>IF(Select2=1,Food!$W55,"")</f>
        <v>0.10717787723504893</v>
      </c>
      <c r="U53" s="695">
        <f>IF(Select2=1,Paper!$W55,"")</f>
        <v>0.28689749625616467</v>
      </c>
      <c r="V53" s="686">
        <f>IF(Select2=1,Nappies!$W55,"")</f>
        <v>0</v>
      </c>
      <c r="W53" s="695">
        <f>IF(Select2=1,Garden!$W55,"")</f>
        <v>0</v>
      </c>
      <c r="X53" s="686">
        <f>IF(Select2=1,Wood!$W55,"")</f>
        <v>0.1905609090173308</v>
      </c>
      <c r="Y53" s="695">
        <f>IF(Select2=1,Textiles!$W55,"")</f>
        <v>3.6028987901936954E-2</v>
      </c>
      <c r="Z53" s="688">
        <f>Sludge!W55</f>
        <v>0</v>
      </c>
      <c r="AA53" s="688" t="str">
        <f>IF(Select2=2,MSW!$W55,"")</f>
        <v/>
      </c>
      <c r="AB53" s="696">
        <f>Industry!$W55</f>
        <v>0</v>
      </c>
      <c r="AC53" s="697">
        <f t="shared" si="4"/>
        <v>0.62066527041048136</v>
      </c>
      <c r="AD53" s="698">
        <f>Recovery_OX!R48</f>
        <v>0</v>
      </c>
      <c r="AE53" s="649"/>
      <c r="AF53" s="700">
        <f>(AC53-AD53)*(1-Recovery_OX!U48)</f>
        <v>0.62066527041048136</v>
      </c>
    </row>
    <row r="54" spans="2:32">
      <c r="B54" s="693">
        <f t="shared" si="1"/>
        <v>2037</v>
      </c>
      <c r="C54" s="694">
        <f>IF(Select2=1,Food!$K56,"")</f>
        <v>0.10738205417875504</v>
      </c>
      <c r="D54" s="695">
        <f>IF(Select2=1,Paper!$K56,"")</f>
        <v>0.12947070298857716</v>
      </c>
      <c r="E54" s="686">
        <f>IF(Select2=1,Nappies!$K56,"")</f>
        <v>0.13016005998905439</v>
      </c>
      <c r="F54" s="695">
        <f>IF(Select2=1,Garden!$K56,"")</f>
        <v>0</v>
      </c>
      <c r="G54" s="686">
        <f>IF(Select2=1,Wood!$K56,"")</f>
        <v>0</v>
      </c>
      <c r="H54" s="695">
        <f>IF(Select2=1,Textiles!$K56,"")</f>
        <v>3.0653800162224375E-2</v>
      </c>
      <c r="I54" s="696">
        <f>Sludge!K56</f>
        <v>0</v>
      </c>
      <c r="J54" s="696" t="str">
        <f>IF(Select2=2,MSW!$K56,"")</f>
        <v/>
      </c>
      <c r="K54" s="696">
        <f>Industry!$K56</f>
        <v>0</v>
      </c>
      <c r="L54" s="697">
        <f t="shared" si="3"/>
        <v>0.39766661731861092</v>
      </c>
      <c r="M54" s="698">
        <f>Recovery_OX!C49</f>
        <v>0</v>
      </c>
      <c r="N54" s="649"/>
      <c r="O54" s="699">
        <f>(L54-M54)*(1-Recovery_OX!F49)</f>
        <v>0.39766661731861092</v>
      </c>
      <c r="P54" s="640"/>
      <c r="Q54" s="651"/>
      <c r="S54" s="693">
        <f t="shared" si="2"/>
        <v>2037</v>
      </c>
      <c r="T54" s="694">
        <f>IF(Select2=1,Food!$W56,"")</f>
        <v>7.1843479602200097E-2</v>
      </c>
      <c r="U54" s="695">
        <f>IF(Select2=1,Paper!$W56,"")</f>
        <v>0.26750145245573786</v>
      </c>
      <c r="V54" s="686">
        <f>IF(Select2=1,Nappies!$W56,"")</f>
        <v>0</v>
      </c>
      <c r="W54" s="695">
        <f>IF(Select2=1,Garden!$W56,"")</f>
        <v>0</v>
      </c>
      <c r="X54" s="686">
        <f>IF(Select2=1,Wood!$W56,"")</f>
        <v>0.18400664587409993</v>
      </c>
      <c r="Y54" s="695">
        <f>IF(Select2=1,Textiles!$W56,"")</f>
        <v>3.3593205657232193E-2</v>
      </c>
      <c r="Z54" s="688">
        <f>Sludge!W56</f>
        <v>0</v>
      </c>
      <c r="AA54" s="688" t="str">
        <f>IF(Select2=2,MSW!$W56,"")</f>
        <v/>
      </c>
      <c r="AB54" s="696">
        <f>Industry!$W56</f>
        <v>0</v>
      </c>
      <c r="AC54" s="697">
        <f t="shared" si="4"/>
        <v>0.55694478358927013</v>
      </c>
      <c r="AD54" s="698">
        <f>Recovery_OX!R49</f>
        <v>0</v>
      </c>
      <c r="AE54" s="649"/>
      <c r="AF54" s="700">
        <f>(AC54-AD54)*(1-Recovery_OX!U49)</f>
        <v>0.55694478358927013</v>
      </c>
    </row>
    <row r="55" spans="2:32">
      <c r="B55" s="693">
        <f t="shared" si="1"/>
        <v>2038</v>
      </c>
      <c r="C55" s="694">
        <f>IF(Select2=1,Food!$K57,"")</f>
        <v>7.1980343500504612E-2</v>
      </c>
      <c r="D55" s="695">
        <f>IF(Select2=1,Paper!$K57,"")</f>
        <v>0.12071768332542793</v>
      </c>
      <c r="E55" s="686">
        <f>IF(Select2=1,Nappies!$K57,"")</f>
        <v>0.10981146313883988</v>
      </c>
      <c r="F55" s="695">
        <f>IF(Select2=1,Garden!$K57,"")</f>
        <v>0</v>
      </c>
      <c r="G55" s="686">
        <f>IF(Select2=1,Wood!$K57,"")</f>
        <v>0</v>
      </c>
      <c r="H55" s="695">
        <f>IF(Select2=1,Textiles!$K57,"")</f>
        <v>2.8581413827889958E-2</v>
      </c>
      <c r="I55" s="696">
        <f>Sludge!K57</f>
        <v>0</v>
      </c>
      <c r="J55" s="696" t="str">
        <f>IF(Select2=2,MSW!$K57,"")</f>
        <v/>
      </c>
      <c r="K55" s="696">
        <f>Industry!$K57</f>
        <v>0</v>
      </c>
      <c r="L55" s="697">
        <f t="shared" si="3"/>
        <v>0.33109090379266243</v>
      </c>
      <c r="M55" s="698">
        <f>Recovery_OX!C50</f>
        <v>0</v>
      </c>
      <c r="N55" s="649"/>
      <c r="O55" s="699">
        <f>(L55-M55)*(1-Recovery_OX!F50)</f>
        <v>0.33109090379266243</v>
      </c>
      <c r="P55" s="640"/>
      <c r="Q55" s="651"/>
      <c r="S55" s="693">
        <f t="shared" si="2"/>
        <v>2038</v>
      </c>
      <c r="T55" s="694">
        <f>IF(Select2=1,Food!$W57,"")</f>
        <v>4.8158124554307291E-2</v>
      </c>
      <c r="U55" s="695">
        <f>IF(Select2=1,Paper!$W57,"")</f>
        <v>0.2494167010855948</v>
      </c>
      <c r="V55" s="686">
        <f>IF(Select2=1,Nappies!$W57,"")</f>
        <v>0</v>
      </c>
      <c r="W55" s="695">
        <f>IF(Select2=1,Garden!$W57,"")</f>
        <v>0</v>
      </c>
      <c r="X55" s="686">
        <f>IF(Select2=1,Wood!$W57,"")</f>
        <v>0.17767781388341891</v>
      </c>
      <c r="Y55" s="695">
        <f>IF(Select2=1,Textiles!$W57,"")</f>
        <v>3.1322097345632835E-2</v>
      </c>
      <c r="Z55" s="688">
        <f>Sludge!W57</f>
        <v>0</v>
      </c>
      <c r="AA55" s="688" t="str">
        <f>IF(Select2=2,MSW!$W57,"")</f>
        <v/>
      </c>
      <c r="AB55" s="696">
        <f>Industry!$W57</f>
        <v>0</v>
      </c>
      <c r="AC55" s="697">
        <f t="shared" si="4"/>
        <v>0.50657473686895382</v>
      </c>
      <c r="AD55" s="698">
        <f>Recovery_OX!R50</f>
        <v>0</v>
      </c>
      <c r="AE55" s="649"/>
      <c r="AF55" s="700">
        <f>(AC55-AD55)*(1-Recovery_OX!U50)</f>
        <v>0.50657473686895382</v>
      </c>
    </row>
    <row r="56" spans="2:32">
      <c r="B56" s="693">
        <f t="shared" si="1"/>
        <v>2039</v>
      </c>
      <c r="C56" s="694">
        <f>IF(Select2=1,Food!$K58,"")</f>
        <v>4.8249867168919387E-2</v>
      </c>
      <c r="D56" s="695">
        <f>IF(Select2=1,Paper!$K58,"")</f>
        <v>0.11255642188599232</v>
      </c>
      <c r="E56" s="686">
        <f>IF(Select2=1,Nappies!$K58,"")</f>
        <v>9.2644067909209885E-2</v>
      </c>
      <c r="F56" s="695">
        <f>IF(Select2=1,Garden!$K58,"")</f>
        <v>0</v>
      </c>
      <c r="G56" s="686">
        <f>IF(Select2=1,Wood!$K58,"")</f>
        <v>0</v>
      </c>
      <c r="H56" s="695">
        <f>IF(Select2=1,Textiles!$K58,"")</f>
        <v>2.6649133617299009E-2</v>
      </c>
      <c r="I56" s="696">
        <f>Sludge!K58</f>
        <v>0</v>
      </c>
      <c r="J56" s="696" t="str">
        <f>IF(Select2=2,MSW!$K58,"")</f>
        <v/>
      </c>
      <c r="K56" s="696">
        <f>Industry!$K58</f>
        <v>0</v>
      </c>
      <c r="L56" s="697">
        <f t="shared" si="3"/>
        <v>0.28009949058142058</v>
      </c>
      <c r="M56" s="698">
        <f>Recovery_OX!C51</f>
        <v>0</v>
      </c>
      <c r="N56" s="649"/>
      <c r="O56" s="699">
        <f>(L56-M56)*(1-Recovery_OX!F51)</f>
        <v>0.28009949058142058</v>
      </c>
      <c r="P56" s="640"/>
      <c r="Q56" s="651"/>
      <c r="S56" s="693">
        <f t="shared" si="2"/>
        <v>2039</v>
      </c>
      <c r="T56" s="694">
        <f>IF(Select2=1,Food!$W58,"")</f>
        <v>3.2281356268233308E-2</v>
      </c>
      <c r="U56" s="695">
        <f>IF(Select2=1,Paper!$W58,"")</f>
        <v>0.23255459067353781</v>
      </c>
      <c r="V56" s="686">
        <f>IF(Select2=1,Nappies!$W58,"")</f>
        <v>0</v>
      </c>
      <c r="W56" s="695">
        <f>IF(Select2=1,Garden!$W58,"")</f>
        <v>0</v>
      </c>
      <c r="X56" s="686">
        <f>IF(Select2=1,Wood!$W58,"")</f>
        <v>0.17156665943463315</v>
      </c>
      <c r="Y56" s="695">
        <f>IF(Select2=1,Textiles!$W58,"")</f>
        <v>2.9204529991560566E-2</v>
      </c>
      <c r="Z56" s="688">
        <f>Sludge!W58</f>
        <v>0</v>
      </c>
      <c r="AA56" s="688" t="str">
        <f>IF(Select2=2,MSW!$W58,"")</f>
        <v/>
      </c>
      <c r="AB56" s="696">
        <f>Industry!$W58</f>
        <v>0</v>
      </c>
      <c r="AC56" s="697">
        <f t="shared" si="4"/>
        <v>0.46560713636796486</v>
      </c>
      <c r="AD56" s="698">
        <f>Recovery_OX!R51</f>
        <v>0</v>
      </c>
      <c r="AE56" s="649"/>
      <c r="AF56" s="700">
        <f>(AC56-AD56)*(1-Recovery_OX!U51)</f>
        <v>0.46560713636796486</v>
      </c>
    </row>
    <row r="57" spans="2:32">
      <c r="B57" s="693">
        <f t="shared" si="1"/>
        <v>2040</v>
      </c>
      <c r="C57" s="694">
        <f>IF(Select2=1,Food!$K59,"")</f>
        <v>3.2342853181883527E-2</v>
      </c>
      <c r="D57" s="695">
        <f>IF(Select2=1,Paper!$K59,"")</f>
        <v>0.10494691215722586</v>
      </c>
      <c r="E57" s="686">
        <f>IF(Select2=1,Nappies!$K59,"")</f>
        <v>7.8160540561366482E-2</v>
      </c>
      <c r="F57" s="695">
        <f>IF(Select2=1,Garden!$K59,"")</f>
        <v>0</v>
      </c>
      <c r="G57" s="686">
        <f>IF(Select2=1,Wood!$K59,"")</f>
        <v>0</v>
      </c>
      <c r="H57" s="695">
        <f>IF(Select2=1,Textiles!$K59,"")</f>
        <v>2.4847487490617444E-2</v>
      </c>
      <c r="I57" s="696">
        <f>Sludge!K59</f>
        <v>0</v>
      </c>
      <c r="J57" s="696" t="str">
        <f>IF(Select2=2,MSW!$K59,"")</f>
        <v/>
      </c>
      <c r="K57" s="696">
        <f>Industry!$K59</f>
        <v>0</v>
      </c>
      <c r="L57" s="697">
        <f t="shared" si="3"/>
        <v>0.24029779339109331</v>
      </c>
      <c r="M57" s="698">
        <f>Recovery_OX!C52</f>
        <v>0</v>
      </c>
      <c r="N57" s="649"/>
      <c r="O57" s="699">
        <f>(L57-M57)*(1-Recovery_OX!F52)</f>
        <v>0.24029779339109331</v>
      </c>
      <c r="P57" s="640"/>
      <c r="Q57" s="651"/>
      <c r="S57" s="693">
        <f t="shared" si="2"/>
        <v>2040</v>
      </c>
      <c r="T57" s="694">
        <f>IF(Select2=1,Food!$W59,"")</f>
        <v>2.1638840219815027E-2</v>
      </c>
      <c r="U57" s="695">
        <f>IF(Select2=1,Paper!$W59,"")</f>
        <v>0.21683246313476415</v>
      </c>
      <c r="V57" s="686">
        <f>IF(Select2=1,Nappies!$W59,"")</f>
        <v>0</v>
      </c>
      <c r="W57" s="695">
        <f>IF(Select2=1,Garden!$W59,"")</f>
        <v>0</v>
      </c>
      <c r="X57" s="686">
        <f>IF(Select2=1,Wood!$W59,"")</f>
        <v>0.16566569559929908</v>
      </c>
      <c r="Y57" s="695">
        <f>IF(Select2=1,Textiles!$W59,"")</f>
        <v>2.7230123277388985E-2</v>
      </c>
      <c r="Z57" s="688">
        <f>Sludge!W59</f>
        <v>0</v>
      </c>
      <c r="AA57" s="688" t="str">
        <f>IF(Select2=2,MSW!$W59,"")</f>
        <v/>
      </c>
      <c r="AB57" s="696">
        <f>Industry!$W59</f>
        <v>0</v>
      </c>
      <c r="AC57" s="697">
        <f t="shared" si="4"/>
        <v>0.43136712223126722</v>
      </c>
      <c r="AD57" s="698">
        <f>Recovery_OX!R52</f>
        <v>0</v>
      </c>
      <c r="AE57" s="649"/>
      <c r="AF57" s="700">
        <f>(AC57-AD57)*(1-Recovery_OX!U52)</f>
        <v>0.43136712223126722</v>
      </c>
    </row>
    <row r="58" spans="2:32">
      <c r="B58" s="693">
        <f t="shared" si="1"/>
        <v>2041</v>
      </c>
      <c r="C58" s="694">
        <f>IF(Select2=1,Food!$K60,"")</f>
        <v>2.1680062833804088E-2</v>
      </c>
      <c r="D58" s="695">
        <f>IF(Select2=1,Paper!$K60,"")</f>
        <v>9.7851852313609822E-2</v>
      </c>
      <c r="E58" s="686">
        <f>IF(Select2=1,Nappies!$K60,"")</f>
        <v>6.5941298117779462E-2</v>
      </c>
      <c r="F58" s="695">
        <f>IF(Select2=1,Garden!$K60,"")</f>
        <v>0</v>
      </c>
      <c r="G58" s="686">
        <f>IF(Select2=1,Wood!$K60,"")</f>
        <v>0</v>
      </c>
      <c r="H58" s="695">
        <f>IF(Select2=1,Textiles!$K60,"")</f>
        <v>2.3167643776442069E-2</v>
      </c>
      <c r="I58" s="696">
        <f>Sludge!K60</f>
        <v>0</v>
      </c>
      <c r="J58" s="696" t="str">
        <f>IF(Select2=2,MSW!$K60,"")</f>
        <v/>
      </c>
      <c r="K58" s="696">
        <f>Industry!$K60</f>
        <v>0</v>
      </c>
      <c r="L58" s="697">
        <f t="shared" si="3"/>
        <v>0.20864085704163543</v>
      </c>
      <c r="M58" s="698">
        <f>Recovery_OX!C53</f>
        <v>0</v>
      </c>
      <c r="N58" s="649"/>
      <c r="O58" s="699">
        <f>(L58-M58)*(1-Recovery_OX!F53)</f>
        <v>0.20864085704163543</v>
      </c>
      <c r="P58" s="640"/>
      <c r="Q58" s="651"/>
      <c r="S58" s="693">
        <f t="shared" si="2"/>
        <v>2041</v>
      </c>
      <c r="T58" s="694">
        <f>IF(Select2=1,Food!$W60,"")</f>
        <v>1.450494837230425E-2</v>
      </c>
      <c r="U58" s="695">
        <f>IF(Select2=1,Paper!$W60,"")</f>
        <v>0.20217324858183844</v>
      </c>
      <c r="V58" s="686">
        <f>IF(Select2=1,Nappies!$W60,"")</f>
        <v>0</v>
      </c>
      <c r="W58" s="695">
        <f>IF(Select2=1,Garden!$W60,"")</f>
        <v>0</v>
      </c>
      <c r="X58" s="686">
        <f>IF(Select2=1,Wood!$W60,"")</f>
        <v>0.15996769295876048</v>
      </c>
      <c r="Y58" s="695">
        <f>IF(Select2=1,Textiles!$W60,"")</f>
        <v>2.5389198659114598E-2</v>
      </c>
      <c r="Z58" s="688">
        <f>Sludge!W60</f>
        <v>0</v>
      </c>
      <c r="AA58" s="688" t="str">
        <f>IF(Select2=2,MSW!$W60,"")</f>
        <v/>
      </c>
      <c r="AB58" s="696">
        <f>Industry!$W60</f>
        <v>0</v>
      </c>
      <c r="AC58" s="697">
        <f t="shared" si="4"/>
        <v>0.40203508857201775</v>
      </c>
      <c r="AD58" s="698">
        <f>Recovery_OX!R53</f>
        <v>0</v>
      </c>
      <c r="AE58" s="649"/>
      <c r="AF58" s="700">
        <f>(AC58-AD58)*(1-Recovery_OX!U53)</f>
        <v>0.40203508857201775</v>
      </c>
    </row>
    <row r="59" spans="2:32">
      <c r="B59" s="693">
        <f t="shared" si="1"/>
        <v>2042</v>
      </c>
      <c r="C59" s="694">
        <f>IF(Select2=1,Food!$K61,"")</f>
        <v>1.4532580716811109E-2</v>
      </c>
      <c r="D59" s="695">
        <f>IF(Select2=1,Paper!$K61,"")</f>
        <v>9.1236462363559367E-2</v>
      </c>
      <c r="E59" s="686">
        <f>IF(Select2=1,Nappies!$K61,"")</f>
        <v>5.5632353182663866E-2</v>
      </c>
      <c r="F59" s="695">
        <f>IF(Select2=1,Garden!$K61,"")</f>
        <v>0</v>
      </c>
      <c r="G59" s="686">
        <f>IF(Select2=1,Wood!$K61,"")</f>
        <v>0</v>
      </c>
      <c r="H59" s="695">
        <f>IF(Select2=1,Textiles!$K61,"")</f>
        <v>2.160136787893709E-2</v>
      </c>
      <c r="I59" s="696">
        <f>Sludge!K61</f>
        <v>0</v>
      </c>
      <c r="J59" s="696" t="str">
        <f>IF(Select2=2,MSW!$K61,"")</f>
        <v/>
      </c>
      <c r="K59" s="696">
        <f>Industry!$K61</f>
        <v>0</v>
      </c>
      <c r="L59" s="697">
        <f t="shared" si="3"/>
        <v>0.18300276414197145</v>
      </c>
      <c r="M59" s="698">
        <f>Recovery_OX!C54</f>
        <v>0</v>
      </c>
      <c r="N59" s="649"/>
      <c r="O59" s="699">
        <f>(L59-M59)*(1-Recovery_OX!F54)</f>
        <v>0.18300276414197145</v>
      </c>
      <c r="P59" s="640"/>
      <c r="Q59" s="651"/>
      <c r="S59" s="693">
        <f t="shared" si="2"/>
        <v>2042</v>
      </c>
      <c r="T59" s="694">
        <f>IF(Select2=1,Food!$W61,"")</f>
        <v>9.7229576606675579E-3</v>
      </c>
      <c r="U59" s="695">
        <f>IF(Select2=1,Paper!$W61,"")</f>
        <v>0.1885050875280152</v>
      </c>
      <c r="V59" s="686">
        <f>IF(Select2=1,Nappies!$W61,"")</f>
        <v>0</v>
      </c>
      <c r="W59" s="695">
        <f>IF(Select2=1,Garden!$W61,"")</f>
        <v>0</v>
      </c>
      <c r="X59" s="686">
        <f>IF(Select2=1,Wood!$W61,"")</f>
        <v>0.15446567074720649</v>
      </c>
      <c r="Y59" s="695">
        <f>IF(Select2=1,Textiles!$W61,"")</f>
        <v>2.3672731922122839E-2</v>
      </c>
      <c r="Z59" s="688">
        <f>Sludge!W61</f>
        <v>0</v>
      </c>
      <c r="AA59" s="688" t="str">
        <f>IF(Select2=2,MSW!$W61,"")</f>
        <v/>
      </c>
      <c r="AB59" s="696">
        <f>Industry!$W61</f>
        <v>0</v>
      </c>
      <c r="AC59" s="697">
        <f t="shared" si="4"/>
        <v>0.3763664478580121</v>
      </c>
      <c r="AD59" s="698">
        <f>Recovery_OX!R54</f>
        <v>0</v>
      </c>
      <c r="AE59" s="649"/>
      <c r="AF59" s="700">
        <f>(AC59-AD59)*(1-Recovery_OX!U54)</f>
        <v>0.3763664478580121</v>
      </c>
    </row>
    <row r="60" spans="2:32">
      <c r="B60" s="693">
        <f t="shared" si="1"/>
        <v>2043</v>
      </c>
      <c r="C60" s="694">
        <f>IF(Select2=1,Food!$K62,"")</f>
        <v>9.7414801751094654E-3</v>
      </c>
      <c r="D60" s="695">
        <f>IF(Select2=1,Paper!$K62,"")</f>
        <v>8.5068313657864394E-2</v>
      </c>
      <c r="E60" s="686">
        <f>IF(Select2=1,Nappies!$K62,"")</f>
        <v>4.693505904467736E-2</v>
      </c>
      <c r="F60" s="695">
        <f>IF(Select2=1,Garden!$K62,"")</f>
        <v>0</v>
      </c>
      <c r="G60" s="686">
        <f>IF(Select2=1,Wood!$K62,"")</f>
        <v>0</v>
      </c>
      <c r="H60" s="695">
        <f>IF(Select2=1,Textiles!$K62,"")</f>
        <v>2.0140981911835804E-2</v>
      </c>
      <c r="I60" s="696">
        <f>Sludge!K62</f>
        <v>0</v>
      </c>
      <c r="J60" s="696" t="str">
        <f>IF(Select2=2,MSW!$K62,"")</f>
        <v/>
      </c>
      <c r="K60" s="696">
        <f>Industry!$K62</f>
        <v>0</v>
      </c>
      <c r="L60" s="697">
        <f t="shared" si="3"/>
        <v>0.16188583478948701</v>
      </c>
      <c r="M60" s="698">
        <f>Recovery_OX!C55</f>
        <v>0</v>
      </c>
      <c r="N60" s="649"/>
      <c r="O60" s="699">
        <f>(L60-M60)*(1-Recovery_OX!F55)</f>
        <v>0.16188583478948701</v>
      </c>
      <c r="P60" s="640"/>
      <c r="Q60" s="651"/>
      <c r="S60" s="693">
        <f t="shared" si="2"/>
        <v>2043</v>
      </c>
      <c r="T60" s="694">
        <f>IF(Select2=1,Food!$W62,"")</f>
        <v>6.5174934267012499E-3</v>
      </c>
      <c r="U60" s="695">
        <f>IF(Select2=1,Paper!$W62,"")</f>
        <v>0.1757609786319512</v>
      </c>
      <c r="V60" s="686">
        <f>IF(Select2=1,Nappies!$W62,"")</f>
        <v>0</v>
      </c>
      <c r="W60" s="695">
        <f>IF(Select2=1,Garden!$W62,"")</f>
        <v>0</v>
      </c>
      <c r="X60" s="686">
        <f>IF(Select2=1,Wood!$W62,"")</f>
        <v>0.14915288829936052</v>
      </c>
      <c r="Y60" s="695">
        <f>IF(Select2=1,Textiles!$W62,"")</f>
        <v>2.2072308944477596E-2</v>
      </c>
      <c r="Z60" s="688">
        <f>Sludge!W62</f>
        <v>0</v>
      </c>
      <c r="AA60" s="688" t="str">
        <f>IF(Select2=2,MSW!$W62,"")</f>
        <v/>
      </c>
      <c r="AB60" s="696">
        <f>Industry!$W62</f>
        <v>0</v>
      </c>
      <c r="AC60" s="697">
        <f t="shared" si="4"/>
        <v>0.35350366930249055</v>
      </c>
      <c r="AD60" s="698">
        <f>Recovery_OX!R55</f>
        <v>0</v>
      </c>
      <c r="AE60" s="649"/>
      <c r="AF60" s="700">
        <f>(AC60-AD60)*(1-Recovery_OX!U55)</f>
        <v>0.35350366930249055</v>
      </c>
    </row>
    <row r="61" spans="2:32">
      <c r="B61" s="693">
        <f t="shared" si="1"/>
        <v>2044</v>
      </c>
      <c r="C61" s="694">
        <f>IF(Select2=1,Food!$K63,"")</f>
        <v>6.5299094394346453E-3</v>
      </c>
      <c r="D61" s="695">
        <f>IF(Select2=1,Paper!$K63,"")</f>
        <v>7.9317169924413539E-2</v>
      </c>
      <c r="E61" s="686">
        <f>IF(Select2=1,Nappies!$K63,"")</f>
        <v>3.9597457980868167E-2</v>
      </c>
      <c r="F61" s="695">
        <f>IF(Select2=1,Garden!$K63,"")</f>
        <v>0</v>
      </c>
      <c r="G61" s="686">
        <f>IF(Select2=1,Wood!$K63,"")</f>
        <v>0</v>
      </c>
      <c r="H61" s="695">
        <f>IF(Select2=1,Textiles!$K63,"")</f>
        <v>1.8779327061433194E-2</v>
      </c>
      <c r="I61" s="696">
        <f>Sludge!K63</f>
        <v>0</v>
      </c>
      <c r="J61" s="696" t="str">
        <f>IF(Select2=2,MSW!$K63,"")</f>
        <v/>
      </c>
      <c r="K61" s="696">
        <f>Industry!$K63</f>
        <v>0</v>
      </c>
      <c r="L61" s="697">
        <f t="shared" si="3"/>
        <v>0.14422386440614954</v>
      </c>
      <c r="M61" s="698">
        <f>Recovery_OX!C56</f>
        <v>0</v>
      </c>
      <c r="N61" s="649"/>
      <c r="O61" s="699">
        <f>(L61-M61)*(1-Recovery_OX!F56)</f>
        <v>0.14422386440614954</v>
      </c>
      <c r="P61" s="640"/>
      <c r="Q61" s="651"/>
      <c r="S61" s="693">
        <f t="shared" si="2"/>
        <v>2044</v>
      </c>
      <c r="T61" s="694">
        <f>IF(Select2=1,Food!$W63,"")</f>
        <v>4.3688064938233583E-3</v>
      </c>
      <c r="U61" s="695">
        <f>IF(Select2=1,Paper!$W63,"")</f>
        <v>0.16387845025705272</v>
      </c>
      <c r="V61" s="686">
        <f>IF(Select2=1,Nappies!$W63,"")</f>
        <v>0</v>
      </c>
      <c r="W61" s="695">
        <f>IF(Select2=1,Garden!$W63,"")</f>
        <v>0</v>
      </c>
      <c r="X61" s="686">
        <f>IF(Select2=1,Wood!$W63,"")</f>
        <v>0.14402283679232233</v>
      </c>
      <c r="Y61" s="695">
        <f>IF(Select2=1,Textiles!$W63,"")</f>
        <v>2.0580084450885692E-2</v>
      </c>
      <c r="Z61" s="688">
        <f>Sludge!W63</f>
        <v>0</v>
      </c>
      <c r="AA61" s="688" t="str">
        <f>IF(Select2=2,MSW!$W63,"")</f>
        <v/>
      </c>
      <c r="AB61" s="696">
        <f>Industry!$W63</f>
        <v>0</v>
      </c>
      <c r="AC61" s="697">
        <f t="shared" si="4"/>
        <v>0.33285017799408412</v>
      </c>
      <c r="AD61" s="698">
        <f>Recovery_OX!R56</f>
        <v>0</v>
      </c>
      <c r="AE61" s="649"/>
      <c r="AF61" s="700">
        <f>(AC61-AD61)*(1-Recovery_OX!U56)</f>
        <v>0.33285017799408412</v>
      </c>
    </row>
    <row r="62" spans="2:32">
      <c r="B62" s="693">
        <f t="shared" si="1"/>
        <v>2045</v>
      </c>
      <c r="C62" s="694">
        <f>IF(Select2=1,Food!$K64,"")</f>
        <v>4.3771291960503864E-3</v>
      </c>
      <c r="D62" s="695">
        <f>IF(Select2=1,Paper!$K64,"")</f>
        <v>7.3954839049953119E-2</v>
      </c>
      <c r="E62" s="686">
        <f>IF(Select2=1,Nappies!$K64,"")</f>
        <v>3.3406982125112152E-2</v>
      </c>
      <c r="F62" s="695">
        <f>IF(Select2=1,Garden!$K64,"")</f>
        <v>0</v>
      </c>
      <c r="G62" s="686">
        <f>IF(Select2=1,Wood!$K64,"")</f>
        <v>0</v>
      </c>
      <c r="H62" s="695">
        <f>IF(Select2=1,Textiles!$K64,"")</f>
        <v>1.7509728494072844E-2</v>
      </c>
      <c r="I62" s="696">
        <f>Sludge!K64</f>
        <v>0</v>
      </c>
      <c r="J62" s="696" t="str">
        <f>IF(Select2=2,MSW!$K64,"")</f>
        <v/>
      </c>
      <c r="K62" s="696">
        <f>Industry!$K64</f>
        <v>0</v>
      </c>
      <c r="L62" s="697">
        <f t="shared" si="3"/>
        <v>0.12924867886518851</v>
      </c>
      <c r="M62" s="698">
        <f>Recovery_OX!C57</f>
        <v>0</v>
      </c>
      <c r="N62" s="649"/>
      <c r="O62" s="699">
        <f>(L62-M62)*(1-Recovery_OX!F57)</f>
        <v>0.12924867886518851</v>
      </c>
      <c r="P62" s="640"/>
      <c r="Q62" s="651"/>
      <c r="S62" s="693">
        <f t="shared" si="2"/>
        <v>2045</v>
      </c>
      <c r="T62" s="694">
        <f>IF(Select2=1,Food!$W64,"")</f>
        <v>2.9284985700604735E-3</v>
      </c>
      <c r="U62" s="695">
        <f>IF(Select2=1,Paper!$W64,"")</f>
        <v>0.15279925423544033</v>
      </c>
      <c r="V62" s="686">
        <f>IF(Select2=1,Nappies!$W64,"")</f>
        <v>0</v>
      </c>
      <c r="W62" s="695">
        <f>IF(Select2=1,Garden!$W64,"")</f>
        <v>0</v>
      </c>
      <c r="X62" s="686">
        <f>IF(Select2=1,Wood!$W64,"")</f>
        <v>0.13906923127144596</v>
      </c>
      <c r="Y62" s="695">
        <f>IF(Select2=1,Textiles!$W64,"")</f>
        <v>1.9188743555148321E-2</v>
      </c>
      <c r="Z62" s="688">
        <f>Sludge!W64</f>
        <v>0</v>
      </c>
      <c r="AA62" s="688" t="str">
        <f>IF(Select2=2,MSW!$W64,"")</f>
        <v/>
      </c>
      <c r="AB62" s="696">
        <f>Industry!$W64</f>
        <v>0</v>
      </c>
      <c r="AC62" s="697">
        <f t="shared" si="4"/>
        <v>0.31398572763209509</v>
      </c>
      <c r="AD62" s="698">
        <f>Recovery_OX!R57</f>
        <v>0</v>
      </c>
      <c r="AE62" s="649"/>
      <c r="AF62" s="700">
        <f>(AC62-AD62)*(1-Recovery_OX!U57)</f>
        <v>0.31398572763209509</v>
      </c>
    </row>
    <row r="63" spans="2:32">
      <c r="B63" s="693">
        <f t="shared" si="1"/>
        <v>2046</v>
      </c>
      <c r="C63" s="694">
        <f>IF(Select2=1,Food!$K65,"")</f>
        <v>2.9340774442004362E-3</v>
      </c>
      <c r="D63" s="695">
        <f>IF(Select2=1,Paper!$K65,"")</f>
        <v>6.8955034882315386E-2</v>
      </c>
      <c r="E63" s="686">
        <f>IF(Select2=1,Nappies!$K65,"")</f>
        <v>2.818429544762141E-2</v>
      </c>
      <c r="F63" s="695">
        <f>IF(Select2=1,Garden!$K65,"")</f>
        <v>0</v>
      </c>
      <c r="G63" s="686">
        <f>IF(Select2=1,Wood!$K65,"")</f>
        <v>0</v>
      </c>
      <c r="H63" s="695">
        <f>IF(Select2=1,Textiles!$K65,"")</f>
        <v>1.6325962636104606E-2</v>
      </c>
      <c r="I63" s="696">
        <f>Sludge!K65</f>
        <v>0</v>
      </c>
      <c r="J63" s="696" t="str">
        <f>IF(Select2=2,MSW!$K65,"")</f>
        <v/>
      </c>
      <c r="K63" s="696">
        <f>Industry!$K65</f>
        <v>0</v>
      </c>
      <c r="L63" s="697">
        <f t="shared" si="3"/>
        <v>0.11639937041024184</v>
      </c>
      <c r="M63" s="698">
        <f>Recovery_OX!C58</f>
        <v>0</v>
      </c>
      <c r="N63" s="649"/>
      <c r="O63" s="699">
        <f>(L63-M63)*(1-Recovery_OX!F58)</f>
        <v>0.11639937041024184</v>
      </c>
      <c r="P63" s="640"/>
      <c r="Q63" s="651"/>
      <c r="S63" s="693">
        <f t="shared" si="2"/>
        <v>2046</v>
      </c>
      <c r="T63" s="694">
        <f>IF(Select2=1,Food!$W65,"")</f>
        <v>1.9630312962982408E-3</v>
      </c>
      <c r="U63" s="695">
        <f>IF(Select2=1,Paper!$W65,"")</f>
        <v>0.14246908033536237</v>
      </c>
      <c r="V63" s="686">
        <f>IF(Select2=1,Nappies!$W65,"")</f>
        <v>0</v>
      </c>
      <c r="W63" s="695">
        <f>IF(Select2=1,Garden!$W65,"")</f>
        <v>0</v>
      </c>
      <c r="X63" s="686">
        <f>IF(Select2=1,Wood!$W65,"")</f>
        <v>0.13428600295048435</v>
      </c>
      <c r="Y63" s="695">
        <f>IF(Select2=1,Textiles!$W65,"")</f>
        <v>1.7891465902580388E-2</v>
      </c>
      <c r="Z63" s="688">
        <f>Sludge!W65</f>
        <v>0</v>
      </c>
      <c r="AA63" s="688" t="str">
        <f>IF(Select2=2,MSW!$W65,"")</f>
        <v/>
      </c>
      <c r="AB63" s="696">
        <f>Industry!$W65</f>
        <v>0</v>
      </c>
      <c r="AC63" s="697">
        <f t="shared" si="4"/>
        <v>0.29660958048472535</v>
      </c>
      <c r="AD63" s="698">
        <f>Recovery_OX!R58</f>
        <v>0</v>
      </c>
      <c r="AE63" s="649"/>
      <c r="AF63" s="700">
        <f>(AC63-AD63)*(1-Recovery_OX!U58)</f>
        <v>0.29660958048472535</v>
      </c>
    </row>
    <row r="64" spans="2:32">
      <c r="B64" s="693">
        <f t="shared" si="1"/>
        <v>2047</v>
      </c>
      <c r="C64" s="694">
        <f>IF(Select2=1,Food!$K66,"")</f>
        <v>1.9667709274685677E-3</v>
      </c>
      <c r="D64" s="695">
        <f>IF(Select2=1,Paper!$K66,"")</f>
        <v>6.4293248375669951E-2</v>
      </c>
      <c r="E64" s="686">
        <f>IF(Select2=1,Nappies!$K66,"")</f>
        <v>2.3778098449715811E-2</v>
      </c>
      <c r="F64" s="695">
        <f>IF(Select2=1,Garden!$K66,"")</f>
        <v>0</v>
      </c>
      <c r="G64" s="686">
        <f>IF(Select2=1,Wood!$K66,"")</f>
        <v>0</v>
      </c>
      <c r="H64" s="695">
        <f>IF(Select2=1,Textiles!$K66,"")</f>
        <v>1.522222666591936E-2</v>
      </c>
      <c r="I64" s="696">
        <f>Sludge!K66</f>
        <v>0</v>
      </c>
      <c r="J64" s="696" t="str">
        <f>IF(Select2=2,MSW!$K66,"")</f>
        <v/>
      </c>
      <c r="K64" s="696">
        <f>Industry!$K66</f>
        <v>0</v>
      </c>
      <c r="L64" s="697">
        <f t="shared" si="3"/>
        <v>0.10526034441877369</v>
      </c>
      <c r="M64" s="698">
        <f>Recovery_OX!C59</f>
        <v>0</v>
      </c>
      <c r="N64" s="649"/>
      <c r="O64" s="699">
        <f>(L64-M64)*(1-Recovery_OX!F59)</f>
        <v>0.10526034441877369</v>
      </c>
      <c r="P64" s="640"/>
      <c r="Q64" s="651"/>
      <c r="S64" s="693">
        <f t="shared" si="2"/>
        <v>2047</v>
      </c>
      <c r="T64" s="694">
        <f>IF(Select2=1,Food!$W66,"")</f>
        <v>1.3158592289040374E-3</v>
      </c>
      <c r="U64" s="695">
        <f>IF(Select2=1,Paper!$W66,"")</f>
        <v>0.13283729003237593</v>
      </c>
      <c r="V64" s="686">
        <f>IF(Select2=1,Nappies!$W66,"")</f>
        <v>0</v>
      </c>
      <c r="W64" s="695">
        <f>IF(Select2=1,Garden!$W66,"")</f>
        <v>0</v>
      </c>
      <c r="X64" s="686">
        <f>IF(Select2=1,Wood!$W66,"")</f>
        <v>0.12966729177656725</v>
      </c>
      <c r="Y64" s="695">
        <f>IF(Select2=1,Textiles!$W66,"")</f>
        <v>1.6681892236623953E-2</v>
      </c>
      <c r="Z64" s="688">
        <f>Sludge!W66</f>
        <v>0</v>
      </c>
      <c r="AA64" s="688" t="str">
        <f>IF(Select2=2,MSW!$W66,"")</f>
        <v/>
      </c>
      <c r="AB64" s="696">
        <f>Industry!$W66</f>
        <v>0</v>
      </c>
      <c r="AC64" s="697">
        <f t="shared" si="4"/>
        <v>0.28050233327447116</v>
      </c>
      <c r="AD64" s="698">
        <f>Recovery_OX!R59</f>
        <v>0</v>
      </c>
      <c r="AE64" s="649"/>
      <c r="AF64" s="700">
        <f>(AC64-AD64)*(1-Recovery_OX!U59)</f>
        <v>0.28050233327447116</v>
      </c>
    </row>
    <row r="65" spans="2:32">
      <c r="B65" s="693">
        <f t="shared" si="1"/>
        <v>2048</v>
      </c>
      <c r="C65" s="694">
        <f>IF(Select2=1,Food!$K67,"")</f>
        <v>1.3183659786422874E-3</v>
      </c>
      <c r="D65" s="695">
        <f>IF(Select2=1,Paper!$K67,"")</f>
        <v>5.9946627447152803E-2</v>
      </c>
      <c r="E65" s="686">
        <f>IF(Select2=1,Nappies!$K67,"")</f>
        <v>2.0060745067590244E-2</v>
      </c>
      <c r="F65" s="695">
        <f>IF(Select2=1,Garden!$K67,"")</f>
        <v>0</v>
      </c>
      <c r="G65" s="686">
        <f>IF(Select2=1,Wood!$K67,"")</f>
        <v>0</v>
      </c>
      <c r="H65" s="695">
        <f>IF(Select2=1,Textiles!$K67,"")</f>
        <v>1.4193110068510737E-2</v>
      </c>
      <c r="I65" s="696">
        <f>Sludge!K67</f>
        <v>0</v>
      </c>
      <c r="J65" s="696" t="str">
        <f>IF(Select2=2,MSW!$K67,"")</f>
        <v/>
      </c>
      <c r="K65" s="696">
        <f>Industry!$K67</f>
        <v>0</v>
      </c>
      <c r="L65" s="697">
        <f t="shared" si="3"/>
        <v>9.5518848561896075E-2</v>
      </c>
      <c r="M65" s="698">
        <f>Recovery_OX!C60</f>
        <v>0</v>
      </c>
      <c r="N65" s="649"/>
      <c r="O65" s="699">
        <f>(L65-M65)*(1-Recovery_OX!F60)</f>
        <v>9.5518848561896075E-2</v>
      </c>
      <c r="P65" s="640"/>
      <c r="Q65" s="651"/>
      <c r="S65" s="693">
        <f t="shared" si="2"/>
        <v>2048</v>
      </c>
      <c r="T65" s="694">
        <f>IF(Select2=1,Food!$W67,"")</f>
        <v>8.8204681889537527E-4</v>
      </c>
      <c r="U65" s="695">
        <f>IF(Select2=1,Paper!$W67,"")</f>
        <v>0.12385666827924136</v>
      </c>
      <c r="V65" s="686">
        <f>IF(Select2=1,Nappies!$W67,"")</f>
        <v>0</v>
      </c>
      <c r="W65" s="695">
        <f>IF(Select2=1,Garden!$W67,"")</f>
        <v>0</v>
      </c>
      <c r="X65" s="686">
        <f>IF(Select2=1,Wood!$W67,"")</f>
        <v>0.12520743925090352</v>
      </c>
      <c r="Y65" s="695">
        <f>IF(Select2=1,Textiles!$W67,"")</f>
        <v>1.5554093225765191E-2</v>
      </c>
      <c r="Z65" s="688">
        <f>Sludge!W67</f>
        <v>0</v>
      </c>
      <c r="AA65" s="688" t="str">
        <f>IF(Select2=2,MSW!$W67,"")</f>
        <v/>
      </c>
      <c r="AB65" s="696">
        <f>Industry!$W67</f>
        <v>0</v>
      </c>
      <c r="AC65" s="697">
        <f t="shared" si="4"/>
        <v>0.26550024757480545</v>
      </c>
      <c r="AD65" s="698">
        <f>Recovery_OX!R60</f>
        <v>0</v>
      </c>
      <c r="AE65" s="649"/>
      <c r="AF65" s="700">
        <f>(AC65-AD65)*(1-Recovery_OX!U60)</f>
        <v>0.26550024757480545</v>
      </c>
    </row>
    <row r="66" spans="2:32">
      <c r="B66" s="693">
        <f t="shared" si="1"/>
        <v>2049</v>
      </c>
      <c r="C66" s="694">
        <f>IF(Select2=1,Food!$K68,"")</f>
        <v>8.8372714349531888E-4</v>
      </c>
      <c r="D66" s="695">
        <f>IF(Select2=1,Paper!$K68,"")</f>
        <v>5.5893864955929573E-2</v>
      </c>
      <c r="E66" s="686">
        <f>IF(Select2=1,Nappies!$K68,"")</f>
        <v>1.6924544808235333E-2</v>
      </c>
      <c r="F66" s="695">
        <f>IF(Select2=1,Garden!$K68,"")</f>
        <v>0</v>
      </c>
      <c r="G66" s="686">
        <f>IF(Select2=1,Wood!$K68,"")</f>
        <v>0</v>
      </c>
      <c r="H66" s="695">
        <f>IF(Select2=1,Textiles!$K68,"")</f>
        <v>1.3233568113124304E-2</v>
      </c>
      <c r="I66" s="696">
        <f>Sludge!K68</f>
        <v>0</v>
      </c>
      <c r="J66" s="696" t="str">
        <f>IF(Select2=2,MSW!$K68,"")</f>
        <v/>
      </c>
      <c r="K66" s="696">
        <f>Industry!$K68</f>
        <v>0</v>
      </c>
      <c r="L66" s="697">
        <f t="shared" si="3"/>
        <v>8.6935705020784529E-2</v>
      </c>
      <c r="M66" s="698">
        <f>Recovery_OX!C61</f>
        <v>0</v>
      </c>
      <c r="N66" s="649"/>
      <c r="O66" s="699">
        <f>(L66-M66)*(1-Recovery_OX!F61)</f>
        <v>8.6935705020784529E-2</v>
      </c>
      <c r="P66" s="640"/>
      <c r="Q66" s="651"/>
      <c r="S66" s="693">
        <f t="shared" si="2"/>
        <v>2049</v>
      </c>
      <c r="T66" s="694">
        <f>IF(Select2=1,Food!$W68,"")</f>
        <v>5.9125366424753721E-4</v>
      </c>
      <c r="U66" s="695">
        <f>IF(Select2=1,Paper!$W68,"")</f>
        <v>0.11548319205770574</v>
      </c>
      <c r="V66" s="686">
        <f>IF(Select2=1,Nappies!$W68,"")</f>
        <v>0</v>
      </c>
      <c r="W66" s="695">
        <f>IF(Select2=1,Garden!$W68,"")</f>
        <v>0</v>
      </c>
      <c r="X66" s="686">
        <f>IF(Select2=1,Wood!$W68,"")</f>
        <v>0.12090098149641267</v>
      </c>
      <c r="Y66" s="695">
        <f>IF(Select2=1,Textiles!$W68,"")</f>
        <v>1.4502540397944443E-2</v>
      </c>
      <c r="Z66" s="688">
        <f>Sludge!W68</f>
        <v>0</v>
      </c>
      <c r="AA66" s="688" t="str">
        <f>IF(Select2=2,MSW!$W68,"")</f>
        <v/>
      </c>
      <c r="AB66" s="696">
        <f>Industry!$W68</f>
        <v>0</v>
      </c>
      <c r="AC66" s="697">
        <f t="shared" si="4"/>
        <v>0.25147796761631042</v>
      </c>
      <c r="AD66" s="698">
        <f>Recovery_OX!R61</f>
        <v>0</v>
      </c>
      <c r="AE66" s="649"/>
      <c r="AF66" s="700">
        <f>(AC66-AD66)*(1-Recovery_OX!U61)</f>
        <v>0.25147796761631042</v>
      </c>
    </row>
    <row r="67" spans="2:32">
      <c r="B67" s="693">
        <f t="shared" si="1"/>
        <v>2050</v>
      </c>
      <c r="C67" s="694">
        <f>IF(Select2=1,Food!$K69,"")</f>
        <v>5.9238001951072614E-4</v>
      </c>
      <c r="D67" s="695">
        <f>IF(Select2=1,Paper!$K69,"")</f>
        <v>5.2115094255566388E-2</v>
      </c>
      <c r="E67" s="686">
        <f>IF(Select2=1,Nappies!$K69,"")</f>
        <v>1.427864299161714E-2</v>
      </c>
      <c r="F67" s="695">
        <f>IF(Select2=1,Garden!$K69,"")</f>
        <v>0</v>
      </c>
      <c r="G67" s="686">
        <f>IF(Select2=1,Wood!$K69,"")</f>
        <v>0</v>
      </c>
      <c r="H67" s="695">
        <f>IF(Select2=1,Textiles!$K69,"")</f>
        <v>1.2338897123981523E-2</v>
      </c>
      <c r="I67" s="696">
        <f>Sludge!K69</f>
        <v>0</v>
      </c>
      <c r="J67" s="696" t="str">
        <f>IF(Select2=2,MSW!$K69,"")</f>
        <v/>
      </c>
      <c r="K67" s="696">
        <f>Industry!$K69</f>
        <v>0</v>
      </c>
      <c r="L67" s="697">
        <f t="shared" si="3"/>
        <v>7.9325014390675769E-2</v>
      </c>
      <c r="M67" s="698">
        <f>Recovery_OX!C62</f>
        <v>0</v>
      </c>
      <c r="N67" s="649"/>
      <c r="O67" s="699">
        <f>(L67-M67)*(1-Recovery_OX!F62)</f>
        <v>7.9325014390675769E-2</v>
      </c>
      <c r="P67" s="640"/>
      <c r="Q67" s="651"/>
      <c r="S67" s="693">
        <f t="shared" si="2"/>
        <v>2050</v>
      </c>
      <c r="T67" s="694">
        <f>IF(Select2=1,Food!$W69,"")</f>
        <v>3.9632918343714959E-4</v>
      </c>
      <c r="U67" s="695">
        <f>IF(Select2=1,Paper!$W69,"")</f>
        <v>0.10767581457761652</v>
      </c>
      <c r="V67" s="686">
        <f>IF(Select2=1,Nappies!$W69,"")</f>
        <v>0</v>
      </c>
      <c r="W67" s="695">
        <f>IF(Select2=1,Garden!$W69,"")</f>
        <v>0</v>
      </c>
      <c r="X67" s="686">
        <f>IF(Select2=1,Wood!$W69,"")</f>
        <v>0.11674264256379191</v>
      </c>
      <c r="Y67" s="695">
        <f>IF(Select2=1,Textiles!$W69,"")</f>
        <v>1.352207903997975E-2</v>
      </c>
      <c r="Z67" s="688">
        <f>Sludge!W69</f>
        <v>0</v>
      </c>
      <c r="AA67" s="688" t="str">
        <f>IF(Select2=2,MSW!$W69,"")</f>
        <v/>
      </c>
      <c r="AB67" s="696">
        <f>Industry!$W69</f>
        <v>0</v>
      </c>
      <c r="AC67" s="697">
        <f t="shared" si="4"/>
        <v>0.23833686536482535</v>
      </c>
      <c r="AD67" s="698">
        <f>Recovery_OX!R62</f>
        <v>0</v>
      </c>
      <c r="AE67" s="649"/>
      <c r="AF67" s="700">
        <f>(AC67-AD67)*(1-Recovery_OX!U62)</f>
        <v>0.23833686536482535</v>
      </c>
    </row>
    <row r="68" spans="2:32">
      <c r="B68" s="693">
        <f t="shared" si="1"/>
        <v>2051</v>
      </c>
      <c r="C68" s="694">
        <f>IF(Select2=1,Food!$K70,"")</f>
        <v>3.9708420194902285E-4</v>
      </c>
      <c r="D68" s="695">
        <f>IF(Select2=1,Paper!$K70,"")</f>
        <v>4.8591791807706078E-2</v>
      </c>
      <c r="E68" s="686">
        <f>IF(Select2=1,Nappies!$K70,"")</f>
        <v>1.2046388720767916E-2</v>
      </c>
      <c r="F68" s="695">
        <f>IF(Select2=1,Garden!$K70,"")</f>
        <v>0</v>
      </c>
      <c r="G68" s="686">
        <f>IF(Select2=1,Wood!$K70,"")</f>
        <v>0</v>
      </c>
      <c r="H68" s="695">
        <f>IF(Select2=1,Textiles!$K70,"")</f>
        <v>1.1504711422855651E-2</v>
      </c>
      <c r="I68" s="696">
        <f>Sludge!K70</f>
        <v>0</v>
      </c>
      <c r="J68" s="696" t="str">
        <f>IF(Select2=2,MSW!$K70,"")</f>
        <v/>
      </c>
      <c r="K68" s="696">
        <f>Industry!$K70</f>
        <v>0</v>
      </c>
      <c r="L68" s="697">
        <f t="shared" si="3"/>
        <v>7.2539976153278674E-2</v>
      </c>
      <c r="M68" s="698">
        <f>Recovery_OX!C63</f>
        <v>0</v>
      </c>
      <c r="N68" s="649"/>
      <c r="O68" s="699">
        <f>(L68-M68)*(1-Recovery_OX!F63)</f>
        <v>7.2539976153278674E-2</v>
      </c>
      <c r="P68" s="640"/>
      <c r="Q68" s="651"/>
      <c r="S68" s="693">
        <f t="shared" si="2"/>
        <v>2051</v>
      </c>
      <c r="T68" s="694">
        <f>IF(Select2=1,Food!$W70,"")</f>
        <v>2.6566739648685748E-4</v>
      </c>
      <c r="U68" s="695">
        <f>IF(Select2=1,Paper!$W70,"")</f>
        <v>0.10039626406550846</v>
      </c>
      <c r="V68" s="686">
        <f>IF(Select2=1,Nappies!$W70,"")</f>
        <v>0</v>
      </c>
      <c r="W68" s="695">
        <f>IF(Select2=1,Garden!$W70,"")</f>
        <v>0</v>
      </c>
      <c r="X68" s="686">
        <f>IF(Select2=1,Wood!$W70,"")</f>
        <v>0.11272732796781856</v>
      </c>
      <c r="Y68" s="695">
        <f>IF(Select2=1,Textiles!$W70,"")</f>
        <v>1.2607902929156875E-2</v>
      </c>
      <c r="Z68" s="688">
        <f>Sludge!W70</f>
        <v>0</v>
      </c>
      <c r="AA68" s="688" t="str">
        <f>IF(Select2=2,MSW!$W70,"")</f>
        <v/>
      </c>
      <c r="AB68" s="696">
        <f>Industry!$W70</f>
        <v>0</v>
      </c>
      <c r="AC68" s="697">
        <f t="shared" si="4"/>
        <v>0.22599716235897074</v>
      </c>
      <c r="AD68" s="698">
        <f>Recovery_OX!R63</f>
        <v>0</v>
      </c>
      <c r="AE68" s="649"/>
      <c r="AF68" s="700">
        <f>(AC68-AD68)*(1-Recovery_OX!U63)</f>
        <v>0.22599716235897074</v>
      </c>
    </row>
    <row r="69" spans="2:32">
      <c r="B69" s="693">
        <f t="shared" si="1"/>
        <v>2052</v>
      </c>
      <c r="C69" s="694">
        <f>IF(Select2=1,Food!$K71,"")</f>
        <v>2.6617350053049409E-4</v>
      </c>
      <c r="D69" s="695">
        <f>IF(Select2=1,Paper!$K71,"")</f>
        <v>4.5306686379661634E-2</v>
      </c>
      <c r="E69" s="686">
        <f>IF(Select2=1,Nappies!$K71,"")</f>
        <v>1.0163114330755408E-2</v>
      </c>
      <c r="F69" s="695">
        <f>IF(Select2=1,Garden!$K71,"")</f>
        <v>0</v>
      </c>
      <c r="G69" s="686">
        <f>IF(Select2=1,Wood!$K71,"")</f>
        <v>0</v>
      </c>
      <c r="H69" s="695">
        <f>IF(Select2=1,Textiles!$K71,"")</f>
        <v>1.0726921830471978E-2</v>
      </c>
      <c r="I69" s="696">
        <f>Sludge!K71</f>
        <v>0</v>
      </c>
      <c r="J69" s="696" t="str">
        <f>IF(Select2=2,MSW!$K71,"")</f>
        <v/>
      </c>
      <c r="K69" s="696">
        <f>Industry!$K71</f>
        <v>0</v>
      </c>
      <c r="L69" s="697">
        <f t="shared" si="3"/>
        <v>6.6462896041419514E-2</v>
      </c>
      <c r="M69" s="698">
        <f>Recovery_OX!C64</f>
        <v>0</v>
      </c>
      <c r="N69" s="649"/>
      <c r="O69" s="699">
        <f>(L69-M69)*(1-Recovery_OX!F64)</f>
        <v>6.6462896041419514E-2</v>
      </c>
      <c r="P69" s="640"/>
      <c r="Q69" s="651"/>
      <c r="S69" s="693">
        <f t="shared" si="2"/>
        <v>2052</v>
      </c>
      <c r="T69" s="694">
        <f>IF(Select2=1,Food!$W71,"")</f>
        <v>1.7808218144323872E-4</v>
      </c>
      <c r="U69" s="695">
        <f>IF(Select2=1,Paper!$W71,"")</f>
        <v>9.360885615632572E-2</v>
      </c>
      <c r="V69" s="686">
        <f>IF(Select2=1,Nappies!$W71,"")</f>
        <v>0</v>
      </c>
      <c r="W69" s="695">
        <f>IF(Select2=1,Garden!$W71,"")</f>
        <v>0</v>
      </c>
      <c r="X69" s="686">
        <f>IF(Select2=1,Wood!$W71,"")</f>
        <v>0.10885011844596866</v>
      </c>
      <c r="Y69" s="695">
        <f>IF(Select2=1,Textiles!$W71,"")</f>
        <v>1.1755530773119973E-2</v>
      </c>
      <c r="Z69" s="688">
        <f>Sludge!W71</f>
        <v>0</v>
      </c>
      <c r="AA69" s="688" t="str">
        <f>IF(Select2=2,MSW!$W71,"")</f>
        <v/>
      </c>
      <c r="AB69" s="696">
        <f>Industry!$W71</f>
        <v>0</v>
      </c>
      <c r="AC69" s="697">
        <f t="shared" si="4"/>
        <v>0.21439258755685758</v>
      </c>
      <c r="AD69" s="698">
        <f>Recovery_OX!R64</f>
        <v>0</v>
      </c>
      <c r="AE69" s="649"/>
      <c r="AF69" s="700">
        <f>(AC69-AD69)*(1-Recovery_OX!U64)</f>
        <v>0.21439258755685758</v>
      </c>
    </row>
    <row r="70" spans="2:32">
      <c r="B70" s="693">
        <f t="shared" si="1"/>
        <v>2053</v>
      </c>
      <c r="C70" s="694">
        <f>IF(Select2=1,Food!$K72,"")</f>
        <v>1.784214331290681E-4</v>
      </c>
      <c r="D70" s="695">
        <f>IF(Select2=1,Paper!$K72,"")</f>
        <v>4.2243674380813508E-2</v>
      </c>
      <c r="E70" s="686">
        <f>IF(Select2=1,Nappies!$K72,"")</f>
        <v>8.574261987904841E-3</v>
      </c>
      <c r="F70" s="695">
        <f>IF(Select2=1,Garden!$K72,"")</f>
        <v>0</v>
      </c>
      <c r="G70" s="686">
        <f>IF(Select2=1,Wood!$K72,"")</f>
        <v>0</v>
      </c>
      <c r="H70" s="695">
        <f>IF(Select2=1,Textiles!$K72,"")</f>
        <v>1.0001715621346274E-2</v>
      </c>
      <c r="I70" s="696">
        <f>Sludge!K72</f>
        <v>0</v>
      </c>
      <c r="J70" s="696" t="str">
        <f>IF(Select2=2,MSW!$K72,"")</f>
        <v/>
      </c>
      <c r="K70" s="696">
        <f>Industry!$K72</f>
        <v>0</v>
      </c>
      <c r="L70" s="697">
        <f t="shared" si="3"/>
        <v>6.0998073423193688E-2</v>
      </c>
      <c r="M70" s="698">
        <f>Recovery_OX!C65</f>
        <v>0</v>
      </c>
      <c r="N70" s="649"/>
      <c r="O70" s="699">
        <f>(L70-M70)*(1-Recovery_OX!F65)</f>
        <v>6.0998073423193688E-2</v>
      </c>
      <c r="P70" s="640"/>
      <c r="Q70" s="651"/>
      <c r="S70" s="693">
        <f t="shared" si="2"/>
        <v>2053</v>
      </c>
      <c r="T70" s="694">
        <f>IF(Select2=1,Food!$W72,"")</f>
        <v>1.1937205606315887E-4</v>
      </c>
      <c r="U70" s="695">
        <f>IF(Select2=1,Paper!$W72,"")</f>
        <v>8.7280318968622997E-2</v>
      </c>
      <c r="V70" s="686">
        <f>IF(Select2=1,Nappies!$W72,"")</f>
        <v>0</v>
      </c>
      <c r="W70" s="695">
        <f>IF(Select2=1,Garden!$W72,"")</f>
        <v>0</v>
      </c>
      <c r="X70" s="686">
        <f>IF(Select2=1,Wood!$W72,"")</f>
        <v>0.10510626393170498</v>
      </c>
      <c r="Y70" s="695">
        <f>IF(Select2=1,Textiles!$W72,"")</f>
        <v>1.0960784242571258E-2</v>
      </c>
      <c r="Z70" s="688">
        <f>Sludge!W72</f>
        <v>0</v>
      </c>
      <c r="AA70" s="688" t="str">
        <f>IF(Select2=2,MSW!$W72,"")</f>
        <v/>
      </c>
      <c r="AB70" s="696">
        <f>Industry!$W72</f>
        <v>0</v>
      </c>
      <c r="AC70" s="697">
        <f t="shared" si="4"/>
        <v>0.20346673919896241</v>
      </c>
      <c r="AD70" s="698">
        <f>Recovery_OX!R65</f>
        <v>0</v>
      </c>
      <c r="AE70" s="649"/>
      <c r="AF70" s="700">
        <f>(AC70-AD70)*(1-Recovery_OX!U65)</f>
        <v>0.20346673919896241</v>
      </c>
    </row>
    <row r="71" spans="2:32">
      <c r="B71" s="693">
        <f t="shared" si="1"/>
        <v>2054</v>
      </c>
      <c r="C71" s="694">
        <f>IF(Select2=1,Food!$K73,"")</f>
        <v>1.1959946326882167E-4</v>
      </c>
      <c r="D71" s="695">
        <f>IF(Select2=1,Paper!$K73,"")</f>
        <v>3.9387740922789752E-2</v>
      </c>
      <c r="E71" s="686">
        <f>IF(Select2=1,Nappies!$K73,"")</f>
        <v>7.2338031674750811E-3</v>
      </c>
      <c r="F71" s="695">
        <f>IF(Select2=1,Garden!$K73,"")</f>
        <v>0</v>
      </c>
      <c r="G71" s="686">
        <f>IF(Select2=1,Wood!$K73,"")</f>
        <v>0</v>
      </c>
      <c r="H71" s="695">
        <f>IF(Select2=1,Textiles!$K73,"")</f>
        <v>9.3255378338000482E-3</v>
      </c>
      <c r="I71" s="696">
        <f>Sludge!K73</f>
        <v>0</v>
      </c>
      <c r="J71" s="696" t="str">
        <f>IF(Select2=2,MSW!$K73,"")</f>
        <v/>
      </c>
      <c r="K71" s="696">
        <f>Industry!$K73</f>
        <v>0</v>
      </c>
      <c r="L71" s="697">
        <f t="shared" si="3"/>
        <v>5.60666813873337E-2</v>
      </c>
      <c r="M71" s="698">
        <f>Recovery_OX!C66</f>
        <v>0</v>
      </c>
      <c r="N71" s="649"/>
      <c r="O71" s="699">
        <f>(L71-M71)*(1-Recovery_OX!F66)</f>
        <v>5.60666813873337E-2</v>
      </c>
      <c r="P71" s="640"/>
      <c r="Q71" s="651"/>
      <c r="S71" s="693">
        <f t="shared" si="2"/>
        <v>2054</v>
      </c>
      <c r="T71" s="694">
        <f>IF(Select2=1,Food!$W73,"")</f>
        <v>8.0017482115625569E-5</v>
      </c>
      <c r="U71" s="695">
        <f>IF(Select2=1,Paper!$W73,"")</f>
        <v>8.1379630005763981E-2</v>
      </c>
      <c r="V71" s="686">
        <f>IF(Select2=1,Nappies!$W73,"")</f>
        <v>0</v>
      </c>
      <c r="W71" s="695">
        <f>IF(Select2=1,Garden!$W73,"")</f>
        <v>0</v>
      </c>
      <c r="X71" s="686">
        <f>IF(Select2=1,Wood!$W73,"")</f>
        <v>0.10149117773505165</v>
      </c>
      <c r="Y71" s="695">
        <f>IF(Select2=1,Textiles!$W73,"")</f>
        <v>1.0219767489095942E-2</v>
      </c>
      <c r="Z71" s="688">
        <f>Sludge!W73</f>
        <v>0</v>
      </c>
      <c r="AA71" s="688" t="str">
        <f>IF(Select2=2,MSW!$W73,"")</f>
        <v/>
      </c>
      <c r="AB71" s="696">
        <f>Industry!$W73</f>
        <v>0</v>
      </c>
      <c r="AC71" s="697">
        <f t="shared" si="4"/>
        <v>0.19317059271202722</v>
      </c>
      <c r="AD71" s="698">
        <f>Recovery_OX!R66</f>
        <v>0</v>
      </c>
      <c r="AE71" s="649"/>
      <c r="AF71" s="700">
        <f>(AC71-AD71)*(1-Recovery_OX!U66)</f>
        <v>0.19317059271202722</v>
      </c>
    </row>
    <row r="72" spans="2:32">
      <c r="B72" s="693">
        <f t="shared" si="1"/>
        <v>2055</v>
      </c>
      <c r="C72" s="694">
        <f>IF(Select2=1,Food!$K74,"")</f>
        <v>8.0169917724194284E-5</v>
      </c>
      <c r="D72" s="695">
        <f>IF(Select2=1,Paper!$K74,"")</f>
        <v>3.6724886216465774E-2</v>
      </c>
      <c r="E72" s="686">
        <f>IF(Select2=1,Nappies!$K74,"")</f>
        <v>6.1029052225822049E-3</v>
      </c>
      <c r="F72" s="695">
        <f>IF(Select2=1,Garden!$K74,"")</f>
        <v>0</v>
      </c>
      <c r="G72" s="686">
        <f>IF(Select2=1,Wood!$K74,"")</f>
        <v>0</v>
      </c>
      <c r="H72" s="695">
        <f>IF(Select2=1,Textiles!$K74,"")</f>
        <v>8.6950738435342696E-3</v>
      </c>
      <c r="I72" s="696">
        <f>Sludge!K74</f>
        <v>0</v>
      </c>
      <c r="J72" s="696" t="str">
        <f>IF(Select2=2,MSW!$K74,"")</f>
        <v/>
      </c>
      <c r="K72" s="696">
        <f>Industry!$K74</f>
        <v>0</v>
      </c>
      <c r="L72" s="697">
        <f t="shared" si="3"/>
        <v>5.1603035200306444E-2</v>
      </c>
      <c r="M72" s="698">
        <f>Recovery_OX!C67</f>
        <v>0</v>
      </c>
      <c r="N72" s="649"/>
      <c r="O72" s="699">
        <f>(L72-M72)*(1-Recovery_OX!F67)</f>
        <v>5.1603035200306444E-2</v>
      </c>
      <c r="P72" s="640"/>
      <c r="Q72" s="651"/>
      <c r="S72" s="693">
        <f t="shared" si="2"/>
        <v>2055</v>
      </c>
      <c r="T72" s="694">
        <f>IF(Select2=1,Food!$W74,"")</f>
        <v>5.3637322295402079E-5</v>
      </c>
      <c r="U72" s="695">
        <f>IF(Select2=1,Paper!$W74,"")</f>
        <v>7.5877864083607013E-2</v>
      </c>
      <c r="V72" s="686">
        <f>IF(Select2=1,Nappies!$W74,"")</f>
        <v>0</v>
      </c>
      <c r="W72" s="695">
        <f>IF(Select2=1,Garden!$W74,"")</f>
        <v>0</v>
      </c>
      <c r="X72" s="686">
        <f>IF(Select2=1,Wood!$W74,"")</f>
        <v>9.8000430923325221E-2</v>
      </c>
      <c r="Y72" s="695">
        <f>IF(Select2=1,Textiles!$W74,"")</f>
        <v>9.5288480477087861E-3</v>
      </c>
      <c r="Z72" s="688">
        <f>Sludge!W74</f>
        <v>0</v>
      </c>
      <c r="AA72" s="688" t="str">
        <f>IF(Select2=2,MSW!$W74,"")</f>
        <v/>
      </c>
      <c r="AB72" s="696">
        <f>Industry!$W74</f>
        <v>0</v>
      </c>
      <c r="AC72" s="697">
        <f t="shared" si="4"/>
        <v>0.18346078037693644</v>
      </c>
      <c r="AD72" s="698">
        <f>Recovery_OX!R67</f>
        <v>0</v>
      </c>
      <c r="AE72" s="649"/>
      <c r="AF72" s="700">
        <f>(AC72-AD72)*(1-Recovery_OX!U67)</f>
        <v>0.18346078037693644</v>
      </c>
    </row>
    <row r="73" spans="2:32">
      <c r="B73" s="693">
        <f t="shared" si="1"/>
        <v>2056</v>
      </c>
      <c r="C73" s="694">
        <f>IF(Select2=1,Food!$K75,"")</f>
        <v>5.3739502939555327E-5</v>
      </c>
      <c r="D73" s="695">
        <f>IF(Select2=1,Paper!$K75,"")</f>
        <v>3.4242056944981836E-2</v>
      </c>
      <c r="E73" s="686">
        <f>IF(Select2=1,Nappies!$K75,"")</f>
        <v>5.148806415314928E-3</v>
      </c>
      <c r="F73" s="695">
        <f>IF(Select2=1,Garden!$K75,"")</f>
        <v>0</v>
      </c>
      <c r="G73" s="686">
        <f>IF(Select2=1,Wood!$K75,"")</f>
        <v>0</v>
      </c>
      <c r="H73" s="695">
        <f>IF(Select2=1,Textiles!$K75,"")</f>
        <v>8.1072331153372122E-3</v>
      </c>
      <c r="I73" s="696">
        <f>Sludge!K75</f>
        <v>0</v>
      </c>
      <c r="J73" s="696" t="str">
        <f>IF(Select2=2,MSW!$K75,"")</f>
        <v/>
      </c>
      <c r="K73" s="696">
        <f>Industry!$K75</f>
        <v>0</v>
      </c>
      <c r="L73" s="697">
        <f t="shared" si="3"/>
        <v>4.7551835978573528E-2</v>
      </c>
      <c r="M73" s="698">
        <f>Recovery_OX!C68</f>
        <v>0</v>
      </c>
      <c r="N73" s="649"/>
      <c r="O73" s="699">
        <f>(L73-M73)*(1-Recovery_OX!F68)</f>
        <v>4.7551835978573528E-2</v>
      </c>
      <c r="P73" s="640"/>
      <c r="Q73" s="651"/>
      <c r="S73" s="693">
        <f t="shared" si="2"/>
        <v>2056</v>
      </c>
      <c r="T73" s="694">
        <f>IF(Select2=1,Food!$W75,"")</f>
        <v>3.5954172350282343E-5</v>
      </c>
      <c r="U73" s="695">
        <f>IF(Select2=1,Paper!$W75,"")</f>
        <v>7.0748051539218704E-2</v>
      </c>
      <c r="V73" s="686">
        <f>IF(Select2=1,Nappies!$W75,"")</f>
        <v>0</v>
      </c>
      <c r="W73" s="695">
        <f>IF(Select2=1,Garden!$W75,"")</f>
        <v>0</v>
      </c>
      <c r="X73" s="686">
        <f>IF(Select2=1,Wood!$W75,"")</f>
        <v>9.4629746895138325E-2</v>
      </c>
      <c r="Y73" s="695">
        <f>IF(Select2=1,Textiles!$W75,"")</f>
        <v>8.8846390305065328E-3</v>
      </c>
      <c r="Z73" s="688">
        <f>Sludge!W75</f>
        <v>0</v>
      </c>
      <c r="AA73" s="688" t="str">
        <f>IF(Select2=2,MSW!$W75,"")</f>
        <v/>
      </c>
      <c r="AB73" s="696">
        <f>Industry!$W75</f>
        <v>0</v>
      </c>
      <c r="AC73" s="697">
        <f t="shared" si="4"/>
        <v>0.17429839163721386</v>
      </c>
      <c r="AD73" s="698">
        <f>Recovery_OX!R68</f>
        <v>0</v>
      </c>
      <c r="AE73" s="649"/>
      <c r="AF73" s="700">
        <f>(AC73-AD73)*(1-Recovery_OX!U68)</f>
        <v>0.17429839163721386</v>
      </c>
    </row>
    <row r="74" spans="2:32">
      <c r="B74" s="693">
        <f t="shared" si="1"/>
        <v>2057</v>
      </c>
      <c r="C74" s="694">
        <f>IF(Select2=1,Food!$K76,"")</f>
        <v>3.6022666084375104E-5</v>
      </c>
      <c r="D74" s="695">
        <f>IF(Select2=1,Paper!$K76,"")</f>
        <v>3.1927082276368618E-2</v>
      </c>
      <c r="E74" s="686">
        <f>IF(Select2=1,Nappies!$K76,"")</f>
        <v>4.3438668200669528E-3</v>
      </c>
      <c r="F74" s="695">
        <f>IF(Select2=1,Garden!$K76,"")</f>
        <v>0</v>
      </c>
      <c r="G74" s="686">
        <f>IF(Select2=1,Wood!$K76,"")</f>
        <v>0</v>
      </c>
      <c r="H74" s="695">
        <f>IF(Select2=1,Textiles!$K76,"")</f>
        <v>7.5591340532772649E-3</v>
      </c>
      <c r="I74" s="696">
        <f>Sludge!K76</f>
        <v>0</v>
      </c>
      <c r="J74" s="696" t="str">
        <f>IF(Select2=2,MSW!$K76,"")</f>
        <v/>
      </c>
      <c r="K74" s="696">
        <f>Industry!$K76</f>
        <v>0</v>
      </c>
      <c r="L74" s="697">
        <f t="shared" si="3"/>
        <v>4.386610581579721E-2</v>
      </c>
      <c r="M74" s="698">
        <f>Recovery_OX!C69</f>
        <v>0</v>
      </c>
      <c r="N74" s="649"/>
      <c r="O74" s="699">
        <f>(L74-M74)*(1-Recovery_OX!F69)</f>
        <v>4.386610581579721E-2</v>
      </c>
      <c r="P74" s="640"/>
      <c r="Q74" s="651"/>
      <c r="S74" s="693">
        <f t="shared" si="2"/>
        <v>2057</v>
      </c>
      <c r="T74" s="694">
        <f>IF(Select2=1,Food!$W76,"")</f>
        <v>2.4100802465014569E-5</v>
      </c>
      <c r="U74" s="695">
        <f>IF(Select2=1,Paper!$W76,"")</f>
        <v>6.596504602555503E-2</v>
      </c>
      <c r="V74" s="686">
        <f>IF(Select2=1,Nappies!$W76,"")</f>
        <v>0</v>
      </c>
      <c r="W74" s="695">
        <f>IF(Select2=1,Garden!$W76,"")</f>
        <v>0</v>
      </c>
      <c r="X74" s="686">
        <f>IF(Select2=1,Wood!$W76,"")</f>
        <v>9.1374996141028203E-2</v>
      </c>
      <c r="Y74" s="695">
        <f>IF(Select2=1,Textiles!$W76,"")</f>
        <v>8.2839825241394667E-3</v>
      </c>
      <c r="Z74" s="688">
        <f>Sludge!W76</f>
        <v>0</v>
      </c>
      <c r="AA74" s="688" t="str">
        <f>IF(Select2=2,MSW!$W76,"")</f>
        <v/>
      </c>
      <c r="AB74" s="696">
        <f>Industry!$W76</f>
        <v>0</v>
      </c>
      <c r="AC74" s="697">
        <f t="shared" si="4"/>
        <v>0.16564812549318772</v>
      </c>
      <c r="AD74" s="698">
        <f>Recovery_OX!R69</f>
        <v>0</v>
      </c>
      <c r="AE74" s="649"/>
      <c r="AF74" s="700">
        <f>(AC74-AD74)*(1-Recovery_OX!U69)</f>
        <v>0.16564812549318772</v>
      </c>
    </row>
    <row r="75" spans="2:32">
      <c r="B75" s="693">
        <f t="shared" si="1"/>
        <v>2058</v>
      </c>
      <c r="C75" s="694">
        <f>IF(Select2=1,Food!$K77,"")</f>
        <v>2.4146715188004782E-5</v>
      </c>
      <c r="D75" s="695">
        <f>IF(Select2=1,Paper!$K77,"")</f>
        <v>2.9768614202114831E-2</v>
      </c>
      <c r="E75" s="686">
        <f>IF(Select2=1,Nappies!$K77,"")</f>
        <v>3.6647676040709024E-3</v>
      </c>
      <c r="F75" s="695">
        <f>IF(Select2=1,Garden!$K77,"")</f>
        <v>0</v>
      </c>
      <c r="G75" s="686">
        <f>IF(Select2=1,Wood!$K77,"")</f>
        <v>0</v>
      </c>
      <c r="H75" s="695">
        <f>IF(Select2=1,Textiles!$K77,"")</f>
        <v>7.0480898751163236E-3</v>
      </c>
      <c r="I75" s="696">
        <f>Sludge!K77</f>
        <v>0</v>
      </c>
      <c r="J75" s="696" t="str">
        <f>IF(Select2=2,MSW!$K77,"")</f>
        <v/>
      </c>
      <c r="K75" s="696">
        <f>Industry!$K77</f>
        <v>0</v>
      </c>
      <c r="L75" s="697">
        <f t="shared" si="3"/>
        <v>4.0505618396490056E-2</v>
      </c>
      <c r="M75" s="698">
        <f>Recovery_OX!C70</f>
        <v>0</v>
      </c>
      <c r="N75" s="649"/>
      <c r="O75" s="699">
        <f>(L75-M75)*(1-Recovery_OX!F70)</f>
        <v>4.0505618396490056E-2</v>
      </c>
      <c r="P75" s="640"/>
      <c r="Q75" s="651"/>
      <c r="S75" s="693">
        <f t="shared" si="2"/>
        <v>2058</v>
      </c>
      <c r="T75" s="694">
        <f>IF(Select2=1,Food!$W77,"")</f>
        <v>1.6155251017844416E-5</v>
      </c>
      <c r="U75" s="695">
        <f>IF(Select2=1,Paper!$W77,"")</f>
        <v>6.1505401244038943E-2</v>
      </c>
      <c r="V75" s="686">
        <f>IF(Select2=1,Nappies!$W77,"")</f>
        <v>0</v>
      </c>
      <c r="W75" s="695">
        <f>IF(Select2=1,Garden!$W77,"")</f>
        <v>0</v>
      </c>
      <c r="X75" s="686">
        <f>IF(Select2=1,Wood!$W77,"")</f>
        <v>8.823219118429107E-2</v>
      </c>
      <c r="Y75" s="695">
        <f>IF(Select2=1,Textiles!$W77,"")</f>
        <v>7.7239341097165171E-3</v>
      </c>
      <c r="Z75" s="688">
        <f>Sludge!W77</f>
        <v>0</v>
      </c>
      <c r="AA75" s="688" t="str">
        <f>IF(Select2=2,MSW!$W77,"")</f>
        <v/>
      </c>
      <c r="AB75" s="696">
        <f>Industry!$W77</f>
        <v>0</v>
      </c>
      <c r="AC75" s="697">
        <f t="shared" si="4"/>
        <v>0.15747768178906438</v>
      </c>
      <c r="AD75" s="698">
        <f>Recovery_OX!R70</f>
        <v>0</v>
      </c>
      <c r="AE75" s="649"/>
      <c r="AF75" s="700">
        <f>(AC75-AD75)*(1-Recovery_OX!U70)</f>
        <v>0.15747768178906438</v>
      </c>
    </row>
    <row r="76" spans="2:32">
      <c r="B76" s="693">
        <f t="shared" si="1"/>
        <v>2059</v>
      </c>
      <c r="C76" s="694">
        <f>IF(Select2=1,Food!$K78,"")</f>
        <v>1.618602723643284E-5</v>
      </c>
      <c r="D76" s="695">
        <f>IF(Select2=1,Paper!$K78,"")</f>
        <v>2.775607190921631E-2</v>
      </c>
      <c r="E76" s="686">
        <f>IF(Select2=1,Nappies!$K78,"")</f>
        <v>3.0918354885568463E-3</v>
      </c>
      <c r="F76" s="695">
        <f>IF(Select2=1,Garden!$K78,"")</f>
        <v>0</v>
      </c>
      <c r="G76" s="686">
        <f>IF(Select2=1,Wood!$K78,"")</f>
        <v>0</v>
      </c>
      <c r="H76" s="695">
        <f>IF(Select2=1,Textiles!$K78,"")</f>
        <v>6.5715954417001465E-3</v>
      </c>
      <c r="I76" s="696">
        <f>Sludge!K78</f>
        <v>0</v>
      </c>
      <c r="J76" s="696" t="str">
        <f>IF(Select2=2,MSW!$K78,"")</f>
        <v/>
      </c>
      <c r="K76" s="696">
        <f>Industry!$K78</f>
        <v>0</v>
      </c>
      <c r="L76" s="697">
        <f t="shared" si="3"/>
        <v>3.7435688866709733E-2</v>
      </c>
      <c r="M76" s="698">
        <f>Recovery_OX!C71</f>
        <v>0</v>
      </c>
      <c r="N76" s="649"/>
      <c r="O76" s="699">
        <f>(L76-M76)*(1-Recovery_OX!F71)</f>
        <v>3.7435688866709733E-2</v>
      </c>
      <c r="P76" s="640"/>
      <c r="Q76" s="651"/>
      <c r="S76" s="693">
        <f t="shared" si="2"/>
        <v>2059</v>
      </c>
      <c r="T76" s="694">
        <f>IF(Select2=1,Food!$W78,"")</f>
        <v>1.0829188605998777E-5</v>
      </c>
      <c r="U76" s="695">
        <f>IF(Select2=1,Paper!$W78,"")</f>
        <v>5.7347256010777531E-2</v>
      </c>
      <c r="V76" s="686">
        <f>IF(Select2=1,Nappies!$W78,"")</f>
        <v>0</v>
      </c>
      <c r="W76" s="695">
        <f>IF(Select2=1,Garden!$W78,"")</f>
        <v>0</v>
      </c>
      <c r="X76" s="686">
        <f>IF(Select2=1,Wood!$W78,"")</f>
        <v>8.5197481695824556E-2</v>
      </c>
      <c r="Y76" s="695">
        <f>IF(Select2=1,Textiles!$W78,"")</f>
        <v>7.2017484292604336E-3</v>
      </c>
      <c r="Z76" s="688">
        <f>Sludge!W78</f>
        <v>0</v>
      </c>
      <c r="AA76" s="688" t="str">
        <f>IF(Select2=2,MSW!$W78,"")</f>
        <v/>
      </c>
      <c r="AB76" s="696">
        <f>Industry!$W78</f>
        <v>0</v>
      </c>
      <c r="AC76" s="697">
        <f t="shared" si="4"/>
        <v>0.14975731532446854</v>
      </c>
      <c r="AD76" s="698">
        <f>Recovery_OX!R71</f>
        <v>0</v>
      </c>
      <c r="AE76" s="649"/>
      <c r="AF76" s="700">
        <f>(AC76-AD76)*(1-Recovery_OX!U71)</f>
        <v>0.14975731532446854</v>
      </c>
    </row>
    <row r="77" spans="2:32">
      <c r="B77" s="693">
        <f t="shared" si="1"/>
        <v>2060</v>
      </c>
      <c r="C77" s="694">
        <f>IF(Select2=1,Food!$K79,"")</f>
        <v>1.0849818522259771E-5</v>
      </c>
      <c r="D77" s="695">
        <f>IF(Select2=1,Paper!$K79,"")</f>
        <v>2.5879589913018381E-2</v>
      </c>
      <c r="E77" s="686">
        <f>IF(Select2=1,Nappies!$K79,"")</f>
        <v>2.6084728203995024E-3</v>
      </c>
      <c r="F77" s="695">
        <f>IF(Select2=1,Garden!$K79,"")</f>
        <v>0</v>
      </c>
      <c r="G77" s="686">
        <f>IF(Select2=1,Wood!$K79,"")</f>
        <v>0</v>
      </c>
      <c r="H77" s="695">
        <f>IF(Select2=1,Textiles!$K79,"")</f>
        <v>6.1273149767633161E-3</v>
      </c>
      <c r="I77" s="696">
        <f>Sludge!K79</f>
        <v>0</v>
      </c>
      <c r="J77" s="696" t="str">
        <f>IF(Select2=2,MSW!$K79,"")</f>
        <v/>
      </c>
      <c r="K77" s="696">
        <f>Industry!$K79</f>
        <v>0</v>
      </c>
      <c r="L77" s="697">
        <f t="shared" si="3"/>
        <v>3.4626227528703458E-2</v>
      </c>
      <c r="M77" s="698">
        <f>Recovery_OX!C72</f>
        <v>0</v>
      </c>
      <c r="N77" s="649"/>
      <c r="O77" s="699">
        <f>(L77-M77)*(1-Recovery_OX!F72)</f>
        <v>3.4626227528703458E-2</v>
      </c>
      <c r="P77" s="640"/>
      <c r="Q77" s="651"/>
      <c r="S77" s="693">
        <f t="shared" si="2"/>
        <v>2060</v>
      </c>
      <c r="T77" s="694">
        <f>IF(Select2=1,Food!$W79,"")</f>
        <v>7.2590222049017216E-6</v>
      </c>
      <c r="U77" s="695">
        <f>IF(Select2=1,Paper!$W79,"")</f>
        <v>5.3470227093013217E-2</v>
      </c>
      <c r="V77" s="686">
        <f>IF(Select2=1,Nappies!$W79,"")</f>
        <v>0</v>
      </c>
      <c r="W77" s="695">
        <f>IF(Select2=1,Garden!$W79,"")</f>
        <v>0</v>
      </c>
      <c r="X77" s="686">
        <f>IF(Select2=1,Wood!$W79,"")</f>
        <v>8.2267149776993079E-2</v>
      </c>
      <c r="Y77" s="695">
        <f>IF(Select2=1,Textiles!$W79,"")</f>
        <v>6.7148657279597979E-3</v>
      </c>
      <c r="Z77" s="688">
        <f>Sludge!W79</f>
        <v>0</v>
      </c>
      <c r="AA77" s="688" t="str">
        <f>IF(Select2=2,MSW!$W79,"")</f>
        <v/>
      </c>
      <c r="AB77" s="696">
        <f>Industry!$W79</f>
        <v>0</v>
      </c>
      <c r="AC77" s="697">
        <f t="shared" si="4"/>
        <v>0.14245950162017099</v>
      </c>
      <c r="AD77" s="698">
        <f>Recovery_OX!R72</f>
        <v>0</v>
      </c>
      <c r="AE77" s="649"/>
      <c r="AF77" s="700">
        <f>(AC77-AD77)*(1-Recovery_OX!U72)</f>
        <v>0.14245950162017099</v>
      </c>
    </row>
    <row r="78" spans="2:32">
      <c r="B78" s="693">
        <f t="shared" si="1"/>
        <v>2061</v>
      </c>
      <c r="C78" s="694">
        <f>IF(Select2=1,Food!$K80,"")</f>
        <v>7.2728508513195033E-6</v>
      </c>
      <c r="D78" s="695">
        <f>IF(Select2=1,Paper!$K80,"")</f>
        <v>2.4129969696598655E-2</v>
      </c>
      <c r="E78" s="686">
        <f>IF(Select2=1,Nappies!$K80,"")</f>
        <v>2.2006767436189979E-3</v>
      </c>
      <c r="F78" s="695">
        <f>IF(Select2=1,Garden!$K80,"")</f>
        <v>0</v>
      </c>
      <c r="G78" s="686">
        <f>IF(Select2=1,Wood!$K80,"")</f>
        <v>0</v>
      </c>
      <c r="H78" s="695">
        <f>IF(Select2=1,Textiles!$K80,"")</f>
        <v>5.7130706169512763E-3</v>
      </c>
      <c r="I78" s="696">
        <f>Sludge!K80</f>
        <v>0</v>
      </c>
      <c r="J78" s="696" t="str">
        <f>IF(Select2=2,MSW!$K80,"")</f>
        <v/>
      </c>
      <c r="K78" s="696">
        <f>Industry!$K80</f>
        <v>0</v>
      </c>
      <c r="L78" s="697">
        <f t="shared" si="3"/>
        <v>3.2050989908020251E-2</v>
      </c>
      <c r="M78" s="698">
        <f>Recovery_OX!C73</f>
        <v>0</v>
      </c>
      <c r="N78" s="649"/>
      <c r="O78" s="699">
        <f>(L78-M78)*(1-Recovery_OX!F73)</f>
        <v>3.2050989908020251E-2</v>
      </c>
      <c r="P78" s="640"/>
      <c r="Q78" s="651"/>
      <c r="S78" s="693">
        <f t="shared" si="2"/>
        <v>2061</v>
      </c>
      <c r="T78" s="694">
        <f>IF(Select2=1,Food!$W80,"")</f>
        <v>4.8658680985634501E-6</v>
      </c>
      <c r="U78" s="695">
        <f>IF(Select2=1,Paper!$W80,"")</f>
        <v>4.9855309290493123E-2</v>
      </c>
      <c r="V78" s="686">
        <f>IF(Select2=1,Nappies!$W80,"")</f>
        <v>0</v>
      </c>
      <c r="W78" s="695">
        <f>IF(Select2=1,Garden!$W80,"")</f>
        <v>0</v>
      </c>
      <c r="X78" s="686">
        <f>IF(Select2=1,Wood!$W80,"")</f>
        <v>7.9437605404736975E-2</v>
      </c>
      <c r="Y78" s="695">
        <f>IF(Select2=1,Textiles!$W80,"")</f>
        <v>6.2608993062479718E-3</v>
      </c>
      <c r="Z78" s="688">
        <f>Sludge!W80</f>
        <v>0</v>
      </c>
      <c r="AA78" s="688" t="str">
        <f>IF(Select2=2,MSW!$W80,"")</f>
        <v/>
      </c>
      <c r="AB78" s="696">
        <f>Industry!$W80</f>
        <v>0</v>
      </c>
      <c r="AC78" s="697">
        <f t="shared" si="4"/>
        <v>0.13555867986957665</v>
      </c>
      <c r="AD78" s="698">
        <f>Recovery_OX!R73</f>
        <v>0</v>
      </c>
      <c r="AE78" s="649"/>
      <c r="AF78" s="700">
        <f>(AC78-AD78)*(1-Recovery_OX!U73)</f>
        <v>0.13555867986957665</v>
      </c>
    </row>
    <row r="79" spans="2:32">
      <c r="B79" s="693">
        <f t="shared" si="1"/>
        <v>2062</v>
      </c>
      <c r="C79" s="694">
        <f>IF(Select2=1,Food!$K81,"")</f>
        <v>4.8751377174668283E-6</v>
      </c>
      <c r="D79" s="695">
        <f>IF(Select2=1,Paper!$K81,"")</f>
        <v>2.2498634619626395E-2</v>
      </c>
      <c r="E79" s="686">
        <f>IF(Select2=1,Nappies!$K81,"")</f>
        <v>1.8566335412932488E-3</v>
      </c>
      <c r="F79" s="695">
        <f>IF(Select2=1,Garden!$K81,"")</f>
        <v>0</v>
      </c>
      <c r="G79" s="686">
        <f>IF(Select2=1,Wood!$K81,"")</f>
        <v>0</v>
      </c>
      <c r="H79" s="695">
        <f>IF(Select2=1,Textiles!$K81,"")</f>
        <v>5.3268317359316331E-3</v>
      </c>
      <c r="I79" s="696">
        <f>Sludge!K81</f>
        <v>0</v>
      </c>
      <c r="J79" s="696" t="str">
        <f>IF(Select2=2,MSW!$K81,"")</f>
        <v/>
      </c>
      <c r="K79" s="696">
        <f>Industry!$K81</f>
        <v>0</v>
      </c>
      <c r="L79" s="697">
        <f t="shared" si="3"/>
        <v>2.9686975034568745E-2</v>
      </c>
      <c r="M79" s="698">
        <f>Recovery_OX!C74</f>
        <v>0</v>
      </c>
      <c r="N79" s="649"/>
      <c r="O79" s="699">
        <f>(L79-M79)*(1-Recovery_OX!F74)</f>
        <v>2.9686975034568745E-2</v>
      </c>
      <c r="P79" s="640"/>
      <c r="Q79" s="651"/>
      <c r="S79" s="693">
        <f t="shared" si="2"/>
        <v>2062</v>
      </c>
      <c r="T79" s="694">
        <f>IF(Select2=1,Food!$W81,"")</f>
        <v>3.2616889278324011E-6</v>
      </c>
      <c r="U79" s="695">
        <f>IF(Select2=1,Paper!$W81,"")</f>
        <v>4.6484782271955391E-2</v>
      </c>
      <c r="V79" s="686">
        <f>IF(Select2=1,Nappies!$W81,"")</f>
        <v>0</v>
      </c>
      <c r="W79" s="695">
        <f>IF(Select2=1,Garden!$W81,"")</f>
        <v>0</v>
      </c>
      <c r="X79" s="686">
        <f>IF(Select2=1,Wood!$W81,"")</f>
        <v>7.6705382033345357E-2</v>
      </c>
      <c r="Y79" s="695">
        <f>IF(Select2=1,Textiles!$W81,"")</f>
        <v>5.8376238201990477E-3</v>
      </c>
      <c r="Z79" s="688">
        <f>Sludge!W81</f>
        <v>0</v>
      </c>
      <c r="AA79" s="688" t="str">
        <f>IF(Select2=2,MSW!$W81,"")</f>
        <v/>
      </c>
      <c r="AB79" s="696">
        <f>Industry!$W81</f>
        <v>0</v>
      </c>
      <c r="AC79" s="697">
        <f t="shared" si="4"/>
        <v>0.12903104981442765</v>
      </c>
      <c r="AD79" s="698">
        <f>Recovery_OX!R74</f>
        <v>0</v>
      </c>
      <c r="AE79" s="649"/>
      <c r="AF79" s="700">
        <f>(AC79-AD79)*(1-Recovery_OX!U74)</f>
        <v>0.12903104981442765</v>
      </c>
    </row>
    <row r="80" spans="2:32">
      <c r="B80" s="693">
        <f t="shared" si="1"/>
        <v>2063</v>
      </c>
      <c r="C80" s="694">
        <f>IF(Select2=1,Food!$K82,"")</f>
        <v>3.2679025392024456E-6</v>
      </c>
      <c r="D80" s="695">
        <f>IF(Select2=1,Paper!$K82,"")</f>
        <v>2.0977587875661667E-2</v>
      </c>
      <c r="E80" s="686">
        <f>IF(Select2=1,Nappies!$K82,"")</f>
        <v>1.5663763961018631E-3</v>
      </c>
      <c r="F80" s="695">
        <f>IF(Select2=1,Garden!$K82,"")</f>
        <v>0</v>
      </c>
      <c r="G80" s="686">
        <f>IF(Select2=1,Wood!$K82,"")</f>
        <v>0</v>
      </c>
      <c r="H80" s="695">
        <f>IF(Select2=1,Textiles!$K82,"")</f>
        <v>4.9667049902615288E-3</v>
      </c>
      <c r="I80" s="696">
        <f>Sludge!K82</f>
        <v>0</v>
      </c>
      <c r="J80" s="696" t="str">
        <f>IF(Select2=2,MSW!$K82,"")</f>
        <v/>
      </c>
      <c r="K80" s="696">
        <f>Industry!$K82</f>
        <v>0</v>
      </c>
      <c r="L80" s="697">
        <f t="shared" si="3"/>
        <v>2.751393716456426E-2</v>
      </c>
      <c r="M80" s="698">
        <f>Recovery_OX!C75</f>
        <v>0</v>
      </c>
      <c r="N80" s="649"/>
      <c r="O80" s="699">
        <f>(L80-M80)*(1-Recovery_OX!F75)</f>
        <v>2.751393716456426E-2</v>
      </c>
      <c r="P80" s="640"/>
      <c r="Q80" s="651"/>
      <c r="S80" s="693">
        <f t="shared" si="2"/>
        <v>2063</v>
      </c>
      <c r="T80" s="694">
        <f>IF(Select2=1,Food!$W82,"")</f>
        <v>2.1863754722585499E-6</v>
      </c>
      <c r="U80" s="695">
        <f>IF(Select2=1,Paper!$W82,"")</f>
        <v>4.3342123710044797E-2</v>
      </c>
      <c r="V80" s="686">
        <f>IF(Select2=1,Nappies!$W82,"")</f>
        <v>0</v>
      </c>
      <c r="W80" s="695">
        <f>IF(Select2=1,Garden!$W82,"")</f>
        <v>0</v>
      </c>
      <c r="X80" s="686">
        <f>IF(Select2=1,Wood!$W82,"")</f>
        <v>7.4067132347504117E-2</v>
      </c>
      <c r="Y80" s="695">
        <f>IF(Select2=1,Textiles!$W82,"")</f>
        <v>5.4429643728893442E-3</v>
      </c>
      <c r="Z80" s="688">
        <f>Sludge!W82</f>
        <v>0</v>
      </c>
      <c r="AA80" s="688" t="str">
        <f>IF(Select2=2,MSW!$W82,"")</f>
        <v/>
      </c>
      <c r="AB80" s="696">
        <f>Industry!$W82</f>
        <v>0</v>
      </c>
      <c r="AC80" s="697">
        <f t="shared" si="4"/>
        <v>0.12285440680591052</v>
      </c>
      <c r="AD80" s="698">
        <f>Recovery_OX!R75</f>
        <v>0</v>
      </c>
      <c r="AE80" s="649"/>
      <c r="AF80" s="700">
        <f>(AC80-AD80)*(1-Recovery_OX!U75)</f>
        <v>0.12285440680591052</v>
      </c>
    </row>
    <row r="81" spans="2:32">
      <c r="B81" s="693">
        <f t="shared" si="1"/>
        <v>2064</v>
      </c>
      <c r="C81" s="694">
        <f>IF(Select2=1,Food!$K83,"")</f>
        <v>2.1905405805181663E-6</v>
      </c>
      <c r="D81" s="695">
        <f>IF(Select2=1,Paper!$K83,"")</f>
        <v>1.9559373291800887E-2</v>
      </c>
      <c r="E81" s="686">
        <f>IF(Select2=1,Nappies!$K83,"")</f>
        <v>1.3214966549381828E-3</v>
      </c>
      <c r="F81" s="695">
        <f>IF(Select2=1,Garden!$K83,"")</f>
        <v>0</v>
      </c>
      <c r="G81" s="686">
        <f>IF(Select2=1,Wood!$K83,"")</f>
        <v>0</v>
      </c>
      <c r="H81" s="695">
        <f>IF(Select2=1,Textiles!$K83,"")</f>
        <v>4.6309250382158829E-3</v>
      </c>
      <c r="I81" s="696">
        <f>Sludge!K83</f>
        <v>0</v>
      </c>
      <c r="J81" s="696" t="str">
        <f>IF(Select2=2,MSW!$K83,"")</f>
        <v/>
      </c>
      <c r="K81" s="696">
        <f>Industry!$K83</f>
        <v>0</v>
      </c>
      <c r="L81" s="697">
        <f t="shared" si="3"/>
        <v>2.5513985525535469E-2</v>
      </c>
      <c r="M81" s="698">
        <f>Recovery_OX!C76</f>
        <v>0</v>
      </c>
      <c r="N81" s="649"/>
      <c r="O81" s="699">
        <f>(L81-M81)*(1-Recovery_OX!F76)</f>
        <v>2.5513985525535469E-2</v>
      </c>
      <c r="P81" s="640"/>
      <c r="Q81" s="651"/>
      <c r="S81" s="693">
        <f t="shared" si="2"/>
        <v>2064</v>
      </c>
      <c r="T81" s="694">
        <f>IF(Select2=1,Food!$W83,"")</f>
        <v>1.465571307215544E-6</v>
      </c>
      <c r="U81" s="695">
        <f>IF(Select2=1,Paper!$W83,"")</f>
        <v>4.0411928288844837E-2</v>
      </c>
      <c r="V81" s="686">
        <f>IF(Select2=1,Nappies!$W83,"")</f>
        <v>0</v>
      </c>
      <c r="W81" s="695">
        <f>IF(Select2=1,Garden!$W83,"")</f>
        <v>0</v>
      </c>
      <c r="X81" s="686">
        <f>IF(Select2=1,Wood!$W83,"")</f>
        <v>7.1519624161415968E-2</v>
      </c>
      <c r="Y81" s="695">
        <f>IF(Select2=1,Textiles!$W83,"")</f>
        <v>5.0749863432502798E-3</v>
      </c>
      <c r="Z81" s="688">
        <f>Sludge!W83</f>
        <v>0</v>
      </c>
      <c r="AA81" s="688" t="str">
        <f>IF(Select2=2,MSW!$W83,"")</f>
        <v/>
      </c>
      <c r="AB81" s="696">
        <f>Industry!$W83</f>
        <v>0</v>
      </c>
      <c r="AC81" s="697">
        <f t="shared" ref="AC81:AC97" si="5">SUM(T81:AA81)</f>
        <v>0.1170080043648183</v>
      </c>
      <c r="AD81" s="698">
        <f>Recovery_OX!R76</f>
        <v>0</v>
      </c>
      <c r="AE81" s="649"/>
      <c r="AF81" s="700">
        <f>(AC81-AD81)*(1-Recovery_OX!U76)</f>
        <v>0.1170080043648183</v>
      </c>
    </row>
    <row r="82" spans="2:32">
      <c r="B82" s="693">
        <f t="shared" ref="B82:B97" si="6">B81+1</f>
        <v>2065</v>
      </c>
      <c r="C82" s="694">
        <f>IF(Select2=1,Food!$K84,"")</f>
        <v>1.4683632627758732E-6</v>
      </c>
      <c r="D82" s="695">
        <f>IF(Select2=1,Paper!$K84,"")</f>
        <v>1.8237038778508612E-2</v>
      </c>
      <c r="E82" s="686">
        <f>IF(Select2=1,Nappies!$K84,"")</f>
        <v>1.1149002330211565E-3</v>
      </c>
      <c r="F82" s="695">
        <f>IF(Select2=1,Garden!$K84,"")</f>
        <v>0</v>
      </c>
      <c r="G82" s="686">
        <f>IF(Select2=1,Wood!$K84,"")</f>
        <v>0</v>
      </c>
      <c r="H82" s="695">
        <f>IF(Select2=1,Textiles!$K84,"")</f>
        <v>4.3178458860802064E-3</v>
      </c>
      <c r="I82" s="696">
        <f>Sludge!K84</f>
        <v>0</v>
      </c>
      <c r="J82" s="696" t="str">
        <f>IF(Select2=2,MSW!$K84,"")</f>
        <v/>
      </c>
      <c r="K82" s="696">
        <f>Industry!$K84</f>
        <v>0</v>
      </c>
      <c r="L82" s="697">
        <f t="shared" si="3"/>
        <v>2.367125326087275E-2</v>
      </c>
      <c r="M82" s="698">
        <f>Recovery_OX!C77</f>
        <v>0</v>
      </c>
      <c r="N82" s="649"/>
      <c r="O82" s="699">
        <f>(L82-M82)*(1-Recovery_OX!F77)</f>
        <v>2.367125326087275E-2</v>
      </c>
      <c r="P82" s="640"/>
      <c r="Q82" s="651"/>
      <c r="S82" s="693">
        <f t="shared" ref="S82:S97" si="7">S81+1</f>
        <v>2065</v>
      </c>
      <c r="T82" s="694">
        <f>IF(Select2=1,Food!$W84,"")</f>
        <v>9.8240182612123558E-7</v>
      </c>
      <c r="U82" s="695">
        <f>IF(Select2=1,Paper!$W84,"")</f>
        <v>3.7679832187001293E-2</v>
      </c>
      <c r="V82" s="686">
        <f>IF(Select2=1,Nappies!$W84,"")</f>
        <v>0</v>
      </c>
      <c r="W82" s="695">
        <f>IF(Select2=1,Garden!$W84,"")</f>
        <v>0</v>
      </c>
      <c r="X82" s="686">
        <f>IF(Select2=1,Wood!$W84,"")</f>
        <v>6.9059736458968776E-2</v>
      </c>
      <c r="Y82" s="695">
        <f>IF(Select2=1,Textiles!$W84,"")</f>
        <v>4.731885902553648E-3</v>
      </c>
      <c r="Z82" s="688">
        <f>Sludge!W84</f>
        <v>0</v>
      </c>
      <c r="AA82" s="688" t="str">
        <f>IF(Select2=2,MSW!$W84,"")</f>
        <v/>
      </c>
      <c r="AB82" s="696">
        <f>Industry!$W84</f>
        <v>0</v>
      </c>
      <c r="AC82" s="697">
        <f t="shared" si="5"/>
        <v>0.11147243695034985</v>
      </c>
      <c r="AD82" s="698">
        <f>Recovery_OX!R77</f>
        <v>0</v>
      </c>
      <c r="AE82" s="649"/>
      <c r="AF82" s="700">
        <f>(AC82-AD82)*(1-Recovery_OX!U77)</f>
        <v>0.11147243695034985</v>
      </c>
    </row>
    <row r="83" spans="2:32">
      <c r="B83" s="693">
        <f t="shared" si="6"/>
        <v>2066</v>
      </c>
      <c r="C83" s="694">
        <f>IF(Select2=1,Food!$K85,"")</f>
        <v>9.8427332990096477E-7</v>
      </c>
      <c r="D83" s="695">
        <f>IF(Select2=1,Paper!$K85,"")</f>
        <v>1.7004102250466554E-2</v>
      </c>
      <c r="E83" s="686">
        <f>IF(Select2=1,Nappies!$K85,"")</f>
        <v>9.4060210061505949E-4</v>
      </c>
      <c r="F83" s="695">
        <f>IF(Select2=1,Garden!$K85,"")</f>
        <v>0</v>
      </c>
      <c r="G83" s="686">
        <f>IF(Select2=1,Wood!$K85,"")</f>
        <v>0</v>
      </c>
      <c r="H83" s="695">
        <f>IF(Select2=1,Textiles!$K85,"")</f>
        <v>4.0259328194875077E-3</v>
      </c>
      <c r="I83" s="696">
        <f>Sludge!K85</f>
        <v>0</v>
      </c>
      <c r="J83" s="696" t="str">
        <f>IF(Select2=2,MSW!$K85,"")</f>
        <v/>
      </c>
      <c r="K83" s="696">
        <f>Industry!$K85</f>
        <v>0</v>
      </c>
      <c r="L83" s="697">
        <f t="shared" ref="L83:L97" si="8">SUM(C83:K83)</f>
        <v>2.1971621443899022E-2</v>
      </c>
      <c r="M83" s="698">
        <f>Recovery_OX!C78</f>
        <v>0</v>
      </c>
      <c r="N83" s="649"/>
      <c r="O83" s="699">
        <f>(L83-M83)*(1-Recovery_OX!F78)</f>
        <v>2.1971621443899022E-2</v>
      </c>
      <c r="P83" s="640"/>
      <c r="Q83" s="651"/>
      <c r="S83" s="693">
        <f t="shared" si="7"/>
        <v>2066</v>
      </c>
      <c r="T83" s="694">
        <f>IF(Select2=1,Food!$W85,"")</f>
        <v>6.5852363731108281E-7</v>
      </c>
      <c r="U83" s="695">
        <f>IF(Select2=1,Paper!$W85,"")</f>
        <v>3.5132442666253233E-2</v>
      </c>
      <c r="V83" s="686">
        <f>IF(Select2=1,Nappies!$W85,"")</f>
        <v>0</v>
      </c>
      <c r="W83" s="695">
        <f>IF(Select2=1,Garden!$W85,"")</f>
        <v>0</v>
      </c>
      <c r="X83" s="686">
        <f>IF(Select2=1,Wood!$W85,"")</f>
        <v>6.6684455570100387E-2</v>
      </c>
      <c r="Y83" s="695">
        <f>IF(Select2=1,Textiles!$W85,"")</f>
        <v>4.4119811720411016E-3</v>
      </c>
      <c r="Z83" s="688">
        <f>Sludge!W85</f>
        <v>0</v>
      </c>
      <c r="AA83" s="688" t="str">
        <f>IF(Select2=2,MSW!$W85,"")</f>
        <v/>
      </c>
      <c r="AB83" s="696">
        <f>Industry!$W85</f>
        <v>0</v>
      </c>
      <c r="AC83" s="697">
        <f t="shared" si="5"/>
        <v>0.10622953793203203</v>
      </c>
      <c r="AD83" s="698">
        <f>Recovery_OX!R78</f>
        <v>0</v>
      </c>
      <c r="AE83" s="649"/>
      <c r="AF83" s="700">
        <f>(AC83-AD83)*(1-Recovery_OX!U78)</f>
        <v>0.10622953793203203</v>
      </c>
    </row>
    <row r="84" spans="2:32">
      <c r="B84" s="693">
        <f t="shared" si="6"/>
        <v>2067</v>
      </c>
      <c r="C84" s="694">
        <f>IF(Select2=1,Food!$K86,"")</f>
        <v>6.5977814381086679E-7</v>
      </c>
      <c r="D84" s="695">
        <f>IF(Select2=1,Paper!$K86,"")</f>
        <v>1.5854519851383843E-2</v>
      </c>
      <c r="E84" s="686">
        <f>IF(Select2=1,Nappies!$K86,"")</f>
        <v>7.935528987055774E-4</v>
      </c>
      <c r="F84" s="695">
        <f>IF(Select2=1,Garden!$K86,"")</f>
        <v>0</v>
      </c>
      <c r="G84" s="686">
        <f>IF(Select2=1,Wood!$K86,"")</f>
        <v>0</v>
      </c>
      <c r="H84" s="695">
        <f>IF(Select2=1,Textiles!$K86,"")</f>
        <v>3.7537548802466817E-3</v>
      </c>
      <c r="I84" s="696">
        <f>Sludge!K86</f>
        <v>0</v>
      </c>
      <c r="J84" s="696" t="str">
        <f>IF(Select2=2,MSW!$K86,"")</f>
        <v/>
      </c>
      <c r="K84" s="696">
        <f>Industry!$K86</f>
        <v>0</v>
      </c>
      <c r="L84" s="697">
        <f t="shared" si="8"/>
        <v>2.0402487408479913E-2</v>
      </c>
      <c r="M84" s="698">
        <f>Recovery_OX!C79</f>
        <v>0</v>
      </c>
      <c r="N84" s="649"/>
      <c r="O84" s="699">
        <f>(L84-M84)*(1-Recovery_OX!F79)</f>
        <v>2.0402487408479913E-2</v>
      </c>
      <c r="P84" s="640"/>
      <c r="Q84" s="651"/>
      <c r="S84" s="693">
        <f t="shared" si="7"/>
        <v>2067</v>
      </c>
      <c r="T84" s="694">
        <f>IF(Select2=1,Food!$W86,"")</f>
        <v>4.414215948779217E-7</v>
      </c>
      <c r="U84" s="695">
        <f>IF(Select2=1,Paper!$W86,"")</f>
        <v>3.2757272420214575E-2</v>
      </c>
      <c r="V84" s="686">
        <f>IF(Select2=1,Nappies!$W86,"")</f>
        <v>0</v>
      </c>
      <c r="W84" s="695">
        <f>IF(Select2=1,Garden!$W86,"")</f>
        <v>0</v>
      </c>
      <c r="X84" s="686">
        <f>IF(Select2=1,Wood!$W86,"")</f>
        <v>6.4390871478675976E-2</v>
      </c>
      <c r="Y84" s="695">
        <f>IF(Select2=1,Textiles!$W86,"")</f>
        <v>4.1137039783525255E-3</v>
      </c>
      <c r="Z84" s="688">
        <f>Sludge!W86</f>
        <v>0</v>
      </c>
      <c r="AA84" s="688" t="str">
        <f>IF(Select2=2,MSW!$W86,"")</f>
        <v/>
      </c>
      <c r="AB84" s="696">
        <f>Industry!$W86</f>
        <v>0</v>
      </c>
      <c r="AC84" s="697">
        <f t="shared" si="5"/>
        <v>0.10126228929883795</v>
      </c>
      <c r="AD84" s="698">
        <f>Recovery_OX!R79</f>
        <v>0</v>
      </c>
      <c r="AE84" s="649"/>
      <c r="AF84" s="700">
        <f>(AC84-AD84)*(1-Recovery_OX!U79)</f>
        <v>0.10126228929883795</v>
      </c>
    </row>
    <row r="85" spans="2:32">
      <c r="B85" s="693">
        <f t="shared" si="6"/>
        <v>2068</v>
      </c>
      <c r="C85" s="694">
        <f>IF(Select2=1,Food!$K87,"")</f>
        <v>4.4226251573260886E-7</v>
      </c>
      <c r="D85" s="695">
        <f>IF(Select2=1,Paper!$K87,"")</f>
        <v>1.4782656327006469E-2</v>
      </c>
      <c r="E85" s="686">
        <f>IF(Select2=1,Nappies!$K87,"")</f>
        <v>6.694926607459696E-4</v>
      </c>
      <c r="F85" s="695">
        <f>IF(Select2=1,Garden!$K87,"")</f>
        <v>0</v>
      </c>
      <c r="G85" s="686">
        <f>IF(Select2=1,Wood!$K87,"")</f>
        <v>0</v>
      </c>
      <c r="H85" s="695">
        <f>IF(Select2=1,Textiles!$K87,"")</f>
        <v>3.4999778517837993E-3</v>
      </c>
      <c r="I85" s="696">
        <f>Sludge!K87</f>
        <v>0</v>
      </c>
      <c r="J85" s="696" t="str">
        <f>IF(Select2=2,MSW!$K87,"")</f>
        <v/>
      </c>
      <c r="K85" s="696">
        <f>Industry!$K87</f>
        <v>0</v>
      </c>
      <c r="L85" s="697">
        <f t="shared" si="8"/>
        <v>1.895256910205197E-2</v>
      </c>
      <c r="M85" s="698">
        <f>Recovery_OX!C80</f>
        <v>0</v>
      </c>
      <c r="N85" s="649"/>
      <c r="O85" s="699">
        <f>(L85-M85)*(1-Recovery_OX!F80)</f>
        <v>1.895256910205197E-2</v>
      </c>
      <c r="P85" s="640"/>
      <c r="Q85" s="651"/>
      <c r="S85" s="693">
        <f t="shared" si="7"/>
        <v>2068</v>
      </c>
      <c r="T85" s="694">
        <f>IF(Select2=1,Food!$W87,"")</f>
        <v>2.9589374379969377E-7</v>
      </c>
      <c r="U85" s="695">
        <f>IF(Select2=1,Paper!$W87,"")</f>
        <v>3.0542678361583631E-2</v>
      </c>
      <c r="V85" s="686">
        <f>IF(Select2=1,Nappies!$W87,"")</f>
        <v>0</v>
      </c>
      <c r="W85" s="695">
        <f>IF(Select2=1,Garden!$W87,"")</f>
        <v>0</v>
      </c>
      <c r="X85" s="686">
        <f>IF(Select2=1,Wood!$W87,"")</f>
        <v>6.2176174257354389E-2</v>
      </c>
      <c r="Y85" s="695">
        <f>IF(Select2=1,Textiles!$W87,"")</f>
        <v>3.8355921663384075E-3</v>
      </c>
      <c r="Z85" s="688">
        <f>Sludge!W87</f>
        <v>0</v>
      </c>
      <c r="AA85" s="688" t="str">
        <f>IF(Select2=2,MSW!$W87,"")</f>
        <v/>
      </c>
      <c r="AB85" s="696">
        <f>Industry!$W87</f>
        <v>0</v>
      </c>
      <c r="AC85" s="697">
        <f t="shared" si="5"/>
        <v>9.6554740679020229E-2</v>
      </c>
      <c r="AD85" s="698">
        <f>Recovery_OX!R80</f>
        <v>0</v>
      </c>
      <c r="AE85" s="649"/>
      <c r="AF85" s="700">
        <f>(AC85-AD85)*(1-Recovery_OX!U80)</f>
        <v>9.6554740679020229E-2</v>
      </c>
    </row>
    <row r="86" spans="2:32">
      <c r="B86" s="693">
        <f t="shared" si="6"/>
        <v>2069</v>
      </c>
      <c r="C86" s="694">
        <f>IF(Select2=1,Food!$K88,"")</f>
        <v>2.9645742990572004E-7</v>
      </c>
      <c r="D86" s="695">
        <f>IF(Select2=1,Paper!$K88,"")</f>
        <v>1.3783257401094396E-2</v>
      </c>
      <c r="E86" s="686">
        <f>IF(Select2=1,Nappies!$K88,"")</f>
        <v>5.6482740284087335E-4</v>
      </c>
      <c r="F86" s="695">
        <f>IF(Select2=1,Garden!$K88,"")</f>
        <v>0</v>
      </c>
      <c r="G86" s="686">
        <f>IF(Select2=1,Wood!$K88,"")</f>
        <v>0</v>
      </c>
      <c r="H86" s="695">
        <f>IF(Select2=1,Textiles!$K88,"")</f>
        <v>3.2633577188109116E-3</v>
      </c>
      <c r="I86" s="696">
        <f>Sludge!K88</f>
        <v>0</v>
      </c>
      <c r="J86" s="696" t="str">
        <f>IF(Select2=2,MSW!$K88,"")</f>
        <v/>
      </c>
      <c r="K86" s="696">
        <f>Industry!$K88</f>
        <v>0</v>
      </c>
      <c r="L86" s="697">
        <f t="shared" si="8"/>
        <v>1.7611738980176088E-2</v>
      </c>
      <c r="M86" s="698">
        <f>Recovery_OX!C81</f>
        <v>0</v>
      </c>
      <c r="N86" s="649"/>
      <c r="O86" s="699">
        <f>(L86-M86)*(1-Recovery_OX!F81)</f>
        <v>1.7611738980176088E-2</v>
      </c>
      <c r="P86" s="640"/>
      <c r="Q86" s="651"/>
      <c r="S86" s="693">
        <f t="shared" si="7"/>
        <v>2069</v>
      </c>
      <c r="T86" s="694">
        <f>IF(Select2=1,Food!$W88,"")</f>
        <v>1.9834350796546841E-7</v>
      </c>
      <c r="U86" s="695">
        <f>IF(Select2=1,Paper!$W88,"")</f>
        <v>2.8477804547715709E-2</v>
      </c>
      <c r="V86" s="686">
        <f>IF(Select2=1,Nappies!$W88,"")</f>
        <v>0</v>
      </c>
      <c r="W86" s="695">
        <f>IF(Select2=1,Garden!$W88,"")</f>
        <v>0</v>
      </c>
      <c r="X86" s="686">
        <f>IF(Select2=1,Wood!$W88,"")</f>
        <v>6.003765062507567E-2</v>
      </c>
      <c r="Y86" s="695">
        <f>IF(Select2=1,Textiles!$W88,"")</f>
        <v>3.5762824315735998E-3</v>
      </c>
      <c r="Z86" s="688">
        <f>Sludge!W88</f>
        <v>0</v>
      </c>
      <c r="AA86" s="688" t="str">
        <f>IF(Select2=2,MSW!$W88,"")</f>
        <v/>
      </c>
      <c r="AB86" s="696">
        <f>Industry!$W88</f>
        <v>0</v>
      </c>
      <c r="AC86" s="697">
        <f t="shared" si="5"/>
        <v>9.2091935947872933E-2</v>
      </c>
      <c r="AD86" s="698">
        <f>Recovery_OX!R81</f>
        <v>0</v>
      </c>
      <c r="AE86" s="649"/>
      <c r="AF86" s="700">
        <f>(AC86-AD86)*(1-Recovery_OX!U81)</f>
        <v>9.2091935947872933E-2</v>
      </c>
    </row>
    <row r="87" spans="2:32">
      <c r="B87" s="693">
        <f t="shared" si="6"/>
        <v>2070</v>
      </c>
      <c r="C87" s="694">
        <f>IF(Select2=1,Food!$K89,"")</f>
        <v>1.9872135806200959E-7</v>
      </c>
      <c r="D87" s="695">
        <f>IF(Select2=1,Paper!$K89,"")</f>
        <v>1.2851424018953336E-2</v>
      </c>
      <c r="E87" s="686">
        <f>IF(Select2=1,Nappies!$K89,"")</f>
        <v>4.7652500722635715E-4</v>
      </c>
      <c r="F87" s="695">
        <f>IF(Select2=1,Garden!$K89,"")</f>
        <v>0</v>
      </c>
      <c r="G87" s="686">
        <f>IF(Select2=1,Wood!$K89,"")</f>
        <v>0</v>
      </c>
      <c r="H87" s="695">
        <f>IF(Select2=1,Textiles!$K89,"")</f>
        <v>3.0427345691616675E-3</v>
      </c>
      <c r="I87" s="696">
        <f>Sludge!K89</f>
        <v>0</v>
      </c>
      <c r="J87" s="696" t="str">
        <f>IF(Select2=2,MSW!$K89,"")</f>
        <v/>
      </c>
      <c r="K87" s="696">
        <f>Industry!$K89</f>
        <v>0</v>
      </c>
      <c r="L87" s="697">
        <f t="shared" si="8"/>
        <v>1.637088231669942E-2</v>
      </c>
      <c r="M87" s="698">
        <f>Recovery_OX!C82</f>
        <v>0</v>
      </c>
      <c r="N87" s="649"/>
      <c r="O87" s="699">
        <f>(L87-M87)*(1-Recovery_OX!F82)</f>
        <v>1.637088231669942E-2</v>
      </c>
      <c r="P87" s="640"/>
      <c r="Q87" s="651"/>
      <c r="S87" s="693">
        <f t="shared" si="7"/>
        <v>2070</v>
      </c>
      <c r="T87" s="694">
        <f>IF(Select2=1,Food!$W89,"")</f>
        <v>1.3295362939028297E-7</v>
      </c>
      <c r="U87" s="695">
        <f>IF(Select2=1,Paper!$W89,"")</f>
        <v>2.6552528964779637E-2</v>
      </c>
      <c r="V87" s="686">
        <f>IF(Select2=1,Nappies!$W89,"")</f>
        <v>0</v>
      </c>
      <c r="W87" s="695">
        <f>IF(Select2=1,Garden!$W89,"")</f>
        <v>0</v>
      </c>
      <c r="X87" s="686">
        <f>IF(Select2=1,Wood!$W89,"")</f>
        <v>5.7972680622952535E-2</v>
      </c>
      <c r="Y87" s="695">
        <f>IF(Select2=1,Textiles!$W89,"")</f>
        <v>3.3345036374374413E-3</v>
      </c>
      <c r="Z87" s="688">
        <f>Sludge!W89</f>
        <v>0</v>
      </c>
      <c r="AA87" s="688" t="str">
        <f>IF(Select2=2,MSW!$W89,"")</f>
        <v/>
      </c>
      <c r="AB87" s="696">
        <f>Industry!$W89</f>
        <v>0</v>
      </c>
      <c r="AC87" s="697">
        <f t="shared" si="5"/>
        <v>8.7859846178799009E-2</v>
      </c>
      <c r="AD87" s="698">
        <f>Recovery_OX!R82</f>
        <v>0</v>
      </c>
      <c r="AE87" s="649"/>
      <c r="AF87" s="700">
        <f>(AC87-AD87)*(1-Recovery_OX!U82)</f>
        <v>8.7859846178799009E-2</v>
      </c>
    </row>
    <row r="88" spans="2:32">
      <c r="B88" s="693">
        <f t="shared" si="6"/>
        <v>2071</v>
      </c>
      <c r="C88" s="694">
        <f>IF(Select2=1,Food!$K90,"")</f>
        <v>1.3320690988439101E-7</v>
      </c>
      <c r="D88" s="695">
        <f>IF(Select2=1,Paper!$K90,"")</f>
        <v>1.1982588332262956E-2</v>
      </c>
      <c r="E88" s="686">
        <f>IF(Select2=1,Nappies!$K90,"")</f>
        <v>4.0202738282521506E-4</v>
      </c>
      <c r="F88" s="695">
        <f>IF(Select2=1,Garden!$K90,"")</f>
        <v>0</v>
      </c>
      <c r="G88" s="686">
        <f>IF(Select2=1,Wood!$K90,"")</f>
        <v>0</v>
      </c>
      <c r="H88" s="695">
        <f>IF(Select2=1,Textiles!$K90,"")</f>
        <v>2.8370269079005268E-3</v>
      </c>
      <c r="I88" s="696">
        <f>Sludge!K90</f>
        <v>0</v>
      </c>
      <c r="J88" s="696" t="str">
        <f>IF(Select2=2,MSW!$K90,"")</f>
        <v/>
      </c>
      <c r="K88" s="696">
        <f>Industry!$K90</f>
        <v>0</v>
      </c>
      <c r="L88" s="697">
        <f t="shared" si="8"/>
        <v>1.5221775829898582E-2</v>
      </c>
      <c r="M88" s="698">
        <f>Recovery_OX!C83</f>
        <v>0</v>
      </c>
      <c r="N88" s="649"/>
      <c r="O88" s="699">
        <f>(L88-M88)*(1-Recovery_OX!F83)</f>
        <v>1.5221775829898582E-2</v>
      </c>
      <c r="P88" s="640"/>
      <c r="Q88" s="651"/>
      <c r="S88" s="693">
        <f t="shared" si="7"/>
        <v>2071</v>
      </c>
      <c r="T88" s="694">
        <f>IF(Select2=1,Food!$W90,"")</f>
        <v>8.9121482973499806E-8</v>
      </c>
      <c r="U88" s="695">
        <f>IF(Select2=1,Paper!$W90,"")</f>
        <v>2.4757413909634214E-2</v>
      </c>
      <c r="V88" s="686">
        <f>IF(Select2=1,Nappies!$W90,"")</f>
        <v>0</v>
      </c>
      <c r="W88" s="695">
        <f>IF(Select2=1,Garden!$W90,"")</f>
        <v>0</v>
      </c>
      <c r="X88" s="686">
        <f>IF(Select2=1,Wood!$W90,"")</f>
        <v>5.5978734404493052E-2</v>
      </c>
      <c r="Y88" s="695">
        <f>IF(Select2=1,Textiles!$W90,"")</f>
        <v>3.1090705840005756E-3</v>
      </c>
      <c r="Z88" s="688">
        <f>Sludge!W90</f>
        <v>0</v>
      </c>
      <c r="AA88" s="688" t="str">
        <f>IF(Select2=2,MSW!$W90,"")</f>
        <v/>
      </c>
      <c r="AB88" s="696">
        <f>Industry!$W90</f>
        <v>0</v>
      </c>
      <c r="AC88" s="697">
        <f t="shared" si="5"/>
        <v>8.384530801961082E-2</v>
      </c>
      <c r="AD88" s="698">
        <f>Recovery_OX!R83</f>
        <v>0</v>
      </c>
      <c r="AE88" s="649"/>
      <c r="AF88" s="700">
        <f>(AC88-AD88)*(1-Recovery_OX!U83)</f>
        <v>8.384530801961082E-2</v>
      </c>
    </row>
    <row r="89" spans="2:32">
      <c r="B89" s="693">
        <f t="shared" si="6"/>
        <v>2072</v>
      </c>
      <c r="C89" s="694">
        <f>IF(Select2=1,Food!$K91,"")</f>
        <v>8.9291261965970252E-8</v>
      </c>
      <c r="D89" s="695">
        <f>IF(Select2=1,Paper!$K91,"")</f>
        <v>1.1172491307479101E-2</v>
      </c>
      <c r="E89" s="686">
        <f>IF(Select2=1,Nappies!$K91,"")</f>
        <v>3.391763581979592E-4</v>
      </c>
      <c r="F89" s="695">
        <f>IF(Select2=1,Garden!$K91,"")</f>
        <v>0</v>
      </c>
      <c r="G89" s="686">
        <f>IF(Select2=1,Wood!$K91,"")</f>
        <v>0</v>
      </c>
      <c r="H89" s="695">
        <f>IF(Select2=1,Textiles!$K91,"")</f>
        <v>2.6452263558333329E-3</v>
      </c>
      <c r="I89" s="696">
        <f>Sludge!K91</f>
        <v>0</v>
      </c>
      <c r="J89" s="696" t="str">
        <f>IF(Select2=2,MSW!$K91,"")</f>
        <v/>
      </c>
      <c r="K89" s="696">
        <f>Industry!$K91</f>
        <v>0</v>
      </c>
      <c r="L89" s="697">
        <f t="shared" si="8"/>
        <v>1.4156983312772358E-2</v>
      </c>
      <c r="M89" s="698">
        <f>Recovery_OX!C84</f>
        <v>0</v>
      </c>
      <c r="N89" s="649"/>
      <c r="O89" s="699">
        <f>(L89-M89)*(1-Recovery_OX!F84)</f>
        <v>1.4156983312772358E-2</v>
      </c>
      <c r="P89" s="640"/>
      <c r="Q89" s="651"/>
      <c r="S89" s="693">
        <f t="shared" si="7"/>
        <v>2072</v>
      </c>
      <c r="T89" s="694">
        <f>IF(Select2=1,Food!$W91,"")</f>
        <v>5.9739916569560826E-8</v>
      </c>
      <c r="U89" s="695">
        <f>IF(Select2=1,Paper!$W91,"")</f>
        <v>2.3083659726196505E-2</v>
      </c>
      <c r="V89" s="686">
        <f>IF(Select2=1,Nappies!$W91,"")</f>
        <v>0</v>
      </c>
      <c r="W89" s="695">
        <f>IF(Select2=1,Garden!$W91,"")</f>
        <v>0</v>
      </c>
      <c r="X89" s="686">
        <f>IF(Select2=1,Wood!$W91,"")</f>
        <v>5.4053369136222273E-2</v>
      </c>
      <c r="Y89" s="695">
        <f>IF(Select2=1,Textiles!$W91,"")</f>
        <v>2.8988781981735146E-3</v>
      </c>
      <c r="Z89" s="688">
        <f>Sludge!W91</f>
        <v>0</v>
      </c>
      <c r="AA89" s="688" t="str">
        <f>IF(Select2=2,MSW!$W91,"")</f>
        <v/>
      </c>
      <c r="AB89" s="696">
        <f>Industry!$W91</f>
        <v>0</v>
      </c>
      <c r="AC89" s="697">
        <f t="shared" si="5"/>
        <v>8.0035966800508854E-2</v>
      </c>
      <c r="AD89" s="698">
        <f>Recovery_OX!R84</f>
        <v>0</v>
      </c>
      <c r="AE89" s="649"/>
      <c r="AF89" s="700">
        <f>(AC89-AD89)*(1-Recovery_OX!U84)</f>
        <v>8.0035966800508854E-2</v>
      </c>
    </row>
    <row r="90" spans="2:32">
      <c r="B90" s="693">
        <f t="shared" si="6"/>
        <v>2073</v>
      </c>
      <c r="C90" s="694">
        <f>IF(Select2=1,Food!$K92,"")</f>
        <v>5.9853722831609508E-8</v>
      </c>
      <c r="D90" s="695">
        <f>IF(Select2=1,Paper!$K92,"")</f>
        <v>1.0417161848046442E-2</v>
      </c>
      <c r="E90" s="686">
        <f>IF(Select2=1,Nappies!$K92,"")</f>
        <v>2.8615116003291059E-4</v>
      </c>
      <c r="F90" s="695">
        <f>IF(Select2=1,Garden!$K92,"")</f>
        <v>0</v>
      </c>
      <c r="G90" s="686">
        <f>IF(Select2=1,Wood!$K92,"")</f>
        <v>0</v>
      </c>
      <c r="H90" s="695">
        <f>IF(Select2=1,Textiles!$K92,"")</f>
        <v>2.4663927064313327E-3</v>
      </c>
      <c r="I90" s="696">
        <f>Sludge!K92</f>
        <v>0</v>
      </c>
      <c r="J90" s="696" t="str">
        <f>IF(Select2=2,MSW!$K92,"")</f>
        <v/>
      </c>
      <c r="K90" s="696">
        <f>Industry!$K92</f>
        <v>0</v>
      </c>
      <c r="L90" s="697">
        <f t="shared" si="8"/>
        <v>1.3169765568233517E-2</v>
      </c>
      <c r="M90" s="698">
        <f>Recovery_OX!C85</f>
        <v>0</v>
      </c>
      <c r="N90" s="649"/>
      <c r="O90" s="699">
        <f>(L90-M90)*(1-Recovery_OX!F85)</f>
        <v>1.3169765568233517E-2</v>
      </c>
      <c r="P90" s="640"/>
      <c r="Q90" s="651"/>
      <c r="S90" s="693">
        <f t="shared" si="7"/>
        <v>2073</v>
      </c>
      <c r="T90" s="694">
        <f>IF(Select2=1,Food!$W92,"")</f>
        <v>4.0044863625073262E-8</v>
      </c>
      <c r="U90" s="695">
        <f>IF(Select2=1,Paper!$W92,"")</f>
        <v>2.1523061669517455E-2</v>
      </c>
      <c r="V90" s="686">
        <f>IF(Select2=1,Nappies!$W92,"")</f>
        <v>0</v>
      </c>
      <c r="W90" s="695">
        <f>IF(Select2=1,Garden!$W92,"")</f>
        <v>0</v>
      </c>
      <c r="X90" s="686">
        <f>IF(Select2=1,Wood!$W92,"")</f>
        <v>5.2194226004905794E-2</v>
      </c>
      <c r="Y90" s="695">
        <f>IF(Select2=1,Textiles!$W92,"")</f>
        <v>2.7028961166370756E-3</v>
      </c>
      <c r="Z90" s="688">
        <f>Sludge!W92</f>
        <v>0</v>
      </c>
      <c r="AA90" s="688" t="str">
        <f>IF(Select2=2,MSW!$W92,"")</f>
        <v/>
      </c>
      <c r="AB90" s="696">
        <f>Industry!$W92</f>
        <v>0</v>
      </c>
      <c r="AC90" s="697">
        <f t="shared" si="5"/>
        <v>7.6420223835923951E-2</v>
      </c>
      <c r="AD90" s="698">
        <f>Recovery_OX!R85</f>
        <v>0</v>
      </c>
      <c r="AE90" s="649"/>
      <c r="AF90" s="700">
        <f>(AC90-AD90)*(1-Recovery_OX!U85)</f>
        <v>7.6420223835923951E-2</v>
      </c>
    </row>
    <row r="91" spans="2:32">
      <c r="B91" s="693">
        <f t="shared" si="6"/>
        <v>2074</v>
      </c>
      <c r="C91" s="694">
        <f>IF(Select2=1,Food!$K93,"")</f>
        <v>4.0121150243888884E-8</v>
      </c>
      <c r="D91" s="695">
        <f>IF(Select2=1,Paper!$K93,"")</f>
        <v>9.7128973280785312E-3</v>
      </c>
      <c r="E91" s="686">
        <f>IF(Select2=1,Nappies!$K93,"")</f>
        <v>2.4141566594800795E-4</v>
      </c>
      <c r="F91" s="695">
        <f>IF(Select2=1,Garden!$K93,"")</f>
        <v>0</v>
      </c>
      <c r="G91" s="686">
        <f>IF(Select2=1,Wood!$K93,"")</f>
        <v>0</v>
      </c>
      <c r="H91" s="695">
        <f>IF(Select2=1,Textiles!$K93,"")</f>
        <v>2.2996493169376801E-3</v>
      </c>
      <c r="I91" s="696">
        <f>Sludge!K93</f>
        <v>0</v>
      </c>
      <c r="J91" s="696" t="str">
        <f>IF(Select2=2,MSW!$K93,"")</f>
        <v/>
      </c>
      <c r="K91" s="696">
        <f>Industry!$K93</f>
        <v>0</v>
      </c>
      <c r="L91" s="697">
        <f t="shared" si="8"/>
        <v>1.2254002432114464E-2</v>
      </c>
      <c r="M91" s="698">
        <f>Recovery_OX!C86</f>
        <v>0</v>
      </c>
      <c r="N91" s="649"/>
      <c r="O91" s="699">
        <f>(L91-M91)*(1-Recovery_OX!F86)</f>
        <v>1.2254002432114464E-2</v>
      </c>
      <c r="P91" s="640"/>
      <c r="Q91" s="651"/>
      <c r="S91" s="693">
        <f t="shared" si="7"/>
        <v>2074</v>
      </c>
      <c r="T91" s="694">
        <f>IF(Select2=1,Food!$W93,"")</f>
        <v>2.6842874828650013E-8</v>
      </c>
      <c r="U91" s="695">
        <f>IF(Select2=1,Paper!$W93,"")</f>
        <v>2.0067969686112679E-2</v>
      </c>
      <c r="V91" s="686">
        <f>IF(Select2=1,Nappies!$W93,"")</f>
        <v>0</v>
      </c>
      <c r="W91" s="695">
        <f>IF(Select2=1,Garden!$W93,"")</f>
        <v>0</v>
      </c>
      <c r="X91" s="686">
        <f>IF(Select2=1,Wood!$W93,"")</f>
        <v>5.0399027327708568E-2</v>
      </c>
      <c r="Y91" s="695">
        <f>IF(Select2=1,Textiles!$W93,"")</f>
        <v>2.5201636350001963E-3</v>
      </c>
      <c r="Z91" s="688">
        <f>Sludge!W93</f>
        <v>0</v>
      </c>
      <c r="AA91" s="688" t="str">
        <f>IF(Select2=2,MSW!$W93,"")</f>
        <v/>
      </c>
      <c r="AB91" s="696">
        <f>Industry!$W93</f>
        <v>0</v>
      </c>
      <c r="AC91" s="697">
        <f t="shared" si="5"/>
        <v>7.2987187491696276E-2</v>
      </c>
      <c r="AD91" s="698">
        <f>Recovery_OX!R86</f>
        <v>0</v>
      </c>
      <c r="AE91" s="649"/>
      <c r="AF91" s="700">
        <f>(AC91-AD91)*(1-Recovery_OX!U86)</f>
        <v>7.2987187491696276E-2</v>
      </c>
    </row>
    <row r="92" spans="2:32">
      <c r="B92" s="693">
        <f t="shared" si="6"/>
        <v>2075</v>
      </c>
      <c r="C92" s="694">
        <f>IF(Select2=1,Food!$K94,"")</f>
        <v>2.6894011278486403E-8</v>
      </c>
      <c r="D92" s="695">
        <f>IF(Select2=1,Paper!$K94,"")</f>
        <v>9.056245442081421E-3</v>
      </c>
      <c r="E92" s="686">
        <f>IF(Select2=1,Nappies!$K94,"")</f>
        <v>2.0367390353551998E-4</v>
      </c>
      <c r="F92" s="695">
        <f>IF(Select2=1,Garden!$K94,"")</f>
        <v>0</v>
      </c>
      <c r="G92" s="686">
        <f>IF(Select2=1,Wood!$K94,"")</f>
        <v>0</v>
      </c>
      <c r="H92" s="695">
        <f>IF(Select2=1,Textiles!$K94,"")</f>
        <v>2.1441788110636286E-3</v>
      </c>
      <c r="I92" s="696">
        <f>Sludge!K94</f>
        <v>0</v>
      </c>
      <c r="J92" s="696" t="str">
        <f>IF(Select2=2,MSW!$K94,"")</f>
        <v/>
      </c>
      <c r="K92" s="696">
        <f>Industry!$K94</f>
        <v>0</v>
      </c>
      <c r="L92" s="697">
        <f t="shared" si="8"/>
        <v>1.1404125050691848E-2</v>
      </c>
      <c r="M92" s="698">
        <f>Recovery_OX!C87</f>
        <v>0</v>
      </c>
      <c r="N92" s="649"/>
      <c r="O92" s="699">
        <f>(L92-M92)*(1-Recovery_OX!F87)</f>
        <v>1.1404125050691848E-2</v>
      </c>
      <c r="P92" s="640"/>
      <c r="Q92" s="651"/>
      <c r="S92" s="693">
        <f t="shared" si="7"/>
        <v>2075</v>
      </c>
      <c r="T92" s="694">
        <f>IF(Select2=1,Food!$W94,"")</f>
        <v>1.7993317090869582E-8</v>
      </c>
      <c r="U92" s="695">
        <f>IF(Select2=1,Paper!$W94,"")</f>
        <v>1.8711250913391372E-2</v>
      </c>
      <c r="V92" s="686">
        <f>IF(Select2=1,Nappies!$W94,"")</f>
        <v>0</v>
      </c>
      <c r="W92" s="695">
        <f>IF(Select2=1,Garden!$W94,"")</f>
        <v>0</v>
      </c>
      <c r="X92" s="686">
        <f>IF(Select2=1,Wood!$W94,"")</f>
        <v>4.8665573761748494E-2</v>
      </c>
      <c r="Y92" s="695">
        <f>IF(Select2=1,Textiles!$W94,"")</f>
        <v>2.3497849984258929E-3</v>
      </c>
      <c r="Z92" s="688">
        <f>Sludge!W94</f>
        <v>0</v>
      </c>
      <c r="AA92" s="688" t="str">
        <f>IF(Select2=2,MSW!$W94,"")</f>
        <v/>
      </c>
      <c r="AB92" s="696">
        <f>Industry!$W94</f>
        <v>0</v>
      </c>
      <c r="AC92" s="697">
        <f t="shared" si="5"/>
        <v>6.972662766688284E-2</v>
      </c>
      <c r="AD92" s="698">
        <f>Recovery_OX!R87</f>
        <v>0</v>
      </c>
      <c r="AE92" s="649"/>
      <c r="AF92" s="700">
        <f>(AC92-AD92)*(1-Recovery_OX!U87)</f>
        <v>6.972662766688284E-2</v>
      </c>
    </row>
    <row r="93" spans="2:32">
      <c r="B93" s="693">
        <f t="shared" si="6"/>
        <v>2076</v>
      </c>
      <c r="C93" s="694">
        <f>IF(Select2=1,Food!$K95,"")</f>
        <v>1.8027594878278008E-8</v>
      </c>
      <c r="D93" s="695">
        <f>IF(Select2=1,Paper!$K95,"")</f>
        <v>8.4439872817481283E-3</v>
      </c>
      <c r="E93" s="686">
        <f>IF(Select2=1,Nappies!$K95,"")</f>
        <v>1.7183250647176399E-4</v>
      </c>
      <c r="F93" s="695">
        <f>IF(Select2=1,Garden!$K95,"")</f>
        <v>0</v>
      </c>
      <c r="G93" s="686">
        <f>IF(Select2=1,Wood!$K95,"")</f>
        <v>0</v>
      </c>
      <c r="H93" s="695">
        <f>IF(Select2=1,Textiles!$K95,"")</f>
        <v>1.9992190722090109E-3</v>
      </c>
      <c r="I93" s="696">
        <f>Sludge!K95</f>
        <v>0</v>
      </c>
      <c r="J93" s="696" t="str">
        <f>IF(Select2=2,MSW!$K95,"")</f>
        <v/>
      </c>
      <c r="K93" s="696">
        <f>Industry!$K95</f>
        <v>0</v>
      </c>
      <c r="L93" s="697">
        <f t="shared" si="8"/>
        <v>1.0615056888023782E-2</v>
      </c>
      <c r="M93" s="698">
        <f>Recovery_OX!C88</f>
        <v>0</v>
      </c>
      <c r="N93" s="649"/>
      <c r="O93" s="699">
        <f>(L93-M93)*(1-Recovery_OX!F88)</f>
        <v>1.0615056888023782E-2</v>
      </c>
      <c r="P93" s="640"/>
      <c r="Q93" s="651"/>
      <c r="S93" s="693">
        <f t="shared" si="7"/>
        <v>2076</v>
      </c>
      <c r="T93" s="694">
        <f>IF(Select2=1,Food!$W95,"")</f>
        <v>1.2061281140685555E-8</v>
      </c>
      <c r="U93" s="695">
        <f>IF(Select2=1,Paper!$W95,"")</f>
        <v>1.7446254714355645E-2</v>
      </c>
      <c r="V93" s="686">
        <f>IF(Select2=1,Nappies!$W95,"")</f>
        <v>0</v>
      </c>
      <c r="W93" s="695">
        <f>IF(Select2=1,Garden!$W95,"")</f>
        <v>0</v>
      </c>
      <c r="X93" s="686">
        <f>IF(Select2=1,Wood!$W95,"")</f>
        <v>4.6991741609626464E-2</v>
      </c>
      <c r="Y93" s="695">
        <f>IF(Select2=1,Textiles!$W95,"")</f>
        <v>2.1909250106400113E-3</v>
      </c>
      <c r="Z93" s="688">
        <f>Sludge!W95</f>
        <v>0</v>
      </c>
      <c r="AA93" s="688" t="str">
        <f>IF(Select2=2,MSW!$W95,"")</f>
        <v/>
      </c>
      <c r="AB93" s="696">
        <f>Industry!$W95</f>
        <v>0</v>
      </c>
      <c r="AC93" s="697">
        <f t="shared" si="5"/>
        <v>6.662893339590327E-2</v>
      </c>
      <c r="AD93" s="698">
        <f>Recovery_OX!R88</f>
        <v>0</v>
      </c>
      <c r="AE93" s="649"/>
      <c r="AF93" s="700">
        <f>(AC93-AD93)*(1-Recovery_OX!U88)</f>
        <v>6.662893339590327E-2</v>
      </c>
    </row>
    <row r="94" spans="2:32">
      <c r="B94" s="693">
        <f t="shared" si="6"/>
        <v>2077</v>
      </c>
      <c r="C94" s="694">
        <f>IF(Select2=1,Food!$K96,"")</f>
        <v>1.2084258228719172E-8</v>
      </c>
      <c r="D94" s="695">
        <f>IF(Select2=1,Paper!$K96,"")</f>
        <v>7.8731215568663814E-3</v>
      </c>
      <c r="E94" s="686">
        <f>IF(Select2=1,Nappies!$K96,"")</f>
        <v>1.4496904005779768E-4</v>
      </c>
      <c r="F94" s="695">
        <f>IF(Select2=1,Garden!$K96,"")</f>
        <v>0</v>
      </c>
      <c r="G94" s="686">
        <f>IF(Select2=1,Wood!$K96,"")</f>
        <v>0</v>
      </c>
      <c r="H94" s="695">
        <f>IF(Select2=1,Textiles!$K96,"")</f>
        <v>1.8640595075657854E-3</v>
      </c>
      <c r="I94" s="696">
        <f>Sludge!K96</f>
        <v>0</v>
      </c>
      <c r="J94" s="696" t="str">
        <f>IF(Select2=2,MSW!$K96,"")</f>
        <v/>
      </c>
      <c r="K94" s="696">
        <f>Industry!$K96</f>
        <v>0</v>
      </c>
      <c r="L94" s="697">
        <f t="shared" si="8"/>
        <v>9.882162188748194E-3</v>
      </c>
      <c r="M94" s="698">
        <f>Recovery_OX!C89</f>
        <v>0</v>
      </c>
      <c r="N94" s="649"/>
      <c r="O94" s="699">
        <f>(L94-M94)*(1-Recovery_OX!F89)</f>
        <v>9.882162188748194E-3</v>
      </c>
      <c r="P94" s="640"/>
      <c r="Q94" s="651"/>
      <c r="S94" s="693">
        <f t="shared" si="7"/>
        <v>2077</v>
      </c>
      <c r="T94" s="694">
        <f>IF(Select2=1,Food!$W96,"")</f>
        <v>8.0849185294731299E-9</v>
      </c>
      <c r="U94" s="695">
        <f>IF(Select2=1,Paper!$W96,"")</f>
        <v>1.6266780076170221E-2</v>
      </c>
      <c r="V94" s="686">
        <f>IF(Select2=1,Nappies!$W96,"")</f>
        <v>0</v>
      </c>
      <c r="W94" s="695">
        <f>IF(Select2=1,Garden!$W96,"")</f>
        <v>0</v>
      </c>
      <c r="X94" s="686">
        <f>IF(Select2=1,Wood!$W96,"")</f>
        <v>4.537548021763136E-2</v>
      </c>
      <c r="Y94" s="695">
        <f>IF(Select2=1,Textiles!$W96,"")</f>
        <v>2.04280493979812E-3</v>
      </c>
      <c r="Z94" s="688">
        <f>Sludge!W96</f>
        <v>0</v>
      </c>
      <c r="AA94" s="688" t="str">
        <f>IF(Select2=2,MSW!$W96,"")</f>
        <v/>
      </c>
      <c r="AB94" s="696">
        <f>Industry!$W96</f>
        <v>0</v>
      </c>
      <c r="AC94" s="697">
        <f t="shared" si="5"/>
        <v>6.3685073318518234E-2</v>
      </c>
      <c r="AD94" s="698">
        <f>Recovery_OX!R89</f>
        <v>0</v>
      </c>
      <c r="AE94" s="649"/>
      <c r="AF94" s="700">
        <f>(AC94-AD94)*(1-Recovery_OX!U89)</f>
        <v>6.3685073318518234E-2</v>
      </c>
    </row>
    <row r="95" spans="2:32">
      <c r="B95" s="693">
        <f t="shared" si="6"/>
        <v>2078</v>
      </c>
      <c r="C95" s="694">
        <f>IF(Select2=1,Food!$K97,"")</f>
        <v>8.1003205321815885E-9</v>
      </c>
      <c r="D95" s="695">
        <f>IF(Select2=1,Paper!$K97,"")</f>
        <v>7.3408498829905114E-3</v>
      </c>
      <c r="E95" s="686">
        <f>IF(Select2=1,Nappies!$K97,"")</f>
        <v>1.2230527859251566E-4</v>
      </c>
      <c r="F95" s="695">
        <f>IF(Select2=1,Garden!$K97,"")</f>
        <v>0</v>
      </c>
      <c r="G95" s="686">
        <f>IF(Select2=1,Wood!$K97,"")</f>
        <v>0</v>
      </c>
      <c r="H95" s="695">
        <f>IF(Select2=1,Textiles!$K97,"")</f>
        <v>1.7380375647912637E-3</v>
      </c>
      <c r="I95" s="696">
        <f>Sludge!K97</f>
        <v>0</v>
      </c>
      <c r="J95" s="696" t="str">
        <f>IF(Select2=2,MSW!$K97,"")</f>
        <v/>
      </c>
      <c r="K95" s="696">
        <f>Industry!$K97</f>
        <v>0</v>
      </c>
      <c r="L95" s="697">
        <f t="shared" si="8"/>
        <v>9.2012008266948234E-3</v>
      </c>
      <c r="M95" s="698">
        <f>Recovery_OX!C90</f>
        <v>0</v>
      </c>
      <c r="N95" s="649"/>
      <c r="O95" s="699">
        <f>(L95-M95)*(1-Recovery_OX!F90)</f>
        <v>9.2012008266948234E-3</v>
      </c>
      <c r="P95" s="640"/>
      <c r="Q95" s="651"/>
      <c r="S95" s="693">
        <f t="shared" si="7"/>
        <v>2078</v>
      </c>
      <c r="T95" s="694">
        <f>IF(Select2=1,Food!$W97,"")</f>
        <v>5.4194829608708222E-9</v>
      </c>
      <c r="U95" s="695">
        <f>IF(Select2=1,Paper!$W97,"")</f>
        <v>1.5167045212790326E-2</v>
      </c>
      <c r="V95" s="686">
        <f>IF(Select2=1,Nappies!$W97,"")</f>
        <v>0</v>
      </c>
      <c r="W95" s="695">
        <f>IF(Select2=1,Garden!$W97,"")</f>
        <v>0</v>
      </c>
      <c r="X95" s="686">
        <f>IF(Select2=1,Wood!$W97,"")</f>
        <v>4.3814809463432899E-2</v>
      </c>
      <c r="Y95" s="695">
        <f>IF(Select2=1,Textiles!$W97,"")</f>
        <v>1.9046987011411103E-3</v>
      </c>
      <c r="Z95" s="688">
        <f>Sludge!W97</f>
        <v>0</v>
      </c>
      <c r="AA95" s="688" t="str">
        <f>IF(Select2=2,MSW!$W97,"")</f>
        <v/>
      </c>
      <c r="AB95" s="696">
        <f>Industry!$W97</f>
        <v>0</v>
      </c>
      <c r="AC95" s="697">
        <f t="shared" si="5"/>
        <v>6.0886558796847304E-2</v>
      </c>
      <c r="AD95" s="698">
        <f>Recovery_OX!R90</f>
        <v>0</v>
      </c>
      <c r="AE95" s="649"/>
      <c r="AF95" s="700">
        <f>(AC95-AD95)*(1-Recovery_OX!U90)</f>
        <v>6.0886558796847304E-2</v>
      </c>
    </row>
    <row r="96" spans="2:32">
      <c r="B96" s="693">
        <f t="shared" si="6"/>
        <v>2079</v>
      </c>
      <c r="C96" s="694">
        <f>IF(Select2=1,Food!$K98,"")</f>
        <v>5.4298072320353968E-9</v>
      </c>
      <c r="D96" s="695">
        <f>IF(Select2=1,Paper!$K98,"")</f>
        <v>6.8445630637576568E-3</v>
      </c>
      <c r="E96" s="686">
        <f>IF(Select2=1,Nappies!$K98,"")</f>
        <v>1.0318466043252435E-4</v>
      </c>
      <c r="F96" s="695">
        <f>IF(Select2=1,Garden!$K98,"")</f>
        <v>0</v>
      </c>
      <c r="G96" s="686">
        <f>IF(Select2=1,Wood!$K98,"")</f>
        <v>0</v>
      </c>
      <c r="H96" s="695">
        <f>IF(Select2=1,Textiles!$K98,"")</f>
        <v>1.6205354841757583E-3</v>
      </c>
      <c r="I96" s="696">
        <f>Sludge!K98</f>
        <v>0</v>
      </c>
      <c r="J96" s="696" t="str">
        <f>IF(Select2=2,MSW!$K98,"")</f>
        <v/>
      </c>
      <c r="K96" s="696">
        <f>Industry!$K98</f>
        <v>0</v>
      </c>
      <c r="L96" s="697">
        <f t="shared" si="8"/>
        <v>8.5682886381731726E-3</v>
      </c>
      <c r="M96" s="698">
        <f>Recovery_OX!C91</f>
        <v>0</v>
      </c>
      <c r="N96" s="649"/>
      <c r="O96" s="699">
        <f>(L96-M96)*(1-Recovery_OX!F91)</f>
        <v>8.5682886381731726E-3</v>
      </c>
      <c r="P96" s="638"/>
      <c r="S96" s="693">
        <f t="shared" si="7"/>
        <v>2079</v>
      </c>
      <c r="T96" s="694">
        <f>IF(Select2=1,Food!$W98,"")</f>
        <v>3.6327880678202923E-9</v>
      </c>
      <c r="U96" s="695">
        <f>IF(Select2=1,Paper!$W98,"")</f>
        <v>1.4141659222639796E-2</v>
      </c>
      <c r="V96" s="686">
        <f>IF(Select2=1,Nappies!$W98,"")</f>
        <v>0</v>
      </c>
      <c r="W96" s="695">
        <f>IF(Select2=1,Garden!$W98,"")</f>
        <v>0</v>
      </c>
      <c r="X96" s="686">
        <f>IF(Select2=1,Wood!$W98,"")</f>
        <v>4.2307817330184086E-2</v>
      </c>
      <c r="Y96" s="695">
        <f>IF(Select2=1,Textiles!$W98,"")</f>
        <v>1.775929297726858E-3</v>
      </c>
      <c r="Z96" s="688">
        <f>Sludge!W98</f>
        <v>0</v>
      </c>
      <c r="AA96" s="688" t="str">
        <f>IF(Select2=2,MSW!$W98,"")</f>
        <v/>
      </c>
      <c r="AB96" s="696">
        <f>Industry!$W98</f>
        <v>0</v>
      </c>
      <c r="AC96" s="697">
        <f t="shared" si="5"/>
        <v>5.8225409483338812E-2</v>
      </c>
      <c r="AD96" s="698">
        <f>Recovery_OX!R91</f>
        <v>0</v>
      </c>
      <c r="AE96" s="649"/>
      <c r="AF96" s="700">
        <f>(AC96-AD96)*(1-Recovery_OX!U91)</f>
        <v>5.8225409483338812E-2</v>
      </c>
    </row>
    <row r="97" spans="2:32" ht="13.5" thickBot="1">
      <c r="B97" s="701">
        <f t="shared" si="6"/>
        <v>2080</v>
      </c>
      <c r="C97" s="702">
        <f>IF(Select2=1,Food!$K99,"")</f>
        <v>3.6397086337426146E-9</v>
      </c>
      <c r="D97" s="703">
        <f>IF(Select2=1,Paper!$K99,"")</f>
        <v>6.3818283006041622E-3</v>
      </c>
      <c r="E97" s="703">
        <f>IF(Select2=1,Nappies!$K99,"")</f>
        <v>8.7053267619365777E-5</v>
      </c>
      <c r="F97" s="703">
        <f>IF(Select2=1,Garden!$K99,"")</f>
        <v>0</v>
      </c>
      <c r="G97" s="703">
        <f>IF(Select2=1,Wood!$K99,"")</f>
        <v>0</v>
      </c>
      <c r="H97" s="703">
        <f>IF(Select2=1,Textiles!$K99,"")</f>
        <v>1.5109772703837706E-3</v>
      </c>
      <c r="I97" s="704">
        <f>Sludge!K99</f>
        <v>0</v>
      </c>
      <c r="J97" s="704" t="str">
        <f>IF(Select2=2,MSW!$K99,"")</f>
        <v/>
      </c>
      <c r="K97" s="696">
        <f>Industry!$K99</f>
        <v>0</v>
      </c>
      <c r="L97" s="697">
        <f t="shared" si="8"/>
        <v>7.9798624783159328E-3</v>
      </c>
      <c r="M97" s="705">
        <f>Recovery_OX!C92</f>
        <v>0</v>
      </c>
      <c r="N97" s="649"/>
      <c r="O97" s="706">
        <f>(L97-M97)*(1-Recovery_OX!F92)</f>
        <v>7.9798624783159328E-3</v>
      </c>
      <c r="S97" s="701">
        <f t="shared" si="7"/>
        <v>2080</v>
      </c>
      <c r="T97" s="702">
        <f>IF(Select2=1,Food!$W99,"")</f>
        <v>2.4351306648590195E-9</v>
      </c>
      <c r="U97" s="703">
        <f>IF(Select2=1,Paper!$W99,"")</f>
        <v>1.3185595662405302E-2</v>
      </c>
      <c r="V97" s="703">
        <f>IF(Select2=1,Nappies!$W99,"")</f>
        <v>0</v>
      </c>
      <c r="W97" s="703">
        <f>IF(Select2=1,Garden!$W99,"")</f>
        <v>0</v>
      </c>
      <c r="X97" s="703">
        <f>IF(Select2=1,Wood!$W99,"")</f>
        <v>4.0852657564061493E-2</v>
      </c>
      <c r="Y97" s="703">
        <f>IF(Select2=1,Textiles!$W99,"")</f>
        <v>1.6558655017904333E-3</v>
      </c>
      <c r="Z97" s="704">
        <f>Sludge!W99</f>
        <v>0</v>
      </c>
      <c r="AA97" s="704" t="str">
        <f>IF(Select2=2,MSW!$W99,"")</f>
        <v/>
      </c>
      <c r="AB97" s="696">
        <f>Industry!$W99</f>
        <v>0</v>
      </c>
      <c r="AC97" s="707">
        <f t="shared" si="5"/>
        <v>5.5694121163387893E-2</v>
      </c>
      <c r="AD97" s="705">
        <f>Recovery_OX!R92</f>
        <v>0</v>
      </c>
      <c r="AE97" s="649"/>
      <c r="AF97" s="708">
        <f>(AC97-AD97)*(1-Recovery_OX!U92)</f>
        <v>5.5694121163387893E-2</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846" t="s">
        <v>284</v>
      </c>
      <c r="D8" s="847"/>
      <c r="E8" s="848"/>
      <c r="F8" s="846" t="s">
        <v>285</v>
      </c>
      <c r="G8" s="847"/>
      <c r="H8" s="849"/>
      <c r="I8" s="435"/>
      <c r="J8" s="846" t="s">
        <v>286</v>
      </c>
      <c r="K8" s="847"/>
      <c r="L8" s="849"/>
      <c r="M8" s="850" t="s">
        <v>287</v>
      </c>
      <c r="N8" s="851"/>
      <c r="O8" s="852"/>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0.26467796467200005</v>
      </c>
      <c r="E12" s="464">
        <f>Stored_C!G18+Stored_C!M18</f>
        <v>0.21835932085439999</v>
      </c>
      <c r="F12" s="465">
        <f>F11+HWP!C12</f>
        <v>0</v>
      </c>
      <c r="G12" s="463">
        <f>G11+HWP!D12</f>
        <v>0.26467796467200005</v>
      </c>
      <c r="H12" s="464">
        <f>H11+HWP!E12</f>
        <v>0.21835932085439999</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0.2723983367028</v>
      </c>
      <c r="E13" s="473">
        <f>Stored_C!G19+Stored_C!M19</f>
        <v>0.22472862777981004</v>
      </c>
      <c r="F13" s="474">
        <f>F12+HWP!C13</f>
        <v>0</v>
      </c>
      <c r="G13" s="472">
        <f>G12+HWP!D13</f>
        <v>0.53707630137480011</v>
      </c>
      <c r="H13" s="473">
        <f>H12+HWP!E13</f>
        <v>0.44308794863421003</v>
      </c>
      <c r="I13" s="456"/>
      <c r="J13" s="475">
        <f>Garden!J20</f>
        <v>0</v>
      </c>
      <c r="K13" s="476">
        <f>Paper!J20</f>
        <v>8.6606312149264709E-3</v>
      </c>
      <c r="L13" s="477">
        <f>Wood!J20</f>
        <v>0</v>
      </c>
      <c r="M13" s="478">
        <f>J13*(1-Recovery_OX!E13)*(1-Recovery_OX!F13)</f>
        <v>0</v>
      </c>
      <c r="N13" s="476">
        <f>K13*(1-Recovery_OX!E13)*(1-Recovery_OX!F13)</f>
        <v>8.6606312149264709E-3</v>
      </c>
      <c r="O13" s="477">
        <f>L13*(1-Recovery_OX!E13)*(1-Recovery_OX!F13)</f>
        <v>0</v>
      </c>
    </row>
    <row r="14" spans="2:15">
      <c r="B14" s="470">
        <f t="shared" ref="B14:B77" si="0">B13+1</f>
        <v>1952</v>
      </c>
      <c r="C14" s="471">
        <f>Stored_C!E20</f>
        <v>0</v>
      </c>
      <c r="D14" s="472">
        <f>Stored_C!F20+Stored_C!L20</f>
        <v>0.28452163528800001</v>
      </c>
      <c r="E14" s="473">
        <f>Stored_C!G20+Stored_C!M20</f>
        <v>0.23473034911260002</v>
      </c>
      <c r="F14" s="474">
        <f>F13+HWP!C14</f>
        <v>0</v>
      </c>
      <c r="G14" s="472">
        <f>G13+HWP!D14</f>
        <v>0.82159793666280012</v>
      </c>
      <c r="H14" s="473">
        <f>H13+HWP!E14</f>
        <v>0.67781829774681002</v>
      </c>
      <c r="I14" s="456"/>
      <c r="J14" s="475">
        <f>Garden!J21</f>
        <v>0</v>
      </c>
      <c r="K14" s="476">
        <f>Paper!J21</f>
        <v>1.6988371549371609E-2</v>
      </c>
      <c r="L14" s="477">
        <f>Wood!J21</f>
        <v>0</v>
      </c>
      <c r="M14" s="478">
        <f>J14*(1-Recovery_OX!E14)*(1-Recovery_OX!F14)</f>
        <v>0</v>
      </c>
      <c r="N14" s="476">
        <f>K14*(1-Recovery_OX!E14)*(1-Recovery_OX!F14)</f>
        <v>1.6988371549371609E-2</v>
      </c>
      <c r="O14" s="477">
        <f>L14*(1-Recovery_OX!E14)*(1-Recovery_OX!F14)</f>
        <v>0</v>
      </c>
    </row>
    <row r="15" spans="2:15">
      <c r="B15" s="470">
        <f t="shared" si="0"/>
        <v>1953</v>
      </c>
      <c r="C15" s="471">
        <f>Stored_C!E21</f>
        <v>0</v>
      </c>
      <c r="D15" s="472">
        <f>Stored_C!F21+Stored_C!L21</f>
        <v>0.29343693359639994</v>
      </c>
      <c r="E15" s="473">
        <f>Stored_C!G21+Stored_C!M21</f>
        <v>0.24208547021702997</v>
      </c>
      <c r="F15" s="474">
        <f>F14+HWP!C15</f>
        <v>0</v>
      </c>
      <c r="G15" s="472">
        <f>G14+HWP!D15</f>
        <v>1.1150348702592001</v>
      </c>
      <c r="H15" s="473">
        <f>H14+HWP!E15</f>
        <v>0.91990376796383999</v>
      </c>
      <c r="I15" s="456"/>
      <c r="J15" s="475">
        <f>Garden!J22</f>
        <v>0</v>
      </c>
      <c r="K15" s="476">
        <f>Paper!J22</f>
        <v>2.5149796366212493E-2</v>
      </c>
      <c r="L15" s="477">
        <f>Wood!J22</f>
        <v>0</v>
      </c>
      <c r="M15" s="478">
        <f>J15*(1-Recovery_OX!E15)*(1-Recovery_OX!F15)</f>
        <v>0</v>
      </c>
      <c r="N15" s="476">
        <f>K15*(1-Recovery_OX!E15)*(1-Recovery_OX!F15)</f>
        <v>2.5149796366212493E-2</v>
      </c>
      <c r="O15" s="477">
        <f>L15*(1-Recovery_OX!E15)*(1-Recovery_OX!F15)</f>
        <v>0</v>
      </c>
    </row>
    <row r="16" spans="2:15">
      <c r="B16" s="470">
        <f t="shared" si="0"/>
        <v>1954</v>
      </c>
      <c r="C16" s="471">
        <f>Stored_C!E22</f>
        <v>0</v>
      </c>
      <c r="D16" s="472">
        <f>Stored_C!F22+Stored_C!L22</f>
        <v>0.30199877773560008</v>
      </c>
      <c r="E16" s="473">
        <f>Stored_C!G22+Stored_C!M22</f>
        <v>0.24914899163187004</v>
      </c>
      <c r="F16" s="474">
        <f>F15+HWP!C16</f>
        <v>0</v>
      </c>
      <c r="G16" s="472">
        <f>G15+HWP!D16</f>
        <v>1.4170336479948002</v>
      </c>
      <c r="H16" s="473">
        <f>H15+HWP!E16</f>
        <v>1.1690527595957101</v>
      </c>
      <c r="I16" s="456"/>
      <c r="J16" s="475">
        <f>Garden!J23</f>
        <v>0</v>
      </c>
      <c r="K16" s="476">
        <f>Paper!J23</f>
        <v>3.3051179390368425E-2</v>
      </c>
      <c r="L16" s="477">
        <f>Wood!J23</f>
        <v>0</v>
      </c>
      <c r="M16" s="478">
        <f>J16*(1-Recovery_OX!E16)*(1-Recovery_OX!F16)</f>
        <v>0</v>
      </c>
      <c r="N16" s="476">
        <f>K16*(1-Recovery_OX!E16)*(1-Recovery_OX!F16)</f>
        <v>3.3051179390368425E-2</v>
      </c>
      <c r="O16" s="477">
        <f>L16*(1-Recovery_OX!E16)*(1-Recovery_OX!F16)</f>
        <v>0</v>
      </c>
    </row>
    <row r="17" spans="2:15">
      <c r="B17" s="470">
        <f t="shared" si="0"/>
        <v>1955</v>
      </c>
      <c r="C17" s="471">
        <f>Stored_C!E23</f>
        <v>0</v>
      </c>
      <c r="D17" s="472">
        <f>Stored_C!F23+Stored_C!L23</f>
        <v>0.31730136966</v>
      </c>
      <c r="E17" s="473">
        <f>Stored_C!G23+Stored_C!M23</f>
        <v>0.26177362996949993</v>
      </c>
      <c r="F17" s="474">
        <f>F16+HWP!C17</f>
        <v>0</v>
      </c>
      <c r="G17" s="472">
        <f>G16+HWP!D17</f>
        <v>1.7343350176548002</v>
      </c>
      <c r="H17" s="473">
        <f>H16+HWP!E17</f>
        <v>1.43082638956521</v>
      </c>
      <c r="I17" s="456"/>
      <c r="J17" s="475">
        <f>Garden!J24</f>
        <v>0</v>
      </c>
      <c r="K17" s="476">
        <f>Paper!J24</f>
        <v>4.0698535541978179E-2</v>
      </c>
      <c r="L17" s="477">
        <f>Wood!J24</f>
        <v>0</v>
      </c>
      <c r="M17" s="478">
        <f>J17*(1-Recovery_OX!E17)*(1-Recovery_OX!F17)</f>
        <v>0</v>
      </c>
      <c r="N17" s="476">
        <f>K17*(1-Recovery_OX!E17)*(1-Recovery_OX!F17)</f>
        <v>4.0698535541978179E-2</v>
      </c>
      <c r="O17" s="477">
        <f>L17*(1-Recovery_OX!E17)*(1-Recovery_OX!F17)</f>
        <v>0</v>
      </c>
    </row>
    <row r="18" spans="2:15">
      <c r="B18" s="470">
        <f t="shared" si="0"/>
        <v>1956</v>
      </c>
      <c r="C18" s="471">
        <f>Stored_C!E24</f>
        <v>0</v>
      </c>
      <c r="D18" s="472">
        <f>Stored_C!F24+Stored_C!L24</f>
        <v>0.32610901695240002</v>
      </c>
      <c r="E18" s="473">
        <f>Stored_C!G24+Stored_C!M24</f>
        <v>0.26903993898573003</v>
      </c>
      <c r="F18" s="474">
        <f>F17+HWP!C18</f>
        <v>0</v>
      </c>
      <c r="G18" s="472">
        <f>G17+HWP!D18</f>
        <v>2.0604440346072002</v>
      </c>
      <c r="H18" s="473">
        <f>H17+HWP!E18</f>
        <v>1.6998663285509401</v>
      </c>
      <c r="I18" s="456"/>
      <c r="J18" s="475">
        <f>Garden!J25</f>
        <v>0</v>
      </c>
      <c r="K18" s="476">
        <f>Paper!J25</f>
        <v>4.8329605252563482E-2</v>
      </c>
      <c r="L18" s="477">
        <f>Wood!J25</f>
        <v>0</v>
      </c>
      <c r="M18" s="478">
        <f>J18*(1-Recovery_OX!E18)*(1-Recovery_OX!F18)</f>
        <v>0</v>
      </c>
      <c r="N18" s="476">
        <f>K18*(1-Recovery_OX!E18)*(1-Recovery_OX!F18)</f>
        <v>4.8329605252563482E-2</v>
      </c>
      <c r="O18" s="477">
        <f>L18*(1-Recovery_OX!E18)*(1-Recovery_OX!F18)</f>
        <v>0</v>
      </c>
    </row>
    <row r="19" spans="2:15">
      <c r="B19" s="470">
        <f t="shared" si="0"/>
        <v>1957</v>
      </c>
      <c r="C19" s="471">
        <f>Stored_C!E25</f>
        <v>0</v>
      </c>
      <c r="D19" s="472">
        <f>Stored_C!F25+Stored_C!L25</f>
        <v>0.33502072689360007</v>
      </c>
      <c r="E19" s="473">
        <f>Stored_C!G25+Stored_C!M25</f>
        <v>0.27639209968722001</v>
      </c>
      <c r="F19" s="474">
        <f>F18+HWP!C19</f>
        <v>0</v>
      </c>
      <c r="G19" s="472">
        <f>G18+HWP!D19</f>
        <v>2.3954647615008002</v>
      </c>
      <c r="H19" s="473">
        <f>H18+HWP!E19</f>
        <v>1.9762584282381601</v>
      </c>
      <c r="I19" s="456"/>
      <c r="J19" s="475">
        <f>Garden!J26</f>
        <v>0</v>
      </c>
      <c r="K19" s="476">
        <f>Paper!J26</f>
        <v>5.5732965962287259E-2</v>
      </c>
      <c r="L19" s="477">
        <f>Wood!J26</f>
        <v>0</v>
      </c>
      <c r="M19" s="478">
        <f>J19*(1-Recovery_OX!E19)*(1-Recovery_OX!F19)</f>
        <v>0</v>
      </c>
      <c r="N19" s="476">
        <f>K19*(1-Recovery_OX!E19)*(1-Recovery_OX!F19)</f>
        <v>5.5732965962287259E-2</v>
      </c>
      <c r="O19" s="477">
        <f>L19*(1-Recovery_OX!E19)*(1-Recovery_OX!F19)</f>
        <v>0</v>
      </c>
    </row>
    <row r="20" spans="2:15">
      <c r="B20" s="470">
        <f t="shared" si="0"/>
        <v>1958</v>
      </c>
      <c r="C20" s="471">
        <f>Stored_C!E26</f>
        <v>0</v>
      </c>
      <c r="D20" s="472">
        <f>Stored_C!F26+Stored_C!L26</f>
        <v>0.3439952332608</v>
      </c>
      <c r="E20" s="473">
        <f>Stored_C!G26+Stored_C!M26</f>
        <v>0.28379606744016</v>
      </c>
      <c r="F20" s="474">
        <f>F19+HWP!C20</f>
        <v>0</v>
      </c>
      <c r="G20" s="472">
        <f>G19+HWP!D20</f>
        <v>2.7394599947616003</v>
      </c>
      <c r="H20" s="473">
        <f>H19+HWP!E20</f>
        <v>2.26005449567832</v>
      </c>
      <c r="I20" s="456"/>
      <c r="J20" s="475">
        <f>Garden!J27</f>
        <v>0</v>
      </c>
      <c r="K20" s="476">
        <f>Paper!J27</f>
        <v>6.29274172815079E-2</v>
      </c>
      <c r="L20" s="477">
        <f>Wood!J27</f>
        <v>0</v>
      </c>
      <c r="M20" s="478">
        <f>J20*(1-Recovery_OX!E20)*(1-Recovery_OX!F20)</f>
        <v>0</v>
      </c>
      <c r="N20" s="476">
        <f>K20*(1-Recovery_OX!E20)*(1-Recovery_OX!F20)</f>
        <v>6.29274172815079E-2</v>
      </c>
      <c r="O20" s="477">
        <f>L20*(1-Recovery_OX!E20)*(1-Recovery_OX!F20)</f>
        <v>0</v>
      </c>
    </row>
    <row r="21" spans="2:15">
      <c r="B21" s="470">
        <f t="shared" si="0"/>
        <v>1959</v>
      </c>
      <c r="C21" s="471">
        <f>Stored_C!E27</f>
        <v>0</v>
      </c>
      <c r="D21" s="472">
        <f>Stored_C!F27+Stored_C!L27</f>
        <v>0.35298409309680001</v>
      </c>
      <c r="E21" s="473">
        <f>Stored_C!G27+Stored_C!M27</f>
        <v>0.29121187680485999</v>
      </c>
      <c r="F21" s="474">
        <f>F20+HWP!C21</f>
        <v>0</v>
      </c>
      <c r="G21" s="472">
        <f>G20+HWP!D21</f>
        <v>3.0924440878584001</v>
      </c>
      <c r="H21" s="473">
        <f>H20+HWP!E21</f>
        <v>2.5512663724831799</v>
      </c>
      <c r="I21" s="456"/>
      <c r="J21" s="475">
        <f>Garden!J28</f>
        <v>0</v>
      </c>
      <c r="K21" s="476">
        <f>Paper!J28</f>
        <v>6.9929137562522017E-2</v>
      </c>
      <c r="L21" s="477">
        <f>Wood!J28</f>
        <v>0</v>
      </c>
      <c r="M21" s="478">
        <f>J21*(1-Recovery_OX!E21)*(1-Recovery_OX!F21)</f>
        <v>0</v>
      </c>
      <c r="N21" s="476">
        <f>K21*(1-Recovery_OX!E21)*(1-Recovery_OX!F21)</f>
        <v>6.9929137562522017E-2</v>
      </c>
      <c r="O21" s="477">
        <f>L21*(1-Recovery_OX!E21)*(1-Recovery_OX!F21)</f>
        <v>0</v>
      </c>
    </row>
    <row r="22" spans="2:15">
      <c r="B22" s="470">
        <f t="shared" si="0"/>
        <v>1960</v>
      </c>
      <c r="C22" s="471">
        <f>Stored_C!E28</f>
        <v>0</v>
      </c>
      <c r="D22" s="472">
        <f>Stored_C!F28+Stored_C!L28</f>
        <v>0.45865971295319996</v>
      </c>
      <c r="E22" s="473">
        <f>Stored_C!G28+Stored_C!M28</f>
        <v>0.37839426318638991</v>
      </c>
      <c r="F22" s="474">
        <f>F21+HWP!C22</f>
        <v>0</v>
      </c>
      <c r="G22" s="472">
        <f>G21+HWP!D22</f>
        <v>3.5511038008116</v>
      </c>
      <c r="H22" s="473">
        <f>H21+HWP!E22</f>
        <v>2.9296606356695696</v>
      </c>
      <c r="I22" s="456"/>
      <c r="J22" s="475">
        <f>Garden!J29</f>
        <v>0</v>
      </c>
      <c r="K22" s="476">
        <f>Paper!J29</f>
        <v>7.6751626280075522E-2</v>
      </c>
      <c r="L22" s="477">
        <f>Wood!J29</f>
        <v>0</v>
      </c>
      <c r="M22" s="478">
        <f>J22*(1-Recovery_OX!E22)*(1-Recovery_OX!F22)</f>
        <v>0</v>
      </c>
      <c r="N22" s="476">
        <f>K22*(1-Recovery_OX!E22)*(1-Recovery_OX!F22)</f>
        <v>7.6751626280075522E-2</v>
      </c>
      <c r="O22" s="477">
        <f>L22*(1-Recovery_OX!E22)*(1-Recovery_OX!F22)</f>
        <v>0</v>
      </c>
    </row>
    <row r="23" spans="2:15">
      <c r="B23" s="470">
        <f t="shared" si="0"/>
        <v>1961</v>
      </c>
      <c r="C23" s="471">
        <f>Stored_C!E29</f>
        <v>0</v>
      </c>
      <c r="D23" s="472">
        <f>Stored_C!F29+Stored_C!L29</f>
        <v>0.43937109750000003</v>
      </c>
      <c r="E23" s="473">
        <f>Stored_C!G29+Stored_C!M29</f>
        <v>0.36248115543750004</v>
      </c>
      <c r="F23" s="474">
        <f>F22+HWP!C23</f>
        <v>0</v>
      </c>
      <c r="G23" s="472">
        <f>G22+HWP!D23</f>
        <v>3.9904748983116001</v>
      </c>
      <c r="H23" s="473">
        <f>H22+HWP!E23</f>
        <v>3.2921417911070696</v>
      </c>
      <c r="I23" s="456"/>
      <c r="J23" s="475">
        <f>Garden!J30</f>
        <v>0</v>
      </c>
      <c r="K23" s="476">
        <f>Paper!J30</f>
        <v>8.6570725890680642E-2</v>
      </c>
      <c r="L23" s="477">
        <f>Wood!J30</f>
        <v>0</v>
      </c>
      <c r="M23" s="478">
        <f>J23*(1-Recovery_OX!E23)*(1-Recovery_OX!F23)</f>
        <v>0</v>
      </c>
      <c r="N23" s="476">
        <f>K23*(1-Recovery_OX!E23)*(1-Recovery_OX!F23)</f>
        <v>8.6570725890680642E-2</v>
      </c>
      <c r="O23" s="477">
        <f>L23*(1-Recovery_OX!E23)*(1-Recovery_OX!F23)</f>
        <v>0</v>
      </c>
    </row>
    <row r="24" spans="2:15">
      <c r="B24" s="470">
        <f t="shared" si="0"/>
        <v>1962</v>
      </c>
      <c r="C24" s="471">
        <f>Stored_C!E30</f>
        <v>0</v>
      </c>
      <c r="D24" s="472">
        <f>Stored_C!F30+Stored_C!L30</f>
        <v>0.45930121514400013</v>
      </c>
      <c r="E24" s="473">
        <f>Stored_C!G30+Stored_C!M30</f>
        <v>0.37892350249380002</v>
      </c>
      <c r="F24" s="474">
        <f>F23+HWP!C24</f>
        <v>0</v>
      </c>
      <c r="G24" s="472">
        <f>G23+HWP!D24</f>
        <v>4.4497761134556004</v>
      </c>
      <c r="H24" s="473">
        <f>H23+HWP!E24</f>
        <v>3.6710652936008694</v>
      </c>
      <c r="I24" s="456"/>
      <c r="J24" s="475">
        <f>Garden!J31</f>
        <v>0</v>
      </c>
      <c r="K24" s="476">
        <f>Paper!J31</f>
        <v>9.5094843353364267E-2</v>
      </c>
      <c r="L24" s="477">
        <f>Wood!J31</f>
        <v>0</v>
      </c>
      <c r="M24" s="478">
        <f>J24*(1-Recovery_OX!E24)*(1-Recovery_OX!F24)</f>
        <v>0</v>
      </c>
      <c r="N24" s="476">
        <f>K24*(1-Recovery_OX!E24)*(1-Recovery_OX!F24)</f>
        <v>9.5094843353364267E-2</v>
      </c>
      <c r="O24" s="477">
        <f>L24*(1-Recovery_OX!E24)*(1-Recovery_OX!F24)</f>
        <v>0</v>
      </c>
    </row>
    <row r="25" spans="2:15">
      <c r="B25" s="470">
        <f t="shared" si="0"/>
        <v>1963</v>
      </c>
      <c r="C25" s="471">
        <f>Stored_C!E31</f>
        <v>0</v>
      </c>
      <c r="D25" s="472">
        <f>Stored_C!F31+Stored_C!L31</f>
        <v>0.47988865641600009</v>
      </c>
      <c r="E25" s="473">
        <f>Stored_C!G31+Stored_C!M31</f>
        <v>0.39590814154320003</v>
      </c>
      <c r="F25" s="474">
        <f>F24+HWP!C25</f>
        <v>0</v>
      </c>
      <c r="G25" s="472">
        <f>G24+HWP!D25</f>
        <v>4.9296647698716001</v>
      </c>
      <c r="H25" s="473">
        <f>H24+HWP!E25</f>
        <v>4.0669734351440692</v>
      </c>
      <c r="I25" s="456"/>
      <c r="J25" s="475">
        <f>Garden!J32</f>
        <v>0</v>
      </c>
      <c r="K25" s="476">
        <f>Paper!J32</f>
        <v>0.10369481897112705</v>
      </c>
      <c r="L25" s="477">
        <f>Wood!J32</f>
        <v>0</v>
      </c>
      <c r="M25" s="478">
        <f>J25*(1-Recovery_OX!E25)*(1-Recovery_OX!F25)</f>
        <v>0</v>
      </c>
      <c r="N25" s="476">
        <f>K25*(1-Recovery_OX!E25)*(1-Recovery_OX!F25)</f>
        <v>0.10369481897112705</v>
      </c>
      <c r="O25" s="477">
        <f>L25*(1-Recovery_OX!E25)*(1-Recovery_OX!F25)</f>
        <v>0</v>
      </c>
    </row>
    <row r="26" spans="2:15">
      <c r="B26" s="470">
        <f t="shared" si="0"/>
        <v>1964</v>
      </c>
      <c r="C26" s="471">
        <f>Stored_C!E32</f>
        <v>0</v>
      </c>
      <c r="D26" s="472">
        <f>Stored_C!F32+Stored_C!L32</f>
        <v>0.50069792402400004</v>
      </c>
      <c r="E26" s="473">
        <f>Stored_C!G32+Stored_C!M32</f>
        <v>0.41307578731980005</v>
      </c>
      <c r="F26" s="474">
        <f>F25+HWP!C26</f>
        <v>0</v>
      </c>
      <c r="G26" s="472">
        <f>G25+HWP!D26</f>
        <v>5.4303626938956002</v>
      </c>
      <c r="H26" s="473">
        <f>H25+HWP!E26</f>
        <v>4.4800492224638688</v>
      </c>
      <c r="I26" s="456"/>
      <c r="J26" s="475">
        <f>Garden!J33</f>
        <v>0</v>
      </c>
      <c r="K26" s="476">
        <f>Paper!J33</f>
        <v>0.1123870328074292</v>
      </c>
      <c r="L26" s="477">
        <f>Wood!J33</f>
        <v>0</v>
      </c>
      <c r="M26" s="478">
        <f>J26*(1-Recovery_OX!E26)*(1-Recovery_OX!F26)</f>
        <v>0</v>
      </c>
      <c r="N26" s="476">
        <f>K26*(1-Recovery_OX!E26)*(1-Recovery_OX!F26)</f>
        <v>0.1123870328074292</v>
      </c>
      <c r="O26" s="477">
        <f>L26*(1-Recovery_OX!E26)*(1-Recovery_OX!F26)</f>
        <v>0</v>
      </c>
    </row>
    <row r="27" spans="2:15">
      <c r="B27" s="470">
        <f t="shared" si="0"/>
        <v>1965</v>
      </c>
      <c r="C27" s="471">
        <f>Stored_C!E33</f>
        <v>0</v>
      </c>
      <c r="D27" s="472">
        <f>Stored_C!F33+Stored_C!L33</f>
        <v>0.52213189374000002</v>
      </c>
      <c r="E27" s="473">
        <f>Stored_C!G33+Stored_C!M33</f>
        <v>0.43075881233549995</v>
      </c>
      <c r="F27" s="474">
        <f>F26+HWP!C27</f>
        <v>0</v>
      </c>
      <c r="G27" s="472">
        <f>G26+HWP!D27</f>
        <v>5.9524945876356004</v>
      </c>
      <c r="H27" s="473">
        <f>H26+HWP!E27</f>
        <v>4.910808034799369</v>
      </c>
      <c r="I27" s="456"/>
      <c r="J27" s="475">
        <f>Garden!J34</f>
        <v>0</v>
      </c>
      <c r="K27" s="476">
        <f>Paper!J34</f>
        <v>0.12117250745496767</v>
      </c>
      <c r="L27" s="477">
        <f>Wood!J34</f>
        <v>0</v>
      </c>
      <c r="M27" s="478">
        <f>J27*(1-Recovery_OX!E27)*(1-Recovery_OX!F27)</f>
        <v>0</v>
      </c>
      <c r="N27" s="476">
        <f>K27*(1-Recovery_OX!E27)*(1-Recovery_OX!F27)</f>
        <v>0.12117250745496767</v>
      </c>
      <c r="O27" s="477">
        <f>L27*(1-Recovery_OX!E27)*(1-Recovery_OX!F27)</f>
        <v>0</v>
      </c>
    </row>
    <row r="28" spans="2:15">
      <c r="B28" s="470">
        <f t="shared" si="0"/>
        <v>1966</v>
      </c>
      <c r="C28" s="471">
        <f>Stored_C!E34</f>
        <v>0</v>
      </c>
      <c r="D28" s="472">
        <f>Stored_C!F34+Stored_C!L34</f>
        <v>0.54411227391600003</v>
      </c>
      <c r="E28" s="473">
        <f>Stored_C!G34+Stored_C!M34</f>
        <v>0.44889262598069996</v>
      </c>
      <c r="F28" s="474">
        <f>F27+HWP!C28</f>
        <v>0</v>
      </c>
      <c r="G28" s="472">
        <f>G27+HWP!D28</f>
        <v>6.4966068615516006</v>
      </c>
      <c r="H28" s="473">
        <f>H27+HWP!E28</f>
        <v>5.359700660780069</v>
      </c>
      <c r="I28" s="456"/>
      <c r="J28" s="475">
        <f>Garden!J35</f>
        <v>0</v>
      </c>
      <c r="K28" s="476">
        <f>Paper!J35</f>
        <v>0.13006537902858012</v>
      </c>
      <c r="L28" s="477">
        <f>Wood!J35</f>
        <v>0</v>
      </c>
      <c r="M28" s="478">
        <f>J28*(1-Recovery_OX!E28)*(1-Recovery_OX!F28)</f>
        <v>0</v>
      </c>
      <c r="N28" s="476">
        <f>K28*(1-Recovery_OX!E28)*(1-Recovery_OX!F28)</f>
        <v>0.13006537902858012</v>
      </c>
      <c r="O28" s="477">
        <f>L28*(1-Recovery_OX!E28)*(1-Recovery_OX!F28)</f>
        <v>0</v>
      </c>
    </row>
    <row r="29" spans="2:15">
      <c r="B29" s="470">
        <f t="shared" si="0"/>
        <v>1967</v>
      </c>
      <c r="C29" s="471">
        <f>Stored_C!E35</f>
        <v>0</v>
      </c>
      <c r="D29" s="472">
        <f>Stored_C!F35+Stored_C!L35</f>
        <v>0.52596967975318809</v>
      </c>
      <c r="E29" s="473">
        <f>Stored_C!G35+Stored_C!M35</f>
        <v>0.43392498579638017</v>
      </c>
      <c r="F29" s="474">
        <f>F28+HWP!C29</f>
        <v>0</v>
      </c>
      <c r="G29" s="472">
        <f>G28+HWP!D29</f>
        <v>7.0225765413047885</v>
      </c>
      <c r="H29" s="473">
        <f>H28+HWP!E29</f>
        <v>5.7936256465764489</v>
      </c>
      <c r="I29" s="456"/>
      <c r="J29" s="475">
        <f>Garden!J36</f>
        <v>0</v>
      </c>
      <c r="K29" s="476">
        <f>Paper!J36</f>
        <v>0.13907626614273938</v>
      </c>
      <c r="L29" s="477">
        <f>Wood!J36</f>
        <v>0</v>
      </c>
      <c r="M29" s="478">
        <f>J29*(1-Recovery_OX!E29)*(1-Recovery_OX!F29)</f>
        <v>0</v>
      </c>
      <c r="N29" s="476">
        <f>K29*(1-Recovery_OX!E29)*(1-Recovery_OX!F29)</f>
        <v>0.13907626614273938</v>
      </c>
      <c r="O29" s="477">
        <f>L29*(1-Recovery_OX!E29)*(1-Recovery_OX!F29)</f>
        <v>0</v>
      </c>
    </row>
    <row r="30" spans="2:15">
      <c r="B30" s="470">
        <f t="shared" si="0"/>
        <v>1968</v>
      </c>
      <c r="C30" s="471">
        <f>Stored_C!E36</f>
        <v>0</v>
      </c>
      <c r="D30" s="472">
        <f>Stored_C!F36+Stored_C!L36</f>
        <v>0.55779165371085737</v>
      </c>
      <c r="E30" s="473">
        <f>Stored_C!G36+Stored_C!M36</f>
        <v>0.46017811431145733</v>
      </c>
      <c r="F30" s="474">
        <f>F29+HWP!C30</f>
        <v>0</v>
      </c>
      <c r="G30" s="472">
        <f>G29+HWP!D30</f>
        <v>7.5803681950156463</v>
      </c>
      <c r="H30" s="473">
        <f>H29+HWP!E30</f>
        <v>6.253803760887906</v>
      </c>
      <c r="I30" s="456"/>
      <c r="J30" s="475">
        <f>Garden!J37</f>
        <v>0</v>
      </c>
      <c r="K30" s="476">
        <f>Paper!J37</f>
        <v>0.14688431067949298</v>
      </c>
      <c r="L30" s="477">
        <f>Wood!J37</f>
        <v>0</v>
      </c>
      <c r="M30" s="478">
        <f>J30*(1-Recovery_OX!E30)*(1-Recovery_OX!F30)</f>
        <v>0</v>
      </c>
      <c r="N30" s="476">
        <f>K30*(1-Recovery_OX!E30)*(1-Recovery_OX!F30)</f>
        <v>0.14688431067949298</v>
      </c>
      <c r="O30" s="477">
        <f>L30*(1-Recovery_OX!E30)*(1-Recovery_OX!F30)</f>
        <v>0</v>
      </c>
    </row>
    <row r="31" spans="2:15">
      <c r="B31" s="470">
        <f t="shared" si="0"/>
        <v>1969</v>
      </c>
      <c r="C31" s="471">
        <f>Stored_C!E37</f>
        <v>0</v>
      </c>
      <c r="D31" s="472">
        <f>Stored_C!F37+Stored_C!L37</f>
        <v>0.59068503955171436</v>
      </c>
      <c r="E31" s="473">
        <f>Stored_C!G37+Stored_C!M37</f>
        <v>0.48731515763016436</v>
      </c>
      <c r="F31" s="474">
        <f>F30+HWP!C31</f>
        <v>0</v>
      </c>
      <c r="G31" s="472">
        <f>G30+HWP!D31</f>
        <v>8.1710532345673599</v>
      </c>
      <c r="H31" s="473">
        <f>H30+HWP!E31</f>
        <v>6.7411189185180707</v>
      </c>
      <c r="I31" s="456"/>
      <c r="J31" s="475">
        <f>Garden!J38</f>
        <v>0</v>
      </c>
      <c r="K31" s="476">
        <f>Paper!J38</f>
        <v>0.15520574240864038</v>
      </c>
      <c r="L31" s="477">
        <f>Wood!J38</f>
        <v>0</v>
      </c>
      <c r="M31" s="478">
        <f>J31*(1-Recovery_OX!E31)*(1-Recovery_OX!F31)</f>
        <v>0</v>
      </c>
      <c r="N31" s="476">
        <f>K31*(1-Recovery_OX!E31)*(1-Recovery_OX!F31)</f>
        <v>0.15520574240864038</v>
      </c>
      <c r="O31" s="477">
        <f>L31*(1-Recovery_OX!E31)*(1-Recovery_OX!F31)</f>
        <v>0</v>
      </c>
    </row>
    <row r="32" spans="2:15">
      <c r="B32" s="470">
        <f t="shared" si="0"/>
        <v>1970</v>
      </c>
      <c r="C32" s="471">
        <f>Stored_C!E38</f>
        <v>0</v>
      </c>
      <c r="D32" s="472">
        <f>Stored_C!F38+Stored_C!L38</f>
        <v>0.62466537147788048</v>
      </c>
      <c r="E32" s="473">
        <f>Stored_C!G38+Stored_C!M38</f>
        <v>0.51534893146925143</v>
      </c>
      <c r="F32" s="474">
        <f>F31+HWP!C32</f>
        <v>0</v>
      </c>
      <c r="G32" s="472">
        <f>G31+HWP!D32</f>
        <v>8.7957186060452397</v>
      </c>
      <c r="H32" s="473">
        <f>H31+HWP!E32</f>
        <v>7.2564678499873221</v>
      </c>
      <c r="I32" s="456"/>
      <c r="J32" s="475">
        <f>Garden!J39</f>
        <v>0</v>
      </c>
      <c r="K32" s="476">
        <f>Paper!J39</f>
        <v>0.16404091127052373</v>
      </c>
      <c r="L32" s="477">
        <f>Wood!J39</f>
        <v>0</v>
      </c>
      <c r="M32" s="478">
        <f>J32*(1-Recovery_OX!E32)*(1-Recovery_OX!F32)</f>
        <v>0</v>
      </c>
      <c r="N32" s="476">
        <f>K32*(1-Recovery_OX!E32)*(1-Recovery_OX!F32)</f>
        <v>0.15637000109889465</v>
      </c>
      <c r="O32" s="477">
        <f>L32*(1-Recovery_OX!E32)*(1-Recovery_OX!F32)</f>
        <v>0</v>
      </c>
    </row>
    <row r="33" spans="2:15">
      <c r="B33" s="470">
        <f t="shared" si="0"/>
        <v>1971</v>
      </c>
      <c r="C33" s="471">
        <f>Stored_C!E39</f>
        <v>0</v>
      </c>
      <c r="D33" s="472">
        <f>Stored_C!F39+Stored_C!L39</f>
        <v>0.6597467069872025</v>
      </c>
      <c r="E33" s="473">
        <f>Stored_C!G39+Stored_C!M39</f>
        <v>0.54429103326444195</v>
      </c>
      <c r="F33" s="474">
        <f>F32+HWP!C33</f>
        <v>0</v>
      </c>
      <c r="G33" s="472">
        <f>G32+HWP!D33</f>
        <v>9.4554653130324429</v>
      </c>
      <c r="H33" s="473">
        <f>H32+HWP!E33</f>
        <v>7.8007588832517643</v>
      </c>
      <c r="I33" s="456"/>
      <c r="J33" s="475">
        <f>Garden!J40</f>
        <v>0</v>
      </c>
      <c r="K33" s="476">
        <f>Paper!J40</f>
        <v>0.17339065184805957</v>
      </c>
      <c r="L33" s="477">
        <f>Wood!J40</f>
        <v>0</v>
      </c>
      <c r="M33" s="478">
        <f>J33*(1-Recovery_OX!E33)*(1-Recovery_OX!F33)</f>
        <v>0</v>
      </c>
      <c r="N33" s="476">
        <f>K33*(1-Recovery_OX!E33)*(1-Recovery_OX!F33)</f>
        <v>0.16522176164962346</v>
      </c>
      <c r="O33" s="477">
        <f>L33*(1-Recovery_OX!E33)*(1-Recovery_OX!F33)</f>
        <v>0</v>
      </c>
    </row>
    <row r="34" spans="2:15">
      <c r="B34" s="470">
        <f t="shared" si="0"/>
        <v>1972</v>
      </c>
      <c r="C34" s="471">
        <f>Stored_C!E40</f>
        <v>0</v>
      </c>
      <c r="D34" s="472">
        <f>Stored_C!F40+Stored_C!L40</f>
        <v>0.69594141004636956</v>
      </c>
      <c r="E34" s="473">
        <f>Stored_C!G40+Stored_C!M40</f>
        <v>0.57415166328825473</v>
      </c>
      <c r="F34" s="474">
        <f>F33+HWP!C34</f>
        <v>0</v>
      </c>
      <c r="G34" s="472">
        <f>G33+HWP!D34</f>
        <v>10.151406723078813</v>
      </c>
      <c r="H34" s="473">
        <f>H33+HWP!E34</f>
        <v>8.3749105465400184</v>
      </c>
      <c r="I34" s="456"/>
      <c r="J34" s="475">
        <f>Garden!J41</f>
        <v>0</v>
      </c>
      <c r="K34" s="476">
        <f>Paper!J41</f>
        <v>0.18325620228208728</v>
      </c>
      <c r="L34" s="477">
        <f>Wood!J41</f>
        <v>0</v>
      </c>
      <c r="M34" s="478">
        <f>J34*(1-Recovery_OX!E34)*(1-Recovery_OX!F34)</f>
        <v>0</v>
      </c>
      <c r="N34" s="476">
        <f>K34*(1-Recovery_OX!E34)*(1-Recovery_OX!F34)</f>
        <v>0.17458956539186651</v>
      </c>
      <c r="O34" s="477">
        <f>L34*(1-Recovery_OX!E34)*(1-Recovery_OX!F34)</f>
        <v>0</v>
      </c>
    </row>
    <row r="35" spans="2:15">
      <c r="B35" s="470">
        <f t="shared" si="0"/>
        <v>1973</v>
      </c>
      <c r="C35" s="471">
        <f>Stored_C!E41</f>
        <v>0</v>
      </c>
      <c r="D35" s="472">
        <f>Stored_C!F41+Stored_C!L41</f>
        <v>0.73325991335825136</v>
      </c>
      <c r="E35" s="473">
        <f>Stored_C!G41+Stored_C!M41</f>
        <v>0.60493942852055738</v>
      </c>
      <c r="F35" s="474">
        <f>F34+HWP!C35</f>
        <v>0</v>
      </c>
      <c r="G35" s="472">
        <f>G34+HWP!D35</f>
        <v>10.884666636437064</v>
      </c>
      <c r="H35" s="473">
        <f>H34+HWP!E35</f>
        <v>8.979849975060576</v>
      </c>
      <c r="I35" s="456"/>
      <c r="J35" s="475">
        <f>Garden!J42</f>
        <v>0</v>
      </c>
      <c r="K35" s="476">
        <f>Paper!J42</f>
        <v>0.19363912157366406</v>
      </c>
      <c r="L35" s="477">
        <f>Wood!J42</f>
        <v>0</v>
      </c>
      <c r="M35" s="478">
        <f>J35*(1-Recovery_OX!E35)*(1-Recovery_OX!F35)</f>
        <v>0</v>
      </c>
      <c r="N35" s="476">
        <f>K35*(1-Recovery_OX!E35)*(1-Recovery_OX!F35)</f>
        <v>0.18446873314376874</v>
      </c>
      <c r="O35" s="477">
        <f>L35*(1-Recovery_OX!E35)*(1-Recovery_OX!F35)</f>
        <v>0</v>
      </c>
    </row>
    <row r="36" spans="2:15">
      <c r="B36" s="470">
        <f t="shared" si="0"/>
        <v>1974</v>
      </c>
      <c r="C36" s="471">
        <f>Stored_C!E42</f>
        <v>0</v>
      </c>
      <c r="D36" s="472">
        <f>Stored_C!F42+Stored_C!L42</f>
        <v>0.77171045792061921</v>
      </c>
      <c r="E36" s="473">
        <f>Stored_C!G42+Stored_C!M42</f>
        <v>0.63666112778451078</v>
      </c>
      <c r="F36" s="474">
        <f>F35+HWP!C36</f>
        <v>0</v>
      </c>
      <c r="G36" s="472">
        <f>G35+HWP!D36</f>
        <v>11.656377094357683</v>
      </c>
      <c r="H36" s="473">
        <f>H35+HWP!E36</f>
        <v>9.6165111028450863</v>
      </c>
      <c r="I36" s="456"/>
      <c r="J36" s="475">
        <f>Garden!J43</f>
        <v>0</v>
      </c>
      <c r="K36" s="476">
        <f>Paper!J43</f>
        <v>0.20454120469829234</v>
      </c>
      <c r="L36" s="477">
        <f>Wood!J43</f>
        <v>0</v>
      </c>
      <c r="M36" s="478">
        <f>J36*(1-Recovery_OX!E36)*(1-Recovery_OX!F36)</f>
        <v>0</v>
      </c>
      <c r="N36" s="476">
        <f>K36*(1-Recovery_OX!E36)*(1-Recovery_OX!F36)</f>
        <v>0.19485662350673877</v>
      </c>
      <c r="O36" s="477">
        <f>L36*(1-Recovery_OX!E36)*(1-Recovery_OX!F36)</f>
        <v>0</v>
      </c>
    </row>
    <row r="37" spans="2:15">
      <c r="B37" s="470">
        <f t="shared" si="0"/>
        <v>1975</v>
      </c>
      <c r="C37" s="471">
        <f>Stored_C!E43</f>
        <v>0</v>
      </c>
      <c r="D37" s="472">
        <f>Stored_C!F43+Stored_C!L43</f>
        <v>0.81129880792451381</v>
      </c>
      <c r="E37" s="473">
        <f>Stored_C!G43+Stored_C!M43</f>
        <v>0.66932151653772387</v>
      </c>
      <c r="F37" s="474">
        <f>F36+HWP!C37</f>
        <v>0</v>
      </c>
      <c r="G37" s="472">
        <f>G36+HWP!D37</f>
        <v>12.467675902282197</v>
      </c>
      <c r="H37" s="473">
        <f>H36+HWP!E37</f>
        <v>10.285832619382811</v>
      </c>
      <c r="I37" s="456"/>
      <c r="J37" s="475">
        <f>Garden!J44</f>
        <v>0</v>
      </c>
      <c r="K37" s="476">
        <f>Paper!J44</f>
        <v>0.21596439493694924</v>
      </c>
      <c r="L37" s="477">
        <f>Wood!J44</f>
        <v>0</v>
      </c>
      <c r="M37" s="478">
        <f>J37*(1-Recovery_OX!E37)*(1-Recovery_OX!F37)</f>
        <v>0</v>
      </c>
      <c r="N37" s="476">
        <f>K37*(1-Recovery_OX!E37)*(1-Recovery_OX!F37)</f>
        <v>0.20575207929335185</v>
      </c>
      <c r="O37" s="477">
        <f>L37*(1-Recovery_OX!E37)*(1-Recovery_OX!F37)</f>
        <v>0</v>
      </c>
    </row>
    <row r="38" spans="2:15">
      <c r="B38" s="470">
        <f t="shared" si="0"/>
        <v>1976</v>
      </c>
      <c r="C38" s="471">
        <f>Stored_C!E44</f>
        <v>0</v>
      </c>
      <c r="D38" s="472">
        <f>Stored_C!F44+Stored_C!L44</f>
        <v>0.85202793887959238</v>
      </c>
      <c r="E38" s="473">
        <f>Stored_C!G44+Stored_C!M44</f>
        <v>0.70292304957566376</v>
      </c>
      <c r="F38" s="474">
        <f>F37+HWP!C38</f>
        <v>0</v>
      </c>
      <c r="G38" s="472">
        <f>G37+HWP!D38</f>
        <v>13.31970384116179</v>
      </c>
      <c r="H38" s="473">
        <f>H37+HWP!E38</f>
        <v>10.988755668958476</v>
      </c>
      <c r="I38" s="456"/>
      <c r="J38" s="475">
        <f>Garden!J45</f>
        <v>0</v>
      </c>
      <c r="K38" s="476">
        <f>Paper!J45</f>
        <v>0.22791069280515786</v>
      </c>
      <c r="L38" s="477">
        <f>Wood!J45</f>
        <v>0</v>
      </c>
      <c r="M38" s="478">
        <f>J38*(1-Recovery_OX!E38)*(1-Recovery_OX!F38)</f>
        <v>0</v>
      </c>
      <c r="N38" s="476">
        <f>K38*(1-Recovery_OX!E38)*(1-Recovery_OX!F38)</f>
        <v>0.21715496134071915</v>
      </c>
      <c r="O38" s="477">
        <f>L38*(1-Recovery_OX!E38)*(1-Recovery_OX!F38)</f>
        <v>0</v>
      </c>
    </row>
    <row r="39" spans="2:15">
      <c r="B39" s="470">
        <f t="shared" si="0"/>
        <v>1977</v>
      </c>
      <c r="C39" s="471">
        <f>Stored_C!E45</f>
        <v>0</v>
      </c>
      <c r="D39" s="472">
        <f>Stored_C!F45+Stored_C!L45</f>
        <v>0.89389769667984964</v>
      </c>
      <c r="E39" s="473">
        <f>Stored_C!G45+Stored_C!M45</f>
        <v>0.737465599760876</v>
      </c>
      <c r="F39" s="474">
        <f>F38+HWP!C39</f>
        <v>0</v>
      </c>
      <c r="G39" s="472">
        <f>G38+HWP!D39</f>
        <v>14.213601537841638</v>
      </c>
      <c r="H39" s="473">
        <f>H38+HWP!E39</f>
        <v>11.726221268719351</v>
      </c>
      <c r="I39" s="456"/>
      <c r="J39" s="475">
        <f>Garden!J46</f>
        <v>0</v>
      </c>
      <c r="K39" s="476">
        <f>Paper!J46</f>
        <v>0.24038206093404405</v>
      </c>
      <c r="L39" s="477">
        <f>Wood!J46</f>
        <v>0</v>
      </c>
      <c r="M39" s="478">
        <f>J39*(1-Recovery_OX!E39)*(1-Recovery_OX!F39)</f>
        <v>0</v>
      </c>
      <c r="N39" s="476">
        <f>K39*(1-Recovery_OX!E39)*(1-Recovery_OX!F39)</f>
        <v>0.22906577440251061</v>
      </c>
      <c r="O39" s="477">
        <f>L39*(1-Recovery_OX!E39)*(1-Recovery_OX!F39)</f>
        <v>0</v>
      </c>
    </row>
    <row r="40" spans="2:15">
      <c r="B40" s="470">
        <f t="shared" si="0"/>
        <v>1978</v>
      </c>
      <c r="C40" s="471">
        <f>Stored_C!E46</f>
        <v>0</v>
      </c>
      <c r="D40" s="472">
        <f>Stored_C!F46+Stored_C!L46</f>
        <v>0.93690442513511651</v>
      </c>
      <c r="E40" s="473">
        <f>Stored_C!G46+Stored_C!M46</f>
        <v>0.77294615073647122</v>
      </c>
      <c r="F40" s="474">
        <f>F39+HWP!C40</f>
        <v>0</v>
      </c>
      <c r="G40" s="472">
        <f>G39+HWP!D40</f>
        <v>15.150505962976755</v>
      </c>
      <c r="H40" s="473">
        <f>H39+HWP!E40</f>
        <v>12.499167419455823</v>
      </c>
      <c r="I40" s="456"/>
      <c r="J40" s="475">
        <f>Garden!J47</f>
        <v>0</v>
      </c>
      <c r="K40" s="476">
        <f>Paper!J47</f>
        <v>0.2533803242261774</v>
      </c>
      <c r="L40" s="477">
        <f>Wood!J47</f>
        <v>0</v>
      </c>
      <c r="M40" s="478">
        <f>J40*(1-Recovery_OX!E40)*(1-Recovery_OX!F40)</f>
        <v>0</v>
      </c>
      <c r="N40" s="476">
        <f>K40*(1-Recovery_OX!E40)*(1-Recovery_OX!F40)</f>
        <v>0.2414853688831024</v>
      </c>
      <c r="O40" s="477">
        <f>L40*(1-Recovery_OX!E40)*(1-Recovery_OX!F40)</f>
        <v>0</v>
      </c>
    </row>
    <row r="41" spans="2:15">
      <c r="B41" s="470">
        <f t="shared" si="0"/>
        <v>1979</v>
      </c>
      <c r="C41" s="471">
        <f>Stored_C!E47</f>
        <v>0</v>
      </c>
      <c r="D41" s="472">
        <f>Stored_C!F47+Stored_C!L47</f>
        <v>0.98104055929060174</v>
      </c>
      <c r="E41" s="473">
        <f>Stored_C!G47+Stored_C!M47</f>
        <v>0.80935846141474643</v>
      </c>
      <c r="F41" s="474">
        <f>F40+HWP!C41</f>
        <v>0</v>
      </c>
      <c r="G41" s="472">
        <f>G40+HWP!D41</f>
        <v>16.131546522267357</v>
      </c>
      <c r="H41" s="473">
        <f>H40+HWP!E41</f>
        <v>13.308525880870569</v>
      </c>
      <c r="I41" s="456"/>
      <c r="J41" s="475">
        <f>Garden!J48</f>
        <v>0</v>
      </c>
      <c r="K41" s="476">
        <f>Paper!J48</f>
        <v>0.26690706457380697</v>
      </c>
      <c r="L41" s="477">
        <f>Wood!J48</f>
        <v>0</v>
      </c>
      <c r="M41" s="478">
        <f>J41*(1-Recovery_OX!E41)*(1-Recovery_OX!F41)</f>
        <v>0</v>
      </c>
      <c r="N41" s="476">
        <f>K41*(1-Recovery_OX!E41)*(1-Recovery_OX!F41)</f>
        <v>0.25441469842884168</v>
      </c>
      <c r="O41" s="477">
        <f>L41*(1-Recovery_OX!E41)*(1-Recovery_OX!F41)</f>
        <v>0</v>
      </c>
    </row>
    <row r="42" spans="2:15">
      <c r="B42" s="470">
        <f t="shared" si="0"/>
        <v>1980</v>
      </c>
      <c r="C42" s="471">
        <f>Stored_C!E48</f>
        <v>0</v>
      </c>
      <c r="D42" s="472">
        <f>Stored_C!F48+Stored_C!L48</f>
        <v>1.027019568</v>
      </c>
      <c r="E42" s="473">
        <f>Stored_C!G48+Stored_C!M48</f>
        <v>0.84729114360000013</v>
      </c>
      <c r="F42" s="474">
        <f>F41+HWP!C42</f>
        <v>0</v>
      </c>
      <c r="G42" s="472">
        <f>G41+HWP!D42</f>
        <v>17.158566090267357</v>
      </c>
      <c r="H42" s="473">
        <f>H41+HWP!E42</f>
        <v>14.155817024470569</v>
      </c>
      <c r="I42" s="456"/>
      <c r="J42" s="475">
        <f>Garden!J49</f>
        <v>0</v>
      </c>
      <c r="K42" s="476">
        <f>Paper!J49</f>
        <v>0.28096350938764486</v>
      </c>
      <c r="L42" s="477">
        <f>Wood!J49</f>
        <v>0</v>
      </c>
      <c r="M42" s="478">
        <f>J42*(1-Recovery_OX!E42)*(1-Recovery_OX!F42)</f>
        <v>0</v>
      </c>
      <c r="N42" s="476">
        <f>K42*(1-Recovery_OX!E42)*(1-Recovery_OX!F42)</f>
        <v>0.26784535036447327</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17.158566090267357</v>
      </c>
      <c r="H43" s="473">
        <f>H42+HWP!E43</f>
        <v>14.155817024470569</v>
      </c>
      <c r="I43" s="456"/>
      <c r="J43" s="475">
        <f>Garden!J50</f>
        <v>0</v>
      </c>
      <c r="K43" s="476">
        <f>Paper!J50</f>
        <v>0.29557414879129934</v>
      </c>
      <c r="L43" s="477">
        <f>Wood!J50</f>
        <v>0</v>
      </c>
      <c r="M43" s="478">
        <f>J43*(1-Recovery_OX!E43)*(1-Recovery_OX!F43)</f>
        <v>0</v>
      </c>
      <c r="N43" s="476">
        <f>K43*(1-Recovery_OX!E43)*(1-Recovery_OX!F43)</f>
        <v>0.29557414879129934</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17.158566090267357</v>
      </c>
      <c r="H44" s="473">
        <f>H43+HWP!E44</f>
        <v>14.155817024470569</v>
      </c>
      <c r="I44" s="456"/>
      <c r="J44" s="475">
        <f>Garden!J51</f>
        <v>0</v>
      </c>
      <c r="K44" s="476">
        <f>Paper!J51</f>
        <v>0.27559150965696871</v>
      </c>
      <c r="L44" s="477">
        <f>Wood!J51</f>
        <v>0</v>
      </c>
      <c r="M44" s="478">
        <f>J44*(1-Recovery_OX!E44)*(1-Recovery_OX!F44)</f>
        <v>0</v>
      </c>
      <c r="N44" s="476">
        <f>K44*(1-Recovery_OX!E44)*(1-Recovery_OX!F44)</f>
        <v>0.27559150965696871</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17.158566090267357</v>
      </c>
      <c r="H45" s="473">
        <f>H44+HWP!E45</f>
        <v>14.155817024470569</v>
      </c>
      <c r="I45" s="456"/>
      <c r="J45" s="475">
        <f>Garden!J52</f>
        <v>0</v>
      </c>
      <c r="K45" s="476">
        <f>Paper!J52</f>
        <v>0.2569598204227081</v>
      </c>
      <c r="L45" s="477">
        <f>Wood!J52</f>
        <v>0</v>
      </c>
      <c r="M45" s="478">
        <f>J45*(1-Recovery_OX!E45)*(1-Recovery_OX!F45)</f>
        <v>0</v>
      </c>
      <c r="N45" s="476">
        <f>K45*(1-Recovery_OX!E45)*(1-Recovery_OX!F45)</f>
        <v>0.2569598204227081</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17.158566090267357</v>
      </c>
      <c r="H46" s="473">
        <f>H45+HWP!E46</f>
        <v>14.155817024470569</v>
      </c>
      <c r="I46" s="456"/>
      <c r="J46" s="475">
        <f>Garden!J53</f>
        <v>0</v>
      </c>
      <c r="K46" s="476">
        <f>Paper!J53</f>
        <v>0.23958774852627532</v>
      </c>
      <c r="L46" s="477">
        <f>Wood!J53</f>
        <v>0</v>
      </c>
      <c r="M46" s="478">
        <f>J46*(1-Recovery_OX!E46)*(1-Recovery_OX!F46)</f>
        <v>0</v>
      </c>
      <c r="N46" s="476">
        <f>K46*(1-Recovery_OX!E46)*(1-Recovery_OX!F46)</f>
        <v>0.23958774852627532</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17.158566090267357</v>
      </c>
      <c r="H47" s="473">
        <f>H46+HWP!E47</f>
        <v>14.155817024470569</v>
      </c>
      <c r="I47" s="456"/>
      <c r="J47" s="475">
        <f>Garden!J54</f>
        <v>0</v>
      </c>
      <c r="K47" s="476">
        <f>Paper!J54</f>
        <v>0.22339013605107957</v>
      </c>
      <c r="L47" s="477">
        <f>Wood!J54</f>
        <v>0</v>
      </c>
      <c r="M47" s="478">
        <f>J47*(1-Recovery_OX!E47)*(1-Recovery_OX!F47)</f>
        <v>0</v>
      </c>
      <c r="N47" s="476">
        <f>K47*(1-Recovery_OX!E47)*(1-Recovery_OX!F47)</f>
        <v>0.22339013605107957</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17.158566090267357</v>
      </c>
      <c r="H48" s="473">
        <f>H47+HWP!E48</f>
        <v>14.155817024470569</v>
      </c>
      <c r="I48" s="456"/>
      <c r="J48" s="475">
        <f>Garden!J55</f>
        <v>0</v>
      </c>
      <c r="K48" s="476">
        <f>Paper!J55</f>
        <v>0.20828758228197558</v>
      </c>
      <c r="L48" s="477">
        <f>Wood!J55</f>
        <v>0</v>
      </c>
      <c r="M48" s="478">
        <f>J48*(1-Recovery_OX!E48)*(1-Recovery_OX!F48)</f>
        <v>0</v>
      </c>
      <c r="N48" s="476">
        <f>K48*(1-Recovery_OX!E48)*(1-Recovery_OX!F48)</f>
        <v>0.20828758228197558</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17.158566090267357</v>
      </c>
      <c r="H49" s="473">
        <f>H48+HWP!E49</f>
        <v>14.155817024470569</v>
      </c>
      <c r="I49" s="456"/>
      <c r="J49" s="475">
        <f>Garden!J56</f>
        <v>0</v>
      </c>
      <c r="K49" s="476">
        <f>Paper!J56</f>
        <v>0.19420605448286574</v>
      </c>
      <c r="L49" s="477">
        <f>Wood!J56</f>
        <v>0</v>
      </c>
      <c r="M49" s="478">
        <f>J49*(1-Recovery_OX!E49)*(1-Recovery_OX!F49)</f>
        <v>0</v>
      </c>
      <c r="N49" s="476">
        <f>K49*(1-Recovery_OX!E49)*(1-Recovery_OX!F49)</f>
        <v>0.19420605448286574</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17.158566090267357</v>
      </c>
      <c r="H50" s="473">
        <f>H49+HWP!E50</f>
        <v>14.155817024470569</v>
      </c>
      <c r="I50" s="456"/>
      <c r="J50" s="475">
        <f>Garden!J57</f>
        <v>0</v>
      </c>
      <c r="K50" s="476">
        <f>Paper!J57</f>
        <v>0.18107652498814189</v>
      </c>
      <c r="L50" s="477">
        <f>Wood!J57</f>
        <v>0</v>
      </c>
      <c r="M50" s="478">
        <f>J50*(1-Recovery_OX!E50)*(1-Recovery_OX!F50)</f>
        <v>0</v>
      </c>
      <c r="N50" s="476">
        <f>K50*(1-Recovery_OX!E50)*(1-Recovery_OX!F50)</f>
        <v>0.18107652498814189</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17.158566090267357</v>
      </c>
      <c r="H51" s="473">
        <f>H50+HWP!E51</f>
        <v>14.155817024470569</v>
      </c>
      <c r="I51" s="456"/>
      <c r="J51" s="475">
        <f>Garden!J58</f>
        <v>0</v>
      </c>
      <c r="K51" s="476">
        <f>Paper!J58</f>
        <v>0.1688346328289885</v>
      </c>
      <c r="L51" s="477">
        <f>Wood!J58</f>
        <v>0</v>
      </c>
      <c r="M51" s="478">
        <f>J51*(1-Recovery_OX!E51)*(1-Recovery_OX!F51)</f>
        <v>0</v>
      </c>
      <c r="N51" s="476">
        <f>K51*(1-Recovery_OX!E51)*(1-Recovery_OX!F51)</f>
        <v>0.1688346328289885</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17.158566090267357</v>
      </c>
      <c r="H52" s="473">
        <f>H51+HWP!E52</f>
        <v>14.155817024470569</v>
      </c>
      <c r="I52" s="456"/>
      <c r="J52" s="475">
        <f>Garden!J59</f>
        <v>0</v>
      </c>
      <c r="K52" s="476">
        <f>Paper!J59</f>
        <v>0.1574203682358388</v>
      </c>
      <c r="L52" s="477">
        <f>Wood!J59</f>
        <v>0</v>
      </c>
      <c r="M52" s="478">
        <f>J52*(1-Recovery_OX!E52)*(1-Recovery_OX!F52)</f>
        <v>0</v>
      </c>
      <c r="N52" s="476">
        <f>K52*(1-Recovery_OX!E52)*(1-Recovery_OX!F52)</f>
        <v>0.1574203682358388</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17.158566090267357</v>
      </c>
      <c r="H53" s="473">
        <f>H52+HWP!E53</f>
        <v>14.155817024470569</v>
      </c>
      <c r="I53" s="456"/>
      <c r="J53" s="475">
        <f>Garden!J60</f>
        <v>0</v>
      </c>
      <c r="K53" s="476">
        <f>Paper!J60</f>
        <v>0.14677777847041473</v>
      </c>
      <c r="L53" s="477">
        <f>Wood!J60</f>
        <v>0</v>
      </c>
      <c r="M53" s="478">
        <f>J53*(1-Recovery_OX!E53)*(1-Recovery_OX!F53)</f>
        <v>0</v>
      </c>
      <c r="N53" s="476">
        <f>K53*(1-Recovery_OX!E53)*(1-Recovery_OX!F53)</f>
        <v>0.14677777847041473</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17.158566090267357</v>
      </c>
      <c r="H54" s="473">
        <f>H53+HWP!E54</f>
        <v>14.155817024470569</v>
      </c>
      <c r="I54" s="456"/>
      <c r="J54" s="475">
        <f>Garden!J61</f>
        <v>0</v>
      </c>
      <c r="K54" s="476">
        <f>Paper!J61</f>
        <v>0.13685469354533905</v>
      </c>
      <c r="L54" s="477">
        <f>Wood!J61</f>
        <v>0</v>
      </c>
      <c r="M54" s="478">
        <f>J54*(1-Recovery_OX!E54)*(1-Recovery_OX!F54)</f>
        <v>0</v>
      </c>
      <c r="N54" s="476">
        <f>K54*(1-Recovery_OX!E54)*(1-Recovery_OX!F54)</f>
        <v>0.13685469354533905</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17.158566090267357</v>
      </c>
      <c r="H55" s="473">
        <f>H54+HWP!E55</f>
        <v>14.155817024470569</v>
      </c>
      <c r="I55" s="456"/>
      <c r="J55" s="475">
        <f>Garden!J62</f>
        <v>0</v>
      </c>
      <c r="K55" s="476">
        <f>Paper!J62</f>
        <v>0.1276024704867966</v>
      </c>
      <c r="L55" s="477">
        <f>Wood!J62</f>
        <v>0</v>
      </c>
      <c r="M55" s="478">
        <f>J55*(1-Recovery_OX!E55)*(1-Recovery_OX!F55)</f>
        <v>0</v>
      </c>
      <c r="N55" s="476">
        <f>K55*(1-Recovery_OX!E55)*(1-Recovery_OX!F55)</f>
        <v>0.1276024704867966</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17.158566090267357</v>
      </c>
      <c r="H56" s="473">
        <f>H55+HWP!E56</f>
        <v>14.155817024470569</v>
      </c>
      <c r="I56" s="456"/>
      <c r="J56" s="475">
        <f>Garden!J63</f>
        <v>0</v>
      </c>
      <c r="K56" s="476">
        <f>Paper!J63</f>
        <v>0.11897575488662031</v>
      </c>
      <c r="L56" s="477">
        <f>Wood!J63</f>
        <v>0</v>
      </c>
      <c r="M56" s="478">
        <f>J56*(1-Recovery_OX!E56)*(1-Recovery_OX!F56)</f>
        <v>0</v>
      </c>
      <c r="N56" s="476">
        <f>K56*(1-Recovery_OX!E56)*(1-Recovery_OX!F56)</f>
        <v>0.11897575488662031</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17.158566090267357</v>
      </c>
      <c r="H57" s="473">
        <f>H56+HWP!E57</f>
        <v>14.155817024470569</v>
      </c>
      <c r="I57" s="456"/>
      <c r="J57" s="475">
        <f>Garden!J64</f>
        <v>0</v>
      </c>
      <c r="K57" s="476">
        <f>Paper!J64</f>
        <v>0.11093225857492969</v>
      </c>
      <c r="L57" s="477">
        <f>Wood!J64</f>
        <v>0</v>
      </c>
      <c r="M57" s="478">
        <f>J57*(1-Recovery_OX!E57)*(1-Recovery_OX!F57)</f>
        <v>0</v>
      </c>
      <c r="N57" s="476">
        <f>K57*(1-Recovery_OX!E57)*(1-Recovery_OX!F57)</f>
        <v>0.11093225857492969</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17.158566090267357</v>
      </c>
      <c r="H58" s="473">
        <f>H57+HWP!E58</f>
        <v>14.155817024470569</v>
      </c>
      <c r="I58" s="456"/>
      <c r="J58" s="475">
        <f>Garden!J65</f>
        <v>0</v>
      </c>
      <c r="K58" s="476">
        <f>Paper!J65</f>
        <v>0.10343255232347308</v>
      </c>
      <c r="L58" s="477">
        <f>Wood!J65</f>
        <v>0</v>
      </c>
      <c r="M58" s="478">
        <f>J58*(1-Recovery_OX!E58)*(1-Recovery_OX!F58)</f>
        <v>0</v>
      </c>
      <c r="N58" s="476">
        <f>K58*(1-Recovery_OX!E58)*(1-Recovery_OX!F58)</f>
        <v>0.10343255232347308</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17.158566090267357</v>
      </c>
      <c r="H59" s="473">
        <f>H58+HWP!E59</f>
        <v>14.155817024470569</v>
      </c>
      <c r="I59" s="456"/>
      <c r="J59" s="475">
        <f>Garden!J66</f>
        <v>0</v>
      </c>
      <c r="K59" s="476">
        <f>Paper!J66</f>
        <v>9.6439872563504933E-2</v>
      </c>
      <c r="L59" s="477">
        <f>Wood!J66</f>
        <v>0</v>
      </c>
      <c r="M59" s="478">
        <f>J59*(1-Recovery_OX!E59)*(1-Recovery_OX!F59)</f>
        <v>0</v>
      </c>
      <c r="N59" s="476">
        <f>K59*(1-Recovery_OX!E59)*(1-Recovery_OX!F59)</f>
        <v>9.6439872563504933E-2</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17.158566090267357</v>
      </c>
      <c r="H60" s="473">
        <f>H59+HWP!E60</f>
        <v>14.155817024470569</v>
      </c>
      <c r="I60" s="456"/>
      <c r="J60" s="475">
        <f>Garden!J67</f>
        <v>0</v>
      </c>
      <c r="K60" s="476">
        <f>Paper!J67</f>
        <v>8.9919941170729212E-2</v>
      </c>
      <c r="L60" s="477">
        <f>Wood!J67</f>
        <v>0</v>
      </c>
      <c r="M60" s="478">
        <f>J60*(1-Recovery_OX!E60)*(1-Recovery_OX!F60)</f>
        <v>0</v>
      </c>
      <c r="N60" s="476">
        <f>K60*(1-Recovery_OX!E60)*(1-Recovery_OX!F60)</f>
        <v>8.9919941170729212E-2</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17.158566090267357</v>
      </c>
      <c r="H61" s="473">
        <f>H60+HWP!E61</f>
        <v>14.155817024470569</v>
      </c>
      <c r="I61" s="456"/>
      <c r="J61" s="475">
        <f>Garden!J68</f>
        <v>0</v>
      </c>
      <c r="K61" s="476">
        <f>Paper!J68</f>
        <v>8.384079743389436E-2</v>
      </c>
      <c r="L61" s="477">
        <f>Wood!J68</f>
        <v>0</v>
      </c>
      <c r="M61" s="478">
        <f>J61*(1-Recovery_OX!E61)*(1-Recovery_OX!F61)</f>
        <v>0</v>
      </c>
      <c r="N61" s="476">
        <f>K61*(1-Recovery_OX!E61)*(1-Recovery_OX!F61)</f>
        <v>8.384079743389436E-2</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17.158566090267357</v>
      </c>
      <c r="H62" s="473">
        <f>H61+HWP!E62</f>
        <v>14.155817024470569</v>
      </c>
      <c r="I62" s="456"/>
      <c r="J62" s="475">
        <f>Garden!J69</f>
        <v>0</v>
      </c>
      <c r="K62" s="476">
        <f>Paper!J69</f>
        <v>7.8172641383349589E-2</v>
      </c>
      <c r="L62" s="477">
        <f>Wood!J69</f>
        <v>0</v>
      </c>
      <c r="M62" s="478">
        <f>J62*(1-Recovery_OX!E62)*(1-Recovery_OX!F62)</f>
        <v>0</v>
      </c>
      <c r="N62" s="476">
        <f>K62*(1-Recovery_OX!E62)*(1-Recovery_OX!F62)</f>
        <v>7.8172641383349589E-2</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17.158566090267357</v>
      </c>
      <c r="H63" s="473">
        <f>H62+HWP!E63</f>
        <v>14.155817024470569</v>
      </c>
      <c r="I63" s="456"/>
      <c r="J63" s="475">
        <f>Garden!J70</f>
        <v>0</v>
      </c>
      <c r="K63" s="476">
        <f>Paper!J70</f>
        <v>7.2887687711559124E-2</v>
      </c>
      <c r="L63" s="477">
        <f>Wood!J70</f>
        <v>0</v>
      </c>
      <c r="M63" s="478">
        <f>J63*(1-Recovery_OX!E63)*(1-Recovery_OX!F63)</f>
        <v>0</v>
      </c>
      <c r="N63" s="476">
        <f>K63*(1-Recovery_OX!E63)*(1-Recovery_OX!F63)</f>
        <v>7.2887687711559124E-2</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17.158566090267357</v>
      </c>
      <c r="H64" s="473">
        <f>H63+HWP!E64</f>
        <v>14.155817024470569</v>
      </c>
      <c r="I64" s="456"/>
      <c r="J64" s="475">
        <f>Garden!J71</f>
        <v>0</v>
      </c>
      <c r="K64" s="476">
        <f>Paper!J71</f>
        <v>6.7960029569492458E-2</v>
      </c>
      <c r="L64" s="477">
        <f>Wood!J71</f>
        <v>0</v>
      </c>
      <c r="M64" s="478">
        <f>J64*(1-Recovery_OX!E64)*(1-Recovery_OX!F64)</f>
        <v>0</v>
      </c>
      <c r="N64" s="476">
        <f>K64*(1-Recovery_OX!E64)*(1-Recovery_OX!F64)</f>
        <v>6.7960029569492458E-2</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17.158566090267357</v>
      </c>
      <c r="H65" s="473">
        <f>H64+HWP!E65</f>
        <v>14.155817024470569</v>
      </c>
      <c r="I65" s="456"/>
      <c r="J65" s="475">
        <f>Garden!J72</f>
        <v>0</v>
      </c>
      <c r="K65" s="476">
        <f>Paper!J72</f>
        <v>6.3365511571220265E-2</v>
      </c>
      <c r="L65" s="477">
        <f>Wood!J72</f>
        <v>0</v>
      </c>
      <c r="M65" s="478">
        <f>J65*(1-Recovery_OX!E65)*(1-Recovery_OX!F65)</f>
        <v>0</v>
      </c>
      <c r="N65" s="476">
        <f>K65*(1-Recovery_OX!E65)*(1-Recovery_OX!F65)</f>
        <v>6.3365511571220265E-2</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17.158566090267357</v>
      </c>
      <c r="H66" s="473">
        <f>H65+HWP!E66</f>
        <v>14.155817024470569</v>
      </c>
      <c r="I66" s="456"/>
      <c r="J66" s="475">
        <f>Garden!J73</f>
        <v>0</v>
      </c>
      <c r="K66" s="476">
        <f>Paper!J73</f>
        <v>5.9081611384184635E-2</v>
      </c>
      <c r="L66" s="477">
        <f>Wood!J73</f>
        <v>0</v>
      </c>
      <c r="M66" s="478">
        <f>J66*(1-Recovery_OX!E66)*(1-Recovery_OX!F66)</f>
        <v>0</v>
      </c>
      <c r="N66" s="476">
        <f>K66*(1-Recovery_OX!E66)*(1-Recovery_OX!F66)</f>
        <v>5.9081611384184635E-2</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17.158566090267357</v>
      </c>
      <c r="H67" s="473">
        <f>H66+HWP!E67</f>
        <v>14.155817024470569</v>
      </c>
      <c r="I67" s="456"/>
      <c r="J67" s="475">
        <f>Garden!J74</f>
        <v>0</v>
      </c>
      <c r="K67" s="476">
        <f>Paper!J74</f>
        <v>5.5087329324698668E-2</v>
      </c>
      <c r="L67" s="477">
        <f>Wood!J74</f>
        <v>0</v>
      </c>
      <c r="M67" s="478">
        <f>J67*(1-Recovery_OX!E67)*(1-Recovery_OX!F67)</f>
        <v>0</v>
      </c>
      <c r="N67" s="476">
        <f>K67*(1-Recovery_OX!E67)*(1-Recovery_OX!F67)</f>
        <v>5.5087329324698668E-2</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17.158566090267357</v>
      </c>
      <c r="H68" s="473">
        <f>H67+HWP!E68</f>
        <v>14.155817024470569</v>
      </c>
      <c r="I68" s="456"/>
      <c r="J68" s="475">
        <f>Garden!J75</f>
        <v>0</v>
      </c>
      <c r="K68" s="476">
        <f>Paper!J75</f>
        <v>5.1363085417472754E-2</v>
      </c>
      <c r="L68" s="477">
        <f>Wood!J75</f>
        <v>0</v>
      </c>
      <c r="M68" s="478">
        <f>J68*(1-Recovery_OX!E68)*(1-Recovery_OX!F68)</f>
        <v>0</v>
      </c>
      <c r="N68" s="476">
        <f>K68*(1-Recovery_OX!E68)*(1-Recovery_OX!F68)</f>
        <v>5.1363085417472754E-2</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17.158566090267357</v>
      </c>
      <c r="H69" s="473">
        <f>H68+HWP!E69</f>
        <v>14.155817024470569</v>
      </c>
      <c r="I69" s="456"/>
      <c r="J69" s="475">
        <f>Garden!J76</f>
        <v>0</v>
      </c>
      <c r="K69" s="476">
        <f>Paper!J76</f>
        <v>4.7890623414552927E-2</v>
      </c>
      <c r="L69" s="477">
        <f>Wood!J76</f>
        <v>0</v>
      </c>
      <c r="M69" s="478">
        <f>J69*(1-Recovery_OX!E69)*(1-Recovery_OX!F69)</f>
        <v>0</v>
      </c>
      <c r="N69" s="476">
        <f>K69*(1-Recovery_OX!E69)*(1-Recovery_OX!F69)</f>
        <v>4.7890623414552927E-2</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17.158566090267357</v>
      </c>
      <c r="H70" s="473">
        <f>H69+HWP!E70</f>
        <v>14.155817024470569</v>
      </c>
      <c r="I70" s="456"/>
      <c r="J70" s="475">
        <f>Garden!J77</f>
        <v>0</v>
      </c>
      <c r="K70" s="476">
        <f>Paper!J77</f>
        <v>4.4652921303172249E-2</v>
      </c>
      <c r="L70" s="477">
        <f>Wood!J77</f>
        <v>0</v>
      </c>
      <c r="M70" s="478">
        <f>J70*(1-Recovery_OX!E70)*(1-Recovery_OX!F70)</f>
        <v>0</v>
      </c>
      <c r="N70" s="476">
        <f>K70*(1-Recovery_OX!E70)*(1-Recovery_OX!F70)</f>
        <v>4.4652921303172249E-2</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17.158566090267357</v>
      </c>
      <c r="H71" s="473">
        <f>H70+HWP!E71</f>
        <v>14.155817024470569</v>
      </c>
      <c r="I71" s="456"/>
      <c r="J71" s="475">
        <f>Garden!J78</f>
        <v>0</v>
      </c>
      <c r="K71" s="476">
        <f>Paper!J78</f>
        <v>4.1634107863824467E-2</v>
      </c>
      <c r="L71" s="477">
        <f>Wood!J78</f>
        <v>0</v>
      </c>
      <c r="M71" s="478">
        <f>J71*(1-Recovery_OX!E71)*(1-Recovery_OX!F71)</f>
        <v>0</v>
      </c>
      <c r="N71" s="476">
        <f>K71*(1-Recovery_OX!E71)*(1-Recovery_OX!F71)</f>
        <v>4.1634107863824467E-2</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17.158566090267357</v>
      </c>
      <c r="H72" s="473">
        <f>H71+HWP!E72</f>
        <v>14.155817024470569</v>
      </c>
      <c r="I72" s="456"/>
      <c r="J72" s="475">
        <f>Garden!J79</f>
        <v>0</v>
      </c>
      <c r="K72" s="476">
        <f>Paper!J79</f>
        <v>3.8819384869527573E-2</v>
      </c>
      <c r="L72" s="477">
        <f>Wood!J79</f>
        <v>0</v>
      </c>
      <c r="M72" s="478">
        <f>J72*(1-Recovery_OX!E72)*(1-Recovery_OX!F72)</f>
        <v>0</v>
      </c>
      <c r="N72" s="476">
        <f>K72*(1-Recovery_OX!E72)*(1-Recovery_OX!F72)</f>
        <v>3.8819384869527573E-2</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17.158566090267357</v>
      </c>
      <c r="H73" s="473">
        <f>H72+HWP!E73</f>
        <v>14.155817024470569</v>
      </c>
      <c r="I73" s="456"/>
      <c r="J73" s="475">
        <f>Garden!J80</f>
        <v>0</v>
      </c>
      <c r="K73" s="476">
        <f>Paper!J80</f>
        <v>3.6194954544897982E-2</v>
      </c>
      <c r="L73" s="477">
        <f>Wood!J80</f>
        <v>0</v>
      </c>
      <c r="M73" s="478">
        <f>J73*(1-Recovery_OX!E73)*(1-Recovery_OX!F73)</f>
        <v>0</v>
      </c>
      <c r="N73" s="476">
        <f>K73*(1-Recovery_OX!E73)*(1-Recovery_OX!F73)</f>
        <v>3.6194954544897982E-2</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17.158566090267357</v>
      </c>
      <c r="H74" s="473">
        <f>H73+HWP!E74</f>
        <v>14.155817024470569</v>
      </c>
      <c r="I74" s="456"/>
      <c r="J74" s="475">
        <f>Garden!J81</f>
        <v>0</v>
      </c>
      <c r="K74" s="476">
        <f>Paper!J81</f>
        <v>3.3747951929439593E-2</v>
      </c>
      <c r="L74" s="477">
        <f>Wood!J81</f>
        <v>0</v>
      </c>
      <c r="M74" s="478">
        <f>J74*(1-Recovery_OX!E74)*(1-Recovery_OX!F74)</f>
        <v>0</v>
      </c>
      <c r="N74" s="476">
        <f>K74*(1-Recovery_OX!E74)*(1-Recovery_OX!F74)</f>
        <v>3.3747951929439593E-2</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17.158566090267357</v>
      </c>
      <c r="H75" s="473">
        <f>H74+HWP!E75</f>
        <v>14.155817024470569</v>
      </c>
      <c r="I75" s="456"/>
      <c r="J75" s="475">
        <f>Garden!J82</f>
        <v>0</v>
      </c>
      <c r="K75" s="476">
        <f>Paper!J82</f>
        <v>3.1466381813492504E-2</v>
      </c>
      <c r="L75" s="477">
        <f>Wood!J82</f>
        <v>0</v>
      </c>
      <c r="M75" s="478">
        <f>J75*(1-Recovery_OX!E75)*(1-Recovery_OX!F75)</f>
        <v>0</v>
      </c>
      <c r="N75" s="476">
        <f>K75*(1-Recovery_OX!E75)*(1-Recovery_OX!F75)</f>
        <v>3.1466381813492504E-2</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17.158566090267357</v>
      </c>
      <c r="H76" s="473">
        <f>H75+HWP!E76</f>
        <v>14.155817024470569</v>
      </c>
      <c r="I76" s="456"/>
      <c r="J76" s="475">
        <f>Garden!J83</f>
        <v>0</v>
      </c>
      <c r="K76" s="476">
        <f>Paper!J83</f>
        <v>2.9339059937701334E-2</v>
      </c>
      <c r="L76" s="477">
        <f>Wood!J83</f>
        <v>0</v>
      </c>
      <c r="M76" s="478">
        <f>J76*(1-Recovery_OX!E76)*(1-Recovery_OX!F76)</f>
        <v>0</v>
      </c>
      <c r="N76" s="476">
        <f>K76*(1-Recovery_OX!E76)*(1-Recovery_OX!F76)</f>
        <v>2.9339059937701334E-2</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17.158566090267357</v>
      </c>
      <c r="H77" s="473">
        <f>H76+HWP!E77</f>
        <v>14.155817024470569</v>
      </c>
      <c r="I77" s="456"/>
      <c r="J77" s="475">
        <f>Garden!J84</f>
        <v>0</v>
      </c>
      <c r="K77" s="476">
        <f>Paper!J84</f>
        <v>2.735555816776292E-2</v>
      </c>
      <c r="L77" s="477">
        <f>Wood!J84</f>
        <v>0</v>
      </c>
      <c r="M77" s="478">
        <f>J77*(1-Recovery_OX!E77)*(1-Recovery_OX!F77)</f>
        <v>0</v>
      </c>
      <c r="N77" s="476">
        <f>K77*(1-Recovery_OX!E77)*(1-Recovery_OX!F77)</f>
        <v>2.735555816776292E-2</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17.158566090267357</v>
      </c>
      <c r="H78" s="473">
        <f>H77+HWP!E78</f>
        <v>14.155817024470569</v>
      </c>
      <c r="I78" s="456"/>
      <c r="J78" s="475">
        <f>Garden!J85</f>
        <v>0</v>
      </c>
      <c r="K78" s="476">
        <f>Paper!J85</f>
        <v>2.5506153375699833E-2</v>
      </c>
      <c r="L78" s="477">
        <f>Wood!J85</f>
        <v>0</v>
      </c>
      <c r="M78" s="478">
        <f>J78*(1-Recovery_OX!E78)*(1-Recovery_OX!F78)</f>
        <v>0</v>
      </c>
      <c r="N78" s="476">
        <f>K78*(1-Recovery_OX!E78)*(1-Recovery_OX!F78)</f>
        <v>2.5506153375699833E-2</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17.158566090267357</v>
      </c>
      <c r="H79" s="473">
        <f>H78+HWP!E79</f>
        <v>14.155817024470569</v>
      </c>
      <c r="I79" s="456"/>
      <c r="J79" s="475">
        <f>Garden!J86</f>
        <v>0</v>
      </c>
      <c r="K79" s="476">
        <f>Paper!J86</f>
        <v>2.3781779777075764E-2</v>
      </c>
      <c r="L79" s="477">
        <f>Wood!J86</f>
        <v>0</v>
      </c>
      <c r="M79" s="478">
        <f>J79*(1-Recovery_OX!E79)*(1-Recovery_OX!F79)</f>
        <v>0</v>
      </c>
      <c r="N79" s="476">
        <f>K79*(1-Recovery_OX!E79)*(1-Recovery_OX!F79)</f>
        <v>2.3781779777075764E-2</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17.158566090267357</v>
      </c>
      <c r="H80" s="473">
        <f>H79+HWP!E80</f>
        <v>14.155817024470569</v>
      </c>
      <c r="I80" s="456"/>
      <c r="J80" s="475">
        <f>Garden!J87</f>
        <v>0</v>
      </c>
      <c r="K80" s="476">
        <f>Paper!J87</f>
        <v>2.2173984490509703E-2</v>
      </c>
      <c r="L80" s="477">
        <f>Wood!J87</f>
        <v>0</v>
      </c>
      <c r="M80" s="478">
        <f>J80*(1-Recovery_OX!E80)*(1-Recovery_OX!F80)</f>
        <v>0</v>
      </c>
      <c r="N80" s="476">
        <f>K80*(1-Recovery_OX!E80)*(1-Recovery_OX!F80)</f>
        <v>2.2173984490509703E-2</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17.158566090267357</v>
      </c>
      <c r="H81" s="473">
        <f>H80+HWP!E81</f>
        <v>14.155817024470569</v>
      </c>
      <c r="I81" s="456"/>
      <c r="J81" s="475">
        <f>Garden!J88</f>
        <v>0</v>
      </c>
      <c r="K81" s="476">
        <f>Paper!J88</f>
        <v>2.0674886101641594E-2</v>
      </c>
      <c r="L81" s="477">
        <f>Wood!J88</f>
        <v>0</v>
      </c>
      <c r="M81" s="478">
        <f>J81*(1-Recovery_OX!E81)*(1-Recovery_OX!F81)</f>
        <v>0</v>
      </c>
      <c r="N81" s="476">
        <f>K81*(1-Recovery_OX!E81)*(1-Recovery_OX!F81)</f>
        <v>2.0674886101641594E-2</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17.158566090267357</v>
      </c>
      <c r="H82" s="473">
        <f>H81+HWP!E82</f>
        <v>14.155817024470569</v>
      </c>
      <c r="I82" s="456"/>
      <c r="J82" s="475">
        <f>Garden!J89</f>
        <v>0</v>
      </c>
      <c r="K82" s="476">
        <f>Paper!J89</f>
        <v>1.9277136028430005E-2</v>
      </c>
      <c r="L82" s="477">
        <f>Wood!J89</f>
        <v>0</v>
      </c>
      <c r="M82" s="478">
        <f>J82*(1-Recovery_OX!E82)*(1-Recovery_OX!F82)</f>
        <v>0</v>
      </c>
      <c r="N82" s="476">
        <f>K82*(1-Recovery_OX!E82)*(1-Recovery_OX!F82)</f>
        <v>1.9277136028430005E-2</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17.158566090267357</v>
      </c>
      <c r="H83" s="473">
        <f>H82+HWP!E83</f>
        <v>14.155817024470569</v>
      </c>
      <c r="I83" s="456"/>
      <c r="J83" s="475">
        <f>Garden!J90</f>
        <v>0</v>
      </c>
      <c r="K83" s="476">
        <f>Paper!J90</f>
        <v>1.7973882498394433E-2</v>
      </c>
      <c r="L83" s="477">
        <f>Wood!J90</f>
        <v>0</v>
      </c>
      <c r="M83" s="478">
        <f>J83*(1-Recovery_OX!E83)*(1-Recovery_OX!F83)</f>
        <v>0</v>
      </c>
      <c r="N83" s="476">
        <f>K83*(1-Recovery_OX!E83)*(1-Recovery_OX!F83)</f>
        <v>1.7973882498394433E-2</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17.158566090267357</v>
      </c>
      <c r="H84" s="473">
        <f>H83+HWP!E84</f>
        <v>14.155817024470569</v>
      </c>
      <c r="I84" s="456"/>
      <c r="J84" s="475">
        <f>Garden!J91</f>
        <v>0</v>
      </c>
      <c r="K84" s="476">
        <f>Paper!J91</f>
        <v>1.6758736961218653E-2</v>
      </c>
      <c r="L84" s="477">
        <f>Wood!J91</f>
        <v>0</v>
      </c>
      <c r="M84" s="478">
        <f>J84*(1-Recovery_OX!E84)*(1-Recovery_OX!F84)</f>
        <v>0</v>
      </c>
      <c r="N84" s="476">
        <f>K84*(1-Recovery_OX!E84)*(1-Recovery_OX!F84)</f>
        <v>1.6758736961218653E-2</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17.158566090267357</v>
      </c>
      <c r="H85" s="473">
        <f>H84+HWP!E85</f>
        <v>14.155817024470569</v>
      </c>
      <c r="I85" s="456"/>
      <c r="J85" s="475">
        <f>Garden!J92</f>
        <v>0</v>
      </c>
      <c r="K85" s="476">
        <f>Paper!J92</f>
        <v>1.5625742772069663E-2</v>
      </c>
      <c r="L85" s="477">
        <f>Wood!J92</f>
        <v>0</v>
      </c>
      <c r="M85" s="478">
        <f>J85*(1-Recovery_OX!E85)*(1-Recovery_OX!F85)</f>
        <v>0</v>
      </c>
      <c r="N85" s="476">
        <f>K85*(1-Recovery_OX!E85)*(1-Recovery_OX!F85)</f>
        <v>1.5625742772069663E-2</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17.158566090267357</v>
      </c>
      <c r="H86" s="473">
        <f>H85+HWP!E86</f>
        <v>14.155817024470569</v>
      </c>
      <c r="I86" s="456"/>
      <c r="J86" s="475">
        <f>Garden!J93</f>
        <v>0</v>
      </c>
      <c r="K86" s="476">
        <f>Paper!J93</f>
        <v>1.4569345992117797E-2</v>
      </c>
      <c r="L86" s="477">
        <f>Wood!J93</f>
        <v>0</v>
      </c>
      <c r="M86" s="478">
        <f>J86*(1-Recovery_OX!E86)*(1-Recovery_OX!F86)</f>
        <v>0</v>
      </c>
      <c r="N86" s="476">
        <f>K86*(1-Recovery_OX!E86)*(1-Recovery_OX!F86)</f>
        <v>1.4569345992117797E-2</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17.158566090267357</v>
      </c>
      <c r="H87" s="473">
        <f>H86+HWP!E87</f>
        <v>14.155817024470569</v>
      </c>
      <c r="I87" s="456"/>
      <c r="J87" s="475">
        <f>Garden!J94</f>
        <v>0</v>
      </c>
      <c r="K87" s="476">
        <f>Paper!J94</f>
        <v>1.3584368163122132E-2</v>
      </c>
      <c r="L87" s="477">
        <f>Wood!J94</f>
        <v>0</v>
      </c>
      <c r="M87" s="478">
        <f>J87*(1-Recovery_OX!E87)*(1-Recovery_OX!F87)</f>
        <v>0</v>
      </c>
      <c r="N87" s="476">
        <f>K87*(1-Recovery_OX!E87)*(1-Recovery_OX!F87)</f>
        <v>1.3584368163122132E-2</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17.158566090267357</v>
      </c>
      <c r="H88" s="473">
        <f>H87+HWP!E88</f>
        <v>14.155817024470569</v>
      </c>
      <c r="I88" s="456"/>
      <c r="J88" s="475">
        <f>Garden!J95</f>
        <v>0</v>
      </c>
      <c r="K88" s="476">
        <f>Paper!J95</f>
        <v>1.2665980922622192E-2</v>
      </c>
      <c r="L88" s="477">
        <f>Wood!J95</f>
        <v>0</v>
      </c>
      <c r="M88" s="478">
        <f>J88*(1-Recovery_OX!E88)*(1-Recovery_OX!F88)</f>
        <v>0</v>
      </c>
      <c r="N88" s="476">
        <f>K88*(1-Recovery_OX!E88)*(1-Recovery_OX!F88)</f>
        <v>1.2665980922622192E-2</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17.158566090267357</v>
      </c>
      <c r="H89" s="473">
        <f>H88+HWP!E89</f>
        <v>14.155817024470569</v>
      </c>
      <c r="I89" s="456"/>
      <c r="J89" s="475">
        <f>Garden!J96</f>
        <v>0</v>
      </c>
      <c r="K89" s="476">
        <f>Paper!J96</f>
        <v>1.1809682335299573E-2</v>
      </c>
      <c r="L89" s="477">
        <f>Wood!J96</f>
        <v>0</v>
      </c>
      <c r="M89" s="478">
        <f>J89*(1-Recovery_OX!E89)*(1-Recovery_OX!F89)</f>
        <v>0</v>
      </c>
      <c r="N89" s="476">
        <f>K89*(1-Recovery_OX!E89)*(1-Recovery_OX!F89)</f>
        <v>1.1809682335299573E-2</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17.158566090267357</v>
      </c>
      <c r="H90" s="473">
        <f>H89+HWP!E90</f>
        <v>14.155817024470569</v>
      </c>
      <c r="I90" s="456"/>
      <c r="J90" s="475">
        <f>Garden!J97</f>
        <v>0</v>
      </c>
      <c r="K90" s="476">
        <f>Paper!J97</f>
        <v>1.1011274824485768E-2</v>
      </c>
      <c r="L90" s="477">
        <f>Wood!J97</f>
        <v>0</v>
      </c>
      <c r="M90" s="478">
        <f>J90*(1-Recovery_OX!E90)*(1-Recovery_OX!F90)</f>
        <v>0</v>
      </c>
      <c r="N90" s="476">
        <f>K90*(1-Recovery_OX!E90)*(1-Recovery_OX!F90)</f>
        <v>1.1011274824485768E-2</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17.158566090267357</v>
      </c>
      <c r="H91" s="473">
        <f>H90+HWP!E91</f>
        <v>14.155817024470569</v>
      </c>
      <c r="I91" s="456"/>
      <c r="J91" s="475">
        <f>Garden!J98</f>
        <v>0</v>
      </c>
      <c r="K91" s="476">
        <f>Paper!J98</f>
        <v>1.0266844595636485E-2</v>
      </c>
      <c r="L91" s="477">
        <f>Wood!J98</f>
        <v>0</v>
      </c>
      <c r="M91" s="478">
        <f>J91*(1-Recovery_OX!E91)*(1-Recovery_OX!F91)</f>
        <v>0</v>
      </c>
      <c r="N91" s="476">
        <f>K91*(1-Recovery_OX!E91)*(1-Recovery_OX!F91)</f>
        <v>1.0266844595636485E-2</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17.158566090267357</v>
      </c>
      <c r="H92" s="482">
        <f>H91+HWP!E92</f>
        <v>14.155817024470569</v>
      </c>
      <c r="I92" s="456"/>
      <c r="J92" s="484">
        <f>Garden!J99</f>
        <v>0</v>
      </c>
      <c r="K92" s="485">
        <f>Paper!J99</f>
        <v>9.5727424509062433E-3</v>
      </c>
      <c r="L92" s="486">
        <f>Wood!J99</f>
        <v>0</v>
      </c>
      <c r="M92" s="487">
        <f>J92*(1-Recovery_OX!E92)*(1-Recovery_OX!F92)</f>
        <v>0</v>
      </c>
      <c r="N92" s="485">
        <f>K92*(1-Recovery_OX!E92)*(1-Recovery_OX!F92)</f>
        <v>9.5727424509062433E-3</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2017-09-14T08:44:17Z</dcterms:modified>
</cp:coreProperties>
</file>