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PP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L45" i="7" s="1"/>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G85" i="7"/>
  <c r="P90" i="34" s="1"/>
  <c r="G45" i="7"/>
  <c r="P50" i="34" s="1"/>
  <c r="F77" i="6"/>
  <c r="L52" i="6"/>
  <c r="L57" i="6"/>
  <c r="L70" i="6"/>
  <c r="L72" i="6"/>
  <c r="K25" i="6"/>
  <c r="K72" i="6"/>
  <c r="E72" i="6"/>
  <c r="F72" i="6"/>
  <c r="D73" i="7" s="1"/>
  <c r="C78" i="35" s="1"/>
  <c r="H72" i="6"/>
  <c r="J72" i="6"/>
  <c r="K46" i="6"/>
  <c r="F53" i="6"/>
  <c r="L86" i="6"/>
  <c r="K92" i="6"/>
  <c r="F59" i="6"/>
  <c r="C46" i="7"/>
  <c r="C51" i="18" s="1"/>
  <c r="K48" i="6"/>
  <c r="I49" i="7" s="1"/>
  <c r="L46" i="6"/>
  <c r="O68" i="7"/>
  <c r="I47" i="7"/>
  <c r="K63" i="7"/>
  <c r="F19" i="6"/>
  <c r="L68" i="6"/>
  <c r="L39" i="6"/>
  <c r="L29" i="6"/>
  <c r="J30" i="7" s="1"/>
  <c r="K77" i="6"/>
  <c r="K55" i="6"/>
  <c r="K81" i="6"/>
  <c r="K59" i="6"/>
  <c r="K74" i="6"/>
  <c r="L64" i="7"/>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L89" i="7"/>
  <c r="C47" i="7"/>
  <c r="P52" i="18" s="1"/>
  <c r="O43" i="7"/>
  <c r="P48" i="37" s="1"/>
  <c r="F29" i="7"/>
  <c r="P34" i="32" s="1"/>
  <c r="B19" i="32"/>
  <c r="F70" i="28"/>
  <c r="F58" i="28"/>
  <c r="F81" i="28"/>
  <c r="F19" i="28"/>
  <c r="F45" i="28"/>
  <c r="K7" i="18"/>
  <c r="W7" i="18"/>
  <c r="B19" i="35"/>
  <c r="K7" i="31"/>
  <c r="W7" i="31"/>
  <c r="K7" i="32"/>
  <c r="W7" i="32"/>
  <c r="K7" i="33"/>
  <c r="E46" i="7"/>
  <c r="P51" i="35" s="1"/>
  <c r="E35" i="7"/>
  <c r="P40" i="35" s="1"/>
  <c r="E28" i="7"/>
  <c r="P33" i="35" s="1"/>
  <c r="O46" i="4"/>
  <c r="K7" i="34"/>
  <c r="W7" i="34"/>
  <c r="K7" i="35"/>
  <c r="L17" i="7"/>
  <c r="O24" i="7"/>
  <c r="P29" i="37" s="1"/>
  <c r="D24" i="7"/>
  <c r="O52" i="7"/>
  <c r="C57" i="37" s="1"/>
  <c r="G22" i="7"/>
  <c r="P27" i="34" s="1"/>
  <c r="O26" i="7"/>
  <c r="C31" i="37" s="1"/>
  <c r="L93" i="7"/>
  <c r="L77" i="7"/>
  <c r="H50" i="7"/>
  <c r="O89" i="7"/>
  <c r="P94" i="37" s="1"/>
  <c r="O19" i="33"/>
  <c r="B15" i="7"/>
  <c r="B20" i="33" s="1"/>
  <c r="O19" i="37"/>
  <c r="O79" i="7"/>
  <c r="C84" i="37" s="1"/>
  <c r="L37" i="7"/>
  <c r="J16" i="7"/>
  <c r="H17" i="7"/>
  <c r="P22" i="33" s="1"/>
  <c r="I46" i="7"/>
  <c r="O46" i="7"/>
  <c r="C51" i="37" s="1"/>
  <c r="O21" i="7"/>
  <c r="C26" i="37" s="1"/>
  <c r="G30" i="7"/>
  <c r="P35" i="34" s="1"/>
  <c r="I30" i="7"/>
  <c r="H35" i="7"/>
  <c r="P40" i="33" s="1"/>
  <c r="K44" i="7"/>
  <c r="I56" i="7"/>
  <c r="G28" i="7"/>
  <c r="P33" i="34" s="1"/>
  <c r="K28" i="7"/>
  <c r="O28" i="7"/>
  <c r="P33" i="37" s="1"/>
  <c r="O45" i="7"/>
  <c r="L72" i="7"/>
  <c r="I85" i="7"/>
  <c r="G92" i="7"/>
  <c r="P97" i="34" s="1"/>
  <c r="J92" i="7"/>
  <c r="K92" i="7"/>
  <c r="O92" i="7"/>
  <c r="P97" i="37" s="1"/>
  <c r="H76" i="7"/>
  <c r="P81" i="33" s="1"/>
  <c r="F81" i="7"/>
  <c r="H81" i="7"/>
  <c r="C83" i="7"/>
  <c r="C54"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Q34" i="40"/>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E82" i="18"/>
  <c r="Q82" i="33"/>
  <c r="E82" i="34"/>
  <c r="Q82" i="37"/>
  <c r="Q82" i="32"/>
  <c r="Q20" i="40"/>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C42" i="34"/>
  <c r="C34" i="32"/>
  <c r="F46" i="7"/>
  <c r="E16" i="7"/>
  <c r="P21" i="35" s="1"/>
  <c r="E56" i="7"/>
  <c r="P61" i="35" s="1"/>
  <c r="O62" i="6"/>
  <c r="M63" i="7" s="1"/>
  <c r="O74" i="6"/>
  <c r="M75" i="7" s="1"/>
  <c r="O23" i="6"/>
  <c r="M24" i="7" s="1"/>
  <c r="J26" i="7"/>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9" i="33"/>
  <c r="P50" i="33"/>
  <c r="C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32"/>
  <c r="P80" i="18"/>
  <c r="P84" i="31"/>
  <c r="C84" i="35"/>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K10" i="31"/>
  <c r="K12" i="31"/>
  <c r="K9" i="31"/>
  <c r="O21" i="40"/>
  <c r="O21" i="34"/>
  <c r="O21" i="18"/>
  <c r="O21" i="36"/>
  <c r="B21" i="36"/>
  <c r="O21" i="33"/>
  <c r="O21" i="32"/>
  <c r="B21" i="18"/>
  <c r="B21" i="32"/>
  <c r="O21" i="37"/>
  <c r="B21" i="33"/>
  <c r="B21" i="37"/>
  <c r="W12" i="33"/>
  <c r="W10" i="33"/>
  <c r="D12" i="39"/>
  <c r="W6" i="34"/>
  <c r="K9" i="18"/>
  <c r="C31" i="35"/>
  <c r="C29" i="32"/>
  <c r="P51" i="18"/>
  <c r="P93" i="32"/>
  <c r="P33" i="31"/>
  <c r="P86" i="31"/>
  <c r="C88" i="32"/>
  <c r="C83" i="32"/>
  <c r="P76" i="33"/>
  <c r="P88" i="18"/>
  <c r="C86" i="35"/>
  <c r="C97" i="18"/>
  <c r="C64" i="33"/>
  <c r="C33" i="31"/>
  <c r="C93" i="34"/>
  <c r="C68" i="18"/>
  <c r="P77" i="18"/>
  <c r="P82" i="18"/>
  <c r="P31" i="31"/>
  <c r="P90" i="32"/>
  <c r="C94" i="31"/>
  <c r="P85" i="32"/>
  <c r="C63" i="37"/>
  <c r="P78" i="31"/>
  <c r="P94" i="31"/>
  <c r="C90" i="34"/>
  <c r="P41" i="31"/>
  <c r="C41" i="35"/>
  <c r="P63" i="32"/>
  <c r="M69" i="7" l="1"/>
  <c r="P77" i="33"/>
  <c r="P23" i="6"/>
  <c r="P54" i="18"/>
  <c r="P82" i="6"/>
  <c r="C89" i="33"/>
  <c r="C50" i="32"/>
  <c r="C82" i="35"/>
  <c r="F82" i="35" s="1"/>
  <c r="H82" i="35" s="1"/>
  <c r="P68" i="32"/>
  <c r="P80" i="33"/>
  <c r="R80" i="33" s="1"/>
  <c r="S80" i="33" s="1"/>
  <c r="P78" i="33"/>
  <c r="C50" i="34"/>
  <c r="C53" i="31"/>
  <c r="P52" i="32"/>
  <c r="C44" i="18"/>
  <c r="P38" i="32"/>
  <c r="P26" i="33"/>
  <c r="C35" i="33"/>
  <c r="F35" i="33" s="1"/>
  <c r="H35" i="33" s="1"/>
  <c r="P21" i="37"/>
  <c r="P47" i="33"/>
  <c r="C32" i="35"/>
  <c r="C48" i="33"/>
  <c r="C45" i="33"/>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39" i="32"/>
  <c r="C31" i="33"/>
  <c r="C28" i="33"/>
  <c r="P42" i="31"/>
  <c r="C61" i="33"/>
  <c r="F61" i="33" s="1"/>
  <c r="H61" i="33" s="1"/>
  <c r="P31" i="32"/>
  <c r="C45" i="32"/>
  <c r="C42" i="31"/>
  <c r="R76" i="18"/>
  <c r="C28" i="32"/>
  <c r="P32" i="37"/>
  <c r="C38" i="35"/>
  <c r="C35" i="31"/>
  <c r="F35" i="31" s="1"/>
  <c r="G35" i="31" s="1"/>
  <c r="P38" i="31"/>
  <c r="C39" i="35"/>
  <c r="P28" i="32"/>
  <c r="E35" i="31"/>
  <c r="E68" i="36"/>
  <c r="Q96" i="33"/>
  <c r="Q96" i="40"/>
  <c r="R96" i="40" s="1"/>
  <c r="E35" i="18"/>
  <c r="Q76" i="33"/>
  <c r="E52" i="33"/>
  <c r="Q96" i="32"/>
  <c r="E96" i="31"/>
  <c r="Q35" i="32"/>
  <c r="E96" i="34"/>
  <c r="E35" i="40"/>
  <c r="F35" i="40" s="1"/>
  <c r="E35" i="32"/>
  <c r="Q52" i="37"/>
  <c r="Q35" i="34"/>
  <c r="Q96" i="37"/>
  <c r="E96" i="36"/>
  <c r="E35" i="33"/>
  <c r="E76" i="31"/>
  <c r="Q20" i="31"/>
  <c r="C61" i="37"/>
  <c r="P61" i="37"/>
  <c r="C35" i="32"/>
  <c r="C35" i="34"/>
  <c r="F35" i="34" s="1"/>
  <c r="P78" i="37"/>
  <c r="C78" i="37"/>
  <c r="F88" i="31"/>
  <c r="H88" i="31" s="1"/>
  <c r="C53" i="34"/>
  <c r="P53" i="32"/>
  <c r="C53" i="32"/>
  <c r="R82" i="31"/>
  <c r="P79" i="37"/>
  <c r="C79" i="37"/>
  <c r="P73" i="33"/>
  <c r="C73" i="33"/>
  <c r="P68" i="31"/>
  <c r="F82" i="34"/>
  <c r="H82" i="34" s="1"/>
  <c r="C52" i="34"/>
  <c r="F52" i="34" s="1"/>
  <c r="C52" i="37"/>
  <c r="F52" i="37" s="1"/>
  <c r="H52" i="37" s="1"/>
  <c r="P52" i="37"/>
  <c r="R52" i="37" s="1"/>
  <c r="C69" i="18"/>
  <c r="C68" i="31"/>
  <c r="F68" i="31" s="1"/>
  <c r="G68" i="31" s="1"/>
  <c r="P44" i="31"/>
  <c r="P96" i="32"/>
  <c r="P34" i="31"/>
  <c r="C61" i="34"/>
  <c r="C43" i="32"/>
  <c r="C61" i="31"/>
  <c r="C92" i="33"/>
  <c r="C56" i="34"/>
  <c r="C90" i="37"/>
  <c r="C56" i="32"/>
  <c r="P52" i="33"/>
  <c r="P42" i="33"/>
  <c r="C68" i="34"/>
  <c r="F68" i="34" s="1"/>
  <c r="G68"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F32" i="35" s="1"/>
  <c r="E61" i="31"/>
  <c r="R76" i="33"/>
  <c r="T76" i="33" s="1"/>
  <c r="Q61" i="18"/>
  <c r="Q61" i="34"/>
  <c r="Q61" i="37"/>
  <c r="R61" i="37" s="1"/>
  <c r="S61" i="37" s="1"/>
  <c r="E52" i="40"/>
  <c r="F52" i="40" s="1"/>
  <c r="Q32" i="32"/>
  <c r="E61" i="35"/>
  <c r="E32" i="18"/>
  <c r="E61" i="34"/>
  <c r="F61" i="34" s="1"/>
  <c r="G61" i="34" s="1"/>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R52" i="33"/>
  <c r="T52" i="33" s="1"/>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E53" i="36"/>
  <c r="Q53" i="35"/>
  <c r="R53" i="35" s="1"/>
  <c r="T53" i="35" s="1"/>
  <c r="Q53" i="31"/>
  <c r="R53" i="31" s="1"/>
  <c r="Q53" i="34"/>
  <c r="R53" i="34" s="1"/>
  <c r="Q27" i="32"/>
  <c r="E74" i="36"/>
  <c r="Q84" i="33"/>
  <c r="R84" i="33" s="1"/>
  <c r="E53" i="18"/>
  <c r="E53" i="32"/>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F50" i="34" s="1"/>
  <c r="H50" i="34" s="1"/>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Q69" i="31"/>
  <c r="Q69" i="35"/>
  <c r="R69" i="35" s="1"/>
  <c r="S69" i="35" s="1"/>
  <c r="Q69" i="37"/>
  <c r="Q99" i="31"/>
  <c r="Q99" i="35"/>
  <c r="R99" i="35" s="1"/>
  <c r="T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R19" i="35" s="1"/>
  <c r="S19" i="35" s="1"/>
  <c r="U19" i="35" s="1"/>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Q19" i="36"/>
  <c r="R19" i="36" s="1"/>
  <c r="Q66" i="35"/>
  <c r="R66" i="35" s="1"/>
  <c r="E66" i="37"/>
  <c r="E98" i="34"/>
  <c r="F98" i="34" s="1"/>
  <c r="Q98" i="18"/>
  <c r="E27" i="33"/>
  <c r="Q27" i="40"/>
  <c r="R27" i="40" s="1"/>
  <c r="E27" i="32"/>
  <c r="E27" i="40"/>
  <c r="F27" i="40" s="1"/>
  <c r="Q27" i="31"/>
  <c r="Q27" i="35"/>
  <c r="R27" i="35" s="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F45" i="34" s="1"/>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R85" i="37" s="1"/>
  <c r="S85" i="37" s="1"/>
  <c r="Q85" i="36"/>
  <c r="R85" i="36" s="1"/>
  <c r="E85" i="35"/>
  <c r="E85" i="34"/>
  <c r="F85" i="34" s="1"/>
  <c r="E85" i="33"/>
  <c r="E85" i="32"/>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E73" i="32"/>
  <c r="E73" i="40"/>
  <c r="Q73" i="40"/>
  <c r="R73" i="40" s="1"/>
  <c r="E63" i="35"/>
  <c r="E63" i="34"/>
  <c r="F63" i="34" s="1"/>
  <c r="E63" i="33"/>
  <c r="E63" i="32"/>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F97" i="32" s="1"/>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R57" i="33" s="1"/>
  <c r="T57" i="33" s="1"/>
  <c r="Q57" i="32"/>
  <c r="Q57" i="31"/>
  <c r="R57" i="31" s="1"/>
  <c r="E57" i="35"/>
  <c r="F57" i="35" s="1"/>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35" i="18"/>
  <c r="F24" i="18"/>
  <c r="F82" i="18"/>
  <c r="W8" i="32"/>
  <c r="K8" i="32"/>
  <c r="K10" i="18"/>
  <c r="K12" i="18"/>
  <c r="R47" i="40"/>
  <c r="R40" i="40"/>
  <c r="R60" i="40"/>
  <c r="R84" i="40"/>
  <c r="R34" i="40"/>
  <c r="R38" i="40"/>
  <c r="R92" i="40"/>
  <c r="R61" i="40"/>
  <c r="R76" i="40"/>
  <c r="R82" i="40"/>
  <c r="R20" i="40"/>
  <c r="R56" i="40"/>
  <c r="F76" i="37"/>
  <c r="H76" i="37"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W12" i="31"/>
  <c r="T52" i="31" s="1"/>
  <c r="W9" i="31"/>
  <c r="W10" i="31"/>
  <c r="R32"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S99" i="35"/>
  <c r="R76" i="34"/>
  <c r="R58" i="34"/>
  <c r="R32" i="34"/>
  <c r="R52" i="34"/>
  <c r="R38" i="34"/>
  <c r="R36" i="34"/>
  <c r="R26" i="34"/>
  <c r="R96" i="34"/>
  <c r="R82" i="34"/>
  <c r="R35" i="34"/>
  <c r="R34" i="34"/>
  <c r="R61" i="34"/>
  <c r="R83" i="34"/>
  <c r="R92" i="34"/>
  <c r="F38" i="32" l="1"/>
  <c r="R62" i="33"/>
  <c r="T62" i="33" s="1"/>
  <c r="R73" i="33"/>
  <c r="S73" i="33" s="1"/>
  <c r="R55" i="18"/>
  <c r="R54" i="18"/>
  <c r="G88" i="31"/>
  <c r="F53" i="34"/>
  <c r="H53" i="34" s="1"/>
  <c r="F55" i="32"/>
  <c r="F89" i="32"/>
  <c r="F63" i="32"/>
  <c r="F73" i="34"/>
  <c r="G73" i="34" s="1"/>
  <c r="F89" i="34"/>
  <c r="H89" i="34" s="1"/>
  <c r="F85" i="32"/>
  <c r="R49" i="33"/>
  <c r="T49" i="33" s="1"/>
  <c r="R34" i="33"/>
  <c r="S34" i="33" s="1"/>
  <c r="R38" i="31"/>
  <c r="T38" i="31" s="1"/>
  <c r="R47" i="33"/>
  <c r="S47" i="33" s="1"/>
  <c r="R21" i="37"/>
  <c r="S21" i="37" s="1"/>
  <c r="R22" i="37"/>
  <c r="S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S91" i="18" s="1"/>
  <c r="F43" i="32"/>
  <c r="R84" i="18"/>
  <c r="T84" i="18" s="1"/>
  <c r="R32" i="37"/>
  <c r="T32" i="37" s="1"/>
  <c r="F35" i="32"/>
  <c r="F38" i="35"/>
  <c r="H38" i="35" s="1"/>
  <c r="T62" i="18"/>
  <c r="F86" i="36"/>
  <c r="H86" i="36" s="1"/>
  <c r="F90" i="36"/>
  <c r="G90" i="36" s="1"/>
  <c r="F52" i="18"/>
  <c r="H52" i="18" s="1"/>
  <c r="S35" i="33"/>
  <c r="F64" i="37"/>
  <c r="H64" i="37" s="1"/>
  <c r="F19" i="37"/>
  <c r="H19" i="37" s="1"/>
  <c r="J19" i="37" s="1"/>
  <c r="K19" i="37" s="1"/>
  <c r="J17" i="17" s="1"/>
  <c r="T61" i="37"/>
  <c r="F76" i="36"/>
  <c r="H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D46" i="38"/>
  <c r="F34" i="18"/>
  <c r="H34" i="18" s="1"/>
  <c r="R32" i="18"/>
  <c r="T32" i="18" s="1"/>
  <c r="F36" i="31"/>
  <c r="G36" i="31" s="1"/>
  <c r="F66" i="35"/>
  <c r="H66" i="35" s="1"/>
  <c r="F64" i="35"/>
  <c r="H64" i="35" s="1"/>
  <c r="T88" i="33"/>
  <c r="D33" i="38"/>
  <c r="G34" i="34"/>
  <c r="F61" i="18"/>
  <c r="H36" i="33"/>
  <c r="G36" i="33"/>
  <c r="T84" i="33"/>
  <c r="S84" i="33"/>
  <c r="T40" i="33"/>
  <c r="F32" i="18"/>
  <c r="G32" i="18" s="1"/>
  <c r="F20" i="35"/>
  <c r="G20" i="35" s="1"/>
  <c r="I20" i="35" s="1"/>
  <c r="F26" i="32"/>
  <c r="F92" i="32"/>
  <c r="R27" i="18"/>
  <c r="S27" i="18" s="1"/>
  <c r="F83" i="34"/>
  <c r="G83" i="34" s="1"/>
  <c r="F19" i="34"/>
  <c r="H19" i="34" s="1"/>
  <c r="J19" i="34" s="1"/>
  <c r="L12" i="38"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H32" i="35"/>
  <c r="G32" i="35"/>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32" i="31"/>
  <c r="G32" i="31" s="1"/>
  <c r="F88" i="36"/>
  <c r="G88" i="36" s="1"/>
  <c r="F20" i="36"/>
  <c r="G20" i="36" s="1"/>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E83" i="38"/>
  <c r="S53" i="35"/>
  <c r="H51" i="31"/>
  <c r="F45" i="18"/>
  <c r="G45" i="18" s="1"/>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D30" i="38"/>
  <c r="F55" i="31"/>
  <c r="G55" i="31" s="1"/>
  <c r="D48" i="38"/>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H57" i="35"/>
  <c r="G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F97" i="18"/>
  <c r="R97" i="33"/>
  <c r="G58" i="34"/>
  <c r="H58" i="34"/>
  <c r="F75" i="35"/>
  <c r="R75" i="33"/>
  <c r="R67" i="33"/>
  <c r="R57" i="18"/>
  <c r="G33" i="34"/>
  <c r="H33" i="34"/>
  <c r="F51" i="33"/>
  <c r="F51" i="18"/>
  <c r="H51" i="18" s="1"/>
  <c r="R85" i="33"/>
  <c r="F49" i="33"/>
  <c r="F45" i="33"/>
  <c r="H45" i="34"/>
  <c r="G45" i="34"/>
  <c r="F43" i="18"/>
  <c r="G43" i="18" s="1"/>
  <c r="F41" i="33"/>
  <c r="F41" i="18"/>
  <c r="G41" i="18" s="1"/>
  <c r="F31" i="37"/>
  <c r="F95" i="33"/>
  <c r="F37" i="33"/>
  <c r="G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59" i="36"/>
  <c r="G86" i="36"/>
  <c r="H19" i="36"/>
  <c r="J19" i="36" s="1"/>
  <c r="K19" i="36" s="1"/>
  <c r="I17" i="17" s="1"/>
  <c r="S43" i="35"/>
  <c r="T43" i="35"/>
  <c r="T97" i="35"/>
  <c r="S97" i="35"/>
  <c r="T40" i="35"/>
  <c r="S40" i="35"/>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82" i="18"/>
  <c r="G64" i="37"/>
  <c r="S54" i="18"/>
  <c r="T52" i="18"/>
  <c r="T56" i="35"/>
  <c r="G80" i="31"/>
  <c r="T88" i="18"/>
  <c r="G36" i="18"/>
  <c r="S84" i="18"/>
  <c r="S29" i="18"/>
  <c r="T68" i="18"/>
  <c r="G54"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G60" i="37"/>
  <c r="S98" i="40"/>
  <c r="S93" i="40"/>
  <c r="T95" i="40"/>
  <c r="T99" i="40"/>
  <c r="G70" i="18"/>
  <c r="H65" i="18"/>
  <c r="T86" i="35"/>
  <c r="S86" i="35"/>
  <c r="S34" i="35"/>
  <c r="T34" i="35"/>
  <c r="S70" i="31"/>
  <c r="T70" i="31"/>
  <c r="S48" i="31"/>
  <c r="T48" i="31"/>
  <c r="S90"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H99" i="18"/>
  <c r="G99" i="18"/>
  <c r="K9" i="40"/>
  <c r="K12" i="40"/>
  <c r="K10" i="40"/>
  <c r="S89" i="18"/>
  <c r="T79" i="18"/>
  <c r="S67" i="18"/>
  <c r="S73" i="18"/>
  <c r="S87" i="18"/>
  <c r="T76" i="18"/>
  <c r="S53" i="18"/>
  <c r="S26" i="18"/>
  <c r="T54" i="18"/>
  <c r="S52" i="18"/>
  <c r="S77" i="18"/>
  <c r="S80"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28" i="18" l="1"/>
  <c r="H99" i="34"/>
  <c r="H73" i="34"/>
  <c r="G76" i="36"/>
  <c r="G84" i="36"/>
  <c r="G48" i="36"/>
  <c r="H90" i="36"/>
  <c r="H24" i="36"/>
  <c r="H37" i="36"/>
  <c r="G83" i="36"/>
  <c r="G52" i="18"/>
  <c r="H53" i="37"/>
  <c r="G58" i="18"/>
  <c r="G60" i="18"/>
  <c r="S38" i="31"/>
  <c r="T68" i="31"/>
  <c r="T60" i="18"/>
  <c r="G86" i="18"/>
  <c r="S49" i="33"/>
  <c r="T47" i="33"/>
  <c r="H63" i="18"/>
  <c r="S98" i="18"/>
  <c r="H52" i="31"/>
  <c r="T79" i="31"/>
  <c r="T81" i="31"/>
  <c r="H67" i="31"/>
  <c r="S72" i="18"/>
  <c r="G64" i="35"/>
  <c r="D59" i="38"/>
  <c r="T22" i="37"/>
  <c r="T34" i="33"/>
  <c r="G48" i="34"/>
  <c r="T35" i="18"/>
  <c r="H21"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K22" i="31"/>
  <c r="D20"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8" i="38" l="1"/>
  <c r="N12" i="38"/>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<sst xmlns="http://schemas.openxmlformats.org/spreadsheetml/2006/main" count="1446" uniqueCount="339">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</sst>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9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PU/PP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P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0.64848960000000011</v>
          </cell>
        </row>
        <row r="36">
          <cell r="F36">
            <v>0.71061699759999997</v>
          </cell>
        </row>
        <row r="37">
          <cell r="F37">
            <v>0.77835919417120003</v>
          </cell>
        </row>
        <row r="38">
          <cell r="F38">
            <v>0.85220487346158469</v>
          </cell>
        </row>
        <row r="39">
          <cell r="F39">
            <v>0.93268414578262737</v>
          </cell>
        </row>
        <row r="40">
          <cell r="F40">
            <v>1.0203719920918655</v>
          </cell>
        </row>
        <row r="41">
          <cell r="F41">
            <v>1.1158919901493765</v>
          </cell>
        </row>
        <row r="42">
          <cell r="F42">
            <v>1.2199203455774268</v>
          </cell>
        </row>
        <row r="43">
          <cell r="F43">
            <v>1.3331902524824664</v>
          </cell>
        </row>
        <row r="44">
          <cell r="F44">
            <v>1.4564966102740597</v>
          </cell>
        </row>
        <row r="45">
          <cell r="F45">
            <v>1.5907011254477466</v>
          </cell>
        </row>
        <row r="46">
          <cell r="F46">
            <v>1.7367378294006408</v>
          </cell>
        </row>
        <row r="47">
          <cell r="F47">
            <v>1.8956190458331472</v>
          </cell>
        </row>
        <row r="48">
          <cell r="F48">
            <v>2.0691260000000002</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76" t="s">
        <v>212</v>
      </c>
      <c r="C7" s="876"/>
      <c r="D7" s="876"/>
      <c r="E7" s="876"/>
      <c r="F7" s="876"/>
      <c r="G7" s="876"/>
      <c r="H7" s="876"/>
      <c r="I7" s="876"/>
      <c r="J7" s="360"/>
      <c r="K7" s="360"/>
    </row>
    <row r="8" spans="2:11" s="9" customFormat="1">
      <c r="B8" s="10"/>
      <c r="C8" s="10"/>
      <c r="D8" s="10"/>
      <c r="E8" s="10"/>
      <c r="F8" s="10"/>
      <c r="G8" s="10"/>
      <c r="H8" s="10"/>
      <c r="I8" s="10"/>
      <c r="J8" s="10"/>
      <c r="K8" s="10"/>
    </row>
    <row r="9" spans="2:11" ht="44.1" customHeight="1">
      <c r="B9" s="877" t="s">
        <v>227</v>
      </c>
      <c r="C9" s="877"/>
      <c r="D9" s="877"/>
      <c r="E9" s="877"/>
      <c r="F9" s="877"/>
      <c r="G9" s="877"/>
      <c r="H9" s="877"/>
      <c r="I9" s="8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40" t="str">
        <f>city</f>
        <v>Penajam Paser Utara</v>
      </c>
      <c r="E2" s="941"/>
      <c r="F2" s="942"/>
    </row>
    <row r="3" spans="2:15" ht="13.5" thickBot="1">
      <c r="C3" s="490" t="s">
        <v>276</v>
      </c>
      <c r="D3" s="940" t="str">
        <f>province</f>
        <v>Kalimantan Timur</v>
      </c>
      <c r="E3" s="941"/>
      <c r="F3" s="942"/>
    </row>
    <row r="4" spans="2:15" ht="13.5" thickBot="1">
      <c r="B4" s="489"/>
      <c r="C4" s="490" t="s">
        <v>30</v>
      </c>
      <c r="D4" s="940">
        <v>0</v>
      </c>
      <c r="E4" s="941"/>
      <c r="F4" s="942"/>
      <c r="H4" s="943"/>
      <c r="I4" s="943"/>
      <c r="J4" s="943"/>
      <c r="K4" s="943"/>
    </row>
    <row r="5" spans="2:15">
      <c r="B5" s="489"/>
      <c r="H5" s="944"/>
      <c r="I5" s="944"/>
      <c r="J5" s="944"/>
      <c r="K5" s="9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v>
      </c>
      <c r="E18" s="535">
        <v>0</v>
      </c>
      <c r="F18" s="535">
        <v>0</v>
      </c>
      <c r="G18" s="535">
        <v>0</v>
      </c>
      <c r="H18" s="535">
        <v>0</v>
      </c>
      <c r="I18" s="536">
        <v>0</v>
      </c>
      <c r="J18" s="537">
        <v>0</v>
      </c>
      <c r="K18" s="538">
        <v>0</v>
      </c>
      <c r="L18" s="535">
        <v>0</v>
      </c>
      <c r="M18" s="536">
        <v>0</v>
      </c>
      <c r="N18" s="471">
        <v>0</v>
      </c>
      <c r="O18" s="473">
        <f t="shared" ref="O18:O81" si="0">O17+N18</f>
        <v>0</v>
      </c>
    </row>
    <row r="19" spans="2:15">
      <c r="B19" s="470">
        <f>B18+1</f>
        <v>1951</v>
      </c>
      <c r="C19" s="533">
        <v>0</v>
      </c>
      <c r="D19" s="534">
        <v>0</v>
      </c>
      <c r="E19" s="535">
        <v>0</v>
      </c>
      <c r="F19" s="535">
        <v>0</v>
      </c>
      <c r="G19" s="535">
        <v>0</v>
      </c>
      <c r="H19" s="535">
        <v>0</v>
      </c>
      <c r="I19" s="536">
        <v>0</v>
      </c>
      <c r="J19" s="537">
        <v>0</v>
      </c>
      <c r="K19" s="538">
        <v>0</v>
      </c>
      <c r="L19" s="535">
        <v>0</v>
      </c>
      <c r="M19" s="536">
        <v>0</v>
      </c>
      <c r="N19" s="471">
        <v>0</v>
      </c>
      <c r="O19" s="473">
        <f t="shared" si="0"/>
        <v>0</v>
      </c>
    </row>
    <row r="20" spans="2:15">
      <c r="B20" s="470">
        <f t="shared" ref="B20:B83" si="1">B19+1</f>
        <v>1952</v>
      </c>
      <c r="C20" s="533">
        <v>0</v>
      </c>
      <c r="D20" s="534">
        <v>2.9883838351949993E-2</v>
      </c>
      <c r="E20" s="535">
        <v>0</v>
      </c>
      <c r="F20" s="535">
        <v>2.3632276765679999E-2</v>
      </c>
      <c r="G20" s="535">
        <v>1.9496628331686E-2</v>
      </c>
      <c r="H20" s="535">
        <v>2.9677742915039996E-3</v>
      </c>
      <c r="I20" s="536">
        <v>0</v>
      </c>
      <c r="J20" s="537">
        <v>0</v>
      </c>
      <c r="K20" s="538">
        <v>0</v>
      </c>
      <c r="L20" s="535">
        <v>0</v>
      </c>
      <c r="M20" s="536">
        <v>0</v>
      </c>
      <c r="N20" s="471">
        <v>7.5980517740819986E-2</v>
      </c>
      <c r="O20" s="473">
        <f t="shared" si="0"/>
        <v>7.5980517740819986E-2</v>
      </c>
    </row>
    <row r="21" spans="2:15">
      <c r="B21" s="470">
        <f t="shared" si="1"/>
        <v>1953</v>
      </c>
      <c r="C21" s="533">
        <v>0</v>
      </c>
      <c r="D21" s="534">
        <v>3.0396241225350003E-2</v>
      </c>
      <c r="E21" s="535">
        <v>0</v>
      </c>
      <c r="F21" s="535">
        <v>2.4037487313840002E-2</v>
      </c>
      <c r="G21" s="535">
        <v>1.9830927033918002E-2</v>
      </c>
      <c r="H21" s="535">
        <v>3.0186611975520001E-3</v>
      </c>
      <c r="I21" s="536">
        <v>0</v>
      </c>
      <c r="J21" s="537">
        <v>0</v>
      </c>
      <c r="K21" s="538">
        <v>0</v>
      </c>
      <c r="L21" s="535">
        <v>0</v>
      </c>
      <c r="M21" s="536">
        <v>0</v>
      </c>
      <c r="N21" s="471">
        <v>7.7283316770659999E-2</v>
      </c>
      <c r="O21" s="473">
        <f t="shared" si="0"/>
        <v>0.15326383451147998</v>
      </c>
    </row>
    <row r="22" spans="2:15">
      <c r="B22" s="470">
        <f t="shared" si="1"/>
        <v>1954</v>
      </c>
      <c r="C22" s="533">
        <v>0</v>
      </c>
      <c r="D22" s="534">
        <v>3.1615738669349996E-2</v>
      </c>
      <c r="E22" s="535">
        <v>0</v>
      </c>
      <c r="F22" s="535">
        <v>2.5001871499439998E-2</v>
      </c>
      <c r="G22" s="535">
        <v>2.0626543987037997E-2</v>
      </c>
      <c r="H22" s="535">
        <v>3.1397699092319997E-3</v>
      </c>
      <c r="I22" s="536">
        <v>0</v>
      </c>
      <c r="J22" s="537">
        <v>0</v>
      </c>
      <c r="K22" s="538">
        <v>0</v>
      </c>
      <c r="L22" s="535">
        <v>0</v>
      </c>
      <c r="M22" s="536">
        <v>0</v>
      </c>
      <c r="N22" s="471">
        <v>8.0383924065059995E-2</v>
      </c>
      <c r="O22" s="473">
        <f t="shared" si="0"/>
        <v>0.23364775857653997</v>
      </c>
    </row>
    <row r="23" spans="2:15">
      <c r="B23" s="470">
        <f t="shared" si="1"/>
        <v>1955</v>
      </c>
      <c r="C23" s="533">
        <v>0</v>
      </c>
      <c r="D23" s="534">
        <v>3.2752331681850003E-2</v>
      </c>
      <c r="E23" s="535">
        <v>0</v>
      </c>
      <c r="F23" s="535">
        <v>2.5900694479440003E-2</v>
      </c>
      <c r="G23" s="535">
        <v>2.1368072945538004E-2</v>
      </c>
      <c r="H23" s="535">
        <v>3.2526453532320003E-3</v>
      </c>
      <c r="I23" s="536">
        <v>0</v>
      </c>
      <c r="J23" s="537">
        <v>0</v>
      </c>
      <c r="K23" s="538">
        <v>0</v>
      </c>
      <c r="L23" s="535">
        <v>0</v>
      </c>
      <c r="M23" s="536">
        <v>0</v>
      </c>
      <c r="N23" s="471">
        <v>8.3273744460060001E-2</v>
      </c>
      <c r="O23" s="473">
        <f t="shared" si="0"/>
        <v>0.31692150303659994</v>
      </c>
    </row>
    <row r="24" spans="2:15">
      <c r="B24" s="470">
        <f t="shared" si="1"/>
        <v>1956</v>
      </c>
      <c r="C24" s="533">
        <v>0</v>
      </c>
      <c r="D24" s="534">
        <v>3.3110157905549997E-2</v>
      </c>
      <c r="E24" s="535">
        <v>0</v>
      </c>
      <c r="F24" s="535">
        <v>2.6183665102320001E-2</v>
      </c>
      <c r="G24" s="535">
        <v>2.1601523709414001E-2</v>
      </c>
      <c r="H24" s="535">
        <v>3.2881811988959998E-3</v>
      </c>
      <c r="I24" s="536">
        <v>0</v>
      </c>
      <c r="J24" s="537">
        <v>0</v>
      </c>
      <c r="K24" s="538">
        <v>0</v>
      </c>
      <c r="L24" s="535">
        <v>0</v>
      </c>
      <c r="M24" s="536">
        <v>0</v>
      </c>
      <c r="N24" s="471">
        <v>8.4183527916180001E-2</v>
      </c>
      <c r="O24" s="473">
        <f t="shared" si="0"/>
        <v>0.40110503095277994</v>
      </c>
    </row>
    <row r="25" spans="2:15">
      <c r="B25" s="470">
        <f t="shared" si="1"/>
        <v>1957</v>
      </c>
      <c r="C25" s="533">
        <v>0</v>
      </c>
      <c r="D25" s="534">
        <v>3.3457554216899998E-2</v>
      </c>
      <c r="E25" s="535">
        <v>0</v>
      </c>
      <c r="F25" s="535">
        <v>2.645838770256E-2</v>
      </c>
      <c r="G25" s="535">
        <v>2.1828169854611997E-2</v>
      </c>
      <c r="H25" s="535">
        <v>3.3226812463679999E-3</v>
      </c>
      <c r="I25" s="536">
        <v>0</v>
      </c>
      <c r="J25" s="537">
        <v>0</v>
      </c>
      <c r="K25" s="538">
        <v>0</v>
      </c>
      <c r="L25" s="535">
        <v>0</v>
      </c>
      <c r="M25" s="536">
        <v>0</v>
      </c>
      <c r="N25" s="471">
        <v>8.5066793020439999E-2</v>
      </c>
      <c r="O25" s="473">
        <f t="shared" si="0"/>
        <v>0.48617182397321995</v>
      </c>
    </row>
    <row r="26" spans="2:15">
      <c r="B26" s="470">
        <f t="shared" si="1"/>
        <v>1958</v>
      </c>
      <c r="C26" s="533">
        <v>0</v>
      </c>
      <c r="D26" s="534">
        <v>3.3791311412099997E-2</v>
      </c>
      <c r="E26" s="535">
        <v>0</v>
      </c>
      <c r="F26" s="535">
        <v>2.6722324427039999E-2</v>
      </c>
      <c r="G26" s="535">
        <v>2.2045917652308001E-2</v>
      </c>
      <c r="H26" s="535">
        <v>3.3558267885119997E-3</v>
      </c>
      <c r="I26" s="536">
        <v>0</v>
      </c>
      <c r="J26" s="537">
        <v>0</v>
      </c>
      <c r="K26" s="538">
        <v>0</v>
      </c>
      <c r="L26" s="535">
        <v>0</v>
      </c>
      <c r="M26" s="536">
        <v>0</v>
      </c>
      <c r="N26" s="471">
        <v>8.5915380279959999E-2</v>
      </c>
      <c r="O26" s="473">
        <f t="shared" si="0"/>
        <v>0.57208720425317994</v>
      </c>
    </row>
    <row r="27" spans="2:15">
      <c r="B27" s="470">
        <f t="shared" si="1"/>
        <v>1959</v>
      </c>
      <c r="C27" s="533">
        <v>0</v>
      </c>
      <c r="D27" s="534">
        <v>3.4106348251799999E-2</v>
      </c>
      <c r="E27" s="535">
        <v>0</v>
      </c>
      <c r="F27" s="535">
        <v>2.6971457008320005E-2</v>
      </c>
      <c r="G27" s="535">
        <v>2.2251452031864006E-2</v>
      </c>
      <c r="H27" s="535">
        <v>3.3871132056960004E-3</v>
      </c>
      <c r="I27" s="536">
        <v>0</v>
      </c>
      <c r="J27" s="537">
        <v>0</v>
      </c>
      <c r="K27" s="538">
        <v>0</v>
      </c>
      <c r="L27" s="535">
        <v>0</v>
      </c>
      <c r="M27" s="536">
        <v>0</v>
      </c>
      <c r="N27" s="471">
        <v>8.6716370497680009E-2</v>
      </c>
      <c r="O27" s="473">
        <f t="shared" si="0"/>
        <v>0.65880357475085993</v>
      </c>
    </row>
    <row r="28" spans="2:15">
      <c r="B28" s="470">
        <f t="shared" si="1"/>
        <v>1960</v>
      </c>
      <c r="C28" s="533">
        <v>0</v>
      </c>
      <c r="D28" s="534">
        <v>3.8222152125299995E-2</v>
      </c>
      <c r="E28" s="535">
        <v>0</v>
      </c>
      <c r="F28" s="535">
        <v>3.022625363472E-2</v>
      </c>
      <c r="G28" s="535">
        <v>2.4936659248643998E-2</v>
      </c>
      <c r="H28" s="535">
        <v>3.7958551076159998E-3</v>
      </c>
      <c r="I28" s="536">
        <v>0</v>
      </c>
      <c r="J28" s="537">
        <v>0</v>
      </c>
      <c r="K28" s="538">
        <v>0</v>
      </c>
      <c r="L28" s="535">
        <v>0</v>
      </c>
      <c r="M28" s="536">
        <v>0</v>
      </c>
      <c r="N28" s="471">
        <v>9.718092011627999E-2</v>
      </c>
      <c r="O28" s="473">
        <f t="shared" si="0"/>
        <v>0.75598449486713992</v>
      </c>
    </row>
    <row r="29" spans="2:15">
      <c r="B29" s="470">
        <f t="shared" si="1"/>
        <v>1961</v>
      </c>
      <c r="C29" s="533">
        <v>0</v>
      </c>
      <c r="D29" s="534">
        <v>3.5490390327E-2</v>
      </c>
      <c r="E29" s="535">
        <v>0</v>
      </c>
      <c r="F29" s="535">
        <v>2.8065963844800004E-2</v>
      </c>
      <c r="G29" s="535">
        <v>2.3154420171960004E-2</v>
      </c>
      <c r="H29" s="535">
        <v>3.5245629014400001E-3</v>
      </c>
      <c r="I29" s="536">
        <v>0</v>
      </c>
      <c r="J29" s="537">
        <v>0</v>
      </c>
      <c r="K29" s="538">
        <v>0</v>
      </c>
      <c r="L29" s="535">
        <v>0</v>
      </c>
      <c r="M29" s="536">
        <v>0</v>
      </c>
      <c r="N29" s="471">
        <v>9.0235337245200012E-2</v>
      </c>
      <c r="O29" s="473">
        <f t="shared" si="0"/>
        <v>0.84621983211233998</v>
      </c>
    </row>
    <row r="30" spans="2:15">
      <c r="B30" s="470">
        <f t="shared" si="1"/>
        <v>1962</v>
      </c>
      <c r="C30" s="533">
        <v>0</v>
      </c>
      <c r="D30" s="534">
        <v>3.5990248130999998E-2</v>
      </c>
      <c r="E30" s="535">
        <v>0</v>
      </c>
      <c r="F30" s="535">
        <v>2.8461253694400005E-2</v>
      </c>
      <c r="G30" s="535">
        <v>2.3480534297880006E-2</v>
      </c>
      <c r="H30" s="535">
        <v>3.57420395232E-3</v>
      </c>
      <c r="I30" s="536">
        <v>0</v>
      </c>
      <c r="J30" s="537">
        <v>0</v>
      </c>
      <c r="K30" s="538">
        <v>0</v>
      </c>
      <c r="L30" s="535">
        <v>0</v>
      </c>
      <c r="M30" s="536">
        <v>0</v>
      </c>
      <c r="N30" s="471">
        <v>9.1506240075600015E-2</v>
      </c>
      <c r="O30" s="473">
        <f t="shared" si="0"/>
        <v>0.93772607218794002</v>
      </c>
    </row>
    <row r="31" spans="2:15">
      <c r="B31" s="470">
        <f t="shared" si="1"/>
        <v>1963</v>
      </c>
      <c r="C31" s="533">
        <v>0</v>
      </c>
      <c r="D31" s="534">
        <v>3.6518064907499995E-2</v>
      </c>
      <c r="E31" s="535">
        <v>0</v>
      </c>
      <c r="F31" s="535">
        <v>2.8878653628000003E-2</v>
      </c>
      <c r="G31" s="535">
        <v>2.38248892431E-2</v>
      </c>
      <c r="H31" s="535">
        <v>3.6266216183999996E-3</v>
      </c>
      <c r="I31" s="536">
        <v>0</v>
      </c>
      <c r="J31" s="537">
        <v>0</v>
      </c>
      <c r="K31" s="538">
        <v>0</v>
      </c>
      <c r="L31" s="535">
        <v>0</v>
      </c>
      <c r="M31" s="536">
        <v>0</v>
      </c>
      <c r="N31" s="471">
        <v>9.2848229396999993E-2</v>
      </c>
      <c r="O31" s="473">
        <f t="shared" si="0"/>
        <v>1.03057430158494</v>
      </c>
    </row>
    <row r="32" spans="2:15">
      <c r="B32" s="470">
        <f t="shared" si="1"/>
        <v>1964</v>
      </c>
      <c r="C32" s="533">
        <v>0</v>
      </c>
      <c r="D32" s="534">
        <v>3.6983399458500009E-2</v>
      </c>
      <c r="E32" s="535">
        <v>0</v>
      </c>
      <c r="F32" s="535">
        <v>2.9246642330400006E-2</v>
      </c>
      <c r="G32" s="535">
        <v>2.4128479922580003E-2</v>
      </c>
      <c r="H32" s="535">
        <v>3.6728341531200004E-3</v>
      </c>
      <c r="I32" s="536">
        <v>0</v>
      </c>
      <c r="J32" s="537">
        <v>0</v>
      </c>
      <c r="K32" s="538">
        <v>0</v>
      </c>
      <c r="L32" s="535">
        <v>0</v>
      </c>
      <c r="M32" s="536">
        <v>0</v>
      </c>
      <c r="N32" s="471">
        <v>9.4031355864600027E-2</v>
      </c>
      <c r="O32" s="473">
        <f t="shared" si="0"/>
        <v>1.12460565744954</v>
      </c>
    </row>
    <row r="33" spans="2:15">
      <c r="B33" s="470">
        <f t="shared" si="1"/>
        <v>1965</v>
      </c>
      <c r="C33" s="533">
        <v>0</v>
      </c>
      <c r="D33" s="534">
        <v>3.74978445525E-2</v>
      </c>
      <c r="E33" s="535">
        <v>0</v>
      </c>
      <c r="F33" s="535">
        <v>2.9653467876000001E-2</v>
      </c>
      <c r="G33" s="535">
        <v>2.4464110997700003E-2</v>
      </c>
      <c r="H33" s="535">
        <v>3.7239238727999999E-3</v>
      </c>
      <c r="I33" s="536">
        <v>0</v>
      </c>
      <c r="J33" s="537">
        <v>0</v>
      </c>
      <c r="K33" s="538">
        <v>0</v>
      </c>
      <c r="L33" s="535">
        <v>0</v>
      </c>
      <c r="M33" s="536">
        <v>0</v>
      </c>
      <c r="N33" s="471">
        <v>9.533934729900001E-2</v>
      </c>
      <c r="O33" s="473">
        <f t="shared" si="0"/>
        <v>1.2199450047485401</v>
      </c>
    </row>
    <row r="34" spans="2:15">
      <c r="B34" s="470">
        <f t="shared" si="1"/>
        <v>1966</v>
      </c>
      <c r="C34" s="533">
        <v>0</v>
      </c>
      <c r="D34" s="534">
        <v>3.7927197121500007E-2</v>
      </c>
      <c r="E34" s="535">
        <v>0</v>
      </c>
      <c r="F34" s="535">
        <v>2.9993001861600005E-2</v>
      </c>
      <c r="G34" s="535">
        <v>2.4744226535820001E-2</v>
      </c>
      <c r="H34" s="535">
        <v>3.7665630244799997E-3</v>
      </c>
      <c r="I34" s="536">
        <v>0</v>
      </c>
      <c r="J34" s="537">
        <v>0</v>
      </c>
      <c r="K34" s="538">
        <v>0</v>
      </c>
      <c r="L34" s="535">
        <v>0</v>
      </c>
      <c r="M34" s="536">
        <v>0</v>
      </c>
      <c r="N34" s="471">
        <v>9.6430988543400015E-2</v>
      </c>
      <c r="O34" s="473">
        <f t="shared" si="0"/>
        <v>1.3163759932919401</v>
      </c>
    </row>
    <row r="35" spans="2:15">
      <c r="B35" s="470">
        <f t="shared" si="1"/>
        <v>1967</v>
      </c>
      <c r="C35" s="533">
        <v>0</v>
      </c>
      <c r="D35" s="534">
        <v>3.8808443279097361E-2</v>
      </c>
      <c r="E35" s="535">
        <v>0</v>
      </c>
      <c r="F35" s="535">
        <v>3.0689895374734464E-2</v>
      </c>
      <c r="G35" s="535">
        <v>2.5319163684155935E-2</v>
      </c>
      <c r="H35" s="535">
        <v>3.8540798842689795E-3</v>
      </c>
      <c r="I35" s="536">
        <v>0</v>
      </c>
      <c r="J35" s="537">
        <v>0</v>
      </c>
      <c r="K35" s="538">
        <v>0</v>
      </c>
      <c r="L35" s="535">
        <v>0</v>
      </c>
      <c r="M35" s="536">
        <v>0</v>
      </c>
      <c r="N35" s="471">
        <v>9.8671582222256735E-2</v>
      </c>
      <c r="O35" s="473">
        <f t="shared" si="0"/>
        <v>1.4150475755141969</v>
      </c>
    </row>
    <row r="36" spans="2:15">
      <c r="B36" s="470">
        <f t="shared" si="1"/>
        <v>1968</v>
      </c>
      <c r="C36" s="533">
        <v>0</v>
      </c>
      <c r="D36" s="534">
        <v>3.9022843080830927E-2</v>
      </c>
      <c r="E36" s="535">
        <v>0</v>
      </c>
      <c r="F36" s="535">
        <v>3.085944372369159E-2</v>
      </c>
      <c r="G36" s="535">
        <v>2.5459041072045555E-2</v>
      </c>
      <c r="H36" s="535">
        <v>3.8753720025101052E-3</v>
      </c>
      <c r="I36" s="536">
        <v>0</v>
      </c>
      <c r="J36" s="537">
        <v>0</v>
      </c>
      <c r="K36" s="538">
        <v>0</v>
      </c>
      <c r="L36" s="535">
        <v>0</v>
      </c>
      <c r="M36" s="536">
        <v>0</v>
      </c>
      <c r="N36" s="471">
        <v>9.9216699879078177E-2</v>
      </c>
      <c r="O36" s="473">
        <f t="shared" si="0"/>
        <v>1.5142642753932751</v>
      </c>
    </row>
    <row r="37" spans="2:15">
      <c r="B37" s="470">
        <f t="shared" si="1"/>
        <v>1969</v>
      </c>
      <c r="C37" s="533">
        <v>0</v>
      </c>
      <c r="D37" s="534">
        <v>3.9221435558263032E-2</v>
      </c>
      <c r="E37" s="535">
        <v>0</v>
      </c>
      <c r="F37" s="535">
        <v>3.1016491567913758E-2</v>
      </c>
      <c r="G37" s="535">
        <v>2.5588605543528847E-2</v>
      </c>
      <c r="H37" s="535">
        <v>3.8950942899240526E-3</v>
      </c>
      <c r="I37" s="536">
        <v>0</v>
      </c>
      <c r="J37" s="537">
        <v>0</v>
      </c>
      <c r="K37" s="538">
        <v>0</v>
      </c>
      <c r="L37" s="535">
        <v>0</v>
      </c>
      <c r="M37" s="536">
        <v>0</v>
      </c>
      <c r="N37" s="471">
        <v>9.9721626959629703E-2</v>
      </c>
      <c r="O37" s="473">
        <f t="shared" si="0"/>
        <v>1.6139859023529048</v>
      </c>
    </row>
    <row r="38" spans="2:15">
      <c r="B38" s="470">
        <f t="shared" si="1"/>
        <v>1970</v>
      </c>
      <c r="C38" s="533">
        <v>0</v>
      </c>
      <c r="D38" s="534">
        <v>3.9404656729925172E-2</v>
      </c>
      <c r="E38" s="535">
        <v>0</v>
      </c>
      <c r="F38" s="535">
        <v>3.1161383712860372E-2</v>
      </c>
      <c r="G38" s="535">
        <v>2.5708141563109809E-2</v>
      </c>
      <c r="H38" s="535">
        <v>3.9132900476615343E-3</v>
      </c>
      <c r="I38" s="536">
        <v>0</v>
      </c>
      <c r="J38" s="537">
        <v>0</v>
      </c>
      <c r="K38" s="538">
        <v>0</v>
      </c>
      <c r="L38" s="535">
        <v>0</v>
      </c>
      <c r="M38" s="536">
        <v>0</v>
      </c>
      <c r="N38" s="471">
        <v>0.10018747205355688</v>
      </c>
      <c r="O38" s="473">
        <f t="shared" si="0"/>
        <v>1.7141733744064618</v>
      </c>
    </row>
    <row r="39" spans="2:15">
      <c r="B39" s="470">
        <f t="shared" si="1"/>
        <v>1971</v>
      </c>
      <c r="C39" s="533">
        <v>0</v>
      </c>
      <c r="D39" s="534">
        <v>3.9572932933843126E-2</v>
      </c>
      <c r="E39" s="535">
        <v>0</v>
      </c>
      <c r="F39" s="535">
        <v>3.1294457308602384E-2</v>
      </c>
      <c r="G39" s="535">
        <v>2.5817927279596965E-2</v>
      </c>
      <c r="H39" s="535">
        <v>3.9300016154989043E-3</v>
      </c>
      <c r="I39" s="536">
        <v>0</v>
      </c>
      <c r="J39" s="537">
        <v>0</v>
      </c>
      <c r="K39" s="538">
        <v>0</v>
      </c>
      <c r="L39" s="535">
        <v>0</v>
      </c>
      <c r="M39" s="536">
        <v>0</v>
      </c>
      <c r="N39" s="471">
        <v>0.10061531913754138</v>
      </c>
      <c r="O39" s="473">
        <f t="shared" si="0"/>
        <v>1.8147886935440032</v>
      </c>
    </row>
    <row r="40" spans="2:15">
      <c r="B40" s="470">
        <f t="shared" si="1"/>
        <v>1972</v>
      </c>
      <c r="C40" s="533">
        <v>0</v>
      </c>
      <c r="D40" s="534">
        <v>3.9726681022290336E-2</v>
      </c>
      <c r="E40" s="535">
        <v>0</v>
      </c>
      <c r="F40" s="535">
        <v>3.1416042003834202E-2</v>
      </c>
      <c r="G40" s="535">
        <v>2.5918234653163213E-2</v>
      </c>
      <c r="H40" s="535">
        <v>3.9452703911791783E-3</v>
      </c>
      <c r="I40" s="536">
        <v>0</v>
      </c>
      <c r="J40" s="537">
        <v>0</v>
      </c>
      <c r="K40" s="538">
        <v>0</v>
      </c>
      <c r="L40" s="535">
        <v>0</v>
      </c>
      <c r="M40" s="536">
        <v>0</v>
      </c>
      <c r="N40" s="471">
        <v>0.10100622807046693</v>
      </c>
      <c r="O40" s="473">
        <f t="shared" si="0"/>
        <v>1.9157949216144701</v>
      </c>
    </row>
    <row r="41" spans="2:15">
      <c r="B41" s="470">
        <f t="shared" si="1"/>
        <v>1973</v>
      </c>
      <c r="C41" s="533">
        <v>0</v>
      </c>
      <c r="D41" s="534">
        <v>3.9866308552838785E-2</v>
      </c>
      <c r="E41" s="535">
        <v>0</v>
      </c>
      <c r="F41" s="535">
        <v>3.1526460096957573E-2</v>
      </c>
      <c r="G41" s="535">
        <v>2.6009329579989995E-2</v>
      </c>
      <c r="H41" s="535">
        <v>3.9591368493853687E-3</v>
      </c>
      <c r="I41" s="536">
        <v>0</v>
      </c>
      <c r="J41" s="537">
        <v>0</v>
      </c>
      <c r="K41" s="538">
        <v>0</v>
      </c>
      <c r="L41" s="535">
        <v>0</v>
      </c>
      <c r="M41" s="536">
        <v>0</v>
      </c>
      <c r="N41" s="471">
        <v>0.10136123507917172</v>
      </c>
      <c r="O41" s="473">
        <f t="shared" si="0"/>
        <v>2.017156156693642</v>
      </c>
    </row>
    <row r="42" spans="2:15">
      <c r="B42" s="470">
        <f t="shared" si="1"/>
        <v>1974</v>
      </c>
      <c r="C42" s="533">
        <v>0</v>
      </c>
      <c r="D42" s="534">
        <v>3.9992213975775105E-2</v>
      </c>
      <c r="E42" s="535">
        <v>0</v>
      </c>
      <c r="F42" s="535">
        <v>3.1626026684291118E-2</v>
      </c>
      <c r="G42" s="535">
        <v>2.6091472014540172E-2</v>
      </c>
      <c r="H42" s="535">
        <v>3.9716405603528373E-3</v>
      </c>
      <c r="I42" s="536">
        <v>0</v>
      </c>
      <c r="J42" s="537">
        <v>0</v>
      </c>
      <c r="K42" s="538">
        <v>0</v>
      </c>
      <c r="L42" s="535">
        <v>0</v>
      </c>
      <c r="M42" s="536">
        <v>0</v>
      </c>
      <c r="N42" s="471">
        <v>0.10168135323495923</v>
      </c>
      <c r="O42" s="473">
        <f t="shared" si="0"/>
        <v>2.1188375099286012</v>
      </c>
    </row>
    <row r="43" spans="2:15">
      <c r="B43" s="470">
        <f t="shared" si="1"/>
        <v>1975</v>
      </c>
      <c r="C43" s="533">
        <v>0</v>
      </c>
      <c r="D43" s="534">
        <v>4.0104786817948573E-2</v>
      </c>
      <c r="E43" s="535">
        <v>0</v>
      </c>
      <c r="F43" s="535">
        <v>3.1715049805458188E-2</v>
      </c>
      <c r="G43" s="535">
        <v>2.6164916089503006E-2</v>
      </c>
      <c r="H43" s="535">
        <v>3.9828202081273068E-3</v>
      </c>
      <c r="I43" s="536">
        <v>0</v>
      </c>
      <c r="J43" s="537">
        <v>0</v>
      </c>
      <c r="K43" s="538">
        <v>0</v>
      </c>
      <c r="L43" s="535">
        <v>0</v>
      </c>
      <c r="M43" s="536">
        <v>0</v>
      </c>
      <c r="N43" s="471">
        <v>0.10196757292103707</v>
      </c>
      <c r="O43" s="473">
        <f t="shared" si="0"/>
        <v>2.2208050828496382</v>
      </c>
    </row>
    <row r="44" spans="2:15">
      <c r="B44" s="470">
        <f t="shared" si="1"/>
        <v>1976</v>
      </c>
      <c r="C44" s="533">
        <v>0</v>
      </c>
      <c r="D44" s="534">
        <v>4.0204407863116624E-2</v>
      </c>
      <c r="E44" s="535">
        <v>0</v>
      </c>
      <c r="F44" s="535">
        <v>3.1793830586004879E-2</v>
      </c>
      <c r="G44" s="535">
        <v>2.6229910233454019E-2</v>
      </c>
      <c r="H44" s="535">
        <v>3.9927136084750301E-3</v>
      </c>
      <c r="I44" s="536">
        <v>0</v>
      </c>
      <c r="J44" s="537">
        <v>0</v>
      </c>
      <c r="K44" s="538">
        <v>0</v>
      </c>
      <c r="L44" s="535">
        <v>0</v>
      </c>
      <c r="M44" s="536">
        <v>0</v>
      </c>
      <c r="N44" s="471">
        <v>0.10222086229105055</v>
      </c>
      <c r="O44" s="473">
        <f t="shared" si="0"/>
        <v>2.3230259451406887</v>
      </c>
    </row>
    <row r="45" spans="2:15">
      <c r="B45" s="470">
        <f t="shared" si="1"/>
        <v>1977</v>
      </c>
      <c r="C45" s="533">
        <v>0</v>
      </c>
      <c r="D45" s="534">
        <v>4.0291449328851751E-2</v>
      </c>
      <c r="E45" s="535">
        <v>0</v>
      </c>
      <c r="F45" s="535">
        <v>3.1862663377298858E-2</v>
      </c>
      <c r="G45" s="535">
        <v>2.6286697286271556E-2</v>
      </c>
      <c r="H45" s="535">
        <v>4.0013577264514837E-3</v>
      </c>
      <c r="I45" s="536">
        <v>0</v>
      </c>
      <c r="J45" s="537">
        <v>0</v>
      </c>
      <c r="K45" s="538">
        <v>0</v>
      </c>
      <c r="L45" s="535">
        <v>0</v>
      </c>
      <c r="M45" s="536">
        <v>0</v>
      </c>
      <c r="N45" s="471">
        <v>0.10244216771887364</v>
      </c>
      <c r="O45" s="473">
        <f t="shared" si="0"/>
        <v>2.4254681128595625</v>
      </c>
    </row>
    <row r="46" spans="2:15">
      <c r="B46" s="470">
        <f t="shared" si="1"/>
        <v>1978</v>
      </c>
      <c r="C46" s="533">
        <v>0</v>
      </c>
      <c r="D46" s="534">
        <v>4.0366275040073396E-2</v>
      </c>
      <c r="E46" s="535">
        <v>0</v>
      </c>
      <c r="F46" s="535">
        <v>3.1921835893759194E-2</v>
      </c>
      <c r="G46" s="535">
        <v>2.6335514612351337E-2</v>
      </c>
      <c r="H46" s="535">
        <v>4.0087886936348753E-3</v>
      </c>
      <c r="I46" s="536">
        <v>0</v>
      </c>
      <c r="J46" s="537">
        <v>0</v>
      </c>
      <c r="K46" s="538">
        <v>0</v>
      </c>
      <c r="L46" s="535">
        <v>0</v>
      </c>
      <c r="M46" s="536">
        <v>0</v>
      </c>
      <c r="N46" s="471">
        <v>0.10263241423981879</v>
      </c>
      <c r="O46" s="473">
        <f t="shared" si="0"/>
        <v>2.5281005270993813</v>
      </c>
    </row>
    <row r="47" spans="2:15">
      <c r="B47" s="470">
        <f t="shared" si="1"/>
        <v>1979</v>
      </c>
      <c r="C47" s="533">
        <v>0</v>
      </c>
      <c r="D47" s="534">
        <v>4.0429240599266607E-2</v>
      </c>
      <c r="E47" s="535">
        <v>0</v>
      </c>
      <c r="F47" s="535">
        <v>3.1971629347466009E-2</v>
      </c>
      <c r="G47" s="535">
        <v>2.6376594211659461E-2</v>
      </c>
      <c r="H47" s="535">
        <v>4.0150418250306146E-3</v>
      </c>
      <c r="I47" s="536">
        <v>0</v>
      </c>
      <c r="J47" s="537">
        <v>0</v>
      </c>
      <c r="K47" s="538">
        <v>0</v>
      </c>
      <c r="L47" s="535">
        <v>0</v>
      </c>
      <c r="M47" s="536">
        <v>0</v>
      </c>
      <c r="N47" s="471">
        <v>0.10279250598342268</v>
      </c>
      <c r="O47" s="473">
        <f t="shared" si="0"/>
        <v>2.630893033082804</v>
      </c>
    </row>
    <row r="48" spans="2:15">
      <c r="B48" s="470">
        <f t="shared" si="1"/>
        <v>1980</v>
      </c>
      <c r="C48" s="533">
        <v>0</v>
      </c>
      <c r="D48" s="534">
        <v>4.0503141450000002E-2</v>
      </c>
      <c r="E48" s="535">
        <v>0</v>
      </c>
      <c r="F48" s="535">
        <v>3.2030070480000006E-2</v>
      </c>
      <c r="G48" s="535">
        <v>2.6424808146000005E-2</v>
      </c>
      <c r="H48" s="535">
        <v>4.0223809439999996E-3</v>
      </c>
      <c r="I48" s="536">
        <v>0</v>
      </c>
      <c r="J48" s="537">
        <v>0</v>
      </c>
      <c r="K48" s="538">
        <v>0</v>
      </c>
      <c r="L48" s="535">
        <v>0</v>
      </c>
      <c r="M48" s="536">
        <v>0</v>
      </c>
      <c r="N48" s="471">
        <v>0.10298040102000001</v>
      </c>
      <c r="O48" s="473">
        <f t="shared" si="0"/>
        <v>2.7338734341028039</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2.7338734341028039</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2.7338734341028039</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2.7338734341028039</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2.7338734341028039</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2.7338734341028039</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2.7338734341028039</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2.7338734341028039</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2.7338734341028039</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2.7338734341028039</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2.7338734341028039</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2.7338734341028039</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2.7338734341028039</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2.7338734341028039</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2.7338734341028039</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2.7338734341028039</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2.7338734341028039</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2.7338734341028039</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2.7338734341028039</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2.7338734341028039</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2.7338734341028039</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2.7338734341028039</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2.7338734341028039</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2.7338734341028039</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2.7338734341028039</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2.7338734341028039</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2.7338734341028039</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2.7338734341028039</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2.7338734341028039</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2.7338734341028039</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2.7338734341028039</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2.7338734341028039</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2.7338734341028039</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2.7338734341028039</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2.7338734341028039</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2.7338734341028039</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2.7338734341028039</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2.7338734341028039</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2.7338734341028039</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2.7338734341028039</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2.7338734341028039</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2.7338734341028039</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2.7338734341028039</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2.7338734341028039</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2.7338734341028039</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2.7338734341028039</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2.7338734341028039</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2.7338734341028039</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2.7338734341028039</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2.7338734341028039</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2.7338734341028039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54" t="s">
        <v>52</v>
      </c>
      <c r="C2" s="954"/>
      <c r="D2" s="954"/>
      <c r="E2" s="954"/>
      <c r="F2" s="954"/>
      <c r="G2" s="954"/>
      <c r="H2" s="954"/>
    </row>
    <row r="3" spans="1:35" ht="13.5" thickBot="1">
      <c r="B3" s="954"/>
      <c r="C3" s="954"/>
      <c r="D3" s="954"/>
      <c r="E3" s="954"/>
      <c r="F3" s="954"/>
      <c r="G3" s="954"/>
      <c r="H3" s="954"/>
    </row>
    <row r="4" spans="1:35" ht="13.5" thickBot="1">
      <c r="P4" s="958" t="s">
        <v>242</v>
      </c>
      <c r="Q4" s="959"/>
      <c r="R4" s="960" t="s">
        <v>243</v>
      </c>
      <c r="S4" s="9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5" t="s">
        <v>47</v>
      </c>
      <c r="E5" s="956"/>
      <c r="F5" s="956"/>
      <c r="G5" s="957"/>
      <c r="H5" s="956" t="s">
        <v>57</v>
      </c>
      <c r="I5" s="956"/>
      <c r="J5" s="956"/>
      <c r="K5" s="957"/>
      <c r="L5" s="135"/>
      <c r="M5" s="135"/>
      <c r="N5" s="135"/>
      <c r="O5" s="163"/>
      <c r="P5" s="207" t="s">
        <v>116</v>
      </c>
      <c r="Q5" s="208" t="s">
        <v>113</v>
      </c>
      <c r="R5" s="207" t="s">
        <v>116</v>
      </c>
      <c r="S5" s="208" t="s">
        <v>113</v>
      </c>
      <c r="V5" s="305" t="s">
        <v>118</v>
      </c>
      <c r="W5" s="306">
        <v>3</v>
      </c>
      <c r="AF5" s="945" t="s">
        <v>126</v>
      </c>
      <c r="AG5" s="945" t="s">
        <v>129</v>
      </c>
      <c r="AH5" s="945"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1" t="s">
        <v>125</v>
      </c>
      <c r="X6" s="953"/>
      <c r="Y6" s="953"/>
      <c r="Z6" s="953"/>
      <c r="AA6" s="953"/>
      <c r="AB6" s="953"/>
      <c r="AC6" s="953"/>
      <c r="AD6" s="953"/>
      <c r="AE6" s="953"/>
      <c r="AF6" s="946"/>
      <c r="AG6" s="946"/>
      <c r="AH6" s="946"/>
      <c r="AI6"/>
    </row>
    <row r="7" spans="1:35" ht="26.25" thickBot="1">
      <c r="B7" s="951" t="s">
        <v>133</v>
      </c>
      <c r="C7" s="95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47"/>
      <c r="AG7" s="947"/>
      <c r="AH7" s="947"/>
      <c r="AI7"/>
    </row>
    <row r="8" spans="1:35" ht="25.5" customHeight="1">
      <c r="B8" s="948"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49"/>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71" t="s">
        <v>264</v>
      </c>
      <c r="P13" s="972"/>
      <c r="Q13" s="972"/>
      <c r="R13" s="972"/>
      <c r="S13" s="97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64" t="s">
        <v>70</v>
      </c>
      <c r="C26" s="964"/>
      <c r="D26" s="964"/>
      <c r="E26" s="964"/>
      <c r="F26" s="964"/>
      <c r="G26" s="964"/>
      <c r="H26" s="9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65"/>
      <c r="C27" s="965"/>
      <c r="D27" s="965"/>
      <c r="E27" s="965"/>
      <c r="F27" s="965"/>
      <c r="G27" s="965"/>
      <c r="H27" s="965"/>
      <c r="O27" s="84"/>
      <c r="P27" s="402"/>
      <c r="Q27" s="84"/>
      <c r="R27" s="84"/>
      <c r="S27" s="84"/>
      <c r="U27" s="171"/>
      <c r="V27" s="173"/>
    </row>
    <row r="28" spans="1:35">
      <c r="B28" s="965"/>
      <c r="C28" s="965"/>
      <c r="D28" s="965"/>
      <c r="E28" s="965"/>
      <c r="F28" s="965"/>
      <c r="G28" s="965"/>
      <c r="H28" s="965"/>
      <c r="O28" s="84"/>
      <c r="P28" s="402"/>
      <c r="Q28" s="84"/>
      <c r="R28" s="84"/>
      <c r="S28" s="84"/>
      <c r="V28" s="173"/>
    </row>
    <row r="29" spans="1:35">
      <c r="B29" s="965"/>
      <c r="C29" s="965"/>
      <c r="D29" s="965"/>
      <c r="E29" s="965"/>
      <c r="F29" s="965"/>
      <c r="G29" s="965"/>
      <c r="H29" s="9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65"/>
      <c r="C30" s="965"/>
      <c r="D30" s="965"/>
      <c r="E30" s="965"/>
      <c r="F30" s="965"/>
      <c r="G30" s="965"/>
      <c r="H30" s="9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66" t="s">
        <v>75</v>
      </c>
      <c r="D38" s="957"/>
      <c r="O38" s="394"/>
      <c r="P38" s="395"/>
      <c r="Q38" s="396"/>
      <c r="R38" s="84"/>
    </row>
    <row r="39" spans="2:18">
      <c r="B39" s="142">
        <v>35</v>
      </c>
      <c r="C39" s="969">
        <f>LN(2)/B39</f>
        <v>1.980420515885558E-2</v>
      </c>
      <c r="D39" s="970"/>
    </row>
    <row r="40" spans="2:18" ht="27">
      <c r="B40" s="364" t="s">
        <v>76</v>
      </c>
      <c r="C40" s="967" t="s">
        <v>77</v>
      </c>
      <c r="D40" s="968"/>
    </row>
    <row r="41" spans="2:18" ht="13.5" thickBot="1">
      <c r="B41" s="143">
        <v>0.05</v>
      </c>
      <c r="C41" s="962">
        <f>LN(2)/B41</f>
        <v>13.862943611198904</v>
      </c>
      <c r="D41" s="9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0.28209297600000005</v>
      </c>
      <c r="D36" s="418">
        <f>Dry_Matter_Content!C23</f>
        <v>0.59</v>
      </c>
      <c r="E36" s="284">
        <f>MCF!R35</f>
        <v>0.6</v>
      </c>
      <c r="F36" s="67">
        <f t="shared" si="5"/>
        <v>1.8973573565760002E-2</v>
      </c>
      <c r="G36" s="67">
        <f t="shared" si="0"/>
        <v>1.8973573565760002E-2</v>
      </c>
      <c r="H36" s="67">
        <f t="shared" si="1"/>
        <v>0</v>
      </c>
      <c r="I36" s="67">
        <f t="shared" si="2"/>
        <v>1.8973573565760002E-2</v>
      </c>
      <c r="J36" s="67">
        <f t="shared" si="3"/>
        <v>0</v>
      </c>
      <c r="K36" s="100">
        <f t="shared" si="6"/>
        <v>0</v>
      </c>
      <c r="O36" s="96">
        <f>Amnt_Deposited!B31</f>
        <v>2017</v>
      </c>
      <c r="P36" s="99">
        <f>Amnt_Deposited!C31</f>
        <v>0.28209297600000005</v>
      </c>
      <c r="Q36" s="284">
        <f>MCF!R35</f>
        <v>0.6</v>
      </c>
      <c r="R36" s="67">
        <f t="shared" si="4"/>
        <v>1.2694183920000001E-2</v>
      </c>
      <c r="S36" s="67">
        <f t="shared" si="7"/>
        <v>1.2694183920000001E-2</v>
      </c>
      <c r="T36" s="67">
        <f t="shared" si="8"/>
        <v>0</v>
      </c>
      <c r="U36" s="67">
        <f t="shared" si="9"/>
        <v>1.2694183920000001E-2</v>
      </c>
      <c r="V36" s="67">
        <f t="shared" si="10"/>
        <v>0</v>
      </c>
      <c r="W36" s="100">
        <f t="shared" si="11"/>
        <v>0</v>
      </c>
    </row>
    <row r="37" spans="2:23">
      <c r="B37" s="96">
        <f>Amnt_Deposited!B32</f>
        <v>2018</v>
      </c>
      <c r="C37" s="99">
        <f>Amnt_Deposited!C32</f>
        <v>0.30911839395599999</v>
      </c>
      <c r="D37" s="418">
        <f>Dry_Matter_Content!C24</f>
        <v>0.59</v>
      </c>
      <c r="E37" s="284">
        <f>MCF!R36</f>
        <v>0.6</v>
      </c>
      <c r="F37" s="67">
        <f t="shared" si="5"/>
        <v>2.0791303177480555E-2</v>
      </c>
      <c r="G37" s="67">
        <f t="shared" si="0"/>
        <v>2.0791303177480555E-2</v>
      </c>
      <c r="H37" s="67">
        <f t="shared" si="1"/>
        <v>0</v>
      </c>
      <c r="I37" s="67">
        <f t="shared" si="2"/>
        <v>3.3509669883541385E-2</v>
      </c>
      <c r="J37" s="67">
        <f t="shared" si="3"/>
        <v>6.2552068596991679E-3</v>
      </c>
      <c r="K37" s="100">
        <f t="shared" si="6"/>
        <v>4.1701379064661113E-3</v>
      </c>
      <c r="O37" s="96">
        <f>Amnt_Deposited!B32</f>
        <v>2018</v>
      </c>
      <c r="P37" s="99">
        <f>Amnt_Deposited!C32</f>
        <v>0.30911839395599999</v>
      </c>
      <c r="Q37" s="284">
        <f>MCF!R36</f>
        <v>0.6</v>
      </c>
      <c r="R37" s="67">
        <f t="shared" si="4"/>
        <v>1.3910327728019999E-2</v>
      </c>
      <c r="S37" s="67">
        <f t="shared" si="7"/>
        <v>1.3910327728019999E-2</v>
      </c>
      <c r="T37" s="67">
        <f t="shared" si="8"/>
        <v>0</v>
      </c>
      <c r="U37" s="67">
        <f t="shared" si="9"/>
        <v>2.2419493677659271E-2</v>
      </c>
      <c r="V37" s="67">
        <f t="shared" si="10"/>
        <v>4.1850179703607276E-3</v>
      </c>
      <c r="W37" s="100">
        <f t="shared" si="11"/>
        <v>2.7900119802404849E-3</v>
      </c>
    </row>
    <row r="38" spans="2:23">
      <c r="B38" s="96">
        <f>Amnt_Deposited!B33</f>
        <v>2019</v>
      </c>
      <c r="C38" s="99">
        <f>Amnt_Deposited!C33</f>
        <v>0.33858624946447202</v>
      </c>
      <c r="D38" s="418">
        <f>Dry_Matter_Content!C25</f>
        <v>0.59</v>
      </c>
      <c r="E38" s="284">
        <f>MCF!R37</f>
        <v>0.6</v>
      </c>
      <c r="F38" s="67">
        <f t="shared" si="5"/>
        <v>2.2773311138980384E-2</v>
      </c>
      <c r="G38" s="67">
        <f t="shared" si="0"/>
        <v>2.2773311138980384E-2</v>
      </c>
      <c r="H38" s="67">
        <f t="shared" si="1"/>
        <v>0</v>
      </c>
      <c r="I38" s="67">
        <f t="shared" si="2"/>
        <v>4.5235514597954926E-2</v>
      </c>
      <c r="J38" s="67">
        <f t="shared" si="3"/>
        <v>1.1047466424566848E-2</v>
      </c>
      <c r="K38" s="100">
        <f t="shared" si="6"/>
        <v>7.3649776163778984E-3</v>
      </c>
      <c r="O38" s="96">
        <f>Amnt_Deposited!B33</f>
        <v>2019</v>
      </c>
      <c r="P38" s="99">
        <f>Amnt_Deposited!C33</f>
        <v>0.33858624946447202</v>
      </c>
      <c r="Q38" s="284">
        <f>MCF!R37</f>
        <v>0.6</v>
      </c>
      <c r="R38" s="67">
        <f t="shared" si="4"/>
        <v>1.5236381225901241E-2</v>
      </c>
      <c r="S38" s="67">
        <f t="shared" si="7"/>
        <v>1.5236381225901241E-2</v>
      </c>
      <c r="T38" s="67">
        <f t="shared" si="8"/>
        <v>0</v>
      </c>
      <c r="U38" s="67">
        <f t="shared" si="9"/>
        <v>3.0264617260005528E-2</v>
      </c>
      <c r="V38" s="67">
        <f t="shared" si="10"/>
        <v>7.3912576435549836E-3</v>
      </c>
      <c r="W38" s="100">
        <f t="shared" si="11"/>
        <v>4.9275050957033224E-3</v>
      </c>
    </row>
    <row r="39" spans="2:23">
      <c r="B39" s="96">
        <f>Amnt_Deposited!B34</f>
        <v>2020</v>
      </c>
      <c r="C39" s="99">
        <f>Amnt_Deposited!C34</f>
        <v>0.37070911995578931</v>
      </c>
      <c r="D39" s="418">
        <f>Dry_Matter_Content!C26</f>
        <v>0.59</v>
      </c>
      <c r="E39" s="284">
        <f>MCF!R38</f>
        <v>0.6</v>
      </c>
      <c r="F39" s="67">
        <f t="shared" si="5"/>
        <v>2.4933895408226384E-2</v>
      </c>
      <c r="G39" s="67">
        <f t="shared" si="0"/>
        <v>2.4933895408226384E-2</v>
      </c>
      <c r="H39" s="67">
        <f t="shared" si="1"/>
        <v>0</v>
      </c>
      <c r="I39" s="67">
        <f t="shared" si="2"/>
        <v>5.5256167635973366E-2</v>
      </c>
      <c r="J39" s="67">
        <f t="shared" si="3"/>
        <v>1.4913242370207946E-2</v>
      </c>
      <c r="K39" s="100">
        <f t="shared" si="6"/>
        <v>9.9421615801386296E-3</v>
      </c>
      <c r="O39" s="96">
        <f>Amnt_Deposited!B34</f>
        <v>2020</v>
      </c>
      <c r="P39" s="99">
        <f>Amnt_Deposited!C34</f>
        <v>0.37070911995578931</v>
      </c>
      <c r="Q39" s="284">
        <f>MCF!R38</f>
        <v>0.6</v>
      </c>
      <c r="R39" s="67">
        <f t="shared" si="4"/>
        <v>1.6681910398010518E-2</v>
      </c>
      <c r="S39" s="67">
        <f t="shared" si="7"/>
        <v>1.6681910398010518E-2</v>
      </c>
      <c r="T39" s="67">
        <f t="shared" si="8"/>
        <v>0</v>
      </c>
      <c r="U39" s="67">
        <f t="shared" si="9"/>
        <v>3.6968890032988429E-2</v>
      </c>
      <c r="V39" s="67">
        <f t="shared" si="10"/>
        <v>9.9776376250276175E-3</v>
      </c>
      <c r="W39" s="100">
        <f t="shared" si="11"/>
        <v>6.6517584166850777E-3</v>
      </c>
    </row>
    <row r="40" spans="2:23">
      <c r="B40" s="96">
        <f>Amnt_Deposited!B35</f>
        <v>2021</v>
      </c>
      <c r="C40" s="99">
        <f>Amnt_Deposited!C35</f>
        <v>0.40571760341544288</v>
      </c>
      <c r="D40" s="418">
        <f>Dry_Matter_Content!C27</f>
        <v>0.59</v>
      </c>
      <c r="E40" s="284">
        <f>MCF!R39</f>
        <v>0.6</v>
      </c>
      <c r="F40" s="67">
        <f t="shared" si="5"/>
        <v>2.7288566005722686E-2</v>
      </c>
      <c r="G40" s="67">
        <f t="shared" si="0"/>
        <v>2.7288566005722686E-2</v>
      </c>
      <c r="H40" s="67">
        <f t="shared" si="1"/>
        <v>0</v>
      </c>
      <c r="I40" s="67">
        <f t="shared" si="2"/>
        <v>6.4327882839221362E-2</v>
      </c>
      <c r="J40" s="67">
        <f t="shared" si="3"/>
        <v>1.8216850802474694E-2</v>
      </c>
      <c r="K40" s="100">
        <f t="shared" si="6"/>
        <v>1.2144567201649796E-2</v>
      </c>
      <c r="O40" s="96">
        <f>Amnt_Deposited!B35</f>
        <v>2021</v>
      </c>
      <c r="P40" s="99">
        <f>Amnt_Deposited!C35</f>
        <v>0.40571760341544288</v>
      </c>
      <c r="Q40" s="284">
        <f>MCF!R39</f>
        <v>0.6</v>
      </c>
      <c r="R40" s="67">
        <f t="shared" si="4"/>
        <v>1.825729215369493E-2</v>
      </c>
      <c r="S40" s="67">
        <f t="shared" si="7"/>
        <v>1.825729215369493E-2</v>
      </c>
      <c r="T40" s="67">
        <f t="shared" si="8"/>
        <v>0</v>
      </c>
      <c r="U40" s="67">
        <f t="shared" si="9"/>
        <v>4.3038280222494223E-2</v>
      </c>
      <c r="V40" s="67">
        <f t="shared" si="10"/>
        <v>1.2187901964189138E-2</v>
      </c>
      <c r="W40" s="100">
        <f t="shared" si="11"/>
        <v>8.1252679761260917E-3</v>
      </c>
    </row>
    <row r="41" spans="2:23">
      <c r="B41" s="96">
        <f>Amnt_Deposited!B36</f>
        <v>2022</v>
      </c>
      <c r="C41" s="99">
        <f>Amnt_Deposited!C36</f>
        <v>0.44386181655996149</v>
      </c>
      <c r="D41" s="418">
        <f>Dry_Matter_Content!C28</f>
        <v>0.59</v>
      </c>
      <c r="E41" s="284">
        <f>MCF!R40</f>
        <v>0.6</v>
      </c>
      <c r="F41" s="67">
        <f t="shared" si="5"/>
        <v>2.9854145781823008E-2</v>
      </c>
      <c r="G41" s="67">
        <f t="shared" si="0"/>
        <v>2.9854145781823008E-2</v>
      </c>
      <c r="H41" s="67">
        <f t="shared" si="1"/>
        <v>0</v>
      </c>
      <c r="I41" s="67">
        <f t="shared" si="2"/>
        <v>7.2974415167985085E-2</v>
      </c>
      <c r="J41" s="67">
        <f t="shared" si="3"/>
        <v>2.1207613453059285E-2</v>
      </c>
      <c r="K41" s="100">
        <f t="shared" si="6"/>
        <v>1.413840896870619E-2</v>
      </c>
      <c r="O41" s="96">
        <f>Amnt_Deposited!B36</f>
        <v>2022</v>
      </c>
      <c r="P41" s="99">
        <f>Amnt_Deposited!C36</f>
        <v>0.44386181655996149</v>
      </c>
      <c r="Q41" s="284">
        <f>MCF!R40</f>
        <v>0.6</v>
      </c>
      <c r="R41" s="67">
        <f t="shared" si="4"/>
        <v>1.9973781745198264E-2</v>
      </c>
      <c r="S41" s="67">
        <f t="shared" si="7"/>
        <v>1.9973781745198264E-2</v>
      </c>
      <c r="T41" s="67">
        <f t="shared" si="8"/>
        <v>0</v>
      </c>
      <c r="U41" s="67">
        <f t="shared" si="9"/>
        <v>4.882320372523534E-2</v>
      </c>
      <c r="V41" s="67">
        <f t="shared" si="10"/>
        <v>1.418885824245715E-2</v>
      </c>
      <c r="W41" s="100">
        <f t="shared" si="11"/>
        <v>9.4592388283047668E-3</v>
      </c>
    </row>
    <row r="42" spans="2:23">
      <c r="B42" s="96">
        <f>Amnt_Deposited!B37</f>
        <v>2023</v>
      </c>
      <c r="C42" s="99">
        <f>Amnt_Deposited!C37</f>
        <v>0.48541301571497875</v>
      </c>
      <c r="D42" s="418">
        <f>Dry_Matter_Content!C29</f>
        <v>0.59</v>
      </c>
      <c r="E42" s="284">
        <f>MCF!R41</f>
        <v>0.6</v>
      </c>
      <c r="F42" s="67">
        <f t="shared" si="5"/>
        <v>3.2648879436989471E-2</v>
      </c>
      <c r="G42" s="67">
        <f t="shared" si="0"/>
        <v>3.2648879436989471E-2</v>
      </c>
      <c r="H42" s="67">
        <f t="shared" si="1"/>
        <v>0</v>
      </c>
      <c r="I42" s="67">
        <f t="shared" si="2"/>
        <v>8.1565092771817088E-2</v>
      </c>
      <c r="J42" s="67">
        <f t="shared" si="3"/>
        <v>2.4058201833157464E-2</v>
      </c>
      <c r="K42" s="100">
        <f t="shared" si="6"/>
        <v>1.6038801222104975E-2</v>
      </c>
      <c r="O42" s="96">
        <f>Amnt_Deposited!B37</f>
        <v>2023</v>
      </c>
      <c r="P42" s="99">
        <f>Amnt_Deposited!C37</f>
        <v>0.48541301571497875</v>
      </c>
      <c r="Q42" s="284">
        <f>MCF!R41</f>
        <v>0.6</v>
      </c>
      <c r="R42" s="67">
        <f t="shared" si="4"/>
        <v>2.1843585707174044E-2</v>
      </c>
      <c r="S42" s="67">
        <f t="shared" si="7"/>
        <v>2.1843585707174044E-2</v>
      </c>
      <c r="T42" s="67">
        <f t="shared" si="8"/>
        <v>0</v>
      </c>
      <c r="U42" s="67">
        <f t="shared" si="9"/>
        <v>5.4570757875881198E-2</v>
      </c>
      <c r="V42" s="67">
        <f t="shared" si="10"/>
        <v>1.6096031556528188E-2</v>
      </c>
      <c r="W42" s="100">
        <f t="shared" si="11"/>
        <v>1.0730687704352124E-2</v>
      </c>
    </row>
    <row r="43" spans="2:23">
      <c r="B43" s="96">
        <f>Amnt_Deposited!B38</f>
        <v>2024</v>
      </c>
      <c r="C43" s="99">
        <f>Amnt_Deposited!C38</f>
        <v>0.53066535032618067</v>
      </c>
      <c r="D43" s="418">
        <f>Dry_Matter_Content!C30</f>
        <v>0.59</v>
      </c>
      <c r="E43" s="284">
        <f>MCF!R42</f>
        <v>0.6</v>
      </c>
      <c r="F43" s="67">
        <f t="shared" si="5"/>
        <v>3.5692551462938905E-2</v>
      </c>
      <c r="G43" s="67">
        <f t="shared" si="0"/>
        <v>3.5692551462938905E-2</v>
      </c>
      <c r="H43" s="67">
        <f t="shared" si="1"/>
        <v>0</v>
      </c>
      <c r="I43" s="67">
        <f t="shared" si="2"/>
        <v>9.0367268204644524E-2</v>
      </c>
      <c r="J43" s="67">
        <f t="shared" si="3"/>
        <v>2.6890376030111466E-2</v>
      </c>
      <c r="K43" s="100">
        <f t="shared" si="6"/>
        <v>1.7926917353407644E-2</v>
      </c>
      <c r="O43" s="96">
        <f>Amnt_Deposited!B38</f>
        <v>2024</v>
      </c>
      <c r="P43" s="99">
        <f>Amnt_Deposited!C38</f>
        <v>0.53066535032618067</v>
      </c>
      <c r="Q43" s="284">
        <f>MCF!R42</f>
        <v>0.6</v>
      </c>
      <c r="R43" s="67">
        <f t="shared" si="4"/>
        <v>2.3879940764678129E-2</v>
      </c>
      <c r="S43" s="67">
        <f t="shared" si="7"/>
        <v>2.3879940764678129E-2</v>
      </c>
      <c r="T43" s="67">
        <f t="shared" si="8"/>
        <v>0</v>
      </c>
      <c r="U43" s="67">
        <f t="shared" si="9"/>
        <v>6.045981369623854E-2</v>
      </c>
      <c r="V43" s="67">
        <f t="shared" si="10"/>
        <v>1.7990884944320787E-2</v>
      </c>
      <c r="W43" s="100">
        <f t="shared" si="11"/>
        <v>1.1993923296213857E-2</v>
      </c>
    </row>
    <row r="44" spans="2:23">
      <c r="B44" s="96">
        <f>Amnt_Deposited!B39</f>
        <v>2025</v>
      </c>
      <c r="C44" s="99">
        <f>Amnt_Deposited!C39</f>
        <v>0.57993775982987283</v>
      </c>
      <c r="D44" s="418">
        <f>Dry_Matter_Content!C31</f>
        <v>0.59</v>
      </c>
      <c r="E44" s="284">
        <f>MCF!R43</f>
        <v>0.6</v>
      </c>
      <c r="F44" s="67">
        <f t="shared" si="5"/>
        <v>3.9006613726157241E-2</v>
      </c>
      <c r="G44" s="67">
        <f t="shared" si="0"/>
        <v>3.9006613726157241E-2</v>
      </c>
      <c r="H44" s="67">
        <f t="shared" si="1"/>
        <v>0</v>
      </c>
      <c r="I44" s="67">
        <f t="shared" si="2"/>
        <v>9.958160510920952E-2</v>
      </c>
      <c r="J44" s="67">
        <f t="shared" si="3"/>
        <v>2.9792276821592242E-2</v>
      </c>
      <c r="K44" s="100">
        <f t="shared" si="6"/>
        <v>1.9861517881061493E-2</v>
      </c>
      <c r="O44" s="96">
        <f>Amnt_Deposited!B39</f>
        <v>2025</v>
      </c>
      <c r="P44" s="99">
        <f>Amnt_Deposited!C39</f>
        <v>0.57993775982987283</v>
      </c>
      <c r="Q44" s="284">
        <f>MCF!R43</f>
        <v>0.6</v>
      </c>
      <c r="R44" s="67">
        <f t="shared" si="4"/>
        <v>2.6097199192344277E-2</v>
      </c>
      <c r="S44" s="67">
        <f t="shared" si="7"/>
        <v>2.6097199192344277E-2</v>
      </c>
      <c r="T44" s="67">
        <f t="shared" si="8"/>
        <v>0</v>
      </c>
      <c r="U44" s="67">
        <f t="shared" si="9"/>
        <v>6.6624624292513077E-2</v>
      </c>
      <c r="V44" s="67">
        <f t="shared" si="10"/>
        <v>1.9932388596069744E-2</v>
      </c>
      <c r="W44" s="100">
        <f t="shared" si="11"/>
        <v>1.3288259064046496E-2</v>
      </c>
    </row>
    <row r="45" spans="2:23">
      <c r="B45" s="96">
        <f>Amnt_Deposited!B40</f>
        <v>2026</v>
      </c>
      <c r="C45" s="99">
        <f>Amnt_Deposited!C40</f>
        <v>0.63357602546921599</v>
      </c>
      <c r="D45" s="418">
        <f>Dry_Matter_Content!C32</f>
        <v>0.59</v>
      </c>
      <c r="E45" s="284">
        <f>MCF!R44</f>
        <v>0.6</v>
      </c>
      <c r="F45" s="67">
        <f t="shared" si="5"/>
        <v>4.2614323473059455E-2</v>
      </c>
      <c r="G45" s="67">
        <f t="shared" si="0"/>
        <v>4.2614323473059455E-2</v>
      </c>
      <c r="H45" s="67">
        <f t="shared" si="1"/>
        <v>0</v>
      </c>
      <c r="I45" s="67">
        <f t="shared" si="2"/>
        <v>0.10936586959416764</v>
      </c>
      <c r="J45" s="67">
        <f t="shared" si="3"/>
        <v>3.2830058988101339E-2</v>
      </c>
      <c r="K45" s="100">
        <f t="shared" si="6"/>
        <v>2.1886705992067559E-2</v>
      </c>
      <c r="O45" s="96">
        <f>Amnt_Deposited!B40</f>
        <v>2026</v>
      </c>
      <c r="P45" s="99">
        <f>Amnt_Deposited!C40</f>
        <v>0.63357602546921599</v>
      </c>
      <c r="Q45" s="284">
        <f>MCF!R44</f>
        <v>0.6</v>
      </c>
      <c r="R45" s="67">
        <f t="shared" si="4"/>
        <v>2.8510921146114716E-2</v>
      </c>
      <c r="S45" s="67">
        <f t="shared" si="7"/>
        <v>2.8510921146114716E-2</v>
      </c>
      <c r="T45" s="67">
        <f t="shared" si="8"/>
        <v>0</v>
      </c>
      <c r="U45" s="67">
        <f t="shared" si="9"/>
        <v>7.3170742368979261E-2</v>
      </c>
      <c r="V45" s="67">
        <f t="shared" si="10"/>
        <v>2.1964803069648538E-2</v>
      </c>
      <c r="W45" s="100">
        <f t="shared" si="11"/>
        <v>1.4643202046432359E-2</v>
      </c>
    </row>
    <row r="46" spans="2:23">
      <c r="B46" s="96">
        <f>Amnt_Deposited!B41</f>
        <v>2027</v>
      </c>
      <c r="C46" s="99">
        <f>Amnt_Deposited!C41</f>
        <v>0.69195498956976975</v>
      </c>
      <c r="D46" s="418">
        <f>Dry_Matter_Content!C33</f>
        <v>0.59</v>
      </c>
      <c r="E46" s="284">
        <f>MCF!R45</f>
        <v>0.6</v>
      </c>
      <c r="F46" s="67">
        <f t="shared" si="5"/>
        <v>4.654089259846271E-2</v>
      </c>
      <c r="G46" s="67">
        <f t="shared" si="0"/>
        <v>4.654089259846271E-2</v>
      </c>
      <c r="H46" s="67">
        <f t="shared" si="1"/>
        <v>0</v>
      </c>
      <c r="I46" s="67">
        <f t="shared" si="2"/>
        <v>0.11985102733955288</v>
      </c>
      <c r="J46" s="67">
        <f t="shared" si="3"/>
        <v>3.6055734853077462E-2</v>
      </c>
      <c r="K46" s="100">
        <f t="shared" si="6"/>
        <v>2.4037156568718306E-2</v>
      </c>
      <c r="O46" s="96">
        <f>Amnt_Deposited!B41</f>
        <v>2027</v>
      </c>
      <c r="P46" s="99">
        <f>Amnt_Deposited!C41</f>
        <v>0.69195498956976975</v>
      </c>
      <c r="Q46" s="284">
        <f>MCF!R45</f>
        <v>0.6</v>
      </c>
      <c r="R46" s="67">
        <f t="shared" si="4"/>
        <v>3.1137974530639635E-2</v>
      </c>
      <c r="S46" s="67">
        <f t="shared" si="7"/>
        <v>3.1137974530639635E-2</v>
      </c>
      <c r="T46" s="67">
        <f t="shared" si="8"/>
        <v>0</v>
      </c>
      <c r="U46" s="67">
        <f t="shared" si="9"/>
        <v>8.0185789923875719E-2</v>
      </c>
      <c r="V46" s="67">
        <f t="shared" si="10"/>
        <v>2.4122926975743177E-2</v>
      </c>
      <c r="W46" s="100">
        <f t="shared" si="11"/>
        <v>1.6081951317162117E-2</v>
      </c>
    </row>
    <row r="47" spans="2:23">
      <c r="B47" s="96">
        <f>Amnt_Deposited!B42</f>
        <v>2028</v>
      </c>
      <c r="C47" s="99">
        <f>Amnt_Deposited!C42</f>
        <v>0.75548095578927876</v>
      </c>
      <c r="D47" s="418">
        <f>Dry_Matter_Content!C34</f>
        <v>0.59</v>
      </c>
      <c r="E47" s="284">
        <f>MCF!R46</f>
        <v>0.6</v>
      </c>
      <c r="F47" s="67">
        <f t="shared" si="5"/>
        <v>5.0813649086386879E-2</v>
      </c>
      <c r="G47" s="67">
        <f t="shared" si="0"/>
        <v>5.0813649086386879E-2</v>
      </c>
      <c r="H47" s="67">
        <f t="shared" si="1"/>
        <v>0</v>
      </c>
      <c r="I47" s="67">
        <f t="shared" si="2"/>
        <v>0.13115219525005464</v>
      </c>
      <c r="J47" s="67">
        <f t="shared" si="3"/>
        <v>3.9512481175885128E-2</v>
      </c>
      <c r="K47" s="100">
        <f t="shared" si="6"/>
        <v>2.6341654117256752E-2</v>
      </c>
      <c r="O47" s="96">
        <f>Amnt_Deposited!B42</f>
        <v>2028</v>
      </c>
      <c r="P47" s="99">
        <f>Amnt_Deposited!C42</f>
        <v>0.75548095578927876</v>
      </c>
      <c r="Q47" s="284">
        <f>MCF!R46</f>
        <v>0.6</v>
      </c>
      <c r="R47" s="67">
        <f t="shared" si="4"/>
        <v>3.3996643010517538E-2</v>
      </c>
      <c r="S47" s="67">
        <f t="shared" si="7"/>
        <v>3.3996643010517538E-2</v>
      </c>
      <c r="T47" s="67">
        <f t="shared" si="8"/>
        <v>0</v>
      </c>
      <c r="U47" s="67">
        <f t="shared" si="9"/>
        <v>8.7746785403694016E-2</v>
      </c>
      <c r="V47" s="67">
        <f t="shared" si="10"/>
        <v>2.6435647530699245E-2</v>
      </c>
      <c r="W47" s="100">
        <f t="shared" si="11"/>
        <v>1.7623765020466163E-2</v>
      </c>
    </row>
    <row r="48" spans="2:23">
      <c r="B48" s="96">
        <f>Amnt_Deposited!B43</f>
        <v>2029</v>
      </c>
      <c r="C48" s="99">
        <f>Amnt_Deposited!C43</f>
        <v>0.82459428493741904</v>
      </c>
      <c r="D48" s="418">
        <f>Dry_Matter_Content!C35</f>
        <v>0.59</v>
      </c>
      <c r="E48" s="284">
        <f>MCF!R47</f>
        <v>0.6</v>
      </c>
      <c r="F48" s="67">
        <f t="shared" si="5"/>
        <v>5.5462211604890801E-2</v>
      </c>
      <c r="G48" s="67">
        <f t="shared" si="0"/>
        <v>5.5462211604890801E-2</v>
      </c>
      <c r="H48" s="67">
        <f t="shared" si="1"/>
        <v>0</v>
      </c>
      <c r="I48" s="67">
        <f t="shared" si="2"/>
        <v>0.14337615716258259</v>
      </c>
      <c r="J48" s="67">
        <f t="shared" si="3"/>
        <v>4.3238249692362854E-2</v>
      </c>
      <c r="K48" s="100">
        <f t="shared" si="6"/>
        <v>2.8825499794908567E-2</v>
      </c>
      <c r="O48" s="96">
        <f>Amnt_Deposited!B43</f>
        <v>2029</v>
      </c>
      <c r="P48" s="99">
        <f>Amnt_Deposited!C43</f>
        <v>0.82459428493741904</v>
      </c>
      <c r="Q48" s="284">
        <f>MCF!R47</f>
        <v>0.6</v>
      </c>
      <c r="R48" s="67">
        <f t="shared" si="4"/>
        <v>3.7106742822183854E-2</v>
      </c>
      <c r="S48" s="67">
        <f t="shared" si="7"/>
        <v>3.7106742822183854E-2</v>
      </c>
      <c r="T48" s="67">
        <f t="shared" si="8"/>
        <v>0</v>
      </c>
      <c r="U48" s="67">
        <f t="shared" si="9"/>
        <v>9.59251720534674E-2</v>
      </c>
      <c r="V48" s="67">
        <f t="shared" si="10"/>
        <v>2.8928356172410477E-2</v>
      </c>
      <c r="W48" s="100">
        <f t="shared" si="11"/>
        <v>1.9285570781606982E-2</v>
      </c>
    </row>
    <row r="49" spans="2:23">
      <c r="B49" s="96">
        <f>Amnt_Deposited!B44</f>
        <v>2030</v>
      </c>
      <c r="C49" s="99">
        <f>Amnt_Deposited!C44</f>
        <v>0.90006981000000008</v>
      </c>
      <c r="D49" s="418">
        <f>Dry_Matter_Content!C36</f>
        <v>0.59</v>
      </c>
      <c r="E49" s="284">
        <f>MCF!R48</f>
        <v>0.6</v>
      </c>
      <c r="F49" s="67">
        <f t="shared" si="5"/>
        <v>6.0538695420600003E-2</v>
      </c>
      <c r="G49" s="67">
        <f t="shared" si="0"/>
        <v>6.0538695420600003E-2</v>
      </c>
      <c r="H49" s="67">
        <f t="shared" si="1"/>
        <v>0</v>
      </c>
      <c r="I49" s="67">
        <f t="shared" si="2"/>
        <v>0.15664660769023542</v>
      </c>
      <c r="J49" s="67">
        <f t="shared" si="3"/>
        <v>4.7268244892947169E-2</v>
      </c>
      <c r="K49" s="100">
        <f t="shared" si="6"/>
        <v>3.1512163261964779E-2</v>
      </c>
      <c r="O49" s="96">
        <f>Amnt_Deposited!B44</f>
        <v>2030</v>
      </c>
      <c r="P49" s="99">
        <f>Amnt_Deposited!C44</f>
        <v>0.90006981000000008</v>
      </c>
      <c r="Q49" s="284">
        <f>MCF!R48</f>
        <v>0.6</v>
      </c>
      <c r="R49" s="67">
        <f t="shared" si="4"/>
        <v>4.0503141450000002E-2</v>
      </c>
      <c r="S49" s="67">
        <f t="shared" si="7"/>
        <v>4.0503141450000002E-2</v>
      </c>
      <c r="T49" s="67">
        <f t="shared" si="8"/>
        <v>0</v>
      </c>
      <c r="U49" s="67">
        <f t="shared" si="9"/>
        <v>0.10480370719685689</v>
      </c>
      <c r="V49" s="67">
        <f t="shared" si="10"/>
        <v>3.1624606306610507E-2</v>
      </c>
      <c r="W49" s="100">
        <f t="shared" si="11"/>
        <v>2.108307087107367E-2</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0.10500336127824533</v>
      </c>
      <c r="J50" s="67">
        <f t="shared" si="3"/>
        <v>5.1643246411990078E-2</v>
      </c>
      <c r="K50" s="100">
        <f t="shared" si="6"/>
        <v>3.4428830941326719E-2</v>
      </c>
      <c r="O50" s="96">
        <f>Amnt_Deposited!B45</f>
        <v>2031</v>
      </c>
      <c r="P50" s="99">
        <f>Amnt_Deposited!C45</f>
        <v>0</v>
      </c>
      <c r="Q50" s="284">
        <f>MCF!R49</f>
        <v>0.6</v>
      </c>
      <c r="R50" s="67">
        <f t="shared" si="4"/>
        <v>0</v>
      </c>
      <c r="S50" s="67">
        <f t="shared" si="7"/>
        <v>0</v>
      </c>
      <c r="T50" s="67">
        <f t="shared" si="8"/>
        <v>0</v>
      </c>
      <c r="U50" s="67">
        <f t="shared" si="9"/>
        <v>7.025202583290277E-2</v>
      </c>
      <c r="V50" s="67">
        <f t="shared" si="10"/>
        <v>3.4551681363954111E-2</v>
      </c>
      <c r="W50" s="100">
        <f t="shared" si="11"/>
        <v>2.3034454242636074E-2</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7.0385857965930276E-2</v>
      </c>
      <c r="J51" s="67">
        <f t="shared" ref="J51:J82" si="16">I50*(1-$K$10)+H51</f>
        <v>3.4617503312315057E-2</v>
      </c>
      <c r="K51" s="100">
        <f t="shared" si="6"/>
        <v>2.3078335541543371E-2</v>
      </c>
      <c r="O51" s="96">
        <f>Amnt_Deposited!B46</f>
        <v>2032</v>
      </c>
      <c r="P51" s="99">
        <f>Amnt_Deposited!C46</f>
        <v>0</v>
      </c>
      <c r="Q51" s="284">
        <f>MCF!R50</f>
        <v>0.6</v>
      </c>
      <c r="R51" s="67">
        <f t="shared" ref="R51:R82" si="17">P51*$W$6*DOCF*Q51</f>
        <v>0</v>
      </c>
      <c r="S51" s="67">
        <f t="shared" si="7"/>
        <v>0</v>
      </c>
      <c r="T51" s="67">
        <f t="shared" si="8"/>
        <v>0</v>
      </c>
      <c r="U51" s="67">
        <f t="shared" si="9"/>
        <v>4.7091341190408309E-2</v>
      </c>
      <c r="V51" s="67">
        <f t="shared" si="10"/>
        <v>2.3160684642494461E-2</v>
      </c>
      <c r="W51" s="100">
        <f t="shared" si="11"/>
        <v>1.5440456428329641E-2</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4.7181051551980352E-2</v>
      </c>
      <c r="J52" s="67">
        <f t="shared" si="16"/>
        <v>2.3204806413949921E-2</v>
      </c>
      <c r="K52" s="100">
        <f t="shared" si="6"/>
        <v>1.5469870942633281E-2</v>
      </c>
      <c r="O52" s="96">
        <f>Amnt_Deposited!B47</f>
        <v>2033</v>
      </c>
      <c r="P52" s="99">
        <f>Amnt_Deposited!C47</f>
        <v>0</v>
      </c>
      <c r="Q52" s="284">
        <f>MCF!R51</f>
        <v>0.6</v>
      </c>
      <c r="R52" s="67">
        <f t="shared" si="17"/>
        <v>0</v>
      </c>
      <c r="S52" s="67">
        <f t="shared" si="7"/>
        <v>0</v>
      </c>
      <c r="T52" s="67">
        <f t="shared" si="8"/>
        <v>0</v>
      </c>
      <c r="U52" s="67">
        <f t="shared" si="9"/>
        <v>3.1566269994634494E-2</v>
      </c>
      <c r="V52" s="67">
        <f t="shared" si="10"/>
        <v>1.5525071195773813E-2</v>
      </c>
      <c r="W52" s="100">
        <f t="shared" si="11"/>
        <v>1.0350047463849208E-2</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3.1626404648333342E-2</v>
      </c>
      <c r="J53" s="67">
        <f t="shared" si="16"/>
        <v>1.555464690364701E-2</v>
      </c>
      <c r="K53" s="100">
        <f t="shared" si="6"/>
        <v>1.0369764602431339E-2</v>
      </c>
      <c r="O53" s="96">
        <f>Amnt_Deposited!B48</f>
        <v>2034</v>
      </c>
      <c r="P53" s="99">
        <f>Amnt_Deposited!C48</f>
        <v>0</v>
      </c>
      <c r="Q53" s="284">
        <f>MCF!R52</f>
        <v>0.6</v>
      </c>
      <c r="R53" s="67">
        <f t="shared" si="17"/>
        <v>0</v>
      </c>
      <c r="S53" s="67">
        <f t="shared" si="7"/>
        <v>0</v>
      </c>
      <c r="T53" s="67">
        <f t="shared" si="8"/>
        <v>0</v>
      </c>
      <c r="U53" s="67">
        <f t="shared" si="9"/>
        <v>2.1159503555976813E-2</v>
      </c>
      <c r="V53" s="67">
        <f t="shared" si="10"/>
        <v>1.0406766438657679E-2</v>
      </c>
      <c r="W53" s="100">
        <f t="shared" si="11"/>
        <v>6.9378442924384522E-3</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2.1199813019812563E-2</v>
      </c>
      <c r="J54" s="67">
        <f t="shared" si="16"/>
        <v>1.042659162852078E-2</v>
      </c>
      <c r="K54" s="100">
        <f t="shared" si="6"/>
        <v>6.9510610856805197E-3</v>
      </c>
      <c r="O54" s="96">
        <f>Amnt_Deposited!B49</f>
        <v>2035</v>
      </c>
      <c r="P54" s="99">
        <f>Amnt_Deposited!C49</f>
        <v>0</v>
      </c>
      <c r="Q54" s="284">
        <f>MCF!R53</f>
        <v>0.6</v>
      </c>
      <c r="R54" s="67">
        <f t="shared" si="17"/>
        <v>0</v>
      </c>
      <c r="S54" s="67">
        <f t="shared" si="7"/>
        <v>0</v>
      </c>
      <c r="T54" s="67">
        <f t="shared" si="8"/>
        <v>0</v>
      </c>
      <c r="U54" s="67">
        <f t="shared" si="9"/>
        <v>1.4183639397733651E-2</v>
      </c>
      <c r="V54" s="67">
        <f t="shared" si="10"/>
        <v>6.9758641582431617E-3</v>
      </c>
      <c r="W54" s="100">
        <f t="shared" si="11"/>
        <v>4.6505761054954405E-3</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1.4210659639387703E-2</v>
      </c>
      <c r="J55" s="67">
        <f t="shared" si="16"/>
        <v>6.9891533804248597E-3</v>
      </c>
      <c r="K55" s="100">
        <f t="shared" si="6"/>
        <v>4.6594355869499062E-3</v>
      </c>
      <c r="O55" s="96">
        <f>Amnt_Deposited!B50</f>
        <v>2036</v>
      </c>
      <c r="P55" s="99">
        <f>Amnt_Deposited!C50</f>
        <v>0</v>
      </c>
      <c r="Q55" s="284">
        <f>MCF!R54</f>
        <v>0.6</v>
      </c>
      <c r="R55" s="67">
        <f t="shared" si="17"/>
        <v>0</v>
      </c>
      <c r="S55" s="67">
        <f t="shared" si="7"/>
        <v>0</v>
      </c>
      <c r="T55" s="67">
        <f t="shared" si="8"/>
        <v>0</v>
      </c>
      <c r="U55" s="67">
        <f t="shared" si="9"/>
        <v>9.5075778140417296E-3</v>
      </c>
      <c r="V55" s="67">
        <f t="shared" si="10"/>
        <v>4.6760615836919225E-3</v>
      </c>
      <c r="W55" s="100">
        <f t="shared" si="11"/>
        <v>3.1173743891279482E-3</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9.5256900236711673E-3</v>
      </c>
      <c r="J56" s="67">
        <f t="shared" si="16"/>
        <v>4.6849696157165365E-3</v>
      </c>
      <c r="K56" s="100">
        <f t="shared" si="6"/>
        <v>3.1233130771443577E-3</v>
      </c>
      <c r="O56" s="96">
        <f>Amnt_Deposited!B51</f>
        <v>2037</v>
      </c>
      <c r="P56" s="99">
        <f>Amnt_Deposited!C51</f>
        <v>0</v>
      </c>
      <c r="Q56" s="284">
        <f>MCF!R55</f>
        <v>0.6</v>
      </c>
      <c r="R56" s="67">
        <f t="shared" si="17"/>
        <v>0</v>
      </c>
      <c r="S56" s="67">
        <f t="shared" si="7"/>
        <v>0</v>
      </c>
      <c r="T56" s="67">
        <f t="shared" si="8"/>
        <v>0</v>
      </c>
      <c r="U56" s="67">
        <f t="shared" si="9"/>
        <v>6.3731199979958752E-3</v>
      </c>
      <c r="V56" s="67">
        <f t="shared" si="10"/>
        <v>3.1344578160458544E-3</v>
      </c>
      <c r="W56" s="100">
        <f t="shared" si="11"/>
        <v>2.0896385440305693E-3</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6.3852609751884875E-3</v>
      </c>
      <c r="J57" s="67">
        <f t="shared" si="16"/>
        <v>3.1404290484826802E-3</v>
      </c>
      <c r="K57" s="100">
        <f t="shared" si="6"/>
        <v>2.09361936565512E-3</v>
      </c>
      <c r="O57" s="96">
        <f>Amnt_Deposited!B52</f>
        <v>2038</v>
      </c>
      <c r="P57" s="99">
        <f>Amnt_Deposited!C52</f>
        <v>0</v>
      </c>
      <c r="Q57" s="284">
        <f>MCF!R56</f>
        <v>0.6</v>
      </c>
      <c r="R57" s="67">
        <f t="shared" si="17"/>
        <v>0</v>
      </c>
      <c r="S57" s="67">
        <f t="shared" si="7"/>
        <v>0</v>
      </c>
      <c r="T57" s="67">
        <f t="shared" si="8"/>
        <v>0</v>
      </c>
      <c r="U57" s="67">
        <f t="shared" si="9"/>
        <v>4.2720300904472491E-3</v>
      </c>
      <c r="V57" s="67">
        <f t="shared" si="10"/>
        <v>2.1010899075486265E-3</v>
      </c>
      <c r="W57" s="100">
        <f t="shared" si="11"/>
        <v>1.4007266050324175E-3</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4.2801684308379183E-3</v>
      </c>
      <c r="J58" s="67">
        <f t="shared" si="16"/>
        <v>2.1050925443505692E-3</v>
      </c>
      <c r="K58" s="100">
        <f t="shared" si="6"/>
        <v>1.4033950295670461E-3</v>
      </c>
      <c r="O58" s="96">
        <f>Amnt_Deposited!B53</f>
        <v>2039</v>
      </c>
      <c r="P58" s="99">
        <f>Amnt_Deposited!C53</f>
        <v>0</v>
      </c>
      <c r="Q58" s="284">
        <f>MCF!R57</f>
        <v>0.6</v>
      </c>
      <c r="R58" s="67">
        <f t="shared" si="17"/>
        <v>0</v>
      </c>
      <c r="S58" s="67">
        <f t="shared" si="7"/>
        <v>0</v>
      </c>
      <c r="T58" s="67">
        <f t="shared" si="8"/>
        <v>0</v>
      </c>
      <c r="U58" s="67">
        <f t="shared" si="9"/>
        <v>2.8636274068942363E-3</v>
      </c>
      <c r="V58" s="67">
        <f t="shared" si="10"/>
        <v>1.4084026835530126E-3</v>
      </c>
      <c r="W58" s="100">
        <f t="shared" si="11"/>
        <v>9.3893512236867499E-4</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2.8690826995995634E-3</v>
      </c>
      <c r="J59" s="67">
        <f t="shared" si="16"/>
        <v>1.4110857312383547E-3</v>
      </c>
      <c r="K59" s="100">
        <f t="shared" si="6"/>
        <v>9.407238208255697E-4</v>
      </c>
      <c r="O59" s="96">
        <f>Amnt_Deposited!B54</f>
        <v>2040</v>
      </c>
      <c r="P59" s="99">
        <f>Amnt_Deposited!C54</f>
        <v>0</v>
      </c>
      <c r="Q59" s="284">
        <f>MCF!R58</f>
        <v>0.6</v>
      </c>
      <c r="R59" s="67">
        <f t="shared" si="17"/>
        <v>0</v>
      </c>
      <c r="S59" s="67">
        <f t="shared" si="7"/>
        <v>0</v>
      </c>
      <c r="T59" s="67">
        <f t="shared" si="8"/>
        <v>0</v>
      </c>
      <c r="U59" s="67">
        <f t="shared" si="9"/>
        <v>1.919546855218263E-3</v>
      </c>
      <c r="V59" s="67">
        <f t="shared" si="10"/>
        <v>9.4408055167597338E-4</v>
      </c>
      <c r="W59" s="100">
        <f t="shared" si="11"/>
        <v>6.2938703445064885E-4</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1.9232036472756357E-3</v>
      </c>
      <c r="J60" s="67">
        <f t="shared" si="16"/>
        <v>9.4587905232392769E-4</v>
      </c>
      <c r="K60" s="100">
        <f t="shared" si="6"/>
        <v>6.3058603488261842E-4</v>
      </c>
      <c r="O60" s="96">
        <f>Amnt_Deposited!B55</f>
        <v>2041</v>
      </c>
      <c r="P60" s="99">
        <f>Amnt_Deposited!C55</f>
        <v>0</v>
      </c>
      <c r="Q60" s="284">
        <f>MCF!R59</f>
        <v>0.6</v>
      </c>
      <c r="R60" s="67">
        <f t="shared" si="17"/>
        <v>0</v>
      </c>
      <c r="S60" s="67">
        <f t="shared" si="7"/>
        <v>0</v>
      </c>
      <c r="T60" s="67">
        <f t="shared" si="8"/>
        <v>0</v>
      </c>
      <c r="U60" s="67">
        <f t="shared" si="9"/>
        <v>1.2867107363574728E-3</v>
      </c>
      <c r="V60" s="67">
        <f t="shared" si="10"/>
        <v>6.3283611886079025E-4</v>
      </c>
      <c r="W60" s="100">
        <f t="shared" si="11"/>
        <v>4.218907459071935E-4</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1.2891619573777136E-3</v>
      </c>
      <c r="J61" s="67">
        <f t="shared" si="16"/>
        <v>6.3404168989792211E-4</v>
      </c>
      <c r="K61" s="100">
        <f t="shared" si="6"/>
        <v>4.2269445993194804E-4</v>
      </c>
      <c r="O61" s="96">
        <f>Amnt_Deposited!B56</f>
        <v>2042</v>
      </c>
      <c r="P61" s="99">
        <f>Amnt_Deposited!C56</f>
        <v>0</v>
      </c>
      <c r="Q61" s="284">
        <f>MCF!R60</f>
        <v>0.6</v>
      </c>
      <c r="R61" s="67">
        <f t="shared" si="17"/>
        <v>0</v>
      </c>
      <c r="S61" s="67">
        <f t="shared" si="7"/>
        <v>0</v>
      </c>
      <c r="T61" s="67">
        <f t="shared" si="8"/>
        <v>0</v>
      </c>
      <c r="U61" s="67">
        <f t="shared" si="9"/>
        <v>8.6250800002969251E-4</v>
      </c>
      <c r="V61" s="67">
        <f t="shared" si="10"/>
        <v>4.2420273632778026E-4</v>
      </c>
      <c r="W61" s="100">
        <f t="shared" si="11"/>
        <v>2.8280182421852015E-4</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8.6415110261682385E-4</v>
      </c>
      <c r="J62" s="67">
        <f t="shared" si="16"/>
        <v>4.250108547608897E-4</v>
      </c>
      <c r="K62" s="100">
        <f t="shared" si="6"/>
        <v>2.833405698405931E-4</v>
      </c>
      <c r="O62" s="96">
        <f>Amnt_Deposited!B57</f>
        <v>2043</v>
      </c>
      <c r="P62" s="99">
        <f>Amnt_Deposited!C57</f>
        <v>0</v>
      </c>
      <c r="Q62" s="284">
        <f>MCF!R61</f>
        <v>0.6</v>
      </c>
      <c r="R62" s="67">
        <f t="shared" si="17"/>
        <v>0</v>
      </c>
      <c r="S62" s="67">
        <f t="shared" si="7"/>
        <v>0</v>
      </c>
      <c r="T62" s="67">
        <f t="shared" si="8"/>
        <v>0</v>
      </c>
      <c r="U62" s="67">
        <f t="shared" si="9"/>
        <v>5.7815640228601074E-4</v>
      </c>
      <c r="V62" s="67">
        <f t="shared" si="10"/>
        <v>2.8435159774368182E-4</v>
      </c>
      <c r="W62" s="100">
        <f t="shared" si="11"/>
        <v>1.895677318291212E-4</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5.7925780688785787E-4</v>
      </c>
      <c r="J63" s="67">
        <f t="shared" si="16"/>
        <v>2.8489329572896599E-4</v>
      </c>
      <c r="K63" s="100">
        <f t="shared" si="6"/>
        <v>1.8992886381931064E-4</v>
      </c>
      <c r="O63" s="96">
        <f>Amnt_Deposited!B58</f>
        <v>2044</v>
      </c>
      <c r="P63" s="99">
        <f>Amnt_Deposited!C58</f>
        <v>0</v>
      </c>
      <c r="Q63" s="284">
        <f>MCF!R62</f>
        <v>0.6</v>
      </c>
      <c r="R63" s="67">
        <f t="shared" si="17"/>
        <v>0</v>
      </c>
      <c r="S63" s="67">
        <f t="shared" si="7"/>
        <v>0</v>
      </c>
      <c r="T63" s="67">
        <f t="shared" si="8"/>
        <v>0</v>
      </c>
      <c r="U63" s="67">
        <f t="shared" si="9"/>
        <v>3.8754982619615831E-4</v>
      </c>
      <c r="V63" s="67">
        <f t="shared" si="10"/>
        <v>1.906065760898524E-4</v>
      </c>
      <c r="W63" s="100">
        <f t="shared" si="11"/>
        <v>1.2707105072656827E-4</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3.8828811977957236E-4</v>
      </c>
      <c r="J64" s="67">
        <f t="shared" si="16"/>
        <v>1.9096968710828551E-4</v>
      </c>
      <c r="K64" s="100">
        <f t="shared" si="6"/>
        <v>1.2731312473885699E-4</v>
      </c>
      <c r="O64" s="96">
        <f>Amnt_Deposited!B59</f>
        <v>2045</v>
      </c>
      <c r="P64" s="99">
        <f>Amnt_Deposited!C59</f>
        <v>0</v>
      </c>
      <c r="Q64" s="284">
        <f>MCF!R63</f>
        <v>0.6</v>
      </c>
      <c r="R64" s="67">
        <f t="shared" si="17"/>
        <v>0</v>
      </c>
      <c r="S64" s="67">
        <f t="shared" si="7"/>
        <v>0</v>
      </c>
      <c r="T64" s="67">
        <f t="shared" si="8"/>
        <v>0</v>
      </c>
      <c r="U64" s="67">
        <f t="shared" si="9"/>
        <v>2.5978241733691287E-4</v>
      </c>
      <c r="V64" s="67">
        <f t="shared" si="10"/>
        <v>1.2776740885924546E-4</v>
      </c>
      <c r="W64" s="100">
        <f t="shared" si="11"/>
        <v>8.5178272572830304E-5</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2.6027731032573478E-4</v>
      </c>
      <c r="J65" s="67">
        <f t="shared" si="16"/>
        <v>1.2801080945383758E-4</v>
      </c>
      <c r="K65" s="100">
        <f t="shared" si="6"/>
        <v>8.534053963589171E-5</v>
      </c>
      <c r="O65" s="96">
        <f>Amnt_Deposited!B60</f>
        <v>2046</v>
      </c>
      <c r="P65" s="99">
        <f>Amnt_Deposited!C60</f>
        <v>0</v>
      </c>
      <c r="Q65" s="284">
        <f>MCF!R64</f>
        <v>0.6</v>
      </c>
      <c r="R65" s="67">
        <f t="shared" si="17"/>
        <v>0</v>
      </c>
      <c r="S65" s="67">
        <f t="shared" si="7"/>
        <v>0</v>
      </c>
      <c r="T65" s="67">
        <f t="shared" si="8"/>
        <v>0</v>
      </c>
      <c r="U65" s="67">
        <f t="shared" si="9"/>
        <v>1.7413736194852911E-4</v>
      </c>
      <c r="V65" s="67">
        <f t="shared" si="10"/>
        <v>8.5645055388383764E-5</v>
      </c>
      <c r="W65" s="100">
        <f t="shared" si="11"/>
        <v>5.7096703592255838E-5</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1.7446909863957891E-4</v>
      </c>
      <c r="J66" s="67">
        <f t="shared" si="16"/>
        <v>8.5808211686155857E-5</v>
      </c>
      <c r="K66" s="100">
        <f t="shared" si="6"/>
        <v>5.7205474457437238E-5</v>
      </c>
      <c r="O66" s="96">
        <f>Amnt_Deposited!B61</f>
        <v>2047</v>
      </c>
      <c r="P66" s="99">
        <f>Amnt_Deposited!C61</f>
        <v>0</v>
      </c>
      <c r="Q66" s="284">
        <f>MCF!R65</f>
        <v>0.6</v>
      </c>
      <c r="R66" s="67">
        <f t="shared" si="17"/>
        <v>0</v>
      </c>
      <c r="S66" s="67">
        <f t="shared" si="7"/>
        <v>0</v>
      </c>
      <c r="T66" s="67">
        <f t="shared" si="8"/>
        <v>0</v>
      </c>
      <c r="U66" s="67">
        <f t="shared" si="9"/>
        <v>1.1672776447786282E-4</v>
      </c>
      <c r="V66" s="67">
        <f t="shared" si="10"/>
        <v>5.740959747066629E-5</v>
      </c>
      <c r="W66" s="100">
        <f t="shared" si="11"/>
        <v>3.8273064980444193E-5</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1.1695013423187904E-4</v>
      </c>
      <c r="J67" s="67">
        <f t="shared" si="16"/>
        <v>5.7518964407699879E-5</v>
      </c>
      <c r="K67" s="100">
        <f t="shared" si="6"/>
        <v>3.8345976271799919E-5</v>
      </c>
      <c r="O67" s="96">
        <f>Amnt_Deposited!B62</f>
        <v>2048</v>
      </c>
      <c r="P67" s="99">
        <f>Amnt_Deposited!C62</f>
        <v>0</v>
      </c>
      <c r="Q67" s="284">
        <f>MCF!R66</f>
        <v>0.6</v>
      </c>
      <c r="R67" s="67">
        <f t="shared" si="17"/>
        <v>0</v>
      </c>
      <c r="S67" s="67">
        <f t="shared" si="7"/>
        <v>0</v>
      </c>
      <c r="T67" s="67">
        <f t="shared" si="8"/>
        <v>0</v>
      </c>
      <c r="U67" s="67">
        <f t="shared" si="9"/>
        <v>7.8244960458438264E-5</v>
      </c>
      <c r="V67" s="67">
        <f t="shared" si="10"/>
        <v>3.8482804019424547E-5</v>
      </c>
      <c r="W67" s="100">
        <f t="shared" si="11"/>
        <v>2.5655202679616364E-5</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7.8394019362187359E-5</v>
      </c>
      <c r="J68" s="67">
        <f t="shared" si="16"/>
        <v>3.8556114869691682E-5</v>
      </c>
      <c r="K68" s="100">
        <f t="shared" si="6"/>
        <v>2.5704076579794453E-5</v>
      </c>
      <c r="O68" s="96">
        <f>Amnt_Deposited!B63</f>
        <v>2049</v>
      </c>
      <c r="P68" s="99">
        <f>Amnt_Deposited!C63</f>
        <v>0</v>
      </c>
      <c r="Q68" s="284">
        <f>MCF!R67</f>
        <v>0.6</v>
      </c>
      <c r="R68" s="67">
        <f t="shared" si="17"/>
        <v>0</v>
      </c>
      <c r="S68" s="67">
        <f t="shared" si="7"/>
        <v>0</v>
      </c>
      <c r="T68" s="67">
        <f t="shared" si="8"/>
        <v>0</v>
      </c>
      <c r="U68" s="67">
        <f t="shared" si="9"/>
        <v>5.2449165496557118E-5</v>
      </c>
      <c r="V68" s="67">
        <f t="shared" si="10"/>
        <v>2.5795794961881147E-5</v>
      </c>
      <c r="W68" s="100">
        <f t="shared" si="11"/>
        <v>1.7197196641254097E-5</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5.2549082667780229E-5</v>
      </c>
      <c r="J69" s="67">
        <f t="shared" si="16"/>
        <v>2.5844936694407126E-5</v>
      </c>
      <c r="K69" s="100">
        <f t="shared" si="6"/>
        <v>1.7229957796271416E-5</v>
      </c>
      <c r="O69" s="96">
        <f>Amnt_Deposited!B64</f>
        <v>2050</v>
      </c>
      <c r="P69" s="99">
        <f>Amnt_Deposited!C64</f>
        <v>0</v>
      </c>
      <c r="Q69" s="284">
        <f>MCF!R68</f>
        <v>0.6</v>
      </c>
      <c r="R69" s="67">
        <f t="shared" si="17"/>
        <v>0</v>
      </c>
      <c r="S69" s="67">
        <f t="shared" si="7"/>
        <v>0</v>
      </c>
      <c r="T69" s="67">
        <f t="shared" si="8"/>
        <v>0</v>
      </c>
      <c r="U69" s="67">
        <f t="shared" si="9"/>
        <v>3.5157727030183034E-5</v>
      </c>
      <c r="V69" s="67">
        <f t="shared" si="10"/>
        <v>1.7291438466374083E-5</v>
      </c>
      <c r="W69" s="100">
        <f t="shared" si="11"/>
        <v>1.1527625644249388E-5</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3.5224703512997058E-5</v>
      </c>
      <c r="J70" s="67">
        <f t="shared" si="16"/>
        <v>1.7324379154783168E-5</v>
      </c>
      <c r="K70" s="100">
        <f t="shared" si="6"/>
        <v>1.1549586103188778E-5</v>
      </c>
      <c r="O70" s="96">
        <f>Amnt_Deposited!B65</f>
        <v>2051</v>
      </c>
      <c r="P70" s="99">
        <f>Amnt_Deposited!C65</f>
        <v>0</v>
      </c>
      <c r="Q70" s="284">
        <f>MCF!R69</f>
        <v>0.6</v>
      </c>
      <c r="R70" s="67">
        <f t="shared" si="17"/>
        <v>0</v>
      </c>
      <c r="S70" s="67">
        <f t="shared" si="7"/>
        <v>0</v>
      </c>
      <c r="T70" s="67">
        <f t="shared" si="8"/>
        <v>0</v>
      </c>
      <c r="U70" s="67">
        <f t="shared" si="9"/>
        <v>2.3566929201380734E-5</v>
      </c>
      <c r="V70" s="67">
        <f t="shared" si="10"/>
        <v>1.1590797828802302E-5</v>
      </c>
      <c r="W70" s="100">
        <f t="shared" si="11"/>
        <v>7.7271985525348676E-6</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2.3611824880423933E-5</v>
      </c>
      <c r="J71" s="67">
        <f t="shared" si="16"/>
        <v>1.1612878632573124E-5</v>
      </c>
      <c r="K71" s="100">
        <f t="shared" si="6"/>
        <v>7.7419190883820823E-6</v>
      </c>
      <c r="O71" s="96">
        <f>Amnt_Deposited!B66</f>
        <v>2052</v>
      </c>
      <c r="P71" s="99">
        <f>Amnt_Deposited!C66</f>
        <v>0</v>
      </c>
      <c r="Q71" s="284">
        <f>MCF!R70</f>
        <v>0.6</v>
      </c>
      <c r="R71" s="67">
        <f t="shared" si="17"/>
        <v>0</v>
      </c>
      <c r="S71" s="67">
        <f t="shared" si="7"/>
        <v>0</v>
      </c>
      <c r="T71" s="67">
        <f t="shared" si="8"/>
        <v>0</v>
      </c>
      <c r="U71" s="67">
        <f t="shared" si="9"/>
        <v>1.5797385067188186E-5</v>
      </c>
      <c r="V71" s="67">
        <f t="shared" si="10"/>
        <v>7.7695441341925476E-6</v>
      </c>
      <c r="W71" s="100">
        <f t="shared" si="11"/>
        <v>5.1796960894616984E-6</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1.5827479540831224E-5</v>
      </c>
      <c r="J72" s="67">
        <f t="shared" si="16"/>
        <v>7.7843453395927092E-6</v>
      </c>
      <c r="K72" s="100">
        <f t="shared" si="6"/>
        <v>5.1895635597284728E-6</v>
      </c>
      <c r="O72" s="96">
        <f>Amnt_Deposited!B67</f>
        <v>2053</v>
      </c>
      <c r="P72" s="99">
        <f>Amnt_Deposited!C67</f>
        <v>0</v>
      </c>
      <c r="Q72" s="284">
        <f>MCF!R71</f>
        <v>0.6</v>
      </c>
      <c r="R72" s="67">
        <f t="shared" si="17"/>
        <v>0</v>
      </c>
      <c r="S72" s="67">
        <f t="shared" si="7"/>
        <v>0</v>
      </c>
      <c r="T72" s="67">
        <f t="shared" si="8"/>
        <v>0</v>
      </c>
      <c r="U72" s="67">
        <f t="shared" si="9"/>
        <v>1.0589303885480307E-5</v>
      </c>
      <c r="V72" s="67">
        <f t="shared" si="10"/>
        <v>5.2080811817078802E-6</v>
      </c>
      <c r="W72" s="100">
        <f t="shared" si="11"/>
        <v>3.4720541211385865E-6</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1.0609476814438127E-5</v>
      </c>
      <c r="J73" s="67">
        <f t="shared" si="16"/>
        <v>5.2180027263930985E-6</v>
      </c>
      <c r="K73" s="100">
        <f t="shared" si="6"/>
        <v>3.4786684842620655E-6</v>
      </c>
      <c r="O73" s="96">
        <f>Amnt_Deposited!B68</f>
        <v>2054</v>
      </c>
      <c r="P73" s="99">
        <f>Amnt_Deposited!C68</f>
        <v>0</v>
      </c>
      <c r="Q73" s="284">
        <f>MCF!R72</f>
        <v>0.6</v>
      </c>
      <c r="R73" s="67">
        <f t="shared" si="17"/>
        <v>0</v>
      </c>
      <c r="S73" s="67">
        <f t="shared" si="7"/>
        <v>0</v>
      </c>
      <c r="T73" s="67">
        <f t="shared" si="8"/>
        <v>0</v>
      </c>
      <c r="U73" s="67">
        <f t="shared" si="9"/>
        <v>7.0982226680005333E-6</v>
      </c>
      <c r="V73" s="67">
        <f t="shared" si="10"/>
        <v>3.4910812174797733E-6</v>
      </c>
      <c r="W73" s="100">
        <f t="shared" si="11"/>
        <v>2.3273874783198486E-6</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7.1117449866682128E-6</v>
      </c>
      <c r="J74" s="67">
        <f t="shared" si="16"/>
        <v>3.4977318277699135E-6</v>
      </c>
      <c r="K74" s="100">
        <f t="shared" si="6"/>
        <v>2.3318212185132757E-6</v>
      </c>
      <c r="O74" s="96">
        <f>Amnt_Deposited!B69</f>
        <v>2055</v>
      </c>
      <c r="P74" s="99">
        <f>Amnt_Deposited!C69</f>
        <v>0</v>
      </c>
      <c r="Q74" s="284">
        <f>MCF!R73</f>
        <v>0.6</v>
      </c>
      <c r="R74" s="67">
        <f t="shared" si="17"/>
        <v>0</v>
      </c>
      <c r="S74" s="67">
        <f t="shared" si="7"/>
        <v>0</v>
      </c>
      <c r="T74" s="67">
        <f t="shared" si="8"/>
        <v>0</v>
      </c>
      <c r="U74" s="67">
        <f t="shared" si="9"/>
        <v>4.7580809455853362E-6</v>
      </c>
      <c r="V74" s="67">
        <f t="shared" si="10"/>
        <v>2.3401417224151971E-6</v>
      </c>
      <c r="W74" s="100">
        <f t="shared" si="11"/>
        <v>1.5600944816101313E-6</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4.7671452268571635E-6</v>
      </c>
      <c r="J75" s="67">
        <f t="shared" si="16"/>
        <v>2.3445997598110493E-6</v>
      </c>
      <c r="K75" s="100">
        <f t="shared" si="6"/>
        <v>1.5630665065406994E-6</v>
      </c>
      <c r="O75" s="96">
        <f>Amnt_Deposited!B70</f>
        <v>2056</v>
      </c>
      <c r="P75" s="99">
        <f>Amnt_Deposited!C70</f>
        <v>0</v>
      </c>
      <c r="Q75" s="284">
        <f>MCF!R74</f>
        <v>0.6</v>
      </c>
      <c r="R75" s="67">
        <f t="shared" si="17"/>
        <v>0</v>
      </c>
      <c r="S75" s="67">
        <f t="shared" si="7"/>
        <v>0</v>
      </c>
      <c r="T75" s="67">
        <f t="shared" si="8"/>
        <v>0</v>
      </c>
      <c r="U75" s="67">
        <f t="shared" si="9"/>
        <v>3.1894370384860608E-6</v>
      </c>
      <c r="V75" s="67">
        <f t="shared" si="10"/>
        <v>1.5686439070992753E-6</v>
      </c>
      <c r="W75" s="100">
        <f t="shared" si="11"/>
        <v>1.04576260473285E-6</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3.195513007925472E-6</v>
      </c>
      <c r="J76" s="67">
        <f t="shared" si="16"/>
        <v>1.5716322189316915E-6</v>
      </c>
      <c r="K76" s="100">
        <f t="shared" si="6"/>
        <v>1.0477548126211275E-6</v>
      </c>
      <c r="O76" s="96">
        <f>Amnt_Deposited!B71</f>
        <v>2057</v>
      </c>
      <c r="P76" s="99">
        <f>Amnt_Deposited!C71</f>
        <v>0</v>
      </c>
      <c r="Q76" s="284">
        <f>MCF!R75</f>
        <v>0.6</v>
      </c>
      <c r="R76" s="67">
        <f t="shared" si="17"/>
        <v>0</v>
      </c>
      <c r="S76" s="67">
        <f t="shared" si="7"/>
        <v>0</v>
      </c>
      <c r="T76" s="67">
        <f t="shared" si="8"/>
        <v>0</v>
      </c>
      <c r="U76" s="67">
        <f t="shared" si="9"/>
        <v>2.1379435824657493E-6</v>
      </c>
      <c r="V76" s="67">
        <f t="shared" si="10"/>
        <v>1.0514934560203114E-6</v>
      </c>
      <c r="W76" s="100">
        <f t="shared" si="11"/>
        <v>7.0099563734687428E-7</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2.1420164265800868E-6</v>
      </c>
      <c r="J77" s="67">
        <f t="shared" si="16"/>
        <v>1.0534965813453852E-6</v>
      </c>
      <c r="K77" s="100">
        <f t="shared" si="6"/>
        <v>7.0233105423025683E-7</v>
      </c>
      <c r="O77" s="96">
        <f>Amnt_Deposited!B72</f>
        <v>2058</v>
      </c>
      <c r="P77" s="99">
        <f>Amnt_Deposited!C72</f>
        <v>0</v>
      </c>
      <c r="Q77" s="284">
        <f>MCF!R76</f>
        <v>0.6</v>
      </c>
      <c r="R77" s="67">
        <f t="shared" si="17"/>
        <v>0</v>
      </c>
      <c r="S77" s="67">
        <f t="shared" si="7"/>
        <v>0</v>
      </c>
      <c r="T77" s="67">
        <f t="shared" si="8"/>
        <v>0</v>
      </c>
      <c r="U77" s="67">
        <f t="shared" si="9"/>
        <v>1.4331064406200408E-6</v>
      </c>
      <c r="V77" s="67">
        <f t="shared" si="10"/>
        <v>7.0483714184570857E-7</v>
      </c>
      <c r="W77" s="100">
        <f t="shared" si="11"/>
        <v>4.6989142789713904E-7</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1.4358365496742594E-6</v>
      </c>
      <c r="J78" s="67">
        <f t="shared" si="16"/>
        <v>7.0617987690582737E-7</v>
      </c>
      <c r="K78" s="100">
        <f t="shared" si="6"/>
        <v>4.7078658460388488E-7</v>
      </c>
      <c r="O78" s="96">
        <f>Amnt_Deposited!B73</f>
        <v>2059</v>
      </c>
      <c r="P78" s="99">
        <f>Amnt_Deposited!C73</f>
        <v>0</v>
      </c>
      <c r="Q78" s="284">
        <f>MCF!R77</f>
        <v>0.6</v>
      </c>
      <c r="R78" s="67">
        <f t="shared" si="17"/>
        <v>0</v>
      </c>
      <c r="S78" s="67">
        <f t="shared" si="7"/>
        <v>0</v>
      </c>
      <c r="T78" s="67">
        <f t="shared" si="8"/>
        <v>0</v>
      </c>
      <c r="U78" s="67">
        <f t="shared" si="9"/>
        <v>9.6063997525039694E-7</v>
      </c>
      <c r="V78" s="67">
        <f t="shared" si="10"/>
        <v>4.7246646536964384E-7</v>
      </c>
      <c r="W78" s="100">
        <f t="shared" si="11"/>
        <v>3.1497764357976256E-7</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9.6247002207730318E-7</v>
      </c>
      <c r="J79" s="67">
        <f t="shared" si="16"/>
        <v>4.7336652759695633E-7</v>
      </c>
      <c r="K79" s="100">
        <f t="shared" si="6"/>
        <v>3.1557768506463755E-7</v>
      </c>
      <c r="O79" s="96">
        <f>Amnt_Deposited!B74</f>
        <v>2060</v>
      </c>
      <c r="P79" s="99">
        <f>Amnt_Deposited!C74</f>
        <v>0</v>
      </c>
      <c r="Q79" s="284">
        <f>MCF!R78</f>
        <v>0.6</v>
      </c>
      <c r="R79" s="67">
        <f t="shared" si="17"/>
        <v>0</v>
      </c>
      <c r="S79" s="67">
        <f t="shared" si="7"/>
        <v>0</v>
      </c>
      <c r="T79" s="67">
        <f t="shared" si="8"/>
        <v>0</v>
      </c>
      <c r="U79" s="67">
        <f t="shared" si="9"/>
        <v>6.4393623243352155E-7</v>
      </c>
      <c r="V79" s="67">
        <f t="shared" si="10"/>
        <v>3.1670374281687544E-7</v>
      </c>
      <c r="W79" s="100">
        <f t="shared" si="11"/>
        <v>2.1113582854458361E-7</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6.451629495067807E-7</v>
      </c>
      <c r="J80" s="67">
        <f t="shared" si="16"/>
        <v>3.1730707257052253E-7</v>
      </c>
      <c r="K80" s="100">
        <f t="shared" si="6"/>
        <v>2.1153804838034835E-7</v>
      </c>
      <c r="O80" s="96">
        <f>Amnt_Deposited!B75</f>
        <v>2061</v>
      </c>
      <c r="P80" s="99">
        <f>Amnt_Deposited!C75</f>
        <v>0</v>
      </c>
      <c r="Q80" s="284">
        <f>MCF!R79</f>
        <v>0.6</v>
      </c>
      <c r="R80" s="67">
        <f t="shared" si="17"/>
        <v>0</v>
      </c>
      <c r="S80" s="67">
        <f t="shared" si="7"/>
        <v>0</v>
      </c>
      <c r="T80" s="67">
        <f t="shared" si="8"/>
        <v>0</v>
      </c>
      <c r="U80" s="67">
        <f t="shared" si="9"/>
        <v>4.3164336496885433E-7</v>
      </c>
      <c r="V80" s="67">
        <f t="shared" si="10"/>
        <v>2.1229286746466724E-7</v>
      </c>
      <c r="W80" s="100">
        <f t="shared" si="11"/>
        <v>1.4152857830977816E-7</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4.3246565801387411E-7</v>
      </c>
      <c r="J81" s="67">
        <f t="shared" si="16"/>
        <v>2.1269729149290662E-7</v>
      </c>
      <c r="K81" s="100">
        <f t="shared" si="6"/>
        <v>1.4179819432860439E-7</v>
      </c>
      <c r="O81" s="96">
        <f>Amnt_Deposited!B76</f>
        <v>2062</v>
      </c>
      <c r="P81" s="99">
        <f>Amnt_Deposited!C76</f>
        <v>0</v>
      </c>
      <c r="Q81" s="284">
        <f>MCF!R80</f>
        <v>0.6</v>
      </c>
      <c r="R81" s="67">
        <f t="shared" si="17"/>
        <v>0</v>
      </c>
      <c r="S81" s="67">
        <f t="shared" si="7"/>
        <v>0</v>
      </c>
      <c r="T81" s="67">
        <f t="shared" si="8"/>
        <v>0</v>
      </c>
      <c r="U81" s="67">
        <f t="shared" si="9"/>
        <v>2.8933920027690071E-7</v>
      </c>
      <c r="V81" s="67">
        <f t="shared" si="10"/>
        <v>1.4230416469195362E-7</v>
      </c>
      <c r="W81" s="100">
        <f t="shared" si="11"/>
        <v>9.4869443127969069E-8</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2.8989039978869316E-7</v>
      </c>
      <c r="J82" s="67">
        <f t="shared" si="16"/>
        <v>1.4257525822518096E-7</v>
      </c>
      <c r="K82" s="100">
        <f t="shared" si="6"/>
        <v>9.5050172150120638E-8</v>
      </c>
      <c r="O82" s="96">
        <f>Amnt_Deposited!B77</f>
        <v>2063</v>
      </c>
      <c r="P82" s="99">
        <f>Amnt_Deposited!C77</f>
        <v>0</v>
      </c>
      <c r="Q82" s="284">
        <f>MCF!R81</f>
        <v>0.6</v>
      </c>
      <c r="R82" s="67">
        <f t="shared" si="17"/>
        <v>0</v>
      </c>
      <c r="S82" s="67">
        <f t="shared" si="7"/>
        <v>0</v>
      </c>
      <c r="T82" s="67">
        <f t="shared" si="8"/>
        <v>0</v>
      </c>
      <c r="U82" s="67">
        <f t="shared" si="9"/>
        <v>1.9394986604952716E-7</v>
      </c>
      <c r="V82" s="67">
        <f t="shared" si="10"/>
        <v>9.5389334227373556E-8</v>
      </c>
      <c r="W82" s="100">
        <f t="shared" si="11"/>
        <v>6.3592889484915695E-8</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1.9431934613164667E-7</v>
      </c>
      <c r="J83" s="67">
        <f t="shared" ref="J83:J99" si="22">I82*(1-$K$10)+H83</f>
        <v>9.5571053657046471E-8</v>
      </c>
      <c r="K83" s="100">
        <f t="shared" si="6"/>
        <v>6.371403577136431E-8</v>
      </c>
      <c r="O83" s="96">
        <f>Amnt_Deposited!B78</f>
        <v>2064</v>
      </c>
      <c r="P83" s="99">
        <f>Amnt_Deposited!C78</f>
        <v>0</v>
      </c>
      <c r="Q83" s="284">
        <f>MCF!R82</f>
        <v>0.6</v>
      </c>
      <c r="R83" s="67">
        <f t="shared" ref="R83:R99" si="23">P83*$W$6*DOCF*Q83</f>
        <v>0</v>
      </c>
      <c r="S83" s="67">
        <f t="shared" si="7"/>
        <v>0</v>
      </c>
      <c r="T83" s="67">
        <f t="shared" si="8"/>
        <v>0</v>
      </c>
      <c r="U83" s="67">
        <f t="shared" si="9"/>
        <v>1.3000848313892512E-7</v>
      </c>
      <c r="V83" s="67">
        <f t="shared" si="10"/>
        <v>6.3941382910602028E-8</v>
      </c>
      <c r="W83" s="100">
        <f t="shared" si="11"/>
        <v>4.2627588607068014E-8</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1.3025615304458072E-7</v>
      </c>
      <c r="J84" s="67">
        <f t="shared" si="22"/>
        <v>6.4063193087065942E-8</v>
      </c>
      <c r="K84" s="100">
        <f t="shared" si="6"/>
        <v>4.270879539137729E-8</v>
      </c>
      <c r="O84" s="96">
        <f>Amnt_Deposited!B79</f>
        <v>2065</v>
      </c>
      <c r="P84" s="99">
        <f>Amnt_Deposited!C79</f>
        <v>0</v>
      </c>
      <c r="Q84" s="284">
        <f>MCF!R83</f>
        <v>0.6</v>
      </c>
      <c r="R84" s="67">
        <f t="shared" si="23"/>
        <v>0</v>
      </c>
      <c r="S84" s="67">
        <f t="shared" si="7"/>
        <v>0</v>
      </c>
      <c r="T84" s="67">
        <f t="shared" si="8"/>
        <v>0</v>
      </c>
      <c r="U84" s="67">
        <f t="shared" si="9"/>
        <v>8.7147292402707925E-8</v>
      </c>
      <c r="V84" s="67">
        <f t="shared" si="10"/>
        <v>4.2861190736217192E-8</v>
      </c>
      <c r="W84" s="100">
        <f t="shared" si="11"/>
        <v>2.8574127157478128E-8</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8.7313310505268635E-8</v>
      </c>
      <c r="J85" s="67">
        <f t="shared" si="22"/>
        <v>4.294284253931209E-8</v>
      </c>
      <c r="K85" s="100">
        <f t="shared" ref="K85:K99" si="24">J85*CH4_fraction*conv</f>
        <v>2.8628561692874724E-8</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5.84165770552645E-8</v>
      </c>
      <c r="V85" s="67">
        <f t="shared" ref="V85:V98" si="28">U84*(1-$W$10)+T85</f>
        <v>2.8730715347443428E-8</v>
      </c>
      <c r="W85" s="100">
        <f t="shared" ref="W85:W99" si="29">V85*CH4_fraction*conv</f>
        <v>1.9153810231628951E-8</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5.8527862317415739E-8</v>
      </c>
      <c r="J86" s="67">
        <f t="shared" si="22"/>
        <v>2.8785448187852892E-8</v>
      </c>
      <c r="K86" s="100">
        <f t="shared" si="24"/>
        <v>1.9190298791901926E-8</v>
      </c>
      <c r="O86" s="96">
        <f>Amnt_Deposited!B81</f>
        <v>2067</v>
      </c>
      <c r="P86" s="99">
        <f>Amnt_Deposited!C81</f>
        <v>0</v>
      </c>
      <c r="Q86" s="284">
        <f>MCF!R85</f>
        <v>0.6</v>
      </c>
      <c r="R86" s="67">
        <f t="shared" si="23"/>
        <v>0</v>
      </c>
      <c r="S86" s="67">
        <f t="shared" si="25"/>
        <v>0</v>
      </c>
      <c r="T86" s="67">
        <f t="shared" si="26"/>
        <v>0</v>
      </c>
      <c r="U86" s="67">
        <f t="shared" si="27"/>
        <v>3.9157802620929369E-8</v>
      </c>
      <c r="V86" s="67">
        <f t="shared" si="28"/>
        <v>1.9258774434335127E-8</v>
      </c>
      <c r="W86" s="100">
        <f t="shared" si="29"/>
        <v>1.2839182956223417E-8</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3.9232399362977681E-8</v>
      </c>
      <c r="J87" s="67">
        <f t="shared" si="22"/>
        <v>1.9295462954438062E-8</v>
      </c>
      <c r="K87" s="100">
        <f t="shared" si="24"/>
        <v>1.2863641969625374E-8</v>
      </c>
      <c r="O87" s="96">
        <f>Amnt_Deposited!B82</f>
        <v>2068</v>
      </c>
      <c r="P87" s="99">
        <f>Amnt_Deposited!C82</f>
        <v>0</v>
      </c>
      <c r="Q87" s="284">
        <f>MCF!R86</f>
        <v>0.6</v>
      </c>
      <c r="R87" s="67">
        <f t="shared" si="23"/>
        <v>0</v>
      </c>
      <c r="S87" s="67">
        <f t="shared" si="25"/>
        <v>0</v>
      </c>
      <c r="T87" s="67">
        <f t="shared" si="26"/>
        <v>0</v>
      </c>
      <c r="U87" s="67">
        <f t="shared" si="27"/>
        <v>2.6248260055515854E-8</v>
      </c>
      <c r="V87" s="67">
        <f t="shared" si="28"/>
        <v>1.2909542565413516E-8</v>
      </c>
      <c r="W87" s="100">
        <f t="shared" si="29"/>
        <v>8.6063617102756766E-9</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2.6298263747079787E-8</v>
      </c>
      <c r="J88" s="67">
        <f t="shared" si="22"/>
        <v>1.2934135615897894E-8</v>
      </c>
      <c r="K88" s="100">
        <f t="shared" si="24"/>
        <v>8.6227570772652627E-9</v>
      </c>
      <c r="O88" s="96">
        <f>Amnt_Deposited!B83</f>
        <v>2069</v>
      </c>
      <c r="P88" s="99">
        <f>Amnt_Deposited!C83</f>
        <v>0</v>
      </c>
      <c r="Q88" s="284">
        <f>MCF!R87</f>
        <v>0.6</v>
      </c>
      <c r="R88" s="67">
        <f t="shared" si="23"/>
        <v>0</v>
      </c>
      <c r="S88" s="67">
        <f t="shared" si="25"/>
        <v>0</v>
      </c>
      <c r="T88" s="67">
        <f t="shared" si="26"/>
        <v>0</v>
      </c>
      <c r="U88" s="67">
        <f t="shared" si="27"/>
        <v>1.7594734888768819E-8</v>
      </c>
      <c r="V88" s="67">
        <f t="shared" si="28"/>
        <v>8.6535251667470334E-9</v>
      </c>
      <c r="W88" s="100">
        <f t="shared" si="29"/>
        <v>5.7690167778313551E-9</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1.7628253365599906E-8</v>
      </c>
      <c r="J89" s="67">
        <f t="shared" si="22"/>
        <v>8.6700103814798786E-9</v>
      </c>
      <c r="K89" s="100">
        <f t="shared" si="24"/>
        <v>5.7800069209865855E-9</v>
      </c>
      <c r="O89" s="96">
        <f>Amnt_Deposited!B84</f>
        <v>2070</v>
      </c>
      <c r="P89" s="99">
        <f>Amnt_Deposited!C84</f>
        <v>0</v>
      </c>
      <c r="Q89" s="284">
        <f>MCF!R88</f>
        <v>0.6</v>
      </c>
      <c r="R89" s="67">
        <f t="shared" si="23"/>
        <v>0</v>
      </c>
      <c r="S89" s="67">
        <f t="shared" si="25"/>
        <v>0</v>
      </c>
      <c r="T89" s="67">
        <f t="shared" si="26"/>
        <v>0</v>
      </c>
      <c r="U89" s="67">
        <f t="shared" si="27"/>
        <v>1.1794103500624384E-8</v>
      </c>
      <c r="V89" s="67">
        <f t="shared" si="28"/>
        <v>5.8006313881444348E-9</v>
      </c>
      <c r="W89" s="100">
        <f t="shared" si="29"/>
        <v>3.8670875920962899E-9</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1.1816571607556842E-8</v>
      </c>
      <c r="J90" s="67">
        <f t="shared" si="22"/>
        <v>5.8116817580430631E-9</v>
      </c>
      <c r="K90" s="100">
        <f t="shared" si="24"/>
        <v>3.8744545053620418E-9</v>
      </c>
      <c r="O90" s="96">
        <f>Amnt_Deposited!B85</f>
        <v>2071</v>
      </c>
      <c r="P90" s="99">
        <f>Amnt_Deposited!C85</f>
        <v>0</v>
      </c>
      <c r="Q90" s="284">
        <f>MCF!R89</f>
        <v>0.6</v>
      </c>
      <c r="R90" s="67">
        <f t="shared" si="23"/>
        <v>0</v>
      </c>
      <c r="S90" s="67">
        <f t="shared" si="25"/>
        <v>0</v>
      </c>
      <c r="T90" s="67">
        <f t="shared" si="26"/>
        <v>0</v>
      </c>
      <c r="U90" s="67">
        <f t="shared" si="27"/>
        <v>7.9058240014876313E-9</v>
      </c>
      <c r="V90" s="67">
        <f t="shared" si="28"/>
        <v>3.8882794991367522E-9</v>
      </c>
      <c r="W90" s="100">
        <f t="shared" si="29"/>
        <v>2.5921863327578345E-9</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7.9208848239609308E-9</v>
      </c>
      <c r="J91" s="67">
        <f t="shared" si="22"/>
        <v>3.8956867835959108E-9</v>
      </c>
      <c r="K91" s="100">
        <f t="shared" si="24"/>
        <v>2.5971245223972737E-9</v>
      </c>
      <c r="O91" s="96">
        <f>Amnt_Deposited!B86</f>
        <v>2072</v>
      </c>
      <c r="P91" s="99">
        <f>Amnt_Deposited!C86</f>
        <v>0</v>
      </c>
      <c r="Q91" s="284">
        <f>MCF!R90</f>
        <v>0.6</v>
      </c>
      <c r="R91" s="67">
        <f t="shared" si="23"/>
        <v>0</v>
      </c>
      <c r="S91" s="67">
        <f t="shared" si="25"/>
        <v>0</v>
      </c>
      <c r="T91" s="67">
        <f t="shared" si="26"/>
        <v>0</v>
      </c>
      <c r="U91" s="67">
        <f t="shared" si="27"/>
        <v>5.2994323086268516E-9</v>
      </c>
      <c r="V91" s="67">
        <f t="shared" si="28"/>
        <v>2.6063916928607802E-9</v>
      </c>
      <c r="W91" s="100">
        <f t="shared" si="29"/>
        <v>1.7375944619071867E-9</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5.3095278798404878E-9</v>
      </c>
      <c r="J92" s="67">
        <f t="shared" si="22"/>
        <v>2.6113569441204426E-9</v>
      </c>
      <c r="K92" s="100">
        <f t="shared" si="24"/>
        <v>1.7409046294136284E-9</v>
      </c>
      <c r="O92" s="96">
        <f>Amnt_Deposited!B87</f>
        <v>2073</v>
      </c>
      <c r="P92" s="99">
        <f>Amnt_Deposited!C87</f>
        <v>0</v>
      </c>
      <c r="Q92" s="284">
        <f>MCF!R91</f>
        <v>0.6</v>
      </c>
      <c r="R92" s="67">
        <f t="shared" si="23"/>
        <v>0</v>
      </c>
      <c r="S92" s="67">
        <f t="shared" si="25"/>
        <v>0</v>
      </c>
      <c r="T92" s="67">
        <f t="shared" si="26"/>
        <v>0</v>
      </c>
      <c r="U92" s="67">
        <f t="shared" si="27"/>
        <v>3.5523157090815054E-9</v>
      </c>
      <c r="V92" s="67">
        <f t="shared" si="28"/>
        <v>1.747116599545346E-9</v>
      </c>
      <c r="W92" s="100">
        <f t="shared" si="29"/>
        <v>1.1647443996968973E-9</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3.5590829728421862E-9</v>
      </c>
      <c r="J93" s="67">
        <f t="shared" si="22"/>
        <v>1.7504449069983015E-9</v>
      </c>
      <c r="K93" s="100">
        <f t="shared" si="24"/>
        <v>1.166963271332201E-9</v>
      </c>
      <c r="O93" s="96">
        <f>Amnt_Deposited!B88</f>
        <v>2074</v>
      </c>
      <c r="P93" s="99">
        <f>Amnt_Deposited!C88</f>
        <v>0</v>
      </c>
      <c r="Q93" s="284">
        <f>MCF!R92</f>
        <v>0.6</v>
      </c>
      <c r="R93" s="67">
        <f t="shared" si="23"/>
        <v>0</v>
      </c>
      <c r="S93" s="67">
        <f t="shared" si="25"/>
        <v>0</v>
      </c>
      <c r="T93" s="67">
        <f t="shared" si="26"/>
        <v>0</v>
      </c>
      <c r="U93" s="67">
        <f t="shared" si="27"/>
        <v>2.3811884296446394E-9</v>
      </c>
      <c r="V93" s="67">
        <f t="shared" si="28"/>
        <v>1.1711272794368659E-9</v>
      </c>
      <c r="W93" s="100">
        <f t="shared" si="29"/>
        <v>7.8075151962457722E-10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2.3857246622002342E-9</v>
      </c>
      <c r="J94" s="67">
        <f t="shared" si="22"/>
        <v>1.1733583106419518E-9</v>
      </c>
      <c r="K94" s="100">
        <f t="shared" si="24"/>
        <v>7.822388737613012E-10</v>
      </c>
      <c r="O94" s="96">
        <f>Amnt_Deposited!B89</f>
        <v>2075</v>
      </c>
      <c r="P94" s="99">
        <f>Amnt_Deposited!C89</f>
        <v>0</v>
      </c>
      <c r="Q94" s="284">
        <f>MCF!R93</f>
        <v>0.6</v>
      </c>
      <c r="R94" s="67">
        <f t="shared" si="23"/>
        <v>0</v>
      </c>
      <c r="S94" s="67">
        <f t="shared" si="25"/>
        <v>0</v>
      </c>
      <c r="T94" s="67">
        <f t="shared" si="26"/>
        <v>0</v>
      </c>
      <c r="U94" s="67">
        <f t="shared" si="27"/>
        <v>1.5961583377789264E-9</v>
      </c>
      <c r="V94" s="67">
        <f t="shared" si="28"/>
        <v>7.8503009186571302E-10</v>
      </c>
      <c r="W94" s="100">
        <f t="shared" si="29"/>
        <v>5.2335339457714195E-10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1.5991990653944211E-9</v>
      </c>
      <c r="J95" s="67">
        <f t="shared" si="22"/>
        <v>7.8652559680581313E-10</v>
      </c>
      <c r="K95" s="100">
        <f t="shared" si="24"/>
        <v>5.2435039787054209E-10</v>
      </c>
      <c r="O95" s="96">
        <f>Amnt_Deposited!B90</f>
        <v>2076</v>
      </c>
      <c r="P95" s="99">
        <f>Amnt_Deposited!C90</f>
        <v>0</v>
      </c>
      <c r="Q95" s="284">
        <f>MCF!R94</f>
        <v>0.6</v>
      </c>
      <c r="R95" s="67">
        <f t="shared" si="23"/>
        <v>0</v>
      </c>
      <c r="S95" s="67">
        <f t="shared" si="25"/>
        <v>0</v>
      </c>
      <c r="T95" s="67">
        <f t="shared" si="26"/>
        <v>0</v>
      </c>
      <c r="U95" s="67">
        <f t="shared" si="27"/>
        <v>1.0699369304601396E-9</v>
      </c>
      <c r="V95" s="67">
        <f t="shared" si="28"/>
        <v>5.2622140731878694E-10</v>
      </c>
      <c r="W95" s="100">
        <f t="shared" si="29"/>
        <v>3.5081427154585793E-10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1.0719751911353396E-9</v>
      </c>
      <c r="J96" s="67">
        <f t="shared" si="22"/>
        <v>5.2722387425908136E-10</v>
      </c>
      <c r="K96" s="100">
        <f t="shared" si="24"/>
        <v>3.5148258283938754E-10</v>
      </c>
      <c r="O96" s="96">
        <f>Amnt_Deposited!B91</f>
        <v>2077</v>
      </c>
      <c r="P96" s="99">
        <f>Amnt_Deposited!C91</f>
        <v>0</v>
      </c>
      <c r="Q96" s="284">
        <f>MCF!R95</f>
        <v>0.6</v>
      </c>
      <c r="R96" s="67">
        <f t="shared" si="23"/>
        <v>0</v>
      </c>
      <c r="S96" s="67">
        <f t="shared" si="25"/>
        <v>0</v>
      </c>
      <c r="T96" s="67">
        <f t="shared" si="26"/>
        <v>0</v>
      </c>
      <c r="U96" s="67">
        <f t="shared" si="27"/>
        <v>7.1720017248127145E-10</v>
      </c>
      <c r="V96" s="67">
        <f t="shared" si="28"/>
        <v>3.5273675797886819E-10</v>
      </c>
      <c r="W96" s="100">
        <f t="shared" si="29"/>
        <v>2.3515783865257876E-10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7.1856645947090414E-10</v>
      </c>
      <c r="J97" s="67">
        <f t="shared" si="22"/>
        <v>3.5340873166443551E-10</v>
      </c>
      <c r="K97" s="100">
        <f t="shared" si="24"/>
        <v>2.3560582110962367E-10</v>
      </c>
      <c r="O97" s="96">
        <f>Amnt_Deposited!B92</f>
        <v>2078</v>
      </c>
      <c r="P97" s="99">
        <f>Amnt_Deposited!C92</f>
        <v>0</v>
      </c>
      <c r="Q97" s="284">
        <f>MCF!R96</f>
        <v>0.6</v>
      </c>
      <c r="R97" s="67">
        <f t="shared" si="23"/>
        <v>0</v>
      </c>
      <c r="S97" s="67">
        <f t="shared" si="25"/>
        <v>0</v>
      </c>
      <c r="T97" s="67">
        <f t="shared" si="26"/>
        <v>0</v>
      </c>
      <c r="U97" s="67">
        <f t="shared" si="27"/>
        <v>4.8075365263441437E-10</v>
      </c>
      <c r="V97" s="67">
        <f t="shared" si="28"/>
        <v>2.3644651984685713E-10</v>
      </c>
      <c r="W97" s="100">
        <f t="shared" si="29"/>
        <v>1.5763101323123807E-10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4.8166950219220285E-10</v>
      </c>
      <c r="J98" s="67">
        <f t="shared" si="22"/>
        <v>2.3689695727870129E-10</v>
      </c>
      <c r="K98" s="100">
        <f t="shared" si="24"/>
        <v>1.5793130485246752E-10</v>
      </c>
      <c r="O98" s="96">
        <f>Amnt_Deposited!B93</f>
        <v>2079</v>
      </c>
      <c r="P98" s="99">
        <f>Amnt_Deposited!C93</f>
        <v>0</v>
      </c>
      <c r="Q98" s="284">
        <f>MCF!R97</f>
        <v>0.6</v>
      </c>
      <c r="R98" s="67">
        <f t="shared" si="23"/>
        <v>0</v>
      </c>
      <c r="S98" s="67">
        <f t="shared" si="25"/>
        <v>0</v>
      </c>
      <c r="T98" s="67">
        <f t="shared" si="26"/>
        <v>0</v>
      </c>
      <c r="U98" s="67">
        <f t="shared" si="27"/>
        <v>3.2225881056570242E-10</v>
      </c>
      <c r="V98" s="67">
        <f t="shared" si="28"/>
        <v>1.5849484206871198E-10</v>
      </c>
      <c r="W98" s="100">
        <f t="shared" si="29"/>
        <v>1.0566322804580799E-10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3.2287272288344089E-10</v>
      </c>
      <c r="J99" s="68">
        <f t="shared" si="22"/>
        <v>1.5879677930876196E-10</v>
      </c>
      <c r="K99" s="102">
        <f t="shared" si="24"/>
        <v>1.0586451953917464E-10</v>
      </c>
      <c r="O99" s="97">
        <f>Amnt_Deposited!B94</f>
        <v>2080</v>
      </c>
      <c r="P99" s="101">
        <f>Amnt_Deposited!C94</f>
        <v>0</v>
      </c>
      <c r="Q99" s="285">
        <f>MCF!R98</f>
        <v>0.6</v>
      </c>
      <c r="R99" s="68">
        <f t="shared" si="23"/>
        <v>0</v>
      </c>
      <c r="S99" s="68">
        <f>R99*$W$12</f>
        <v>0</v>
      </c>
      <c r="T99" s="68">
        <f>R99*(1-$W$12)</f>
        <v>0</v>
      </c>
      <c r="U99" s="68">
        <f>S99+U98*$W$10</f>
        <v>2.1601654073379201E-10</v>
      </c>
      <c r="V99" s="68">
        <f>U98*(1-$W$10)+T99</f>
        <v>1.062422698319104E-10</v>
      </c>
      <c r="W99" s="102">
        <f t="shared" si="29"/>
        <v>7.0828179887940264E-11</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8.3655158400000013E-2</v>
      </c>
      <c r="D36" s="418">
        <f>Dry_Matter_Content!D23</f>
        <v>0.44</v>
      </c>
      <c r="E36" s="284">
        <f>MCF!R35</f>
        <v>0.6</v>
      </c>
      <c r="F36" s="67">
        <f t="shared" si="0"/>
        <v>4.8586915998720002E-3</v>
      </c>
      <c r="G36" s="67">
        <f t="shared" si="1"/>
        <v>4.8586915998720002E-3</v>
      </c>
      <c r="H36" s="67">
        <f t="shared" si="2"/>
        <v>0</v>
      </c>
      <c r="I36" s="67">
        <f t="shared" si="3"/>
        <v>4.8586915998720002E-3</v>
      </c>
      <c r="J36" s="67">
        <f t="shared" si="4"/>
        <v>0</v>
      </c>
      <c r="K36" s="100">
        <f t="shared" si="6"/>
        <v>0</v>
      </c>
      <c r="O36" s="96">
        <f>Amnt_Deposited!B31</f>
        <v>2017</v>
      </c>
      <c r="P36" s="99">
        <f>Amnt_Deposited!D31</f>
        <v>8.3655158400000013E-2</v>
      </c>
      <c r="Q36" s="284">
        <f>MCF!R35</f>
        <v>0.6</v>
      </c>
      <c r="R36" s="67">
        <f t="shared" si="5"/>
        <v>1.0038619008000002E-2</v>
      </c>
      <c r="S36" s="67">
        <f t="shared" si="7"/>
        <v>1.0038619008000002E-2</v>
      </c>
      <c r="T36" s="67">
        <f t="shared" si="8"/>
        <v>0</v>
      </c>
      <c r="U36" s="67">
        <f t="shared" si="9"/>
        <v>1.0038619008000002E-2</v>
      </c>
      <c r="V36" s="67">
        <f t="shared" si="10"/>
        <v>0</v>
      </c>
      <c r="W36" s="100">
        <f t="shared" si="11"/>
        <v>0</v>
      </c>
    </row>
    <row r="37" spans="2:23">
      <c r="B37" s="96">
        <f>Amnt_Deposited!B32</f>
        <v>2018</v>
      </c>
      <c r="C37" s="99">
        <f>Amnt_Deposited!D32</f>
        <v>9.1669592690399995E-2</v>
      </c>
      <c r="D37" s="418">
        <f>Dry_Matter_Content!D24</f>
        <v>0.44</v>
      </c>
      <c r="E37" s="284">
        <f>MCF!R36</f>
        <v>0.6</v>
      </c>
      <c r="F37" s="67">
        <f t="shared" si="0"/>
        <v>5.3241699434584322E-3</v>
      </c>
      <c r="G37" s="67">
        <f t="shared" si="1"/>
        <v>5.3241699434584322E-3</v>
      </c>
      <c r="H37" s="67">
        <f t="shared" si="2"/>
        <v>0</v>
      </c>
      <c r="I37" s="67">
        <f t="shared" si="3"/>
        <v>9.8543839640080292E-3</v>
      </c>
      <c r="J37" s="67">
        <f t="shared" si="4"/>
        <v>3.2847757932240275E-4</v>
      </c>
      <c r="K37" s="100">
        <f t="shared" si="6"/>
        <v>2.1898505288160181E-4</v>
      </c>
      <c r="O37" s="96">
        <f>Amnt_Deposited!B32</f>
        <v>2018</v>
      </c>
      <c r="P37" s="99">
        <f>Amnt_Deposited!D32</f>
        <v>9.1669592690399995E-2</v>
      </c>
      <c r="Q37" s="284">
        <f>MCF!R36</f>
        <v>0.6</v>
      </c>
      <c r="R37" s="67">
        <f t="shared" si="5"/>
        <v>1.1000351122847999E-2</v>
      </c>
      <c r="S37" s="67">
        <f t="shared" si="7"/>
        <v>1.1000351122847999E-2</v>
      </c>
      <c r="T37" s="67">
        <f t="shared" si="8"/>
        <v>0</v>
      </c>
      <c r="U37" s="67">
        <f t="shared" si="9"/>
        <v>2.0360297446297582E-2</v>
      </c>
      <c r="V37" s="67">
        <f t="shared" si="10"/>
        <v>6.7867268455041902E-4</v>
      </c>
      <c r="W37" s="100">
        <f t="shared" si="11"/>
        <v>4.5244845636694601E-4</v>
      </c>
    </row>
    <row r="38" spans="2:23">
      <c r="B38" s="96">
        <f>Amnt_Deposited!B33</f>
        <v>2019</v>
      </c>
      <c r="C38" s="99">
        <f>Amnt_Deposited!D33</f>
        <v>0.1004083360480848</v>
      </c>
      <c r="D38" s="418">
        <f>Dry_Matter_Content!D25</f>
        <v>0.44</v>
      </c>
      <c r="E38" s="284">
        <f>MCF!R37</f>
        <v>0.6</v>
      </c>
      <c r="F38" s="67">
        <f t="shared" si="0"/>
        <v>5.8317161576727644E-3</v>
      </c>
      <c r="G38" s="67">
        <f t="shared" si="1"/>
        <v>5.8317161576727644E-3</v>
      </c>
      <c r="H38" s="67">
        <f t="shared" si="2"/>
        <v>0</v>
      </c>
      <c r="I38" s="67">
        <f t="shared" si="3"/>
        <v>1.5019882864694132E-2</v>
      </c>
      <c r="J38" s="67">
        <f t="shared" si="4"/>
        <v>6.6621725698666218E-4</v>
      </c>
      <c r="K38" s="100">
        <f t="shared" si="6"/>
        <v>4.4414483799110809E-4</v>
      </c>
      <c r="O38" s="96">
        <f>Amnt_Deposited!B33</f>
        <v>2019</v>
      </c>
      <c r="P38" s="99">
        <f>Amnt_Deposited!D33</f>
        <v>0.1004083360480848</v>
      </c>
      <c r="Q38" s="284">
        <f>MCF!R37</f>
        <v>0.6</v>
      </c>
      <c r="R38" s="67">
        <f t="shared" si="5"/>
        <v>1.2049000325770175E-2</v>
      </c>
      <c r="S38" s="67">
        <f t="shared" si="7"/>
        <v>1.2049000325770175E-2</v>
      </c>
      <c r="T38" s="67">
        <f t="shared" si="8"/>
        <v>0</v>
      </c>
      <c r="U38" s="67">
        <f t="shared" si="9"/>
        <v>3.1032815836144902E-2</v>
      </c>
      <c r="V38" s="67">
        <f t="shared" si="10"/>
        <v>1.3764819359228559E-3</v>
      </c>
      <c r="W38" s="100">
        <f t="shared" si="11"/>
        <v>9.176546239485705E-4</v>
      </c>
    </row>
    <row r="39" spans="2:23">
      <c r="B39" s="96">
        <f>Amnt_Deposited!B34</f>
        <v>2020</v>
      </c>
      <c r="C39" s="99">
        <f>Amnt_Deposited!D34</f>
        <v>0.10993442867654443</v>
      </c>
      <c r="D39" s="418">
        <f>Dry_Matter_Content!D26</f>
        <v>0.44</v>
      </c>
      <c r="E39" s="284">
        <f>MCF!R38</f>
        <v>0.6</v>
      </c>
      <c r="F39" s="67">
        <f t="shared" si="0"/>
        <v>6.3849916175337E-3</v>
      </c>
      <c r="G39" s="67">
        <f t="shared" si="1"/>
        <v>6.3849916175337E-3</v>
      </c>
      <c r="H39" s="67">
        <f t="shared" si="2"/>
        <v>0</v>
      </c>
      <c r="I39" s="67">
        <f t="shared" si="3"/>
        <v>2.0389437576285759E-2</v>
      </c>
      <c r="J39" s="67">
        <f t="shared" si="4"/>
        <v>1.0154369059420731E-3</v>
      </c>
      <c r="K39" s="100">
        <f t="shared" si="6"/>
        <v>6.7695793729471532E-4</v>
      </c>
      <c r="O39" s="96">
        <f>Amnt_Deposited!B34</f>
        <v>2020</v>
      </c>
      <c r="P39" s="99">
        <f>Amnt_Deposited!D34</f>
        <v>0.10993442867654443</v>
      </c>
      <c r="Q39" s="284">
        <f>MCF!R38</f>
        <v>0.6</v>
      </c>
      <c r="R39" s="67">
        <f t="shared" si="5"/>
        <v>1.3192131441185332E-2</v>
      </c>
      <c r="S39" s="67">
        <f t="shared" si="7"/>
        <v>1.3192131441185332E-2</v>
      </c>
      <c r="T39" s="67">
        <f t="shared" si="8"/>
        <v>0</v>
      </c>
      <c r="U39" s="67">
        <f t="shared" si="9"/>
        <v>4.2126937141086285E-2</v>
      </c>
      <c r="V39" s="67">
        <f t="shared" si="10"/>
        <v>2.0980101362439527E-3</v>
      </c>
      <c r="W39" s="100">
        <f t="shared" si="11"/>
        <v>1.3986734241626352E-3</v>
      </c>
    </row>
    <row r="40" spans="2:23">
      <c r="B40" s="96">
        <f>Amnt_Deposited!B35</f>
        <v>2021</v>
      </c>
      <c r="C40" s="99">
        <f>Amnt_Deposited!D35</f>
        <v>0.12031625480595894</v>
      </c>
      <c r="D40" s="418">
        <f>Dry_Matter_Content!D27</f>
        <v>0.44</v>
      </c>
      <c r="E40" s="284">
        <f>MCF!R39</f>
        <v>0.6</v>
      </c>
      <c r="F40" s="67">
        <f t="shared" si="0"/>
        <v>6.9879680791300946E-3</v>
      </c>
      <c r="G40" s="67">
        <f t="shared" si="1"/>
        <v>6.9879680791300946E-3</v>
      </c>
      <c r="H40" s="67">
        <f t="shared" si="2"/>
        <v>0</v>
      </c>
      <c r="I40" s="67">
        <f t="shared" si="3"/>
        <v>2.5998953666617055E-2</v>
      </c>
      <c r="J40" s="67">
        <f t="shared" si="4"/>
        <v>1.3784519887988006E-3</v>
      </c>
      <c r="K40" s="100">
        <f t="shared" si="6"/>
        <v>9.1896799253253373E-4</v>
      </c>
      <c r="O40" s="96">
        <f>Amnt_Deposited!B35</f>
        <v>2021</v>
      </c>
      <c r="P40" s="99">
        <f>Amnt_Deposited!D35</f>
        <v>0.12031625480595894</v>
      </c>
      <c r="Q40" s="284">
        <f>MCF!R39</f>
        <v>0.6</v>
      </c>
      <c r="R40" s="67">
        <f t="shared" si="5"/>
        <v>1.4437950576715071E-2</v>
      </c>
      <c r="S40" s="67">
        <f t="shared" si="7"/>
        <v>1.4437950576715071E-2</v>
      </c>
      <c r="T40" s="67">
        <f t="shared" si="8"/>
        <v>0</v>
      </c>
      <c r="U40" s="67">
        <f t="shared" si="9"/>
        <v>5.3716846418630275E-2</v>
      </c>
      <c r="V40" s="67">
        <f t="shared" si="10"/>
        <v>2.8480412991710759E-3</v>
      </c>
      <c r="W40" s="100">
        <f t="shared" si="11"/>
        <v>1.8986941994473838E-3</v>
      </c>
    </row>
    <row r="41" spans="2:23">
      <c r="B41" s="96">
        <f>Amnt_Deposited!B36</f>
        <v>2022</v>
      </c>
      <c r="C41" s="99">
        <f>Amnt_Deposited!D36</f>
        <v>0.13162798697985065</v>
      </c>
      <c r="D41" s="418">
        <f>Dry_Matter_Content!D28</f>
        <v>0.44</v>
      </c>
      <c r="E41" s="284">
        <f>MCF!R40</f>
        <v>0.6</v>
      </c>
      <c r="F41" s="67">
        <f t="shared" si="0"/>
        <v>7.6449534837897256E-3</v>
      </c>
      <c r="G41" s="67">
        <f t="shared" si="1"/>
        <v>7.6449534837897256E-3</v>
      </c>
      <c r="H41" s="67">
        <f t="shared" si="2"/>
        <v>0</v>
      </c>
      <c r="I41" s="67">
        <f t="shared" si="3"/>
        <v>3.1886217206564559E-2</v>
      </c>
      <c r="J41" s="67">
        <f t="shared" si="4"/>
        <v>1.757689943842219E-3</v>
      </c>
      <c r="K41" s="100">
        <f t="shared" si="6"/>
        <v>1.1717932958948125E-3</v>
      </c>
      <c r="O41" s="96">
        <f>Amnt_Deposited!B36</f>
        <v>2022</v>
      </c>
      <c r="P41" s="99">
        <f>Amnt_Deposited!D36</f>
        <v>0.13162798697985065</v>
      </c>
      <c r="Q41" s="284">
        <f>MCF!R40</f>
        <v>0.6</v>
      </c>
      <c r="R41" s="67">
        <f t="shared" si="5"/>
        <v>1.5795358437582077E-2</v>
      </c>
      <c r="S41" s="67">
        <f t="shared" si="7"/>
        <v>1.5795358437582077E-2</v>
      </c>
      <c r="T41" s="67">
        <f t="shared" si="8"/>
        <v>0</v>
      </c>
      <c r="U41" s="67">
        <f t="shared" si="9"/>
        <v>6.5880614063149906E-2</v>
      </c>
      <c r="V41" s="67">
        <f t="shared" si="10"/>
        <v>3.6315907930624357E-3</v>
      </c>
      <c r="W41" s="100">
        <f t="shared" si="11"/>
        <v>2.4210605287082903E-3</v>
      </c>
    </row>
    <row r="42" spans="2:23">
      <c r="B42" s="96">
        <f>Amnt_Deposited!B37</f>
        <v>2023</v>
      </c>
      <c r="C42" s="99">
        <f>Amnt_Deposited!D37</f>
        <v>0.14395006672926958</v>
      </c>
      <c r="D42" s="418">
        <f>Dry_Matter_Content!D29</f>
        <v>0.44</v>
      </c>
      <c r="E42" s="284">
        <f>MCF!R41</f>
        <v>0.6</v>
      </c>
      <c r="F42" s="67">
        <f t="shared" si="0"/>
        <v>8.3606198756359766E-3</v>
      </c>
      <c r="G42" s="67">
        <f t="shared" si="1"/>
        <v>8.3606198756359766E-3</v>
      </c>
      <c r="H42" s="67">
        <f t="shared" si="2"/>
        <v>0</v>
      </c>
      <c r="I42" s="67">
        <f t="shared" si="3"/>
        <v>3.8091131739215481E-2</v>
      </c>
      <c r="J42" s="67">
        <f t="shared" si="4"/>
        <v>2.1557053429850544E-3</v>
      </c>
      <c r="K42" s="100">
        <f t="shared" si="6"/>
        <v>1.4371368953233696E-3</v>
      </c>
      <c r="O42" s="96">
        <f>Amnt_Deposited!B37</f>
        <v>2023</v>
      </c>
      <c r="P42" s="99">
        <f>Amnt_Deposited!D37</f>
        <v>0.14395006672926958</v>
      </c>
      <c r="Q42" s="284">
        <f>MCF!R41</f>
        <v>0.6</v>
      </c>
      <c r="R42" s="67">
        <f t="shared" si="5"/>
        <v>1.7274008007512349E-2</v>
      </c>
      <c r="S42" s="67">
        <f t="shared" si="7"/>
        <v>1.7274008007512349E-2</v>
      </c>
      <c r="T42" s="67">
        <f t="shared" si="8"/>
        <v>0</v>
      </c>
      <c r="U42" s="67">
        <f t="shared" si="9"/>
        <v>7.8700685411602231E-2</v>
      </c>
      <c r="V42" s="67">
        <f t="shared" si="10"/>
        <v>4.4539366590600291E-3</v>
      </c>
      <c r="W42" s="100">
        <f t="shared" si="11"/>
        <v>2.9692911060400194E-3</v>
      </c>
    </row>
    <row r="43" spans="2:23">
      <c r="B43" s="96">
        <f>Amnt_Deposited!B38</f>
        <v>2024</v>
      </c>
      <c r="C43" s="99">
        <f>Amnt_Deposited!D38</f>
        <v>0.15736972457948806</v>
      </c>
      <c r="D43" s="418">
        <f>Dry_Matter_Content!D30</f>
        <v>0.44</v>
      </c>
      <c r="E43" s="284">
        <f>MCF!R42</f>
        <v>0.6</v>
      </c>
      <c r="F43" s="67">
        <f t="shared" si="0"/>
        <v>9.1400336035766649E-3</v>
      </c>
      <c r="G43" s="67">
        <f t="shared" si="1"/>
        <v>9.1400336035766649E-3</v>
      </c>
      <c r="H43" s="67">
        <f t="shared" si="2"/>
        <v>0</v>
      </c>
      <c r="I43" s="67">
        <f t="shared" si="3"/>
        <v>4.4655969430444496E-2</v>
      </c>
      <c r="J43" s="67">
        <f t="shared" si="4"/>
        <v>2.5751959123476516E-3</v>
      </c>
      <c r="K43" s="100">
        <f t="shared" si="6"/>
        <v>1.7167972748984343E-3</v>
      </c>
      <c r="O43" s="96">
        <f>Amnt_Deposited!B38</f>
        <v>2024</v>
      </c>
      <c r="P43" s="99">
        <f>Amnt_Deposited!D38</f>
        <v>0.15736972457948806</v>
      </c>
      <c r="Q43" s="284">
        <f>MCF!R42</f>
        <v>0.6</v>
      </c>
      <c r="R43" s="67">
        <f t="shared" si="5"/>
        <v>1.8884366949538565E-2</v>
      </c>
      <c r="S43" s="67">
        <f t="shared" si="7"/>
        <v>1.8884366949538565E-2</v>
      </c>
      <c r="T43" s="67">
        <f t="shared" si="8"/>
        <v>0</v>
      </c>
      <c r="U43" s="67">
        <f t="shared" si="9"/>
        <v>9.2264399649678697E-2</v>
      </c>
      <c r="V43" s="67">
        <f t="shared" si="10"/>
        <v>5.3206527114620901E-3</v>
      </c>
      <c r="W43" s="100">
        <f t="shared" si="11"/>
        <v>3.5471018076413934E-3</v>
      </c>
    </row>
    <row r="44" spans="2:23">
      <c r="B44" s="96">
        <f>Amnt_Deposited!B39</f>
        <v>2025</v>
      </c>
      <c r="C44" s="99">
        <f>Amnt_Deposited!D39</f>
        <v>0.17198154257023818</v>
      </c>
      <c r="D44" s="418">
        <f>Dry_Matter_Content!D31</f>
        <v>0.44</v>
      </c>
      <c r="E44" s="284">
        <f>MCF!R43</f>
        <v>0.6</v>
      </c>
      <c r="F44" s="67">
        <f t="shared" si="0"/>
        <v>9.9886879924794333E-3</v>
      </c>
      <c r="G44" s="67">
        <f t="shared" si="1"/>
        <v>9.9886879924794333E-3</v>
      </c>
      <c r="H44" s="67">
        <f t="shared" si="2"/>
        <v>0</v>
      </c>
      <c r="I44" s="67">
        <f t="shared" si="3"/>
        <v>5.1625637911334829E-2</v>
      </c>
      <c r="J44" s="67">
        <f t="shared" si="4"/>
        <v>3.0190195115890992E-3</v>
      </c>
      <c r="K44" s="100">
        <f t="shared" si="6"/>
        <v>2.0126796743927325E-3</v>
      </c>
      <c r="O44" s="96">
        <f>Amnt_Deposited!B39</f>
        <v>2025</v>
      </c>
      <c r="P44" s="99">
        <f>Amnt_Deposited!D39</f>
        <v>0.17198154257023818</v>
      </c>
      <c r="Q44" s="284">
        <f>MCF!R43</f>
        <v>0.6</v>
      </c>
      <c r="R44" s="67">
        <f t="shared" si="5"/>
        <v>2.0637785108428581E-2</v>
      </c>
      <c r="S44" s="67">
        <f t="shared" si="7"/>
        <v>2.0637785108428581E-2</v>
      </c>
      <c r="T44" s="67">
        <f t="shared" si="8"/>
        <v>0</v>
      </c>
      <c r="U44" s="67">
        <f t="shared" si="9"/>
        <v>0.10666454113912154</v>
      </c>
      <c r="V44" s="67">
        <f t="shared" si="10"/>
        <v>6.2376436189857413E-3</v>
      </c>
      <c r="W44" s="100">
        <f t="shared" si="11"/>
        <v>4.158429079323827E-3</v>
      </c>
    </row>
    <row r="45" spans="2:23">
      <c r="B45" s="96">
        <f>Amnt_Deposited!B40</f>
        <v>2026</v>
      </c>
      <c r="C45" s="99">
        <f>Amnt_Deposited!D40</f>
        <v>0.18788806272535372</v>
      </c>
      <c r="D45" s="418">
        <f>Dry_Matter_Content!D32</f>
        <v>0.44</v>
      </c>
      <c r="E45" s="284">
        <f>MCF!R44</f>
        <v>0.6</v>
      </c>
      <c r="F45" s="67">
        <f t="shared" si="0"/>
        <v>1.0912538683088543E-2</v>
      </c>
      <c r="G45" s="67">
        <f t="shared" si="1"/>
        <v>1.0912538683088543E-2</v>
      </c>
      <c r="H45" s="67">
        <f t="shared" si="2"/>
        <v>0</v>
      </c>
      <c r="I45" s="67">
        <f t="shared" si="3"/>
        <v>5.9047964420319364E-2</v>
      </c>
      <c r="J45" s="67">
        <f t="shared" si="4"/>
        <v>3.4902121741040067E-3</v>
      </c>
      <c r="K45" s="100">
        <f t="shared" si="6"/>
        <v>2.3268081160693378E-3</v>
      </c>
      <c r="O45" s="96">
        <f>Amnt_Deposited!B40</f>
        <v>2026</v>
      </c>
      <c r="P45" s="99">
        <f>Amnt_Deposited!D40</f>
        <v>0.18788806272535372</v>
      </c>
      <c r="Q45" s="284">
        <f>MCF!R44</f>
        <v>0.6</v>
      </c>
      <c r="R45" s="67">
        <f t="shared" si="5"/>
        <v>2.2546567527042448E-2</v>
      </c>
      <c r="S45" s="67">
        <f t="shared" si="7"/>
        <v>2.2546567527042448E-2</v>
      </c>
      <c r="T45" s="67">
        <f t="shared" si="8"/>
        <v>0</v>
      </c>
      <c r="U45" s="67">
        <f t="shared" si="9"/>
        <v>0.12199992648826313</v>
      </c>
      <c r="V45" s="67">
        <f t="shared" si="10"/>
        <v>7.2111821779008399E-3</v>
      </c>
      <c r="W45" s="100">
        <f t="shared" si="11"/>
        <v>4.8074547852672263E-3</v>
      </c>
    </row>
    <row r="46" spans="2:23">
      <c r="B46" s="96">
        <f>Amnt_Deposited!B41</f>
        <v>2027</v>
      </c>
      <c r="C46" s="99">
        <f>Amnt_Deposited!D41</f>
        <v>0.20520044518275932</v>
      </c>
      <c r="D46" s="418">
        <f>Dry_Matter_Content!D33</f>
        <v>0.44</v>
      </c>
      <c r="E46" s="284">
        <f>MCF!R45</f>
        <v>0.6</v>
      </c>
      <c r="F46" s="67">
        <f t="shared" si="0"/>
        <v>1.1918041856214661E-2</v>
      </c>
      <c r="G46" s="67">
        <f t="shared" si="1"/>
        <v>1.1918041856214661E-2</v>
      </c>
      <c r="H46" s="67">
        <f t="shared" si="2"/>
        <v>0</v>
      </c>
      <c r="I46" s="67">
        <f t="shared" si="3"/>
        <v>6.6973998959746761E-2</v>
      </c>
      <c r="J46" s="67">
        <f t="shared" si="4"/>
        <v>3.9920073167872697E-3</v>
      </c>
      <c r="K46" s="100">
        <f t="shared" si="6"/>
        <v>2.6613382111915131E-3</v>
      </c>
      <c r="O46" s="96">
        <f>Amnt_Deposited!B41</f>
        <v>2027</v>
      </c>
      <c r="P46" s="99">
        <f>Amnt_Deposited!D41</f>
        <v>0.20520044518275932</v>
      </c>
      <c r="Q46" s="284">
        <f>MCF!R45</f>
        <v>0.6</v>
      </c>
      <c r="R46" s="67">
        <f t="shared" si="5"/>
        <v>2.4624053421931118E-2</v>
      </c>
      <c r="S46" s="67">
        <f t="shared" si="7"/>
        <v>2.4624053421931118E-2</v>
      </c>
      <c r="T46" s="67">
        <f t="shared" si="8"/>
        <v>0</v>
      </c>
      <c r="U46" s="67">
        <f t="shared" si="9"/>
        <v>0.13837603090856765</v>
      </c>
      <c r="V46" s="67">
        <f t="shared" si="10"/>
        <v>8.2479490016265887E-3</v>
      </c>
      <c r="W46" s="100">
        <f t="shared" si="11"/>
        <v>5.4986326677510591E-3</v>
      </c>
    </row>
    <row r="47" spans="2:23">
      <c r="B47" s="96">
        <f>Amnt_Deposited!B42</f>
        <v>2028</v>
      </c>
      <c r="C47" s="99">
        <f>Amnt_Deposited!D42</f>
        <v>0.22403917999268266</v>
      </c>
      <c r="D47" s="418">
        <f>Dry_Matter_Content!D34</f>
        <v>0.44</v>
      </c>
      <c r="E47" s="284">
        <f>MCF!R46</f>
        <v>0.6</v>
      </c>
      <c r="F47" s="67">
        <f t="shared" si="0"/>
        <v>1.3012195573975009E-2</v>
      </c>
      <c r="G47" s="67">
        <f t="shared" si="1"/>
        <v>1.3012195573975009E-2</v>
      </c>
      <c r="H47" s="67">
        <f t="shared" si="2"/>
        <v>0</v>
      </c>
      <c r="I47" s="67">
        <f t="shared" si="3"/>
        <v>7.5458338298430294E-2</v>
      </c>
      <c r="J47" s="67">
        <f t="shared" si="4"/>
        <v>4.5278562352914723E-3</v>
      </c>
      <c r="K47" s="100">
        <f t="shared" si="6"/>
        <v>3.0185708235276479E-3</v>
      </c>
      <c r="O47" s="96">
        <f>Amnt_Deposited!B42</f>
        <v>2028</v>
      </c>
      <c r="P47" s="99">
        <f>Amnt_Deposited!D42</f>
        <v>0.22403917999268266</v>
      </c>
      <c r="Q47" s="284">
        <f>MCF!R46</f>
        <v>0.6</v>
      </c>
      <c r="R47" s="67">
        <f t="shared" si="5"/>
        <v>2.6884701599121919E-2</v>
      </c>
      <c r="S47" s="67">
        <f t="shared" si="7"/>
        <v>2.6884701599121919E-2</v>
      </c>
      <c r="T47" s="67">
        <f t="shared" si="8"/>
        <v>0</v>
      </c>
      <c r="U47" s="67">
        <f t="shared" si="9"/>
        <v>0.15590565764138489</v>
      </c>
      <c r="V47" s="67">
        <f t="shared" si="10"/>
        <v>9.3550748663046926E-3</v>
      </c>
      <c r="W47" s="100">
        <f t="shared" si="11"/>
        <v>6.2367165775364612E-3</v>
      </c>
    </row>
    <row r="48" spans="2:23">
      <c r="B48" s="96">
        <f>Amnt_Deposited!B43</f>
        <v>2029</v>
      </c>
      <c r="C48" s="99">
        <f>Amnt_Deposited!D43</f>
        <v>0.24453485691247601</v>
      </c>
      <c r="D48" s="418">
        <f>Dry_Matter_Content!D35</f>
        <v>0.44</v>
      </c>
      <c r="E48" s="284">
        <f>MCF!R47</f>
        <v>0.6</v>
      </c>
      <c r="F48" s="67">
        <f t="shared" si="0"/>
        <v>1.4202584489476608E-2</v>
      </c>
      <c r="G48" s="67">
        <f t="shared" si="1"/>
        <v>1.4202584489476608E-2</v>
      </c>
      <c r="H48" s="67">
        <f t="shared" si="2"/>
        <v>0</v>
      </c>
      <c r="I48" s="67">
        <f t="shared" si="3"/>
        <v>8.4559472779305339E-2</v>
      </c>
      <c r="J48" s="67">
        <f t="shared" si="4"/>
        <v>5.1014500086015591E-3</v>
      </c>
      <c r="K48" s="100">
        <f t="shared" si="6"/>
        <v>3.4009666724010394E-3</v>
      </c>
      <c r="O48" s="96">
        <f>Amnt_Deposited!B43</f>
        <v>2029</v>
      </c>
      <c r="P48" s="99">
        <f>Amnt_Deposited!D43</f>
        <v>0.24453485691247601</v>
      </c>
      <c r="Q48" s="284">
        <f>MCF!R47</f>
        <v>0.6</v>
      </c>
      <c r="R48" s="67">
        <f t="shared" si="5"/>
        <v>2.934418282949712E-2</v>
      </c>
      <c r="S48" s="67">
        <f t="shared" si="7"/>
        <v>2.934418282949712E-2</v>
      </c>
      <c r="T48" s="67">
        <f t="shared" si="8"/>
        <v>0</v>
      </c>
      <c r="U48" s="67">
        <f t="shared" si="9"/>
        <v>0.17470965450269699</v>
      </c>
      <c r="V48" s="67">
        <f t="shared" si="10"/>
        <v>1.054018596818504E-2</v>
      </c>
      <c r="W48" s="100">
        <f t="shared" si="11"/>
        <v>7.0267906454566931E-3</v>
      </c>
    </row>
    <row r="49" spans="2:23">
      <c r="B49" s="96">
        <f>Amnt_Deposited!B44</f>
        <v>2030</v>
      </c>
      <c r="C49" s="99">
        <f>Amnt_Deposited!D44</f>
        <v>0.26691725400000005</v>
      </c>
      <c r="D49" s="418">
        <f>Dry_Matter_Content!D36</f>
        <v>0.44</v>
      </c>
      <c r="E49" s="284">
        <f>MCF!R48</f>
        <v>0.6</v>
      </c>
      <c r="F49" s="67">
        <f t="shared" si="0"/>
        <v>1.5502554112320002E-2</v>
      </c>
      <c r="G49" s="67">
        <f t="shared" si="1"/>
        <v>1.5502554112320002E-2</v>
      </c>
      <c r="H49" s="67">
        <f t="shared" si="2"/>
        <v>0</v>
      </c>
      <c r="I49" s="67">
        <f t="shared" si="3"/>
        <v>9.4345283946249567E-2</v>
      </c>
      <c r="J49" s="67">
        <f t="shared" si="4"/>
        <v>5.7167429453757815E-3</v>
      </c>
      <c r="K49" s="100">
        <f t="shared" si="6"/>
        <v>3.8111619635838542E-3</v>
      </c>
      <c r="O49" s="96">
        <f>Amnt_Deposited!B44</f>
        <v>2030</v>
      </c>
      <c r="P49" s="99">
        <f>Amnt_Deposited!D44</f>
        <v>0.26691725400000005</v>
      </c>
      <c r="Q49" s="284">
        <f>MCF!R48</f>
        <v>0.6</v>
      </c>
      <c r="R49" s="67">
        <f t="shared" si="5"/>
        <v>3.2030070480000006E-2</v>
      </c>
      <c r="S49" s="67">
        <f t="shared" si="7"/>
        <v>3.2030070480000006E-2</v>
      </c>
      <c r="T49" s="67">
        <f t="shared" si="8"/>
        <v>0</v>
      </c>
      <c r="U49" s="67">
        <f t="shared" si="9"/>
        <v>0.19492827261621812</v>
      </c>
      <c r="V49" s="67">
        <f t="shared" si="10"/>
        <v>1.1811452366478887E-2</v>
      </c>
      <c r="W49" s="100">
        <f t="shared" si="11"/>
        <v>7.8743015776525909E-3</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8.7966959688754967E-2</v>
      </c>
      <c r="J50" s="67">
        <f t="shared" si="4"/>
        <v>6.3783242574945954E-3</v>
      </c>
      <c r="K50" s="100">
        <f t="shared" si="6"/>
        <v>4.2522161716630636E-3</v>
      </c>
      <c r="O50" s="96">
        <f>Amnt_Deposited!B45</f>
        <v>2031</v>
      </c>
      <c r="P50" s="99">
        <f>Amnt_Deposited!D45</f>
        <v>0</v>
      </c>
      <c r="Q50" s="284">
        <f>MCF!R49</f>
        <v>0.6</v>
      </c>
      <c r="R50" s="67">
        <f t="shared" si="5"/>
        <v>0</v>
      </c>
      <c r="S50" s="67">
        <f t="shared" si="7"/>
        <v>0</v>
      </c>
      <c r="T50" s="67">
        <f t="shared" si="8"/>
        <v>0</v>
      </c>
      <c r="U50" s="67">
        <f t="shared" si="9"/>
        <v>0.18174991671230367</v>
      </c>
      <c r="V50" s="67">
        <f t="shared" si="10"/>
        <v>1.3178355903914453E-2</v>
      </c>
      <c r="W50" s="100">
        <f t="shared" si="11"/>
        <v>8.7855706026096353E-3</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8.2019849569710812E-2</v>
      </c>
      <c r="J51" s="67">
        <f t="shared" si="4"/>
        <v>5.9471101190441567E-3</v>
      </c>
      <c r="K51" s="100">
        <f t="shared" si="6"/>
        <v>3.9647400793627711E-3</v>
      </c>
      <c r="O51" s="96">
        <f>Amnt_Deposited!B46</f>
        <v>2032</v>
      </c>
      <c r="P51" s="99">
        <f>Amnt_Deposited!D46</f>
        <v>0</v>
      </c>
      <c r="Q51" s="284">
        <f>MCF!R50</f>
        <v>0.6</v>
      </c>
      <c r="R51" s="67">
        <f t="shared" ref="R51:R82" si="13">P51*$W$6*DOCF*Q51</f>
        <v>0</v>
      </c>
      <c r="S51" s="67">
        <f t="shared" si="7"/>
        <v>0</v>
      </c>
      <c r="T51" s="67">
        <f t="shared" si="8"/>
        <v>0</v>
      </c>
      <c r="U51" s="67">
        <f t="shared" si="9"/>
        <v>0.16946249911097278</v>
      </c>
      <c r="V51" s="67">
        <f t="shared" si="10"/>
        <v>1.2287417601330904E-2</v>
      </c>
      <c r="W51" s="100">
        <f t="shared" si="11"/>
        <v>8.1916117342206024E-3</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7.6474800848413918E-2</v>
      </c>
      <c r="J52" s="67">
        <f t="shared" si="4"/>
        <v>5.5450487212969002E-3</v>
      </c>
      <c r="K52" s="100">
        <f t="shared" si="6"/>
        <v>3.6966991475312666E-3</v>
      </c>
      <c r="O52" s="96">
        <f>Amnt_Deposited!B47</f>
        <v>2033</v>
      </c>
      <c r="P52" s="99">
        <f>Amnt_Deposited!D47</f>
        <v>0</v>
      </c>
      <c r="Q52" s="284">
        <f>MCF!R51</f>
        <v>0.6</v>
      </c>
      <c r="R52" s="67">
        <f t="shared" si="13"/>
        <v>0</v>
      </c>
      <c r="S52" s="67">
        <f t="shared" si="7"/>
        <v>0</v>
      </c>
      <c r="T52" s="67">
        <f t="shared" si="8"/>
        <v>0</v>
      </c>
      <c r="U52" s="67">
        <f t="shared" si="9"/>
        <v>0.15800578687688827</v>
      </c>
      <c r="V52" s="67">
        <f t="shared" si="10"/>
        <v>1.1456712234084506E-2</v>
      </c>
      <c r="W52" s="100">
        <f t="shared" si="11"/>
        <v>7.6378081560563374E-3</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7.1304631689599302E-2</v>
      </c>
      <c r="J53" s="67">
        <f t="shared" si="4"/>
        <v>5.1701691588146113E-3</v>
      </c>
      <c r="K53" s="100">
        <f t="shared" si="6"/>
        <v>3.4467794392097407E-3</v>
      </c>
      <c r="O53" s="96">
        <f>Amnt_Deposited!B48</f>
        <v>2034</v>
      </c>
      <c r="P53" s="99">
        <f>Amnt_Deposited!D48</f>
        <v>0</v>
      </c>
      <c r="Q53" s="284">
        <f>MCF!R52</f>
        <v>0.6</v>
      </c>
      <c r="R53" s="67">
        <f t="shared" si="13"/>
        <v>0</v>
      </c>
      <c r="S53" s="67">
        <f t="shared" si="7"/>
        <v>0</v>
      </c>
      <c r="T53" s="67">
        <f t="shared" si="8"/>
        <v>0</v>
      </c>
      <c r="U53" s="67">
        <f t="shared" si="9"/>
        <v>0.14732361919338699</v>
      </c>
      <c r="V53" s="67">
        <f t="shared" si="10"/>
        <v>1.0682167683501264E-2</v>
      </c>
      <c r="W53" s="100">
        <f t="shared" si="11"/>
        <v>7.1214451223341755E-3</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6.6483997918052221E-2</v>
      </c>
      <c r="J54" s="67">
        <f t="shared" si="4"/>
        <v>4.8206337715470783E-3</v>
      </c>
      <c r="K54" s="100">
        <f t="shared" si="6"/>
        <v>3.2137558476980519E-3</v>
      </c>
      <c r="O54" s="96">
        <f>Amnt_Deposited!B49</f>
        <v>2035</v>
      </c>
      <c r="P54" s="99">
        <f>Amnt_Deposited!D49</f>
        <v>0</v>
      </c>
      <c r="Q54" s="284">
        <f>MCF!R53</f>
        <v>0.6</v>
      </c>
      <c r="R54" s="67">
        <f t="shared" si="13"/>
        <v>0</v>
      </c>
      <c r="S54" s="67">
        <f t="shared" si="7"/>
        <v>0</v>
      </c>
      <c r="T54" s="67">
        <f t="shared" si="8"/>
        <v>0</v>
      </c>
      <c r="U54" s="67">
        <f t="shared" si="9"/>
        <v>0.13736363206209137</v>
      </c>
      <c r="V54" s="67">
        <f t="shared" si="10"/>
        <v>9.9599871312956167E-3</v>
      </c>
      <c r="W54" s="100">
        <f t="shared" si="11"/>
        <v>6.6399914208637445E-3</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6.1989268781431822E-2</v>
      </c>
      <c r="J55" s="67">
        <f t="shared" si="4"/>
        <v>4.4947291366203984E-3</v>
      </c>
      <c r="K55" s="100">
        <f t="shared" si="6"/>
        <v>2.9964860910802653E-3</v>
      </c>
      <c r="O55" s="96">
        <f>Amnt_Deposited!B50</f>
        <v>2036</v>
      </c>
      <c r="P55" s="99">
        <f>Amnt_Deposited!D50</f>
        <v>0</v>
      </c>
      <c r="Q55" s="284">
        <f>MCF!R54</f>
        <v>0.6</v>
      </c>
      <c r="R55" s="67">
        <f t="shared" si="13"/>
        <v>0</v>
      </c>
      <c r="S55" s="67">
        <f t="shared" si="7"/>
        <v>0</v>
      </c>
      <c r="T55" s="67">
        <f t="shared" si="8"/>
        <v>0</v>
      </c>
      <c r="U55" s="67">
        <f t="shared" si="9"/>
        <v>0.12807700161452856</v>
      </c>
      <c r="V55" s="67">
        <f t="shared" si="10"/>
        <v>9.2866304475628068E-3</v>
      </c>
      <c r="W55" s="100">
        <f t="shared" si="11"/>
        <v>6.1910869650418712E-3</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5.7798411112295764E-2</v>
      </c>
      <c r="J56" s="67">
        <f t="shared" si="4"/>
        <v>4.1908576691360583E-3</v>
      </c>
      <c r="K56" s="100">
        <f t="shared" si="6"/>
        <v>2.7939051127573722E-3</v>
      </c>
      <c r="O56" s="96">
        <f>Amnt_Deposited!B51</f>
        <v>2037</v>
      </c>
      <c r="P56" s="99">
        <f>Amnt_Deposited!D51</f>
        <v>0</v>
      </c>
      <c r="Q56" s="284">
        <f>MCF!R55</f>
        <v>0.6</v>
      </c>
      <c r="R56" s="67">
        <f t="shared" si="13"/>
        <v>0</v>
      </c>
      <c r="S56" s="67">
        <f t="shared" si="7"/>
        <v>0</v>
      </c>
      <c r="T56" s="67">
        <f t="shared" si="8"/>
        <v>0</v>
      </c>
      <c r="U56" s="67">
        <f t="shared" si="9"/>
        <v>0.11941820477747059</v>
      </c>
      <c r="V56" s="67">
        <f t="shared" si="10"/>
        <v>8.6587968370579714E-3</v>
      </c>
      <c r="W56" s="100">
        <f t="shared" si="11"/>
        <v>5.7725312247053143E-3</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5.3890881321487859E-2</v>
      </c>
      <c r="J57" s="67">
        <f t="shared" si="4"/>
        <v>3.9075297908079077E-3</v>
      </c>
      <c r="K57" s="100">
        <f t="shared" si="6"/>
        <v>2.6050198605386049E-3</v>
      </c>
      <c r="O57" s="96">
        <f>Amnt_Deposited!B52</f>
        <v>2038</v>
      </c>
      <c r="P57" s="99">
        <f>Amnt_Deposited!D52</f>
        <v>0</v>
      </c>
      <c r="Q57" s="284">
        <f>MCF!R56</f>
        <v>0.6</v>
      </c>
      <c r="R57" s="67">
        <f t="shared" si="13"/>
        <v>0</v>
      </c>
      <c r="S57" s="67">
        <f t="shared" si="7"/>
        <v>0</v>
      </c>
      <c r="T57" s="67">
        <f t="shared" si="8"/>
        <v>0</v>
      </c>
      <c r="U57" s="67">
        <f t="shared" si="9"/>
        <v>0.11134479611877657</v>
      </c>
      <c r="V57" s="67">
        <f t="shared" si="10"/>
        <v>8.0734086586940253E-3</v>
      </c>
      <c r="W57" s="100">
        <f t="shared" si="11"/>
        <v>5.3822724391293496E-3</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5.0247524693440182E-2</v>
      </c>
      <c r="J58" s="67">
        <f t="shared" si="4"/>
        <v>3.6433566280476763E-3</v>
      </c>
      <c r="K58" s="100">
        <f t="shared" si="6"/>
        <v>2.4289044186984509E-3</v>
      </c>
      <c r="O58" s="96">
        <f>Amnt_Deposited!B53</f>
        <v>2039</v>
      </c>
      <c r="P58" s="99">
        <f>Amnt_Deposited!D53</f>
        <v>0</v>
      </c>
      <c r="Q58" s="284">
        <f>MCF!R57</f>
        <v>0.6</v>
      </c>
      <c r="R58" s="67">
        <f t="shared" si="13"/>
        <v>0</v>
      </c>
      <c r="S58" s="67">
        <f t="shared" si="7"/>
        <v>0</v>
      </c>
      <c r="T58" s="67">
        <f t="shared" si="8"/>
        <v>0</v>
      </c>
      <c r="U58" s="67">
        <f t="shared" si="9"/>
        <v>0.10381719977983508</v>
      </c>
      <c r="V58" s="67">
        <f t="shared" si="10"/>
        <v>7.52759633894148E-3</v>
      </c>
      <c r="W58" s="100">
        <f t="shared" si="11"/>
        <v>5.01839755929432E-3</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4.6850481489735155E-2</v>
      </c>
      <c r="J59" s="67">
        <f t="shared" si="4"/>
        <v>3.3970432037050283E-3</v>
      </c>
      <c r="K59" s="100">
        <f t="shared" si="6"/>
        <v>2.2646954691366854E-3</v>
      </c>
      <c r="O59" s="96">
        <f>Amnt_Deposited!B54</f>
        <v>2040</v>
      </c>
      <c r="P59" s="99">
        <f>Amnt_Deposited!D54</f>
        <v>0</v>
      </c>
      <c r="Q59" s="284">
        <f>MCF!R58</f>
        <v>0.6</v>
      </c>
      <c r="R59" s="67">
        <f t="shared" si="13"/>
        <v>0</v>
      </c>
      <c r="S59" s="67">
        <f t="shared" si="7"/>
        <v>0</v>
      </c>
      <c r="T59" s="67">
        <f t="shared" si="8"/>
        <v>0</v>
      </c>
      <c r="U59" s="67">
        <f t="shared" si="9"/>
        <v>9.6798515474659411E-2</v>
      </c>
      <c r="V59" s="67">
        <f t="shared" si="10"/>
        <v>7.018684305175678E-3</v>
      </c>
      <c r="W59" s="100">
        <f t="shared" si="11"/>
        <v>4.6791228701171181E-3</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4.3683099400647081E-2</v>
      </c>
      <c r="J60" s="67">
        <f t="shared" si="4"/>
        <v>3.1673820890880718E-3</v>
      </c>
      <c r="K60" s="100">
        <f t="shared" si="6"/>
        <v>2.1115880593920479E-3</v>
      </c>
      <c r="O60" s="96">
        <f>Amnt_Deposited!B55</f>
        <v>2041</v>
      </c>
      <c r="P60" s="99">
        <f>Amnt_Deposited!D55</f>
        <v>0</v>
      </c>
      <c r="Q60" s="284">
        <f>MCF!R59</f>
        <v>0.6</v>
      </c>
      <c r="R60" s="67">
        <f t="shared" si="13"/>
        <v>0</v>
      </c>
      <c r="S60" s="67">
        <f t="shared" si="7"/>
        <v>0</v>
      </c>
      <c r="T60" s="67">
        <f t="shared" si="8"/>
        <v>0</v>
      </c>
      <c r="U60" s="67">
        <f t="shared" si="9"/>
        <v>9.0254337604642729E-2</v>
      </c>
      <c r="V60" s="67">
        <f t="shared" si="10"/>
        <v>6.5441778700166767E-3</v>
      </c>
      <c r="W60" s="100">
        <f t="shared" si="11"/>
        <v>4.3627852466777842E-3</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4.0729851915500569E-2</v>
      </c>
      <c r="J61" s="67">
        <f t="shared" si="4"/>
        <v>2.9532474851465098E-3</v>
      </c>
      <c r="K61" s="100">
        <f t="shared" si="6"/>
        <v>1.9688316567643398E-3</v>
      </c>
      <c r="O61" s="96">
        <f>Amnt_Deposited!B56</f>
        <v>2042</v>
      </c>
      <c r="P61" s="99">
        <f>Amnt_Deposited!D56</f>
        <v>0</v>
      </c>
      <c r="Q61" s="284">
        <f>MCF!R60</f>
        <v>0.6</v>
      </c>
      <c r="R61" s="67">
        <f t="shared" si="13"/>
        <v>0</v>
      </c>
      <c r="S61" s="67">
        <f t="shared" si="7"/>
        <v>0</v>
      </c>
      <c r="T61" s="67">
        <f t="shared" si="8"/>
        <v>0</v>
      </c>
      <c r="U61" s="67">
        <f t="shared" si="9"/>
        <v>8.4152586602273913E-2</v>
      </c>
      <c r="V61" s="67">
        <f t="shared" si="10"/>
        <v>6.1017510023688212E-3</v>
      </c>
      <c r="W61" s="100">
        <f t="shared" si="11"/>
        <v>4.0678340015792135E-3</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3.7976262211697177E-2</v>
      </c>
      <c r="J62" s="67">
        <f t="shared" si="4"/>
        <v>2.7535897038033891E-3</v>
      </c>
      <c r="K62" s="100">
        <f t="shared" si="6"/>
        <v>1.8357264692022593E-3</v>
      </c>
      <c r="O62" s="96">
        <f>Amnt_Deposited!B57</f>
        <v>2043</v>
      </c>
      <c r="P62" s="99">
        <f>Amnt_Deposited!D57</f>
        <v>0</v>
      </c>
      <c r="Q62" s="284">
        <f>MCF!R61</f>
        <v>0.6</v>
      </c>
      <c r="R62" s="67">
        <f t="shared" si="13"/>
        <v>0</v>
      </c>
      <c r="S62" s="67">
        <f t="shared" si="7"/>
        <v>0</v>
      </c>
      <c r="T62" s="67">
        <f t="shared" si="8"/>
        <v>0</v>
      </c>
      <c r="U62" s="67">
        <f t="shared" si="9"/>
        <v>7.8463351677060297E-2</v>
      </c>
      <c r="V62" s="67">
        <f t="shared" si="10"/>
        <v>5.6892349252136145E-3</v>
      </c>
      <c r="W62" s="100">
        <f t="shared" si="11"/>
        <v>3.7928232834757427E-3</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3.5408832189314246E-2</v>
      </c>
      <c r="J63" s="67">
        <f t="shared" si="4"/>
        <v>2.5674300223829305E-3</v>
      </c>
      <c r="K63" s="100">
        <f t="shared" si="6"/>
        <v>1.7116200149219535E-3</v>
      </c>
      <c r="O63" s="96">
        <f>Amnt_Deposited!B58</f>
        <v>2044</v>
      </c>
      <c r="P63" s="99">
        <f>Amnt_Deposited!D58</f>
        <v>0</v>
      </c>
      <c r="Q63" s="284">
        <f>MCF!R62</f>
        <v>0.6</v>
      </c>
      <c r="R63" s="67">
        <f t="shared" si="13"/>
        <v>0</v>
      </c>
      <c r="S63" s="67">
        <f t="shared" si="7"/>
        <v>0</v>
      </c>
      <c r="T63" s="67">
        <f t="shared" si="8"/>
        <v>0</v>
      </c>
      <c r="U63" s="67">
        <f t="shared" si="9"/>
        <v>7.3158744192798039E-2</v>
      </c>
      <c r="V63" s="67">
        <f t="shared" si="10"/>
        <v>5.3046074842622538E-3</v>
      </c>
      <c r="W63" s="100">
        <f t="shared" si="11"/>
        <v>3.5364049895081689E-3</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3.3014976303403408E-2</v>
      </c>
      <c r="J64" s="67">
        <f t="shared" si="4"/>
        <v>2.393855885910835E-3</v>
      </c>
      <c r="K64" s="100">
        <f t="shared" si="6"/>
        <v>1.5959039239405565E-3</v>
      </c>
      <c r="O64" s="96">
        <f>Amnt_Deposited!B59</f>
        <v>2045</v>
      </c>
      <c r="P64" s="99">
        <f>Amnt_Deposited!D59</f>
        <v>0</v>
      </c>
      <c r="Q64" s="284">
        <f>MCF!R63</f>
        <v>0.6</v>
      </c>
      <c r="R64" s="67">
        <f t="shared" si="13"/>
        <v>0</v>
      </c>
      <c r="S64" s="67">
        <f t="shared" si="7"/>
        <v>0</v>
      </c>
      <c r="T64" s="67">
        <f t="shared" si="8"/>
        <v>0</v>
      </c>
      <c r="U64" s="67">
        <f t="shared" si="9"/>
        <v>6.8212760957445079E-2</v>
      </c>
      <c r="V64" s="67">
        <f t="shared" si="10"/>
        <v>4.9459832353529656E-3</v>
      </c>
      <c r="W64" s="100">
        <f t="shared" si="11"/>
        <v>3.2973221569019768E-3</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3.0782959869634668E-2</v>
      </c>
      <c r="J65" s="67">
        <f t="shared" si="4"/>
        <v>2.2320164337687408E-3</v>
      </c>
      <c r="K65" s="100">
        <f t="shared" si="6"/>
        <v>1.4880109558458271E-3</v>
      </c>
      <c r="O65" s="96">
        <f>Amnt_Deposited!B60</f>
        <v>2046</v>
      </c>
      <c r="P65" s="99">
        <f>Amnt_Deposited!D60</f>
        <v>0</v>
      </c>
      <c r="Q65" s="284">
        <f>MCF!R64</f>
        <v>0.6</v>
      </c>
      <c r="R65" s="67">
        <f t="shared" si="13"/>
        <v>0</v>
      </c>
      <c r="S65" s="67">
        <f t="shared" si="7"/>
        <v>0</v>
      </c>
      <c r="T65" s="67">
        <f t="shared" si="8"/>
        <v>0</v>
      </c>
      <c r="U65" s="67">
        <f t="shared" si="9"/>
        <v>6.3601156755443547E-2</v>
      </c>
      <c r="V65" s="67">
        <f t="shared" si="10"/>
        <v>4.6116042020015319E-3</v>
      </c>
      <c r="W65" s="100">
        <f t="shared" si="11"/>
        <v>3.0744028013343543E-3</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2.8701841540860178E-2</v>
      </c>
      <c r="J66" s="67">
        <f t="shared" si="4"/>
        <v>2.0811183287744884E-3</v>
      </c>
      <c r="K66" s="100">
        <f t="shared" si="6"/>
        <v>1.3874122191829923E-3</v>
      </c>
      <c r="O66" s="96">
        <f>Amnt_Deposited!B61</f>
        <v>2047</v>
      </c>
      <c r="P66" s="99">
        <f>Amnt_Deposited!D61</f>
        <v>0</v>
      </c>
      <c r="Q66" s="284">
        <f>MCF!R65</f>
        <v>0.6</v>
      </c>
      <c r="R66" s="67">
        <f t="shared" si="13"/>
        <v>0</v>
      </c>
      <c r="S66" s="67">
        <f t="shared" si="7"/>
        <v>0</v>
      </c>
      <c r="T66" s="67">
        <f t="shared" si="8"/>
        <v>0</v>
      </c>
      <c r="U66" s="67">
        <f t="shared" si="9"/>
        <v>5.9301325497645017E-2</v>
      </c>
      <c r="V66" s="67">
        <f t="shared" si="10"/>
        <v>4.2998312577985313E-3</v>
      </c>
      <c r="W66" s="100">
        <f t="shared" si="11"/>
        <v>2.8665541718656874E-3</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2.6761419672617848E-2</v>
      </c>
      <c r="J67" s="67">
        <f t="shared" si="4"/>
        <v>1.9404218682423284E-3</v>
      </c>
      <c r="K67" s="100">
        <f t="shared" si="6"/>
        <v>1.2936145788282189E-3</v>
      </c>
      <c r="O67" s="96">
        <f>Amnt_Deposited!B62</f>
        <v>2048</v>
      </c>
      <c r="P67" s="99">
        <f>Amnt_Deposited!D62</f>
        <v>0</v>
      </c>
      <c r="Q67" s="284">
        <f>MCF!R66</f>
        <v>0.6</v>
      </c>
      <c r="R67" s="67">
        <f t="shared" si="13"/>
        <v>0</v>
      </c>
      <c r="S67" s="67">
        <f t="shared" si="7"/>
        <v>0</v>
      </c>
      <c r="T67" s="67">
        <f t="shared" si="8"/>
        <v>0</v>
      </c>
      <c r="U67" s="67">
        <f t="shared" si="9"/>
        <v>5.5292189406235245E-2</v>
      </c>
      <c r="V67" s="67">
        <f t="shared" si="10"/>
        <v>4.0091360914097703E-3</v>
      </c>
      <c r="W67" s="100">
        <f t="shared" si="11"/>
        <v>2.6727573942731801E-3</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2.4952182314658348E-2</v>
      </c>
      <c r="J68" s="67">
        <f t="shared" si="4"/>
        <v>1.809237357959501E-3</v>
      </c>
      <c r="K68" s="100">
        <f t="shared" si="6"/>
        <v>1.2061582386396672E-3</v>
      </c>
      <c r="O68" s="96">
        <f>Amnt_Deposited!B63</f>
        <v>2049</v>
      </c>
      <c r="P68" s="99">
        <f>Amnt_Deposited!D63</f>
        <v>0</v>
      </c>
      <c r="Q68" s="284">
        <f>MCF!R67</f>
        <v>0.6</v>
      </c>
      <c r="R68" s="67">
        <f t="shared" si="13"/>
        <v>0</v>
      </c>
      <c r="S68" s="67">
        <f t="shared" si="7"/>
        <v>0</v>
      </c>
      <c r="T68" s="67">
        <f t="shared" si="8"/>
        <v>0</v>
      </c>
      <c r="U68" s="67">
        <f t="shared" si="9"/>
        <v>5.1554095691442883E-2</v>
      </c>
      <c r="V68" s="67">
        <f t="shared" si="10"/>
        <v>3.738093714792359E-3</v>
      </c>
      <c r="W68" s="100">
        <f t="shared" si="11"/>
        <v>2.4920624765282394E-3</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2.3265260583353944E-2</v>
      </c>
      <c r="J69" s="67">
        <f t="shared" si="4"/>
        <v>1.6869217313044047E-3</v>
      </c>
      <c r="K69" s="100">
        <f t="shared" si="6"/>
        <v>1.1246144875362697E-3</v>
      </c>
      <c r="O69" s="96">
        <f>Amnt_Deposited!B64</f>
        <v>2050</v>
      </c>
      <c r="P69" s="99">
        <f>Amnt_Deposited!D64</f>
        <v>0</v>
      </c>
      <c r="Q69" s="284">
        <f>MCF!R68</f>
        <v>0.6</v>
      </c>
      <c r="R69" s="67">
        <f t="shared" si="13"/>
        <v>0</v>
      </c>
      <c r="S69" s="67">
        <f t="shared" si="7"/>
        <v>0</v>
      </c>
      <c r="T69" s="67">
        <f t="shared" si="8"/>
        <v>0</v>
      </c>
      <c r="U69" s="67">
        <f t="shared" si="9"/>
        <v>4.8068720213541222E-2</v>
      </c>
      <c r="V69" s="67">
        <f t="shared" si="10"/>
        <v>3.4853754779016637E-3</v>
      </c>
      <c r="W69" s="100">
        <f t="shared" si="11"/>
        <v>2.3235836519344424E-3</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2.1692385186420676E-2</v>
      </c>
      <c r="J70" s="67">
        <f t="shared" si="4"/>
        <v>1.5728753969332697E-3</v>
      </c>
      <c r="K70" s="100">
        <f t="shared" si="6"/>
        <v>1.0485835979555131E-3</v>
      </c>
      <c r="O70" s="96">
        <f>Amnt_Deposited!B65</f>
        <v>2051</v>
      </c>
      <c r="P70" s="99">
        <f>Amnt_Deposited!D65</f>
        <v>0</v>
      </c>
      <c r="Q70" s="284">
        <f>MCF!R69</f>
        <v>0.6</v>
      </c>
      <c r="R70" s="67">
        <f t="shared" si="13"/>
        <v>0</v>
      </c>
      <c r="S70" s="67">
        <f t="shared" si="7"/>
        <v>0</v>
      </c>
      <c r="T70" s="67">
        <f t="shared" si="8"/>
        <v>0</v>
      </c>
      <c r="U70" s="67">
        <f t="shared" si="9"/>
        <v>4.4818977657893971E-2</v>
      </c>
      <c r="V70" s="67">
        <f t="shared" si="10"/>
        <v>3.2497425556472525E-3</v>
      </c>
      <c r="W70" s="100">
        <f t="shared" si="11"/>
        <v>2.1664950370981683E-3</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2.0225845886837981E-2</v>
      </c>
      <c r="J71" s="67">
        <f t="shared" si="4"/>
        <v>1.4665392995826961E-3</v>
      </c>
      <c r="K71" s="100">
        <f t="shared" si="6"/>
        <v>9.7769286638846407E-4</v>
      </c>
      <c r="O71" s="96">
        <f>Amnt_Deposited!B66</f>
        <v>2052</v>
      </c>
      <c r="P71" s="99">
        <f>Amnt_Deposited!D66</f>
        <v>0</v>
      </c>
      <c r="Q71" s="284">
        <f>MCF!R70</f>
        <v>0.6</v>
      </c>
      <c r="R71" s="67">
        <f t="shared" si="13"/>
        <v>0</v>
      </c>
      <c r="S71" s="67">
        <f t="shared" si="7"/>
        <v>0</v>
      </c>
      <c r="T71" s="67">
        <f t="shared" si="8"/>
        <v>0</v>
      </c>
      <c r="U71" s="67">
        <f t="shared" si="9"/>
        <v>4.1788937782723114E-2</v>
      </c>
      <c r="V71" s="67">
        <f t="shared" si="10"/>
        <v>3.0300398751708607E-3</v>
      </c>
      <c r="W71" s="100">
        <f t="shared" si="11"/>
        <v>2.0200265834472405E-3</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1.8858453707257878E-2</v>
      </c>
      <c r="J72" s="67">
        <f t="shared" si="4"/>
        <v>1.3673921795801039E-3</v>
      </c>
      <c r="K72" s="100">
        <f t="shared" si="6"/>
        <v>9.1159478638673584E-4</v>
      </c>
      <c r="O72" s="96">
        <f>Amnt_Deposited!B67</f>
        <v>2053</v>
      </c>
      <c r="P72" s="99">
        <f>Amnt_Deposited!D67</f>
        <v>0</v>
      </c>
      <c r="Q72" s="284">
        <f>MCF!R71</f>
        <v>0.6</v>
      </c>
      <c r="R72" s="67">
        <f t="shared" si="13"/>
        <v>0</v>
      </c>
      <c r="S72" s="67">
        <f t="shared" si="7"/>
        <v>0</v>
      </c>
      <c r="T72" s="67">
        <f t="shared" si="8"/>
        <v>0</v>
      </c>
      <c r="U72" s="67">
        <f t="shared" si="9"/>
        <v>3.8963747329045215E-2</v>
      </c>
      <c r="V72" s="67">
        <f t="shared" si="10"/>
        <v>2.8251904536779017E-3</v>
      </c>
      <c r="W72" s="100">
        <f t="shared" si="11"/>
        <v>1.8834603024519344E-3</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1.7583505689629665E-2</v>
      </c>
      <c r="J73" s="67">
        <f t="shared" si="4"/>
        <v>1.2749480176282135E-3</v>
      </c>
      <c r="K73" s="100">
        <f t="shared" si="6"/>
        <v>8.4996534508547565E-4</v>
      </c>
      <c r="O73" s="96">
        <f>Amnt_Deposited!B68</f>
        <v>2054</v>
      </c>
      <c r="P73" s="99">
        <f>Amnt_Deposited!D68</f>
        <v>0</v>
      </c>
      <c r="Q73" s="284">
        <f>MCF!R72</f>
        <v>0.6</v>
      </c>
      <c r="R73" s="67">
        <f t="shared" si="13"/>
        <v>0</v>
      </c>
      <c r="S73" s="67">
        <f t="shared" si="7"/>
        <v>0</v>
      </c>
      <c r="T73" s="67">
        <f t="shared" si="8"/>
        <v>0</v>
      </c>
      <c r="U73" s="67">
        <f t="shared" si="9"/>
        <v>3.6329557209978658E-2</v>
      </c>
      <c r="V73" s="67">
        <f t="shared" si="10"/>
        <v>2.6341901190665576E-3</v>
      </c>
      <c r="W73" s="100">
        <f t="shared" si="11"/>
        <v>1.7561267460443717E-3</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1.6394752037291779E-2</v>
      </c>
      <c r="J74" s="67">
        <f t="shared" si="4"/>
        <v>1.1887536523378863E-3</v>
      </c>
      <c r="K74" s="100">
        <f t="shared" si="6"/>
        <v>7.9250243489192417E-4</v>
      </c>
      <c r="O74" s="96">
        <f>Amnt_Deposited!B69</f>
        <v>2055</v>
      </c>
      <c r="P74" s="99">
        <f>Amnt_Deposited!D69</f>
        <v>0</v>
      </c>
      <c r="Q74" s="284">
        <f>MCF!R73</f>
        <v>0.6</v>
      </c>
      <c r="R74" s="67">
        <f t="shared" si="13"/>
        <v>0</v>
      </c>
      <c r="S74" s="67">
        <f t="shared" si="7"/>
        <v>0</v>
      </c>
      <c r="T74" s="67">
        <f t="shared" si="8"/>
        <v>0</v>
      </c>
      <c r="U74" s="67">
        <f t="shared" si="9"/>
        <v>3.3873454622503685E-2</v>
      </c>
      <c r="V74" s="67">
        <f t="shared" si="10"/>
        <v>2.4561025874749727E-3</v>
      </c>
      <c r="W74" s="100">
        <f t="shared" si="11"/>
        <v>1.6374017249833151E-3</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1.528636547846131E-2</v>
      </c>
      <c r="J75" s="67">
        <f t="shared" si="4"/>
        <v>1.1083865588304696E-3</v>
      </c>
      <c r="K75" s="100">
        <f t="shared" si="6"/>
        <v>7.3892437255364631E-4</v>
      </c>
      <c r="O75" s="96">
        <f>Amnt_Deposited!B70</f>
        <v>2056</v>
      </c>
      <c r="P75" s="99">
        <f>Amnt_Deposited!D70</f>
        <v>0</v>
      </c>
      <c r="Q75" s="284">
        <f>MCF!R74</f>
        <v>0.6</v>
      </c>
      <c r="R75" s="67">
        <f t="shared" si="13"/>
        <v>0</v>
      </c>
      <c r="S75" s="67">
        <f t="shared" si="7"/>
        <v>0</v>
      </c>
      <c r="T75" s="67">
        <f t="shared" si="8"/>
        <v>0</v>
      </c>
      <c r="U75" s="67">
        <f t="shared" si="9"/>
        <v>3.1583399748887013E-2</v>
      </c>
      <c r="V75" s="67">
        <f t="shared" si="10"/>
        <v>2.2900548736166731E-3</v>
      </c>
      <c r="W75" s="100">
        <f t="shared" si="11"/>
        <v>1.526703249077782E-3</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1.4252912700940959E-2</v>
      </c>
      <c r="J76" s="67">
        <f t="shared" si="4"/>
        <v>1.0334527775203504E-3</v>
      </c>
      <c r="K76" s="100">
        <f t="shared" si="6"/>
        <v>6.8896851834690021E-4</v>
      </c>
      <c r="O76" s="96">
        <f>Amnt_Deposited!B71</f>
        <v>2057</v>
      </c>
      <c r="P76" s="99">
        <f>Amnt_Deposited!D71</f>
        <v>0</v>
      </c>
      <c r="Q76" s="284">
        <f>MCF!R75</f>
        <v>0.6</v>
      </c>
      <c r="R76" s="67">
        <f t="shared" si="13"/>
        <v>0</v>
      </c>
      <c r="S76" s="67">
        <f t="shared" si="7"/>
        <v>0</v>
      </c>
      <c r="T76" s="67">
        <f t="shared" si="8"/>
        <v>0</v>
      </c>
      <c r="U76" s="67">
        <f t="shared" si="9"/>
        <v>2.9448166737481331E-2</v>
      </c>
      <c r="V76" s="67">
        <f t="shared" si="10"/>
        <v>2.1352330114056835E-3</v>
      </c>
      <c r="W76" s="100">
        <f t="shared" si="11"/>
        <v>1.4234886742704555E-3</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1.3289327718016348E-2</v>
      </c>
      <c r="J77" s="67">
        <f t="shared" si="4"/>
        <v>9.6358498292461168E-4</v>
      </c>
      <c r="K77" s="100">
        <f t="shared" si="6"/>
        <v>6.4238998861640775E-4</v>
      </c>
      <c r="O77" s="96">
        <f>Amnt_Deposited!B72</f>
        <v>2058</v>
      </c>
      <c r="P77" s="99">
        <f>Amnt_Deposited!D72</f>
        <v>0</v>
      </c>
      <c r="Q77" s="284">
        <f>MCF!R76</f>
        <v>0.6</v>
      </c>
      <c r="R77" s="67">
        <f t="shared" si="13"/>
        <v>0</v>
      </c>
      <c r="S77" s="67">
        <f t="shared" si="7"/>
        <v>0</v>
      </c>
      <c r="T77" s="67">
        <f t="shared" si="8"/>
        <v>0</v>
      </c>
      <c r="U77" s="67">
        <f t="shared" si="9"/>
        <v>2.7457288673587505E-2</v>
      </c>
      <c r="V77" s="67">
        <f t="shared" si="10"/>
        <v>1.9908780638938266E-3</v>
      </c>
      <c r="W77" s="100">
        <f t="shared" si="11"/>
        <v>1.3272520425958844E-3</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1.2390887034983261E-2</v>
      </c>
      <c r="J78" s="67">
        <f t="shared" si="4"/>
        <v>8.9844068303308671E-4</v>
      </c>
      <c r="K78" s="100">
        <f t="shared" si="6"/>
        <v>5.9896045535539114E-4</v>
      </c>
      <c r="O78" s="96">
        <f>Amnt_Deposited!B73</f>
        <v>2059</v>
      </c>
      <c r="P78" s="99">
        <f>Amnt_Deposited!D73</f>
        <v>0</v>
      </c>
      <c r="Q78" s="284">
        <f>MCF!R77</f>
        <v>0.6</v>
      </c>
      <c r="R78" s="67">
        <f t="shared" si="13"/>
        <v>0</v>
      </c>
      <c r="S78" s="67">
        <f t="shared" si="7"/>
        <v>0</v>
      </c>
      <c r="T78" s="67">
        <f t="shared" si="8"/>
        <v>0</v>
      </c>
      <c r="U78" s="67">
        <f t="shared" si="9"/>
        <v>2.5601006270626583E-2</v>
      </c>
      <c r="V78" s="67">
        <f t="shared" si="10"/>
        <v>1.8562824029609234E-3</v>
      </c>
      <c r="W78" s="100">
        <f t="shared" si="11"/>
        <v>1.2375216019739489E-3</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1.1553186494571132E-2</v>
      </c>
      <c r="J79" s="67">
        <f t="shared" si="4"/>
        <v>8.3770054041212893E-4</v>
      </c>
      <c r="K79" s="100">
        <f t="shared" si="6"/>
        <v>5.5846702694141925E-4</v>
      </c>
      <c r="O79" s="96">
        <f>Amnt_Deposited!B74</f>
        <v>2060</v>
      </c>
      <c r="P79" s="99">
        <f>Amnt_Deposited!D74</f>
        <v>0</v>
      </c>
      <c r="Q79" s="284">
        <f>MCF!R78</f>
        <v>0.6</v>
      </c>
      <c r="R79" s="67">
        <f t="shared" si="13"/>
        <v>0</v>
      </c>
      <c r="S79" s="67">
        <f t="shared" si="7"/>
        <v>0</v>
      </c>
      <c r="T79" s="67">
        <f t="shared" si="8"/>
        <v>0</v>
      </c>
      <c r="U79" s="67">
        <f t="shared" si="9"/>
        <v>2.3870220030105655E-2</v>
      </c>
      <c r="V79" s="67">
        <f t="shared" si="10"/>
        <v>1.7307862405209283E-3</v>
      </c>
      <c r="W79" s="100">
        <f t="shared" si="11"/>
        <v>1.1538574936806188E-3</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1.0772119687758991E-2</v>
      </c>
      <c r="J80" s="67">
        <f t="shared" si="4"/>
        <v>7.8106680681214213E-4</v>
      </c>
      <c r="K80" s="100">
        <f t="shared" si="6"/>
        <v>5.2071120454142805E-4</v>
      </c>
      <c r="O80" s="96">
        <f>Amnt_Deposited!B75</f>
        <v>2061</v>
      </c>
      <c r="P80" s="99">
        <f>Amnt_Deposited!D75</f>
        <v>0</v>
      </c>
      <c r="Q80" s="284">
        <f>MCF!R79</f>
        <v>0.6</v>
      </c>
      <c r="R80" s="67">
        <f t="shared" si="13"/>
        <v>0</v>
      </c>
      <c r="S80" s="67">
        <f t="shared" si="7"/>
        <v>0</v>
      </c>
      <c r="T80" s="67">
        <f t="shared" si="8"/>
        <v>0</v>
      </c>
      <c r="U80" s="67">
        <f t="shared" si="9"/>
        <v>2.225644563586569E-2</v>
      </c>
      <c r="V80" s="67">
        <f t="shared" si="10"/>
        <v>1.6137743942399637E-3</v>
      </c>
      <c r="W80" s="100">
        <f t="shared" si="11"/>
        <v>1.0758495961599758E-3</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1.0043857824153676E-2</v>
      </c>
      <c r="J81" s="67">
        <f t="shared" si="4"/>
        <v>7.2826186360531455E-4</v>
      </c>
      <c r="K81" s="100">
        <f t="shared" si="6"/>
        <v>4.8550790907020966E-4</v>
      </c>
      <c r="O81" s="96">
        <f>Amnt_Deposited!B76</f>
        <v>2062</v>
      </c>
      <c r="P81" s="99">
        <f>Amnt_Deposited!D76</f>
        <v>0</v>
      </c>
      <c r="Q81" s="284">
        <f>MCF!R80</f>
        <v>0.6</v>
      </c>
      <c r="R81" s="67">
        <f t="shared" si="13"/>
        <v>0</v>
      </c>
      <c r="S81" s="67">
        <f t="shared" si="7"/>
        <v>0</v>
      </c>
      <c r="T81" s="67">
        <f t="shared" si="8"/>
        <v>0</v>
      </c>
      <c r="U81" s="67">
        <f t="shared" si="9"/>
        <v>2.0751772363953883E-2</v>
      </c>
      <c r="V81" s="67">
        <f t="shared" si="10"/>
        <v>1.5046732719118075E-3</v>
      </c>
      <c r="W81" s="100">
        <f t="shared" si="11"/>
        <v>1.0031155146078717E-3</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9.3648309632548919E-3</v>
      </c>
      <c r="J82" s="67">
        <f t="shared" si="4"/>
        <v>6.790268608987839E-4</v>
      </c>
      <c r="K82" s="100">
        <f t="shared" si="6"/>
        <v>4.5268457393252257E-4</v>
      </c>
      <c r="O82" s="96">
        <f>Amnt_Deposited!B77</f>
        <v>2063</v>
      </c>
      <c r="P82" s="99">
        <f>Amnt_Deposited!D77</f>
        <v>0</v>
      </c>
      <c r="Q82" s="284">
        <f>MCF!R81</f>
        <v>0.6</v>
      </c>
      <c r="R82" s="67">
        <f t="shared" si="13"/>
        <v>0</v>
      </c>
      <c r="S82" s="67">
        <f t="shared" si="7"/>
        <v>0</v>
      </c>
      <c r="T82" s="67">
        <f t="shared" si="8"/>
        <v>0</v>
      </c>
      <c r="U82" s="67">
        <f t="shared" si="9"/>
        <v>1.934882430424565E-2</v>
      </c>
      <c r="V82" s="67">
        <f t="shared" si="10"/>
        <v>1.4029480597082316E-3</v>
      </c>
      <c r="W82" s="100">
        <f t="shared" si="11"/>
        <v>9.3529870647215442E-4</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8.7317105146027304E-3</v>
      </c>
      <c r="J83" s="67">
        <f t="shared" ref="J83:J99" si="18">I82*(1-$K$10)+H83</f>
        <v>6.3312044865216212E-4</v>
      </c>
      <c r="K83" s="100">
        <f t="shared" si="6"/>
        <v>4.2208029910144139E-4</v>
      </c>
      <c r="O83" s="96">
        <f>Amnt_Deposited!B78</f>
        <v>2064</v>
      </c>
      <c r="P83" s="99">
        <f>Amnt_Deposited!D78</f>
        <v>0</v>
      </c>
      <c r="Q83" s="284">
        <f>MCF!R82</f>
        <v>0.6</v>
      </c>
      <c r="R83" s="67">
        <f t="shared" ref="R83:R99" si="19">P83*$W$6*DOCF*Q83</f>
        <v>0</v>
      </c>
      <c r="S83" s="67">
        <f t="shared" si="7"/>
        <v>0</v>
      </c>
      <c r="T83" s="67">
        <f t="shared" si="8"/>
        <v>0</v>
      </c>
      <c r="U83" s="67">
        <f t="shared" si="9"/>
        <v>1.8040724203724653E-2</v>
      </c>
      <c r="V83" s="67">
        <f t="shared" si="10"/>
        <v>1.3081001005209964E-3</v>
      </c>
      <c r="W83" s="100">
        <f t="shared" si="11"/>
        <v>8.720667336806643E-4</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8.1413929210233729E-3</v>
      </c>
      <c r="J84" s="67">
        <f t="shared" si="18"/>
        <v>5.9031759357935725E-4</v>
      </c>
      <c r="K84" s="100">
        <f t="shared" si="6"/>
        <v>3.9354506238623813E-4</v>
      </c>
      <c r="O84" s="96">
        <f>Amnt_Deposited!B79</f>
        <v>2065</v>
      </c>
      <c r="P84" s="99">
        <f>Amnt_Deposited!D79</f>
        <v>0</v>
      </c>
      <c r="Q84" s="284">
        <f>MCF!R83</f>
        <v>0.6</v>
      </c>
      <c r="R84" s="67">
        <f t="shared" si="19"/>
        <v>0</v>
      </c>
      <c r="S84" s="67">
        <f t="shared" si="7"/>
        <v>0</v>
      </c>
      <c r="T84" s="67">
        <f t="shared" si="8"/>
        <v>0</v>
      </c>
      <c r="U84" s="67">
        <f t="shared" si="9"/>
        <v>1.6821059754180526E-2</v>
      </c>
      <c r="V84" s="67">
        <f t="shared" si="10"/>
        <v>1.2196644495441268E-3</v>
      </c>
      <c r="W84" s="100">
        <f t="shared" si="11"/>
        <v>8.1310963302941785E-4</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7.5909844449882288E-3</v>
      </c>
      <c r="J85" s="67">
        <f t="shared" si="18"/>
        <v>5.5040847603514398E-4</v>
      </c>
      <c r="K85" s="100">
        <f t="shared" ref="K85:K99" si="20">J85*CH4_fraction*conv</f>
        <v>3.6693898402342928E-4</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1.5683852159066591E-2</v>
      </c>
      <c r="V85" s="67">
        <f t="shared" ref="V85:V98" si="24">U84*(1-$W$10)+T85</f>
        <v>1.1372075951139341E-3</v>
      </c>
      <c r="W85" s="100">
        <f t="shared" ref="W85:W99" si="25">V85*CH4_fraction*conv</f>
        <v>7.5813839674262269E-4</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7.0777869835092089E-3</v>
      </c>
      <c r="J86" s="67">
        <f t="shared" si="18"/>
        <v>5.1319746147901945E-4</v>
      </c>
      <c r="K86" s="100">
        <f t="shared" si="20"/>
        <v>3.4213164098601293E-4</v>
      </c>
      <c r="O86" s="96">
        <f>Amnt_Deposited!B81</f>
        <v>2067</v>
      </c>
      <c r="P86" s="99">
        <f>Amnt_Deposited!D81</f>
        <v>0</v>
      </c>
      <c r="Q86" s="284">
        <f>MCF!R85</f>
        <v>0.6</v>
      </c>
      <c r="R86" s="67">
        <f t="shared" si="19"/>
        <v>0</v>
      </c>
      <c r="S86" s="67">
        <f t="shared" si="21"/>
        <v>0</v>
      </c>
      <c r="T86" s="67">
        <f t="shared" si="22"/>
        <v>0</v>
      </c>
      <c r="U86" s="67">
        <f t="shared" si="23"/>
        <v>1.4623526825432253E-2</v>
      </c>
      <c r="V86" s="67">
        <f t="shared" si="24"/>
        <v>1.060325333634338E-3</v>
      </c>
      <c r="W86" s="100">
        <f t="shared" si="25"/>
        <v>7.0688355575622528E-4</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6.5992848420347505E-3</v>
      </c>
      <c r="J87" s="67">
        <f t="shared" si="18"/>
        <v>4.7850214147445867E-4</v>
      </c>
      <c r="K87" s="100">
        <f t="shared" si="20"/>
        <v>3.1900142764963908E-4</v>
      </c>
      <c r="O87" s="96">
        <f>Amnt_Deposited!B82</f>
        <v>2068</v>
      </c>
      <c r="P87" s="99">
        <f>Amnt_Deposited!D82</f>
        <v>0</v>
      </c>
      <c r="Q87" s="284">
        <f>MCF!R86</f>
        <v>0.6</v>
      </c>
      <c r="R87" s="67">
        <f t="shared" si="19"/>
        <v>0</v>
      </c>
      <c r="S87" s="67">
        <f t="shared" si="21"/>
        <v>0</v>
      </c>
      <c r="T87" s="67">
        <f t="shared" si="22"/>
        <v>0</v>
      </c>
      <c r="U87" s="67">
        <f t="shared" si="23"/>
        <v>1.3634886037261883E-2</v>
      </c>
      <c r="V87" s="67">
        <f t="shared" si="24"/>
        <v>9.8864078817036951E-4</v>
      </c>
      <c r="W87" s="100">
        <f t="shared" si="25"/>
        <v>6.5909385878024627E-4</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6.1531324025122036E-3</v>
      </c>
      <c r="J88" s="67">
        <f t="shared" si="18"/>
        <v>4.4615243952254705E-4</v>
      </c>
      <c r="K88" s="100">
        <f t="shared" si="20"/>
        <v>2.97434959681698E-4</v>
      </c>
      <c r="O88" s="96">
        <f>Amnt_Deposited!B83</f>
        <v>2069</v>
      </c>
      <c r="P88" s="99">
        <f>Amnt_Deposited!D83</f>
        <v>0</v>
      </c>
      <c r="Q88" s="284">
        <f>MCF!R87</f>
        <v>0.6</v>
      </c>
      <c r="R88" s="67">
        <f t="shared" si="19"/>
        <v>0</v>
      </c>
      <c r="S88" s="67">
        <f t="shared" si="21"/>
        <v>0</v>
      </c>
      <c r="T88" s="67">
        <f t="shared" si="22"/>
        <v>0</v>
      </c>
      <c r="U88" s="67">
        <f t="shared" si="23"/>
        <v>1.2713083476264885E-2</v>
      </c>
      <c r="V88" s="67">
        <f t="shared" si="24"/>
        <v>9.218025609969982E-4</v>
      </c>
      <c r="W88" s="100">
        <f t="shared" si="25"/>
        <v>6.1453504066466547E-4</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5.7371426251654183E-3</v>
      </c>
      <c r="J89" s="67">
        <f t="shared" si="18"/>
        <v>4.1598977734678521E-4</v>
      </c>
      <c r="K89" s="100">
        <f t="shared" si="20"/>
        <v>2.7732651823119011E-4</v>
      </c>
      <c r="O89" s="96">
        <f>Amnt_Deposited!B84</f>
        <v>2070</v>
      </c>
      <c r="P89" s="99">
        <f>Amnt_Deposited!D84</f>
        <v>0</v>
      </c>
      <c r="Q89" s="284">
        <f>MCF!R88</f>
        <v>0.6</v>
      </c>
      <c r="R89" s="67">
        <f t="shared" si="19"/>
        <v>0</v>
      </c>
      <c r="S89" s="67">
        <f t="shared" si="21"/>
        <v>0</v>
      </c>
      <c r="T89" s="67">
        <f t="shared" si="22"/>
        <v>0</v>
      </c>
      <c r="U89" s="67">
        <f t="shared" si="23"/>
        <v>1.1853600465217808E-2</v>
      </c>
      <c r="V89" s="67">
        <f t="shared" si="24"/>
        <v>8.5948301104707696E-4</v>
      </c>
      <c r="W89" s="100">
        <f t="shared" si="25"/>
        <v>5.729886740313846E-4</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5.3492763276232246E-3</v>
      </c>
      <c r="J90" s="67">
        <f t="shared" si="18"/>
        <v>3.8786629754219396E-4</v>
      </c>
      <c r="K90" s="100">
        <f t="shared" si="20"/>
        <v>2.5857753169479595E-4</v>
      </c>
      <c r="O90" s="96">
        <f>Amnt_Deposited!B85</f>
        <v>2071</v>
      </c>
      <c r="P90" s="99">
        <f>Amnt_Deposited!D85</f>
        <v>0</v>
      </c>
      <c r="Q90" s="284">
        <f>MCF!R89</f>
        <v>0.6</v>
      </c>
      <c r="R90" s="67">
        <f t="shared" si="19"/>
        <v>0</v>
      </c>
      <c r="S90" s="67">
        <f t="shared" si="21"/>
        <v>0</v>
      </c>
      <c r="T90" s="67">
        <f t="shared" si="22"/>
        <v>0</v>
      </c>
      <c r="U90" s="67">
        <f t="shared" si="23"/>
        <v>1.1052223817403357E-2</v>
      </c>
      <c r="V90" s="67">
        <f t="shared" si="24"/>
        <v>8.0137664781445043E-4</v>
      </c>
      <c r="W90" s="100">
        <f t="shared" si="25"/>
        <v>5.3425109854296688E-4</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4.9876321888450816E-3</v>
      </c>
      <c r="J91" s="67">
        <f t="shared" si="18"/>
        <v>3.6164413877814338E-4</v>
      </c>
      <c r="K91" s="100">
        <f t="shared" si="20"/>
        <v>2.4109609251876223E-4</v>
      </c>
      <c r="O91" s="96">
        <f>Amnt_Deposited!B86</f>
        <v>2072</v>
      </c>
      <c r="P91" s="99">
        <f>Amnt_Deposited!D86</f>
        <v>0</v>
      </c>
      <c r="Q91" s="284">
        <f>MCF!R90</f>
        <v>0.6</v>
      </c>
      <c r="R91" s="67">
        <f t="shared" si="19"/>
        <v>0</v>
      </c>
      <c r="S91" s="67">
        <f t="shared" si="21"/>
        <v>0</v>
      </c>
      <c r="T91" s="67">
        <f t="shared" si="22"/>
        <v>0</v>
      </c>
      <c r="U91" s="67">
        <f t="shared" si="23"/>
        <v>1.0305025183564218E-2</v>
      </c>
      <c r="V91" s="67">
        <f t="shared" si="24"/>
        <v>7.4719863383913919E-4</v>
      </c>
      <c r="W91" s="100">
        <f t="shared" si="25"/>
        <v>4.9813242255942612E-4</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4.6504374288431315E-3</v>
      </c>
      <c r="J92" s="67">
        <f t="shared" si="18"/>
        <v>3.3719476000195002E-4</v>
      </c>
      <c r="K92" s="100">
        <f t="shared" si="20"/>
        <v>2.2479650666796668E-4</v>
      </c>
      <c r="O92" s="96">
        <f>Amnt_Deposited!B87</f>
        <v>2073</v>
      </c>
      <c r="P92" s="99">
        <f>Amnt_Deposited!D87</f>
        <v>0</v>
      </c>
      <c r="Q92" s="284">
        <f>MCF!R91</f>
        <v>0.6</v>
      </c>
      <c r="R92" s="67">
        <f t="shared" si="19"/>
        <v>0</v>
      </c>
      <c r="S92" s="67">
        <f t="shared" si="21"/>
        <v>0</v>
      </c>
      <c r="T92" s="67">
        <f t="shared" si="22"/>
        <v>0</v>
      </c>
      <c r="U92" s="67">
        <f t="shared" si="23"/>
        <v>9.6083417951304366E-3</v>
      </c>
      <c r="V92" s="67">
        <f t="shared" si="24"/>
        <v>6.9668338843378104E-4</v>
      </c>
      <c r="W92" s="100">
        <f t="shared" si="25"/>
        <v>4.6445559228918732E-4</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4.336039118512644E-3</v>
      </c>
      <c r="J93" s="67">
        <f t="shared" si="18"/>
        <v>3.1439831033048762E-4</v>
      </c>
      <c r="K93" s="100">
        <f t="shared" si="20"/>
        <v>2.0959887355365841E-4</v>
      </c>
      <c r="O93" s="96">
        <f>Amnt_Deposited!B88</f>
        <v>2074</v>
      </c>
      <c r="P93" s="99">
        <f>Amnt_Deposited!D88</f>
        <v>0</v>
      </c>
      <c r="Q93" s="284">
        <f>MCF!R92</f>
        <v>0.6</v>
      </c>
      <c r="R93" s="67">
        <f t="shared" si="19"/>
        <v>0</v>
      </c>
      <c r="S93" s="67">
        <f t="shared" si="21"/>
        <v>0</v>
      </c>
      <c r="T93" s="67">
        <f t="shared" si="22"/>
        <v>0</v>
      </c>
      <c r="U93" s="67">
        <f t="shared" si="23"/>
        <v>8.9587585093236447E-3</v>
      </c>
      <c r="V93" s="67">
        <f t="shared" si="24"/>
        <v>6.4958328580679253E-4</v>
      </c>
      <c r="W93" s="100">
        <f t="shared" si="25"/>
        <v>4.3305552387119502E-4</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4.0428960769716251E-3</v>
      </c>
      <c r="J94" s="67">
        <f t="shared" si="18"/>
        <v>2.931430415410191E-4</v>
      </c>
      <c r="K94" s="100">
        <f t="shared" si="20"/>
        <v>1.954286943606794E-4</v>
      </c>
      <c r="O94" s="96">
        <f>Amnt_Deposited!B89</f>
        <v>2075</v>
      </c>
      <c r="P94" s="99">
        <f>Amnt_Deposited!D89</f>
        <v>0</v>
      </c>
      <c r="Q94" s="284">
        <f>MCF!R93</f>
        <v>0.6</v>
      </c>
      <c r="R94" s="67">
        <f t="shared" si="19"/>
        <v>0</v>
      </c>
      <c r="S94" s="67">
        <f t="shared" si="21"/>
        <v>0</v>
      </c>
      <c r="T94" s="67">
        <f t="shared" si="22"/>
        <v>0</v>
      </c>
      <c r="U94" s="67">
        <f t="shared" si="23"/>
        <v>8.3530910681231928E-3</v>
      </c>
      <c r="V94" s="67">
        <f t="shared" si="24"/>
        <v>6.0566744120045275E-4</v>
      </c>
      <c r="W94" s="100">
        <f t="shared" si="25"/>
        <v>4.0377829413363513E-4</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3.769571316690346E-3</v>
      </c>
      <c r="J95" s="67">
        <f t="shared" si="18"/>
        <v>2.7332476028127888E-4</v>
      </c>
      <c r="K95" s="100">
        <f t="shared" si="20"/>
        <v>1.8221650685418592E-4</v>
      </c>
      <c r="O95" s="96">
        <f>Amnt_Deposited!B90</f>
        <v>2076</v>
      </c>
      <c r="P95" s="99">
        <f>Amnt_Deposited!D90</f>
        <v>0</v>
      </c>
      <c r="Q95" s="284">
        <f>MCF!R94</f>
        <v>0.6</v>
      </c>
      <c r="R95" s="67">
        <f t="shared" si="19"/>
        <v>0</v>
      </c>
      <c r="S95" s="67">
        <f t="shared" si="21"/>
        <v>0</v>
      </c>
      <c r="T95" s="67">
        <f t="shared" si="22"/>
        <v>0</v>
      </c>
      <c r="U95" s="67">
        <f t="shared" si="23"/>
        <v>7.7883704890296416E-3</v>
      </c>
      <c r="V95" s="67">
        <f t="shared" si="24"/>
        <v>5.6472057909355143E-4</v>
      </c>
      <c r="W95" s="100">
        <f t="shared" si="25"/>
        <v>3.7648038606236762E-4</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3.5147249993768069E-3</v>
      </c>
      <c r="J96" s="67">
        <f t="shared" si="18"/>
        <v>2.5484631731353925E-4</v>
      </c>
      <c r="K96" s="100">
        <f t="shared" si="20"/>
        <v>1.6989754487569281E-4</v>
      </c>
      <c r="O96" s="96">
        <f>Amnt_Deposited!B91</f>
        <v>2077</v>
      </c>
      <c r="P96" s="99">
        <f>Amnt_Deposited!D91</f>
        <v>0</v>
      </c>
      <c r="Q96" s="284">
        <f>MCF!R95</f>
        <v>0.6</v>
      </c>
      <c r="R96" s="67">
        <f t="shared" si="19"/>
        <v>0</v>
      </c>
      <c r="S96" s="67">
        <f t="shared" si="21"/>
        <v>0</v>
      </c>
      <c r="T96" s="67">
        <f t="shared" si="22"/>
        <v>0</v>
      </c>
      <c r="U96" s="67">
        <f t="shared" si="23"/>
        <v>7.2618285111091061E-3</v>
      </c>
      <c r="V96" s="67">
        <f t="shared" si="24"/>
        <v>5.2654197792053562E-4</v>
      </c>
      <c r="W96" s="100">
        <f t="shared" si="25"/>
        <v>3.5102798528035704E-4</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3.2771078680878724E-3</v>
      </c>
      <c r="J97" s="67">
        <f t="shared" si="18"/>
        <v>2.3761713128893426E-4</v>
      </c>
      <c r="K97" s="100">
        <f t="shared" si="20"/>
        <v>1.5841142085928949E-4</v>
      </c>
      <c r="O97" s="96">
        <f>Amnt_Deposited!B92</f>
        <v>2078</v>
      </c>
      <c r="P97" s="99">
        <f>Amnt_Deposited!D92</f>
        <v>0</v>
      </c>
      <c r="Q97" s="284">
        <f>MCF!R96</f>
        <v>0.6</v>
      </c>
      <c r="R97" s="67">
        <f t="shared" si="19"/>
        <v>0</v>
      </c>
      <c r="S97" s="67">
        <f t="shared" si="21"/>
        <v>0</v>
      </c>
      <c r="T97" s="67">
        <f t="shared" si="22"/>
        <v>0</v>
      </c>
      <c r="U97" s="67">
        <f t="shared" si="23"/>
        <v>6.7708840249749444E-3</v>
      </c>
      <c r="V97" s="67">
        <f t="shared" si="24"/>
        <v>4.9094448613416178E-4</v>
      </c>
      <c r="W97" s="100">
        <f t="shared" si="25"/>
        <v>3.2729632408944119E-4</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3.0555551233702898E-3</v>
      </c>
      <c r="J98" s="67">
        <f t="shared" si="18"/>
        <v>2.215527447175826E-4</v>
      </c>
      <c r="K98" s="100">
        <f t="shared" si="20"/>
        <v>1.4770182981172172E-4</v>
      </c>
      <c r="O98" s="96">
        <f>Amnt_Deposited!B93</f>
        <v>2079</v>
      </c>
      <c r="P98" s="99">
        <f>Amnt_Deposited!D93</f>
        <v>0</v>
      </c>
      <c r="Q98" s="284">
        <f>MCF!R97</f>
        <v>0.6</v>
      </c>
      <c r="R98" s="67">
        <f t="shared" si="19"/>
        <v>0</v>
      </c>
      <c r="S98" s="67">
        <f t="shared" si="21"/>
        <v>0</v>
      </c>
      <c r="T98" s="67">
        <f t="shared" si="22"/>
        <v>0</v>
      </c>
      <c r="U98" s="67">
        <f t="shared" si="23"/>
        <v>6.3131304201865506E-3</v>
      </c>
      <c r="V98" s="67">
        <f t="shared" si="24"/>
        <v>4.5775360478839393E-4</v>
      </c>
      <c r="W98" s="100">
        <f t="shared" si="25"/>
        <v>3.0516906985892929E-4</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2.8489807134124156E-3</v>
      </c>
      <c r="J99" s="68">
        <f t="shared" si="18"/>
        <v>2.0657440995787427E-4</v>
      </c>
      <c r="K99" s="102">
        <f t="shared" si="20"/>
        <v>1.3771627330524949E-4</v>
      </c>
      <c r="O99" s="97">
        <f>Amnt_Deposited!B94</f>
        <v>2080</v>
      </c>
      <c r="P99" s="101">
        <f>Amnt_Deposited!D94</f>
        <v>0</v>
      </c>
      <c r="Q99" s="285">
        <f>MCF!R98</f>
        <v>0.6</v>
      </c>
      <c r="R99" s="68">
        <f t="shared" si="19"/>
        <v>0</v>
      </c>
      <c r="S99" s="68">
        <f>R99*$W$12</f>
        <v>0</v>
      </c>
      <c r="T99" s="68">
        <f>R99*(1-$W$12)</f>
        <v>0</v>
      </c>
      <c r="U99" s="68">
        <f>S99+U98*$W$10</f>
        <v>5.8863237880421825E-3</v>
      </c>
      <c r="V99" s="68">
        <f>U98*(1-$W$10)+T99</f>
        <v>4.2680663214436838E-4</v>
      </c>
      <c r="W99" s="102">
        <f t="shared" si="25"/>
        <v>2.8453775476291223E-4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8.3655158400000013E-2</v>
      </c>
      <c r="D36" s="418">
        <f>Dry_Matter_Content!E23</f>
        <v>0.44</v>
      </c>
      <c r="E36" s="284">
        <f>MCF!R35</f>
        <v>0.6</v>
      </c>
      <c r="F36" s="67">
        <f t="shared" si="0"/>
        <v>6.6254885452800005E-3</v>
      </c>
      <c r="G36" s="67">
        <f t="shared" si="1"/>
        <v>6.6254885452800005E-3</v>
      </c>
      <c r="H36" s="67">
        <f t="shared" si="2"/>
        <v>0</v>
      </c>
      <c r="I36" s="67">
        <f t="shared" si="3"/>
        <v>6.6254885452800005E-3</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9.1669592690399995E-2</v>
      </c>
      <c r="D37" s="418">
        <f>Dry_Matter_Content!E24</f>
        <v>0.44</v>
      </c>
      <c r="E37" s="284">
        <f>MCF!R36</f>
        <v>0.6</v>
      </c>
      <c r="F37" s="67">
        <f t="shared" si="0"/>
        <v>7.2602317410796783E-3</v>
      </c>
      <c r="G37" s="67">
        <f t="shared" si="1"/>
        <v>7.2602317410796783E-3</v>
      </c>
      <c r="H37" s="67">
        <f t="shared" si="2"/>
        <v>0</v>
      </c>
      <c r="I37" s="67">
        <f t="shared" si="3"/>
        <v>1.284992331949477E-2</v>
      </c>
      <c r="J37" s="67">
        <f t="shared" si="4"/>
        <v>1.0357969668649079E-3</v>
      </c>
      <c r="K37" s="100">
        <f t="shared" si="6"/>
        <v>6.9053131124327191E-4</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0.1004083360480848</v>
      </c>
      <c r="D38" s="418">
        <f>Dry_Matter_Content!E25</f>
        <v>0.44</v>
      </c>
      <c r="E38" s="284">
        <f>MCF!R37</f>
        <v>0.6</v>
      </c>
      <c r="F38" s="67">
        <f t="shared" si="0"/>
        <v>7.9523402150083154E-3</v>
      </c>
      <c r="G38" s="67">
        <f t="shared" si="1"/>
        <v>7.9523402150083154E-3</v>
      </c>
      <c r="H38" s="67">
        <f t="shared" si="2"/>
        <v>0</v>
      </c>
      <c r="I38" s="67">
        <f t="shared" si="3"/>
        <v>1.8793368415627464E-2</v>
      </c>
      <c r="J38" s="67">
        <f t="shared" si="4"/>
        <v>2.0088951188756208E-3</v>
      </c>
      <c r="K38" s="100">
        <f t="shared" si="6"/>
        <v>1.3392634125837472E-3</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0.10993442867654443</v>
      </c>
      <c r="D39" s="418">
        <f>Dry_Matter_Content!E26</f>
        <v>0.44</v>
      </c>
      <c r="E39" s="284">
        <f>MCF!R38</f>
        <v>0.6</v>
      </c>
      <c r="F39" s="67">
        <f t="shared" si="0"/>
        <v>8.706806751182317E-3</v>
      </c>
      <c r="G39" s="67">
        <f t="shared" si="1"/>
        <v>8.706806751182317E-3</v>
      </c>
      <c r="H39" s="67">
        <f t="shared" si="2"/>
        <v>0</v>
      </c>
      <c r="I39" s="67">
        <f t="shared" si="3"/>
        <v>2.4562110468780929E-2</v>
      </c>
      <c r="J39" s="67">
        <f t="shared" si="4"/>
        <v>2.9380646980288493E-3</v>
      </c>
      <c r="K39" s="100">
        <f t="shared" si="6"/>
        <v>1.9587097986858994E-3</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0.12031625480595894</v>
      </c>
      <c r="D40" s="418">
        <f>Dry_Matter_Content!E27</f>
        <v>0.44</v>
      </c>
      <c r="E40" s="284">
        <f>MCF!R39</f>
        <v>0.6</v>
      </c>
      <c r="F40" s="67">
        <f t="shared" si="0"/>
        <v>9.5290473806319484E-3</v>
      </c>
      <c r="G40" s="67">
        <f t="shared" si="1"/>
        <v>9.5290473806319484E-3</v>
      </c>
      <c r="H40" s="67">
        <f t="shared" si="2"/>
        <v>0</v>
      </c>
      <c r="I40" s="67">
        <f t="shared" si="3"/>
        <v>3.0251235804496127E-2</v>
      </c>
      <c r="J40" s="67">
        <f t="shared" si="4"/>
        <v>3.8399220449167504E-3</v>
      </c>
      <c r="K40" s="100">
        <f t="shared" si="6"/>
        <v>2.5599480299445003E-3</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0.13162798697985065</v>
      </c>
      <c r="D41" s="418">
        <f>Dry_Matter_Content!E28</f>
        <v>0.44</v>
      </c>
      <c r="E41" s="284">
        <f>MCF!R40</f>
        <v>0.6</v>
      </c>
      <c r="F41" s="67">
        <f t="shared" si="0"/>
        <v>1.0424936568804171E-2</v>
      </c>
      <c r="G41" s="67">
        <f t="shared" si="1"/>
        <v>1.0424936568804171E-2</v>
      </c>
      <c r="H41" s="67">
        <f t="shared" si="2"/>
        <v>0</v>
      </c>
      <c r="I41" s="67">
        <f t="shared" si="3"/>
        <v>3.594683987561835E-2</v>
      </c>
      <c r="J41" s="67">
        <f t="shared" si="4"/>
        <v>4.7293324976819462E-3</v>
      </c>
      <c r="K41" s="100">
        <f t="shared" si="6"/>
        <v>3.1528883317879638E-3</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0.14395006672926958</v>
      </c>
      <c r="D42" s="418">
        <f>Dry_Matter_Content!E29</f>
        <v>0.44</v>
      </c>
      <c r="E42" s="284">
        <f>MCF!R41</f>
        <v>0.6</v>
      </c>
      <c r="F42" s="67">
        <f t="shared" si="0"/>
        <v>1.1400845284958149E-2</v>
      </c>
      <c r="G42" s="67">
        <f t="shared" si="1"/>
        <v>1.1400845284958149E-2</v>
      </c>
      <c r="H42" s="67">
        <f t="shared" si="2"/>
        <v>0</v>
      </c>
      <c r="I42" s="67">
        <f t="shared" si="3"/>
        <v>4.1727929355841277E-2</v>
      </c>
      <c r="J42" s="67">
        <f t="shared" si="4"/>
        <v>5.6197558047352226E-3</v>
      </c>
      <c r="K42" s="100">
        <f t="shared" si="6"/>
        <v>3.7465038698234815E-3</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0.15736972457948806</v>
      </c>
      <c r="D43" s="418">
        <f>Dry_Matter_Content!E30</f>
        <v>0.44</v>
      </c>
      <c r="E43" s="284">
        <f>MCF!R42</f>
        <v>0.6</v>
      </c>
      <c r="F43" s="67">
        <f t="shared" si="0"/>
        <v>1.2463682186695453E-2</v>
      </c>
      <c r="G43" s="67">
        <f t="shared" si="1"/>
        <v>1.2463682186695453E-2</v>
      </c>
      <c r="H43" s="67">
        <f t="shared" si="2"/>
        <v>0</v>
      </c>
      <c r="I43" s="67">
        <f t="shared" si="3"/>
        <v>4.7668068053638143E-2</v>
      </c>
      <c r="J43" s="67">
        <f t="shared" si="4"/>
        <v>6.5235434888985906E-3</v>
      </c>
      <c r="K43" s="100">
        <f t="shared" si="6"/>
        <v>4.3490289925990598E-3</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0.17198154257023818</v>
      </c>
      <c r="D44" s="418">
        <f>Dry_Matter_Content!E31</f>
        <v>0.44</v>
      </c>
      <c r="E44" s="284">
        <f>MCF!R43</f>
        <v>0.6</v>
      </c>
      <c r="F44" s="67">
        <f t="shared" si="0"/>
        <v>1.3620938171562862E-2</v>
      </c>
      <c r="G44" s="67">
        <f t="shared" si="1"/>
        <v>1.3620938171562862E-2</v>
      </c>
      <c r="H44" s="67">
        <f t="shared" si="2"/>
        <v>0</v>
      </c>
      <c r="I44" s="67">
        <f t="shared" si="3"/>
        <v>5.3836810063539423E-2</v>
      </c>
      <c r="J44" s="67">
        <f t="shared" si="4"/>
        <v>7.452196161661582E-3</v>
      </c>
      <c r="K44" s="100">
        <f t="shared" si="6"/>
        <v>4.9681307744410541E-3</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0.18788806272535372</v>
      </c>
      <c r="D45" s="418">
        <f>Dry_Matter_Content!E32</f>
        <v>0.44</v>
      </c>
      <c r="E45" s="284">
        <f>MCF!R44</f>
        <v>0.6</v>
      </c>
      <c r="F45" s="67">
        <f t="shared" si="0"/>
        <v>1.4880734567848011E-2</v>
      </c>
      <c r="G45" s="67">
        <f t="shared" si="1"/>
        <v>1.4880734567848011E-2</v>
      </c>
      <c r="H45" s="67">
        <f t="shared" si="2"/>
        <v>0</v>
      </c>
      <c r="I45" s="67">
        <f t="shared" si="3"/>
        <v>6.0300957056238343E-2</v>
      </c>
      <c r="J45" s="67">
        <f t="shared" si="4"/>
        <v>8.4165875751490912E-3</v>
      </c>
      <c r="K45" s="100">
        <f t="shared" si="6"/>
        <v>5.6110583834327269E-3</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0.20520044518275932</v>
      </c>
      <c r="D46" s="418">
        <f>Dry_Matter_Content!E33</f>
        <v>0.44</v>
      </c>
      <c r="E46" s="284">
        <f>MCF!R45</f>
        <v>0.6</v>
      </c>
      <c r="F46" s="67">
        <f t="shared" si="0"/>
        <v>1.6251875258474536E-2</v>
      </c>
      <c r="G46" s="67">
        <f t="shared" si="1"/>
        <v>1.6251875258474536E-2</v>
      </c>
      <c r="H46" s="67">
        <f t="shared" si="2"/>
        <v>0</v>
      </c>
      <c r="I46" s="67">
        <f t="shared" si="3"/>
        <v>6.7125671133912268E-2</v>
      </c>
      <c r="J46" s="67">
        <f t="shared" si="4"/>
        <v>9.4271611808006122E-3</v>
      </c>
      <c r="K46" s="100">
        <f t="shared" si="6"/>
        <v>6.2847741205337409E-3</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0.22403917999268266</v>
      </c>
      <c r="D47" s="418">
        <f>Dry_Matter_Content!E34</f>
        <v>0.44</v>
      </c>
      <c r="E47" s="284">
        <f>MCF!R46</f>
        <v>0.6</v>
      </c>
      <c r="F47" s="67">
        <f t="shared" si="0"/>
        <v>1.7743903055420465E-2</v>
      </c>
      <c r="G47" s="67">
        <f t="shared" si="1"/>
        <v>1.7743903055420465E-2</v>
      </c>
      <c r="H47" s="67">
        <f t="shared" si="2"/>
        <v>0</v>
      </c>
      <c r="I47" s="67">
        <f t="shared" si="3"/>
        <v>7.4375470081521733E-2</v>
      </c>
      <c r="J47" s="67">
        <f t="shared" si="4"/>
        <v>1.0494104107811007E-2</v>
      </c>
      <c r="K47" s="100">
        <f t="shared" si="6"/>
        <v>6.9960694052073379E-3</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0.24453485691247601</v>
      </c>
      <c r="D48" s="418">
        <f>Dry_Matter_Content!E35</f>
        <v>0.44</v>
      </c>
      <c r="E48" s="284">
        <f>MCF!R47</f>
        <v>0.6</v>
      </c>
      <c r="F48" s="67">
        <f t="shared" si="0"/>
        <v>1.9367160667468099E-2</v>
      </c>
      <c r="G48" s="67">
        <f t="shared" si="1"/>
        <v>1.9367160667468099E-2</v>
      </c>
      <c r="H48" s="67">
        <f t="shared" si="2"/>
        <v>0</v>
      </c>
      <c r="I48" s="67">
        <f t="shared" si="3"/>
        <v>8.211512799306496E-2</v>
      </c>
      <c r="J48" s="67">
        <f t="shared" si="4"/>
        <v>1.1627502755924876E-2</v>
      </c>
      <c r="K48" s="100">
        <f t="shared" si="6"/>
        <v>7.7516685039499171E-3</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0.26691725400000005</v>
      </c>
      <c r="D49" s="418">
        <f>Dry_Matter_Content!E36</f>
        <v>0.44</v>
      </c>
      <c r="E49" s="284">
        <f>MCF!R48</f>
        <v>0.6</v>
      </c>
      <c r="F49" s="67">
        <f t="shared" si="0"/>
        <v>2.1139846516800002E-2</v>
      </c>
      <c r="G49" s="67">
        <f t="shared" si="1"/>
        <v>2.1139846516800002E-2</v>
      </c>
      <c r="H49" s="67">
        <f t="shared" si="2"/>
        <v>0</v>
      </c>
      <c r="I49" s="67">
        <f t="shared" si="3"/>
        <v>9.0417490914857734E-2</v>
      </c>
      <c r="J49" s="67">
        <f t="shared" si="4"/>
        <v>1.2837483595007236E-2</v>
      </c>
      <c r="K49" s="100">
        <f t="shared" si="6"/>
        <v>8.5583223966714909E-3</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7.6282055889788647E-2</v>
      </c>
      <c r="J50" s="67">
        <f t="shared" si="4"/>
        <v>1.4135435025069094E-2</v>
      </c>
      <c r="K50" s="100">
        <f t="shared" si="6"/>
        <v>9.4236233500460623E-3</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6.4356486691853634E-2</v>
      </c>
      <c r="J51" s="67">
        <f t="shared" si="4"/>
        <v>1.1925569197935016E-2</v>
      </c>
      <c r="K51" s="100">
        <f t="shared" si="6"/>
        <v>7.9503794652900101E-3</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5.4295303541670302E-2</v>
      </c>
      <c r="J52" s="67">
        <f t="shared" si="4"/>
        <v>1.0061183150183329E-2</v>
      </c>
      <c r="K52" s="100">
        <f t="shared" si="6"/>
        <v>6.707455433455552E-3</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4.5807037304528259E-2</v>
      </c>
      <c r="J53" s="67">
        <f t="shared" si="4"/>
        <v>8.4882662371420434E-3</v>
      </c>
      <c r="K53" s="100">
        <f t="shared" si="6"/>
        <v>5.658844158094695E-3</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3.8645785726348539E-2</v>
      </c>
      <c r="J54" s="67">
        <f t="shared" si="4"/>
        <v>7.1612515781797189E-3</v>
      </c>
      <c r="K54" s="100">
        <f t="shared" si="6"/>
        <v>4.7741677187864793E-3</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3.2604089727042984E-2</v>
      </c>
      <c r="J55" s="67">
        <f t="shared" si="4"/>
        <v>6.0416959993055555E-3</v>
      </c>
      <c r="K55" s="100">
        <f t="shared" si="6"/>
        <v>4.0277973328703698E-3</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2.7506923379857759E-2</v>
      </c>
      <c r="J56" s="67">
        <f t="shared" si="4"/>
        <v>5.0971663471852269E-3</v>
      </c>
      <c r="K56" s="100">
        <f t="shared" si="6"/>
        <v>3.3981108981234846E-3</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2.3206623468398475E-2</v>
      </c>
      <c r="J57" s="67">
        <f t="shared" si="4"/>
        <v>4.3002999114592835E-3</v>
      </c>
      <c r="K57" s="100">
        <f t="shared" si="6"/>
        <v>2.8668666076395221E-3</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1.9578611732287733E-2</v>
      </c>
      <c r="J58" s="67">
        <f t="shared" si="4"/>
        <v>3.6280117361107418E-3</v>
      </c>
      <c r="K58" s="100">
        <f t="shared" si="6"/>
        <v>2.4186744907404942E-3</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1.6517785876332337E-2</v>
      </c>
      <c r="J59" s="67">
        <f t="shared" si="4"/>
        <v>3.0608258559553965E-3</v>
      </c>
      <c r="K59" s="100">
        <f t="shared" si="6"/>
        <v>2.0405505706369309E-3</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1.3935474791934258E-2</v>
      </c>
      <c r="J60" s="67">
        <f t="shared" si="4"/>
        <v>2.5823110843980787E-3</v>
      </c>
      <c r="K60" s="100">
        <f t="shared" si="6"/>
        <v>1.7215407229320525E-3</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1.1756869784520743E-2</v>
      </c>
      <c r="J61" s="67">
        <f t="shared" si="4"/>
        <v>2.1786050074135139E-3</v>
      </c>
      <c r="K61" s="100">
        <f t="shared" si="6"/>
        <v>1.4524033382756758E-3</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9.918857390505258E-3</v>
      </c>
      <c r="J62" s="67">
        <f t="shared" si="4"/>
        <v>1.8380123940154851E-3</v>
      </c>
      <c r="K62" s="100">
        <f t="shared" si="6"/>
        <v>1.2253415960103234E-3</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8.3681910012063029E-3</v>
      </c>
      <c r="J63" s="67">
        <f t="shared" si="4"/>
        <v>1.5506663892989544E-3</v>
      </c>
      <c r="K63" s="100">
        <f t="shared" si="6"/>
        <v>1.0337775928659695E-3</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7.0599483262762238E-3</v>
      </c>
      <c r="J64" s="67">
        <f t="shared" si="4"/>
        <v>1.3082426749300789E-3</v>
      </c>
      <c r="K64" s="100">
        <f t="shared" si="6"/>
        <v>8.7216178328671922E-4</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5.9562300098677766E-3</v>
      </c>
      <c r="J65" s="67">
        <f t="shared" si="4"/>
        <v>1.1037183164084472E-3</v>
      </c>
      <c r="K65" s="100">
        <f t="shared" si="6"/>
        <v>7.3581221093896483E-4</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5.0250616988809747E-3</v>
      </c>
      <c r="J66" s="67">
        <f t="shared" si="4"/>
        <v>9.3116831098680219E-4</v>
      </c>
      <c r="K66" s="100">
        <f t="shared" si="6"/>
        <v>6.2077887399120146E-4</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4.2394677565719295E-3</v>
      </c>
      <c r="J67" s="67">
        <f t="shared" si="4"/>
        <v>7.8559394230904482E-4</v>
      </c>
      <c r="K67" s="100">
        <f t="shared" si="6"/>
        <v>5.2372929487269648E-4</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3.5766897873145392E-3</v>
      </c>
      <c r="J68" s="67">
        <f t="shared" si="4"/>
        <v>6.6277796925739031E-4</v>
      </c>
      <c r="K68" s="100">
        <f t="shared" si="6"/>
        <v>4.4185197950492687E-4</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3.0175273334368791E-3</v>
      </c>
      <c r="J69" s="67">
        <f t="shared" si="4"/>
        <v>5.5916245387765983E-4</v>
      </c>
      <c r="K69" s="100">
        <f t="shared" si="6"/>
        <v>3.7277496925177322E-4</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2.5457816443385994E-3</v>
      </c>
      <c r="J70" s="67">
        <f t="shared" si="4"/>
        <v>4.7174568909827972E-4</v>
      </c>
      <c r="K70" s="100">
        <f t="shared" si="6"/>
        <v>3.1449712606551979E-4</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2.1477864040653646E-3</v>
      </c>
      <c r="J71" s="67">
        <f t="shared" si="4"/>
        <v>3.9799524027323479E-4</v>
      </c>
      <c r="K71" s="100">
        <f t="shared" si="6"/>
        <v>2.6533016018215653E-4</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1.8120118226740123E-3</v>
      </c>
      <c r="J72" s="67">
        <f t="shared" si="4"/>
        <v>3.3577458139135233E-4</v>
      </c>
      <c r="K72" s="100">
        <f t="shared" si="6"/>
        <v>2.2384972092756822E-4</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1.5287306220467497E-3</v>
      </c>
      <c r="J73" s="67">
        <f t="shared" si="4"/>
        <v>2.8328120062726277E-4</v>
      </c>
      <c r="K73" s="100">
        <f t="shared" si="6"/>
        <v>1.888541337515085E-4</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1.2897362398743466E-3</v>
      </c>
      <c r="J74" s="67">
        <f t="shared" si="4"/>
        <v>2.3899438217240304E-4</v>
      </c>
      <c r="K74" s="100">
        <f t="shared" si="6"/>
        <v>1.5932958811493535E-4</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1.0881050882713002E-3</v>
      </c>
      <c r="J75" s="67">
        <f t="shared" si="4"/>
        <v>2.0163115160304644E-4</v>
      </c>
      <c r="K75" s="100">
        <f t="shared" si="6"/>
        <v>1.3442076773536427E-4</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9.1799597973399837E-4</v>
      </c>
      <c r="J76" s="67">
        <f t="shared" si="4"/>
        <v>1.7010910853730181E-4</v>
      </c>
      <c r="K76" s="100">
        <f t="shared" si="6"/>
        <v>1.134060723582012E-4</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7.7448090987850134E-4</v>
      </c>
      <c r="J77" s="67">
        <f t="shared" si="4"/>
        <v>1.4351506985549708E-4</v>
      </c>
      <c r="K77" s="100">
        <f t="shared" si="6"/>
        <v>9.5676713236998051E-5</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6.5340229479004619E-4</v>
      </c>
      <c r="J78" s="67">
        <f t="shared" si="4"/>
        <v>1.2107861508845513E-4</v>
      </c>
      <c r="K78" s="100">
        <f t="shared" si="6"/>
        <v>8.0719076725636746E-5</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5.5125252719770055E-4</v>
      </c>
      <c r="J79" s="67">
        <f t="shared" si="4"/>
        <v>1.0214976759234563E-4</v>
      </c>
      <c r="K79" s="100">
        <f t="shared" si="6"/>
        <v>6.8099845061563748E-5</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4.6507236225654103E-4</v>
      </c>
      <c r="J80" s="67">
        <f t="shared" si="4"/>
        <v>8.618016494115949E-5</v>
      </c>
      <c r="K80" s="100">
        <f t="shared" si="6"/>
        <v>5.7453443294106325E-5</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3.9236518920721163E-4</v>
      </c>
      <c r="J81" s="67">
        <f t="shared" si="4"/>
        <v>7.2707173049329417E-5</v>
      </c>
      <c r="K81" s="100">
        <f t="shared" si="6"/>
        <v>4.847144869955294E-5</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3.3102470539130761E-4</v>
      </c>
      <c r="J82" s="67">
        <f t="shared" si="4"/>
        <v>6.1340483815904039E-5</v>
      </c>
      <c r="K82" s="100">
        <f t="shared" si="6"/>
        <v>4.0893655877269355E-5</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2.7927389736282946E-4</v>
      </c>
      <c r="J83" s="67">
        <f t="shared" ref="J83:J99" si="16">I82*(1-$K$10)+H83</f>
        <v>5.175080802847813E-5</v>
      </c>
      <c r="K83" s="100">
        <f t="shared" si="6"/>
        <v>3.4500538685652087E-5</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2.356135613987688E-4</v>
      </c>
      <c r="J84" s="67">
        <f t="shared" si="16"/>
        <v>4.3660335964060661E-5</v>
      </c>
      <c r="K84" s="100">
        <f t="shared" si="6"/>
        <v>2.9106890642707106E-5</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1.9877887206511306E-4</v>
      </c>
      <c r="J85" s="67">
        <f t="shared" si="16"/>
        <v>3.6834689333655729E-5</v>
      </c>
      <c r="K85" s="100">
        <f t="shared" ref="K85:K99" si="18">J85*CH4_fraction*conv</f>
        <v>2.4556459555770486E-5</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1.6770274064404963E-4</v>
      </c>
      <c r="J86" s="67">
        <f t="shared" si="16"/>
        <v>3.1076131421063429E-5</v>
      </c>
      <c r="K86" s="100">
        <f t="shared" si="18"/>
        <v>2.0717420947375618E-5</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1.4148490192817303E-4</v>
      </c>
      <c r="J87" s="67">
        <f t="shared" si="16"/>
        <v>2.6217838715876596E-5</v>
      </c>
      <c r="K87" s="100">
        <f t="shared" si="18"/>
        <v>1.7478559143917728E-5</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1.1936583383638944E-4</v>
      </c>
      <c r="J88" s="67">
        <f t="shared" si="16"/>
        <v>2.2119068091783595E-5</v>
      </c>
      <c r="K88" s="100">
        <f t="shared" si="18"/>
        <v>1.4746045394522396E-5</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1.0070475431145191E-4</v>
      </c>
      <c r="J89" s="67">
        <f t="shared" si="16"/>
        <v>1.8661079524937531E-5</v>
      </c>
      <c r="K89" s="100">
        <f t="shared" si="18"/>
        <v>1.2440719683291686E-5</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8.496105807655496E-5</v>
      </c>
      <c r="J90" s="67">
        <f t="shared" si="16"/>
        <v>1.5743696234896953E-5</v>
      </c>
      <c r="K90" s="100">
        <f t="shared" si="18"/>
        <v>1.0495797489931301E-5</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7.1678655479991439E-5</v>
      </c>
      <c r="J91" s="67">
        <f t="shared" si="16"/>
        <v>1.3282402596563515E-5</v>
      </c>
      <c r="K91" s="100">
        <f t="shared" si="18"/>
        <v>8.8549350643756759E-6</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6.0472759729402354E-5</v>
      </c>
      <c r="J92" s="67">
        <f t="shared" si="16"/>
        <v>1.1205895750589088E-5</v>
      </c>
      <c r="K92" s="100">
        <f t="shared" si="18"/>
        <v>7.4705971670593919E-6</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5.1018739746183416E-5</v>
      </c>
      <c r="J93" s="67">
        <f t="shared" si="16"/>
        <v>9.4540199832189383E-6</v>
      </c>
      <c r="K93" s="100">
        <f t="shared" si="18"/>
        <v>6.3026799888126253E-6</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4.3042715710942462E-5</v>
      </c>
      <c r="J94" s="67">
        <f t="shared" si="16"/>
        <v>7.9760240352409533E-6</v>
      </c>
      <c r="K94" s="100">
        <f t="shared" si="18"/>
        <v>5.3173493568273019E-6</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3.6313624856082556E-5</v>
      </c>
      <c r="J95" s="67">
        <f t="shared" si="16"/>
        <v>6.7290908548599067E-6</v>
      </c>
      <c r="K95" s="100">
        <f t="shared" si="18"/>
        <v>4.4860605699066045E-6</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3.0636527654156767E-5</v>
      </c>
      <c r="J96" s="67">
        <f t="shared" si="16"/>
        <v>5.6770972019257856E-6</v>
      </c>
      <c r="K96" s="100">
        <f t="shared" si="18"/>
        <v>3.7847314679505237E-6</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2.5846960484494205E-5</v>
      </c>
      <c r="J97" s="67">
        <f t="shared" si="16"/>
        <v>4.7895671696625607E-6</v>
      </c>
      <c r="K97" s="100">
        <f t="shared" si="18"/>
        <v>3.1930447797750403E-6</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2.180617117672478E-5</v>
      </c>
      <c r="J98" s="67">
        <f t="shared" si="16"/>
        <v>4.040789307769425E-6</v>
      </c>
      <c r="K98" s="100">
        <f t="shared" si="18"/>
        <v>2.6938595385129497E-6</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1.839709940648086E-5</v>
      </c>
      <c r="J99" s="68">
        <f t="shared" si="16"/>
        <v>3.4090717702439201E-6</v>
      </c>
      <c r="K99" s="102">
        <f t="shared" si="18"/>
        <v>2.2727145134959466E-6</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6.4200470400000015E-2</v>
      </c>
      <c r="Q36" s="284">
        <f>MCF!R35</f>
        <v>0.6</v>
      </c>
      <c r="R36" s="67">
        <f t="shared" si="5"/>
        <v>8.2818606816000007E-3</v>
      </c>
      <c r="S36" s="67">
        <f t="shared" si="7"/>
        <v>8.2818606816000007E-3</v>
      </c>
      <c r="T36" s="67">
        <f t="shared" si="8"/>
        <v>0</v>
      </c>
      <c r="U36" s="67">
        <f t="shared" si="9"/>
        <v>8.2818606816000007E-3</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7.03510827624E-2</v>
      </c>
      <c r="Q37" s="284">
        <f>MCF!R36</f>
        <v>0.6</v>
      </c>
      <c r="R37" s="67">
        <f t="shared" si="5"/>
        <v>9.0752896763495999E-3</v>
      </c>
      <c r="S37" s="67">
        <f t="shared" si="7"/>
        <v>9.0752896763495999E-3</v>
      </c>
      <c r="T37" s="67">
        <f t="shared" si="8"/>
        <v>0</v>
      </c>
      <c r="U37" s="67">
        <f t="shared" si="9"/>
        <v>1.7072299207193144E-2</v>
      </c>
      <c r="V37" s="67">
        <f t="shared" si="10"/>
        <v>2.8485115075645894E-4</v>
      </c>
      <c r="W37" s="100">
        <f t="shared" si="11"/>
        <v>1.8990076717097262E-4</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7.7057560222948809E-2</v>
      </c>
      <c r="Q38" s="284">
        <f>MCF!R37</f>
        <v>0.6</v>
      </c>
      <c r="R38" s="67">
        <f t="shared" si="5"/>
        <v>9.9404252687603969E-3</v>
      </c>
      <c r="S38" s="67">
        <f t="shared" si="7"/>
        <v>9.9404252687603969E-3</v>
      </c>
      <c r="T38" s="67">
        <f t="shared" si="8"/>
        <v>0</v>
      </c>
      <c r="U38" s="67">
        <f t="shared" si="9"/>
        <v>2.6425529851195853E-2</v>
      </c>
      <c r="V38" s="67">
        <f t="shared" si="10"/>
        <v>5.8719462475768632E-4</v>
      </c>
      <c r="W38" s="100">
        <f t="shared" si="11"/>
        <v>3.9146308317179084E-4</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8.4368282472696884E-2</v>
      </c>
      <c r="Q39" s="284">
        <f>MCF!R38</f>
        <v>0.6</v>
      </c>
      <c r="R39" s="67">
        <f t="shared" si="5"/>
        <v>1.0883508438977898E-2</v>
      </c>
      <c r="S39" s="67">
        <f t="shared" si="7"/>
        <v>1.0883508438977898E-2</v>
      </c>
      <c r="T39" s="67">
        <f t="shared" si="8"/>
        <v>0</v>
      </c>
      <c r="U39" s="67">
        <f t="shared" si="9"/>
        <v>3.6400143190768619E-2</v>
      </c>
      <c r="V39" s="67">
        <f t="shared" si="10"/>
        <v>9.0889509940513306E-4</v>
      </c>
      <c r="W39" s="100">
        <f t="shared" si="11"/>
        <v>6.0593006627008867E-4</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9.2335730432480112E-2</v>
      </c>
      <c r="Q40" s="284">
        <f>MCF!R39</f>
        <v>0.6</v>
      </c>
      <c r="R40" s="67">
        <f t="shared" si="5"/>
        <v>1.1911309225789934E-2</v>
      </c>
      <c r="S40" s="67">
        <f t="shared" si="7"/>
        <v>1.1911309225789934E-2</v>
      </c>
      <c r="T40" s="67">
        <f t="shared" si="8"/>
        <v>0</v>
      </c>
      <c r="U40" s="67">
        <f t="shared" si="9"/>
        <v>4.7059484643347096E-2</v>
      </c>
      <c r="V40" s="67">
        <f t="shared" si="10"/>
        <v>1.2519677732114633E-3</v>
      </c>
      <c r="W40" s="100">
        <f t="shared" si="11"/>
        <v>8.3464518214097544E-4</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0.10101682721709468</v>
      </c>
      <c r="Q41" s="284">
        <f>MCF!R40</f>
        <v>0.6</v>
      </c>
      <c r="R41" s="67">
        <f t="shared" si="5"/>
        <v>1.3031170711005213E-2</v>
      </c>
      <c r="S41" s="67">
        <f t="shared" si="7"/>
        <v>1.3031170711005213E-2</v>
      </c>
      <c r="T41" s="67">
        <f t="shared" si="8"/>
        <v>0</v>
      </c>
      <c r="U41" s="67">
        <f t="shared" si="9"/>
        <v>5.8472063968910942E-2</v>
      </c>
      <c r="V41" s="67">
        <f t="shared" si="10"/>
        <v>1.6185913854413667E-3</v>
      </c>
      <c r="W41" s="100">
        <f t="shared" si="11"/>
        <v>1.0790609236275778E-3</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0.11047330702478828</v>
      </c>
      <c r="Q42" s="284">
        <f>MCF!R41</f>
        <v>0.6</v>
      </c>
      <c r="R42" s="67">
        <f t="shared" si="5"/>
        <v>1.4251056606197687E-2</v>
      </c>
      <c r="S42" s="67">
        <f t="shared" si="7"/>
        <v>1.4251056606197687E-2</v>
      </c>
      <c r="T42" s="67">
        <f t="shared" si="8"/>
        <v>0</v>
      </c>
      <c r="U42" s="67">
        <f t="shared" si="9"/>
        <v>7.0711998274336996E-2</v>
      </c>
      <c r="V42" s="67">
        <f t="shared" si="10"/>
        <v>2.0111223007716382E-3</v>
      </c>
      <c r="W42" s="100">
        <f t="shared" si="11"/>
        <v>1.3407482005144255E-3</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0.12077211421216526</v>
      </c>
      <c r="Q43" s="284">
        <f>MCF!R42</f>
        <v>0.6</v>
      </c>
      <c r="R43" s="67">
        <f t="shared" si="5"/>
        <v>1.5579602733369318E-2</v>
      </c>
      <c r="S43" s="67">
        <f t="shared" si="7"/>
        <v>1.5579602733369318E-2</v>
      </c>
      <c r="T43" s="67">
        <f t="shared" si="8"/>
        <v>0</v>
      </c>
      <c r="U43" s="67">
        <f t="shared" si="9"/>
        <v>8.3859491261464816E-2</v>
      </c>
      <c r="V43" s="67">
        <f t="shared" si="10"/>
        <v>2.4321097462414996E-3</v>
      </c>
      <c r="W43" s="100">
        <f t="shared" si="11"/>
        <v>1.621406497494333E-3</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0.13198583499576419</v>
      </c>
      <c r="Q44" s="284">
        <f>MCF!R43</f>
        <v>0.6</v>
      </c>
      <c r="R44" s="67">
        <f t="shared" si="5"/>
        <v>1.7026172714453579E-2</v>
      </c>
      <c r="S44" s="67">
        <f t="shared" si="7"/>
        <v>1.7026172714453579E-2</v>
      </c>
      <c r="T44" s="67">
        <f t="shared" si="8"/>
        <v>0</v>
      </c>
      <c r="U44" s="67">
        <f t="shared" si="9"/>
        <v>9.8001351681128057E-2</v>
      </c>
      <c r="V44" s="67">
        <f t="shared" si="10"/>
        <v>2.884312294790325E-3</v>
      </c>
      <c r="W44" s="100">
        <f t="shared" si="11"/>
        <v>1.9228748631935498E-3</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0.14419316441713192</v>
      </c>
      <c r="Q45" s="284">
        <f>MCF!R44</f>
        <v>0.6</v>
      </c>
      <c r="R45" s="67">
        <f t="shared" si="5"/>
        <v>1.8600918209810018E-2</v>
      </c>
      <c r="S45" s="67">
        <f t="shared" si="7"/>
        <v>1.8600918209810018E-2</v>
      </c>
      <c r="T45" s="67">
        <f t="shared" si="8"/>
        <v>0</v>
      </c>
      <c r="U45" s="67">
        <f t="shared" si="9"/>
        <v>0.11323155419366984</v>
      </c>
      <c r="V45" s="67">
        <f t="shared" si="10"/>
        <v>3.3707156972682386E-3</v>
      </c>
      <c r="W45" s="100">
        <f t="shared" si="11"/>
        <v>2.2471437981788256E-3</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0.15747941141932692</v>
      </c>
      <c r="Q46" s="284">
        <f>MCF!R45</f>
        <v>0.6</v>
      </c>
      <c r="R46" s="67">
        <f t="shared" si="5"/>
        <v>2.0314844073093169E-2</v>
      </c>
      <c r="S46" s="67">
        <f t="shared" si="7"/>
        <v>2.0314844073093169E-2</v>
      </c>
      <c r="T46" s="67">
        <f t="shared" si="8"/>
        <v>0</v>
      </c>
      <c r="U46" s="67">
        <f t="shared" si="9"/>
        <v>0.12965184609376293</v>
      </c>
      <c r="V46" s="67">
        <f t="shared" si="10"/>
        <v>3.894552173000079E-3</v>
      </c>
      <c r="W46" s="100">
        <f t="shared" si="11"/>
        <v>2.596368115333386E-3</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0.17193704511066346</v>
      </c>
      <c r="Q47" s="284">
        <f>MCF!R46</f>
        <v>0.6</v>
      </c>
      <c r="R47" s="67">
        <f t="shared" si="5"/>
        <v>2.2179878819275588E-2</v>
      </c>
      <c r="S47" s="67">
        <f t="shared" si="7"/>
        <v>2.2179878819275588E-2</v>
      </c>
      <c r="T47" s="67">
        <f t="shared" si="8"/>
        <v>0</v>
      </c>
      <c r="U47" s="67">
        <f t="shared" si="9"/>
        <v>0.14737240363520548</v>
      </c>
      <c r="V47" s="67">
        <f t="shared" si="10"/>
        <v>4.459321277833034E-3</v>
      </c>
      <c r="W47" s="100">
        <f t="shared" si="11"/>
        <v>2.9728808518886892E-3</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0.18766628553748158</v>
      </c>
      <c r="Q48" s="284">
        <f>MCF!R47</f>
        <v>0.6</v>
      </c>
      <c r="R48" s="67">
        <f t="shared" si="5"/>
        <v>2.4208950834335122E-2</v>
      </c>
      <c r="S48" s="67">
        <f t="shared" si="7"/>
        <v>2.4208950834335122E-2</v>
      </c>
      <c r="T48" s="67">
        <f t="shared" si="8"/>
        <v>0</v>
      </c>
      <c r="U48" s="67">
        <f t="shared" si="9"/>
        <v>0.16651254199138582</v>
      </c>
      <c r="V48" s="67">
        <f t="shared" si="10"/>
        <v>5.0688124781547916E-3</v>
      </c>
      <c r="W48" s="100">
        <f t="shared" si="11"/>
        <v>3.3792083187698611E-3</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0.20484347400000003</v>
      </c>
      <c r="Q49" s="284">
        <f>MCF!R48</f>
        <v>0.6</v>
      </c>
      <c r="R49" s="67">
        <f t="shared" si="5"/>
        <v>2.6424808146000005E-2</v>
      </c>
      <c r="S49" s="67">
        <f t="shared" si="7"/>
        <v>2.6424808146000005E-2</v>
      </c>
      <c r="T49" s="67">
        <f t="shared" si="8"/>
        <v>0</v>
      </c>
      <c r="U49" s="67">
        <f t="shared" si="9"/>
        <v>0.18721022056769762</v>
      </c>
      <c r="V49" s="67">
        <f t="shared" si="10"/>
        <v>5.7271295696882003E-3</v>
      </c>
      <c r="W49" s="100">
        <f t="shared" si="11"/>
        <v>3.8180863797921336E-3</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0.1807712029589425</v>
      </c>
      <c r="V50" s="67">
        <f t="shared" si="10"/>
        <v>6.4390176087551296E-3</v>
      </c>
      <c r="W50" s="100">
        <f t="shared" si="11"/>
        <v>4.2926784058367525E-3</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0.1745536526805507</v>
      </c>
      <c r="V51" s="67">
        <f t="shared" si="10"/>
        <v>6.2175502783917971E-3</v>
      </c>
      <c r="W51" s="100">
        <f t="shared" si="11"/>
        <v>4.1450335189278644E-3</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0.16854995245588184</v>
      </c>
      <c r="V52" s="67">
        <f t="shared" si="10"/>
        <v>6.0037002246688597E-3</v>
      </c>
      <c r="W52" s="100">
        <f t="shared" si="11"/>
        <v>4.0024668164459062E-3</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0.16275274700135481</v>
      </c>
      <c r="V53" s="67">
        <f t="shared" si="10"/>
        <v>5.797205454527019E-3</v>
      </c>
      <c r="W53" s="100">
        <f t="shared" si="11"/>
        <v>3.8648036363513457E-3</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0.15715493401530561</v>
      </c>
      <c r="V54" s="67">
        <f t="shared" si="10"/>
        <v>5.5978129860491969E-3</v>
      </c>
      <c r="W54" s="100">
        <f t="shared" si="11"/>
        <v>3.7318753240327979E-3</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0.15174965547677957</v>
      </c>
      <c r="V55" s="67">
        <f t="shared" si="10"/>
        <v>5.4052785385260461E-3</v>
      </c>
      <c r="W55" s="100">
        <f t="shared" si="11"/>
        <v>3.6035190256840308E-3</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0.14653028924359804</v>
      </c>
      <c r="V56" s="67">
        <f t="shared" si="10"/>
        <v>5.2193662331815327E-3</v>
      </c>
      <c r="W56" s="100">
        <f t="shared" si="11"/>
        <v>3.4795774887876885E-3</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0.1414904409394061</v>
      </c>
      <c r="V57" s="67">
        <f t="shared" si="10"/>
        <v>5.0398483041919412E-3</v>
      </c>
      <c r="W57" s="100">
        <f t="shared" si="11"/>
        <v>3.3598988694612938E-3</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0.13662393611976184</v>
      </c>
      <c r="V58" s="67">
        <f t="shared" si="10"/>
        <v>4.8665048196442498E-3</v>
      </c>
      <c r="W58" s="100">
        <f t="shared" si="11"/>
        <v>3.2443365464294997E-3</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0.13192481270766981</v>
      </c>
      <c r="V59" s="67">
        <f t="shared" si="10"/>
        <v>4.6991234120920388E-3</v>
      </c>
      <c r="W59" s="100">
        <f t="shared" si="11"/>
        <v>3.1327489413946925E-3</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0.12738731368929102</v>
      </c>
      <c r="V60" s="67">
        <f t="shared" si="10"/>
        <v>4.5374990183788093E-3</v>
      </c>
      <c r="W60" s="100">
        <f t="shared" si="11"/>
        <v>3.0249993455858729E-3</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0.12300588006088105</v>
      </c>
      <c r="V61" s="67">
        <f t="shared" si="10"/>
        <v>4.3814336284099696E-3</v>
      </c>
      <c r="W61" s="100">
        <f t="shared" si="11"/>
        <v>2.9209557522733129E-3</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0.11877514401831533</v>
      </c>
      <c r="V62" s="67">
        <f t="shared" si="10"/>
        <v>4.2307360425657093E-3</v>
      </c>
      <c r="W62" s="100">
        <f t="shared" si="11"/>
        <v>2.8204906950438061E-3</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0.11468992238085779</v>
      </c>
      <c r="V63" s="67">
        <f t="shared" si="10"/>
        <v>4.0852216374575503E-3</v>
      </c>
      <c r="W63" s="100">
        <f t="shared" si="11"/>
        <v>2.7234810916383669E-3</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0.11074521024111618</v>
      </c>
      <c r="V64" s="67">
        <f t="shared" si="10"/>
        <v>3.9447121397416154E-3</v>
      </c>
      <c r="W64" s="100">
        <f t="shared" si="11"/>
        <v>2.6298080931610769E-3</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0.1069361748334047</v>
      </c>
      <c r="V65" s="67">
        <f t="shared" si="10"/>
        <v>3.8090354077114788E-3</v>
      </c>
      <c r="W65" s="100">
        <f t="shared" si="11"/>
        <v>2.5393569384743191E-3</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0.10325814961300164</v>
      </c>
      <c r="V66" s="67">
        <f t="shared" si="10"/>
        <v>3.6780252204030518E-3</v>
      </c>
      <c r="W66" s="100">
        <f t="shared" si="11"/>
        <v>2.4520168136020343E-3</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9.9706628539048534E-2</v>
      </c>
      <c r="V67" s="67">
        <f t="shared" si="10"/>
        <v>3.5515210739531164E-3</v>
      </c>
      <c r="W67" s="100">
        <f t="shared" si="11"/>
        <v>2.367680715968744E-3</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9.6277260554086516E-2</v>
      </c>
      <c r="V68" s="67">
        <f t="shared" si="10"/>
        <v>3.4293679849620186E-3</v>
      </c>
      <c r="W68" s="100">
        <f t="shared" si="11"/>
        <v>2.2862453233080124E-3</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9.2965844253466892E-2</v>
      </c>
      <c r="V69" s="67">
        <f t="shared" si="10"/>
        <v>3.3114163006196218E-3</v>
      </c>
      <c r="W69" s="100">
        <f t="shared" si="11"/>
        <v>2.2076108670797479E-3</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8.9768322738104991E-2</v>
      </c>
      <c r="V70" s="67">
        <f t="shared" si="10"/>
        <v>3.1975215153619008E-3</v>
      </c>
      <c r="W70" s="100">
        <f t="shared" si="11"/>
        <v>2.1316810102412669E-3</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8.6680778644271442E-2</v>
      </c>
      <c r="V71" s="67">
        <f t="shared" si="10"/>
        <v>3.0875440938335527E-3</v>
      </c>
      <c r="W71" s="100">
        <f t="shared" si="11"/>
        <v>2.0583627292223685E-3</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8.3699429344331708E-2</v>
      </c>
      <c r="V72" s="67">
        <f t="shared" si="10"/>
        <v>2.9813492999397387E-3</v>
      </c>
      <c r="W72" s="100">
        <f t="shared" si="11"/>
        <v>1.9875661999598257E-3</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8.0820622312554186E-2</v>
      </c>
      <c r="V73" s="67">
        <f t="shared" si="10"/>
        <v>2.8788070317775161E-3</v>
      </c>
      <c r="W73" s="100">
        <f t="shared" si="11"/>
        <v>1.9192046878516774E-3</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7.8040830650309451E-2</v>
      </c>
      <c r="V74" s="67">
        <f t="shared" si="10"/>
        <v>2.7797916622447376E-3</v>
      </c>
      <c r="W74" s="100">
        <f t="shared" si="11"/>
        <v>1.8531944414964916E-3</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7.5356648765178308E-2</v>
      </c>
      <c r="V75" s="67">
        <f t="shared" si="10"/>
        <v>2.6841818851311423E-3</v>
      </c>
      <c r="W75" s="100">
        <f t="shared" si="11"/>
        <v>1.7894545900874281E-3</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7.2764788198675226E-2</v>
      </c>
      <c r="V76" s="67">
        <f t="shared" si="10"/>
        <v>2.5918605665030763E-3</v>
      </c>
      <c r="W76" s="100">
        <f t="shared" si="11"/>
        <v>1.7279070443353842E-3</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7.0262073597475452E-2</v>
      </c>
      <c r="V77" s="67">
        <f t="shared" si="10"/>
        <v>2.5027146011997745E-3</v>
      </c>
      <c r="W77" s="100">
        <f t="shared" si="11"/>
        <v>1.6684764007998496E-3</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6.784543882321005E-2</v>
      </c>
      <c r="V78" s="67">
        <f t="shared" si="10"/>
        <v>2.4166347742653979E-3</v>
      </c>
      <c r="W78" s="100">
        <f t="shared" si="11"/>
        <v>1.6110898495102651E-3</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6.5511923196062999E-2</v>
      </c>
      <c r="V79" s="67">
        <f t="shared" si="10"/>
        <v>2.3335156271470496E-3</v>
      </c>
      <c r="W79" s="100">
        <f t="shared" si="11"/>
        <v>1.5556770847646997E-3</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6.3258667867568133E-2</v>
      </c>
      <c r="V80" s="67">
        <f t="shared" si="10"/>
        <v>2.2532553284948628E-3</v>
      </c>
      <c r="W80" s="100">
        <f t="shared" si="11"/>
        <v>1.5021702189965752E-3</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6.108291231816227E-2</v>
      </c>
      <c r="V81" s="67">
        <f t="shared" si="10"/>
        <v>2.1757555494058617E-3</v>
      </c>
      <c r="W81" s="100">
        <f t="shared" si="11"/>
        <v>1.4505036996039077E-3</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5.8981990975203513E-2</v>
      </c>
      <c r="V82" s="67">
        <f t="shared" si="10"/>
        <v>2.1009213429587573E-3</v>
      </c>
      <c r="W82" s="100">
        <f t="shared" si="11"/>
        <v>1.4006142286391715E-3</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5.6953329947311414E-2</v>
      </c>
      <c r="V83" s="67">
        <f t="shared" si="10"/>
        <v>2.0286610278920964E-3</v>
      </c>
      <c r="W83" s="100">
        <f t="shared" si="11"/>
        <v>1.3524406852613974E-3</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5.4994443871028163E-2</v>
      </c>
      <c r="V84" s="67">
        <f t="shared" si="10"/>
        <v>1.9588860762832501E-3</v>
      </c>
      <c r="W84" s="100">
        <f t="shared" si="11"/>
        <v>1.3059240508554999E-3</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5.3102932865937522E-2</v>
      </c>
      <c r="V85" s="67">
        <f t="shared" ref="V85:V98" si="22">U84*(1-$W$10)+T85</f>
        <v>1.8915110050906389E-3</v>
      </c>
      <c r="W85" s="100">
        <f t="shared" ref="W85:W99" si="23">V85*CH4_fraction*conv</f>
        <v>1.2610073367270926E-3</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5.1276479594511204E-2</v>
      </c>
      <c r="V86" s="67">
        <f t="shared" si="22"/>
        <v>1.8264532714263142E-3</v>
      </c>
      <c r="W86" s="100">
        <f t="shared" si="23"/>
        <v>1.2176355142842093E-3</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4.9512846423080605E-2</v>
      </c>
      <c r="V87" s="67">
        <f t="shared" si="22"/>
        <v>1.7636331714306001E-3</v>
      </c>
      <c r="W87" s="100">
        <f t="shared" si="23"/>
        <v>1.1757554476204001E-3</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4.7809872680455709E-2</v>
      </c>
      <c r="V88" s="67">
        <f t="shared" si="22"/>
        <v>1.7029737426248967E-3</v>
      </c>
      <c r="W88" s="100">
        <f t="shared" si="23"/>
        <v>1.1353158284165977E-3</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4.6165472010832688E-2</v>
      </c>
      <c r="V89" s="67">
        <f t="shared" si="22"/>
        <v>1.6444006696230192E-3</v>
      </c>
      <c r="W89" s="100">
        <f t="shared" si="23"/>
        <v>1.0962671130820127E-3</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4.4577629817747134E-2</v>
      </c>
      <c r="V90" s="67">
        <f t="shared" si="22"/>
        <v>1.5878421930855566E-3</v>
      </c>
      <c r="W90" s="100">
        <f t="shared" si="23"/>
        <v>1.0585614620570376E-3</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4.3044400795941427E-2</v>
      </c>
      <c r="V91" s="67">
        <f t="shared" si="22"/>
        <v>1.533229021805706E-3</v>
      </c>
      <c r="W91" s="100">
        <f t="shared" si="23"/>
        <v>1.022152681203804E-3</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4.1563906548122545E-2</v>
      </c>
      <c r="V92" s="67">
        <f t="shared" si="22"/>
        <v>1.4804942478188802E-3</v>
      </c>
      <c r="W92" s="100">
        <f t="shared" si="23"/>
        <v>9.8699616521258663E-4</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4.0134333283690461E-2</v>
      </c>
      <c r="V93" s="67">
        <f t="shared" si="22"/>
        <v>1.4295732644320825E-3</v>
      </c>
      <c r="W93" s="100">
        <f t="shared" si="23"/>
        <v>9.5304884295472161E-4</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3.8753929596617831E-2</v>
      </c>
      <c r="V94" s="67">
        <f t="shared" si="22"/>
        <v>1.3804036870726291E-3</v>
      </c>
      <c r="W94" s="100">
        <f t="shared" si="23"/>
        <v>9.2026912471508606E-4</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3.7421004319758588E-2</v>
      </c>
      <c r="V95" s="67">
        <f t="shared" si="22"/>
        <v>1.3329252768592456E-3</v>
      </c>
      <c r="W95" s="100">
        <f t="shared" si="23"/>
        <v>8.8861685123949703E-4</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3.6133924452956684E-2</v>
      </c>
      <c r="V96" s="67">
        <f t="shared" si="22"/>
        <v>1.2870798668019039E-3</v>
      </c>
      <c r="W96" s="100">
        <f t="shared" si="23"/>
        <v>8.5805324453460253E-4</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3.48911131624167E-2</v>
      </c>
      <c r="V97" s="67">
        <f t="shared" si="22"/>
        <v>1.2428112905399856E-3</v>
      </c>
      <c r="W97" s="100">
        <f t="shared" si="23"/>
        <v>8.285408603599904E-4</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3.3691047848885235E-2</v>
      </c>
      <c r="V98" s="67">
        <f t="shared" si="22"/>
        <v>1.2000653135314661E-3</v>
      </c>
      <c r="W98" s="100">
        <f t="shared" si="23"/>
        <v>8.0004354235431072E-4</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3.2532258282276419E-2</v>
      </c>
      <c r="V99" s="68">
        <f>U98*(1-$W$10)+T99</f>
        <v>1.1587895666088186E-3</v>
      </c>
      <c r="W99" s="102">
        <f t="shared" si="23"/>
        <v>7.7252637773921236E-4</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1.7509219200000002E-2</v>
      </c>
      <c r="D36" s="418">
        <f>Dry_Matter_Content!H23</f>
        <v>0.73</v>
      </c>
      <c r="E36" s="284">
        <f>MCF!R35</f>
        <v>0.6</v>
      </c>
      <c r="F36" s="67">
        <f t="shared" si="0"/>
        <v>1.1503557014400001E-3</v>
      </c>
      <c r="G36" s="67">
        <f t="shared" si="1"/>
        <v>1.1503557014400001E-3</v>
      </c>
      <c r="H36" s="67">
        <f t="shared" si="2"/>
        <v>0</v>
      </c>
      <c r="I36" s="67">
        <f t="shared" si="3"/>
        <v>1.1503557014400001E-3</v>
      </c>
      <c r="J36" s="67">
        <f t="shared" si="4"/>
        <v>0</v>
      </c>
      <c r="K36" s="100">
        <f t="shared" si="6"/>
        <v>0</v>
      </c>
      <c r="O36" s="96">
        <f>Amnt_Deposited!B31</f>
        <v>2017</v>
      </c>
      <c r="P36" s="99">
        <f>Amnt_Deposited!H31</f>
        <v>1.7509219200000002E-2</v>
      </c>
      <c r="Q36" s="284">
        <f>MCF!R35</f>
        <v>0.6</v>
      </c>
      <c r="R36" s="67">
        <f t="shared" si="5"/>
        <v>1.2606637824E-3</v>
      </c>
      <c r="S36" s="67">
        <f t="shared" si="7"/>
        <v>1.2606637824E-3</v>
      </c>
      <c r="T36" s="67">
        <f t="shared" si="8"/>
        <v>0</v>
      </c>
      <c r="U36" s="67">
        <f t="shared" si="9"/>
        <v>1.2606637824E-3</v>
      </c>
      <c r="V36" s="67">
        <f t="shared" si="10"/>
        <v>0</v>
      </c>
      <c r="W36" s="100">
        <f t="shared" si="11"/>
        <v>0</v>
      </c>
    </row>
    <row r="37" spans="2:23">
      <c r="B37" s="96">
        <f>Amnt_Deposited!B32</f>
        <v>2018</v>
      </c>
      <c r="C37" s="99">
        <f>Amnt_Deposited!H32</f>
        <v>1.91866589352E-2</v>
      </c>
      <c r="D37" s="418">
        <f>Dry_Matter_Content!H24</f>
        <v>0.73</v>
      </c>
      <c r="E37" s="284">
        <f>MCF!R36</f>
        <v>0.6</v>
      </c>
      <c r="F37" s="67">
        <f t="shared" si="0"/>
        <v>1.2605634920426398E-3</v>
      </c>
      <c r="G37" s="67">
        <f t="shared" si="1"/>
        <v>1.2605634920426398E-3</v>
      </c>
      <c r="H37" s="67">
        <f t="shared" si="2"/>
        <v>0</v>
      </c>
      <c r="I37" s="67">
        <f t="shared" si="3"/>
        <v>2.3331480387588678E-3</v>
      </c>
      <c r="J37" s="67">
        <f t="shared" si="4"/>
        <v>7.7771154723771851E-5</v>
      </c>
      <c r="K37" s="100">
        <f t="shared" si="6"/>
        <v>5.1847436482514568E-5</v>
      </c>
      <c r="O37" s="96">
        <f>Amnt_Deposited!B32</f>
        <v>2018</v>
      </c>
      <c r="P37" s="99">
        <f>Amnt_Deposited!H32</f>
        <v>1.91866589352E-2</v>
      </c>
      <c r="Q37" s="284">
        <f>MCF!R36</f>
        <v>0.6</v>
      </c>
      <c r="R37" s="67">
        <f t="shared" si="5"/>
        <v>1.3814394433343999E-3</v>
      </c>
      <c r="S37" s="67">
        <f t="shared" si="7"/>
        <v>1.3814394433343999E-3</v>
      </c>
      <c r="T37" s="67">
        <f t="shared" si="8"/>
        <v>0</v>
      </c>
      <c r="U37" s="67">
        <f t="shared" si="9"/>
        <v>2.5568745630234172E-3</v>
      </c>
      <c r="V37" s="67">
        <f t="shared" si="10"/>
        <v>8.5228662710982843E-5</v>
      </c>
      <c r="W37" s="100">
        <f t="shared" si="11"/>
        <v>5.681910847398856E-5</v>
      </c>
    </row>
    <row r="38" spans="2:23">
      <c r="B38" s="96">
        <f>Amnt_Deposited!B33</f>
        <v>2019</v>
      </c>
      <c r="C38" s="99">
        <f>Amnt_Deposited!H33</f>
        <v>2.1015698242622401E-2</v>
      </c>
      <c r="D38" s="418">
        <f>Dry_Matter_Content!H25</f>
        <v>0.73</v>
      </c>
      <c r="E38" s="284">
        <f>MCF!R37</f>
        <v>0.6</v>
      </c>
      <c r="F38" s="67">
        <f t="shared" si="0"/>
        <v>1.3807313745402914E-3</v>
      </c>
      <c r="G38" s="67">
        <f t="shared" si="1"/>
        <v>1.3807313745402914E-3</v>
      </c>
      <c r="H38" s="67">
        <f t="shared" si="2"/>
        <v>0</v>
      </c>
      <c r="I38" s="67">
        <f t="shared" si="3"/>
        <v>3.5561441868047433E-3</v>
      </c>
      <c r="J38" s="67">
        <f t="shared" si="4"/>
        <v>1.5773522649441558E-4</v>
      </c>
      <c r="K38" s="100">
        <f t="shared" si="6"/>
        <v>1.0515681766294372E-4</v>
      </c>
      <c r="O38" s="96">
        <f>Amnt_Deposited!B33</f>
        <v>2019</v>
      </c>
      <c r="P38" s="99">
        <f>Amnt_Deposited!H33</f>
        <v>2.1015698242622401E-2</v>
      </c>
      <c r="Q38" s="284">
        <f>MCF!R37</f>
        <v>0.6</v>
      </c>
      <c r="R38" s="67">
        <f t="shared" si="5"/>
        <v>1.5131302734688128E-3</v>
      </c>
      <c r="S38" s="67">
        <f t="shared" si="7"/>
        <v>1.5131302734688128E-3</v>
      </c>
      <c r="T38" s="67">
        <f t="shared" si="8"/>
        <v>0</v>
      </c>
      <c r="U38" s="67">
        <f t="shared" si="9"/>
        <v>3.897144314306569E-3</v>
      </c>
      <c r="V38" s="67">
        <f t="shared" si="10"/>
        <v>1.7286052218566094E-4</v>
      </c>
      <c r="W38" s="100">
        <f t="shared" si="11"/>
        <v>1.1524034812377396E-4</v>
      </c>
    </row>
    <row r="39" spans="2:23">
      <c r="B39" s="96">
        <f>Amnt_Deposited!B34</f>
        <v>2020</v>
      </c>
      <c r="C39" s="99">
        <f>Amnt_Deposited!H34</f>
        <v>2.3009531583462785E-2</v>
      </c>
      <c r="D39" s="418">
        <f>Dry_Matter_Content!H26</f>
        <v>0.73</v>
      </c>
      <c r="E39" s="284">
        <f>MCF!R38</f>
        <v>0.6</v>
      </c>
      <c r="F39" s="67">
        <f t="shared" si="0"/>
        <v>1.511726225033505E-3</v>
      </c>
      <c r="G39" s="67">
        <f t="shared" si="1"/>
        <v>1.511726225033505E-3</v>
      </c>
      <c r="H39" s="67">
        <f t="shared" si="2"/>
        <v>0</v>
      </c>
      <c r="I39" s="67">
        <f t="shared" si="3"/>
        <v>4.8274530875047116E-3</v>
      </c>
      <c r="J39" s="67">
        <f t="shared" si="4"/>
        <v>2.404173243335366E-4</v>
      </c>
      <c r="K39" s="100">
        <f t="shared" si="6"/>
        <v>1.6027821622235773E-4</v>
      </c>
      <c r="O39" s="96">
        <f>Amnt_Deposited!B34</f>
        <v>2020</v>
      </c>
      <c r="P39" s="99">
        <f>Amnt_Deposited!H34</f>
        <v>2.3009531583462785E-2</v>
      </c>
      <c r="Q39" s="284">
        <f>MCF!R38</f>
        <v>0.6</v>
      </c>
      <c r="R39" s="67">
        <f t="shared" si="5"/>
        <v>1.6566862740093203E-3</v>
      </c>
      <c r="S39" s="67">
        <f t="shared" si="7"/>
        <v>1.6566862740093203E-3</v>
      </c>
      <c r="T39" s="67">
        <f t="shared" si="8"/>
        <v>0</v>
      </c>
      <c r="U39" s="67">
        <f t="shared" si="9"/>
        <v>5.2903595479503697E-3</v>
      </c>
      <c r="V39" s="67">
        <f t="shared" si="10"/>
        <v>2.6347104036551961E-4</v>
      </c>
      <c r="W39" s="100">
        <f t="shared" si="11"/>
        <v>1.7564736024367974E-4</v>
      </c>
    </row>
    <row r="40" spans="2:23">
      <c r="B40" s="96">
        <f>Amnt_Deposited!B35</f>
        <v>2021</v>
      </c>
      <c r="C40" s="99">
        <f>Amnt_Deposited!H35</f>
        <v>2.5182471936130938E-2</v>
      </c>
      <c r="D40" s="418">
        <f>Dry_Matter_Content!H27</f>
        <v>0.73</v>
      </c>
      <c r="E40" s="284">
        <f>MCF!R39</f>
        <v>0.6</v>
      </c>
      <c r="F40" s="67">
        <f t="shared" si="0"/>
        <v>1.6544884062038025E-3</v>
      </c>
      <c r="G40" s="67">
        <f t="shared" si="1"/>
        <v>1.6544884062038025E-3</v>
      </c>
      <c r="H40" s="67">
        <f t="shared" si="2"/>
        <v>0</v>
      </c>
      <c r="I40" s="67">
        <f t="shared" si="3"/>
        <v>6.1555758308790842E-3</v>
      </c>
      <c r="J40" s="67">
        <f t="shared" si="4"/>
        <v>3.2636566282942959E-4</v>
      </c>
      <c r="K40" s="100">
        <f t="shared" si="6"/>
        <v>2.1757710855295305E-4</v>
      </c>
      <c r="O40" s="96">
        <f>Amnt_Deposited!B35</f>
        <v>2021</v>
      </c>
      <c r="P40" s="99">
        <f>Amnt_Deposited!H35</f>
        <v>2.5182471936130938E-2</v>
      </c>
      <c r="Q40" s="284">
        <f>MCF!R39</f>
        <v>0.6</v>
      </c>
      <c r="R40" s="67">
        <f t="shared" si="5"/>
        <v>1.8131379794014274E-3</v>
      </c>
      <c r="S40" s="67">
        <f t="shared" si="7"/>
        <v>1.8131379794014274E-3</v>
      </c>
      <c r="T40" s="67">
        <f t="shared" si="8"/>
        <v>0</v>
      </c>
      <c r="U40" s="67">
        <f t="shared" si="9"/>
        <v>6.7458365269907781E-3</v>
      </c>
      <c r="V40" s="67">
        <f t="shared" si="10"/>
        <v>3.5766100036101878E-4</v>
      </c>
      <c r="W40" s="100">
        <f t="shared" si="11"/>
        <v>2.3844066690734584E-4</v>
      </c>
    </row>
    <row r="41" spans="2:23">
      <c r="B41" s="96">
        <f>Amnt_Deposited!B36</f>
        <v>2022</v>
      </c>
      <c r="C41" s="99">
        <f>Amnt_Deposited!H36</f>
        <v>2.7550043786480367E-2</v>
      </c>
      <c r="D41" s="418">
        <f>Dry_Matter_Content!H28</f>
        <v>0.73</v>
      </c>
      <c r="E41" s="284">
        <f>MCF!R40</f>
        <v>0.6</v>
      </c>
      <c r="F41" s="67">
        <f t="shared" si="0"/>
        <v>1.8100378767717598E-3</v>
      </c>
      <c r="G41" s="67">
        <f t="shared" si="1"/>
        <v>1.8100378767717598E-3</v>
      </c>
      <c r="H41" s="67">
        <f t="shared" si="2"/>
        <v>0</v>
      </c>
      <c r="I41" s="67">
        <f t="shared" si="3"/>
        <v>7.5494587394458407E-3</v>
      </c>
      <c r="J41" s="67">
        <f t="shared" si="4"/>
        <v>4.1615496820500344E-4</v>
      </c>
      <c r="K41" s="100">
        <f t="shared" si="6"/>
        <v>2.7743664547000225E-4</v>
      </c>
      <c r="O41" s="96">
        <f>Amnt_Deposited!B36</f>
        <v>2022</v>
      </c>
      <c r="P41" s="99">
        <f>Amnt_Deposited!H36</f>
        <v>2.7550043786480367E-2</v>
      </c>
      <c r="Q41" s="284">
        <f>MCF!R40</f>
        <v>0.6</v>
      </c>
      <c r="R41" s="67">
        <f t="shared" si="5"/>
        <v>1.9836031526265863E-3</v>
      </c>
      <c r="S41" s="67">
        <f t="shared" si="7"/>
        <v>1.9836031526265863E-3</v>
      </c>
      <c r="T41" s="67">
        <f t="shared" si="8"/>
        <v>0</v>
      </c>
      <c r="U41" s="67">
        <f t="shared" si="9"/>
        <v>8.2733794404885944E-3</v>
      </c>
      <c r="V41" s="67">
        <f t="shared" si="10"/>
        <v>4.5606023912877098E-4</v>
      </c>
      <c r="W41" s="100">
        <f t="shared" si="11"/>
        <v>3.0404015941918065E-4</v>
      </c>
    </row>
    <row r="42" spans="2:23">
      <c r="B42" s="96">
        <f>Amnt_Deposited!B37</f>
        <v>2023</v>
      </c>
      <c r="C42" s="99">
        <f>Amnt_Deposited!H37</f>
        <v>3.0129083734033165E-2</v>
      </c>
      <c r="D42" s="418">
        <f>Dry_Matter_Content!H29</f>
        <v>0.73</v>
      </c>
      <c r="E42" s="284">
        <f>MCF!R41</f>
        <v>0.6</v>
      </c>
      <c r="F42" s="67">
        <f t="shared" si="0"/>
        <v>1.9794808013259787E-3</v>
      </c>
      <c r="G42" s="67">
        <f t="shared" si="1"/>
        <v>1.9794808013259787E-3</v>
      </c>
      <c r="H42" s="67">
        <f t="shared" si="2"/>
        <v>0</v>
      </c>
      <c r="I42" s="67">
        <f t="shared" si="3"/>
        <v>9.0185494736202305E-3</v>
      </c>
      <c r="J42" s="67">
        <f t="shared" si="4"/>
        <v>5.1039006715158822E-4</v>
      </c>
      <c r="K42" s="100">
        <f t="shared" si="6"/>
        <v>3.4026004476772544E-4</v>
      </c>
      <c r="O42" s="96">
        <f>Amnt_Deposited!B37</f>
        <v>2023</v>
      </c>
      <c r="P42" s="99">
        <f>Amnt_Deposited!H37</f>
        <v>3.0129083734033165E-2</v>
      </c>
      <c r="Q42" s="284">
        <f>MCF!R41</f>
        <v>0.6</v>
      </c>
      <c r="R42" s="67">
        <f t="shared" si="5"/>
        <v>2.1692940288503878E-3</v>
      </c>
      <c r="S42" s="67">
        <f t="shared" si="7"/>
        <v>2.1692940288503878E-3</v>
      </c>
      <c r="T42" s="67">
        <f t="shared" si="8"/>
        <v>0</v>
      </c>
      <c r="U42" s="67">
        <f t="shared" si="9"/>
        <v>9.8833418888988854E-3</v>
      </c>
      <c r="V42" s="67">
        <f t="shared" si="10"/>
        <v>5.5933158044009685E-4</v>
      </c>
      <c r="W42" s="100">
        <f t="shared" si="11"/>
        <v>3.7288772029339787E-4</v>
      </c>
    </row>
    <row r="43" spans="2:23">
      <c r="B43" s="96">
        <f>Amnt_Deposited!B38</f>
        <v>2024</v>
      </c>
      <c r="C43" s="99">
        <f>Amnt_Deposited!H38</f>
        <v>3.2937849330590525E-2</v>
      </c>
      <c r="D43" s="418">
        <f>Dry_Matter_Content!H30</f>
        <v>0.73</v>
      </c>
      <c r="E43" s="284">
        <f>MCF!R42</f>
        <v>0.6</v>
      </c>
      <c r="F43" s="67">
        <f t="shared" si="0"/>
        <v>2.1640167010197973E-3</v>
      </c>
      <c r="G43" s="67">
        <f t="shared" si="1"/>
        <v>2.1640167010197973E-3</v>
      </c>
      <c r="H43" s="67">
        <f t="shared" si="2"/>
        <v>0</v>
      </c>
      <c r="I43" s="67">
        <f t="shared" si="3"/>
        <v>1.0572856494739344E-2</v>
      </c>
      <c r="J43" s="67">
        <f t="shared" si="4"/>
        <v>6.0970967990068474E-4</v>
      </c>
      <c r="K43" s="100">
        <f t="shared" si="6"/>
        <v>4.0647311993378981E-4</v>
      </c>
      <c r="O43" s="96">
        <f>Amnt_Deposited!B38</f>
        <v>2024</v>
      </c>
      <c r="P43" s="99">
        <f>Amnt_Deposited!H38</f>
        <v>3.2937849330590525E-2</v>
      </c>
      <c r="Q43" s="284">
        <f>MCF!R42</f>
        <v>0.6</v>
      </c>
      <c r="R43" s="67">
        <f t="shared" si="5"/>
        <v>2.3715251518025178E-3</v>
      </c>
      <c r="S43" s="67">
        <f t="shared" si="7"/>
        <v>2.3715251518025178E-3</v>
      </c>
      <c r="T43" s="67">
        <f t="shared" si="8"/>
        <v>0</v>
      </c>
      <c r="U43" s="67">
        <f t="shared" si="9"/>
        <v>1.158669204902942E-2</v>
      </c>
      <c r="V43" s="67">
        <f t="shared" si="10"/>
        <v>6.6817499167198347E-4</v>
      </c>
      <c r="W43" s="100">
        <f t="shared" si="11"/>
        <v>4.4544999444798896E-4</v>
      </c>
    </row>
    <row r="44" spans="2:23">
      <c r="B44" s="96">
        <f>Amnt_Deposited!B39</f>
        <v>2025</v>
      </c>
      <c r="C44" s="99">
        <f>Amnt_Deposited!H39</f>
        <v>3.599613681702659E-2</v>
      </c>
      <c r="D44" s="418">
        <f>Dry_Matter_Content!H31</f>
        <v>0.73</v>
      </c>
      <c r="E44" s="284">
        <f>MCF!R43</f>
        <v>0.6</v>
      </c>
      <c r="F44" s="67">
        <f t="shared" si="0"/>
        <v>2.3649461888786464E-3</v>
      </c>
      <c r="G44" s="67">
        <f t="shared" si="1"/>
        <v>2.3649461888786464E-3</v>
      </c>
      <c r="H44" s="67">
        <f t="shared" si="2"/>
        <v>0</v>
      </c>
      <c r="I44" s="67">
        <f t="shared" si="3"/>
        <v>1.2223012243326078E-2</v>
      </c>
      <c r="J44" s="67">
        <f t="shared" si="4"/>
        <v>7.147904402919125E-4</v>
      </c>
      <c r="K44" s="100">
        <f t="shared" si="6"/>
        <v>4.765269601946083E-4</v>
      </c>
      <c r="O44" s="96">
        <f>Amnt_Deposited!B39</f>
        <v>2025</v>
      </c>
      <c r="P44" s="99">
        <f>Amnt_Deposited!H39</f>
        <v>3.599613681702659E-2</v>
      </c>
      <c r="Q44" s="284">
        <f>MCF!R43</f>
        <v>0.6</v>
      </c>
      <c r="R44" s="67">
        <f t="shared" si="5"/>
        <v>2.5917218508259145E-3</v>
      </c>
      <c r="S44" s="67">
        <f t="shared" si="7"/>
        <v>2.5917218508259145E-3</v>
      </c>
      <c r="T44" s="67">
        <f t="shared" si="8"/>
        <v>0</v>
      </c>
      <c r="U44" s="67">
        <f t="shared" si="9"/>
        <v>1.3395081910494334E-2</v>
      </c>
      <c r="V44" s="67">
        <f t="shared" si="10"/>
        <v>7.833319893610002E-4</v>
      </c>
      <c r="W44" s="100">
        <f t="shared" si="11"/>
        <v>5.2222132624066676E-4</v>
      </c>
    </row>
    <row r="45" spans="2:23">
      <c r="B45" s="96">
        <f>Amnt_Deposited!B40</f>
        <v>2026</v>
      </c>
      <c r="C45" s="99">
        <f>Amnt_Deposited!H40</f>
        <v>3.9325408477399612E-2</v>
      </c>
      <c r="D45" s="418">
        <f>Dry_Matter_Content!H32</f>
        <v>0.73</v>
      </c>
      <c r="E45" s="284">
        <f>MCF!R44</f>
        <v>0.6</v>
      </c>
      <c r="F45" s="67">
        <f t="shared" si="0"/>
        <v>2.5836793369651543E-3</v>
      </c>
      <c r="G45" s="67">
        <f t="shared" si="1"/>
        <v>2.5836793369651543E-3</v>
      </c>
      <c r="H45" s="67">
        <f t="shared" si="2"/>
        <v>0</v>
      </c>
      <c r="I45" s="67">
        <f t="shared" si="3"/>
        <v>1.398034041327713E-2</v>
      </c>
      <c r="J45" s="67">
        <f t="shared" si="4"/>
        <v>8.26351167014102E-4</v>
      </c>
      <c r="K45" s="100">
        <f t="shared" si="6"/>
        <v>5.5090077800940126E-4</v>
      </c>
      <c r="O45" s="96">
        <f>Amnt_Deposited!B40</f>
        <v>2026</v>
      </c>
      <c r="P45" s="99">
        <f>Amnt_Deposited!H40</f>
        <v>3.9325408477399612E-2</v>
      </c>
      <c r="Q45" s="284">
        <f>MCF!R44</f>
        <v>0.6</v>
      </c>
      <c r="R45" s="67">
        <f t="shared" si="5"/>
        <v>2.8314294103727721E-3</v>
      </c>
      <c r="S45" s="67">
        <f t="shared" si="7"/>
        <v>2.8314294103727721E-3</v>
      </c>
      <c r="T45" s="67">
        <f t="shared" si="8"/>
        <v>0</v>
      </c>
      <c r="U45" s="67">
        <f t="shared" si="9"/>
        <v>1.5320921000851652E-2</v>
      </c>
      <c r="V45" s="67">
        <f t="shared" si="10"/>
        <v>9.0559032001545441E-4</v>
      </c>
      <c r="W45" s="100">
        <f t="shared" si="11"/>
        <v>6.0372688001030287E-4</v>
      </c>
    </row>
    <row r="46" spans="2:23">
      <c r="B46" s="96">
        <f>Amnt_Deposited!B41</f>
        <v>2027</v>
      </c>
      <c r="C46" s="99">
        <f>Amnt_Deposited!H41</f>
        <v>4.2948930387089156E-2</v>
      </c>
      <c r="D46" s="418">
        <f>Dry_Matter_Content!H33</f>
        <v>0.73</v>
      </c>
      <c r="E46" s="284">
        <f>MCF!R45</f>
        <v>0.6</v>
      </c>
      <c r="F46" s="67">
        <f t="shared" si="0"/>
        <v>2.8217447264317569E-3</v>
      </c>
      <c r="G46" s="67">
        <f t="shared" si="1"/>
        <v>2.8217447264317569E-3</v>
      </c>
      <c r="H46" s="67">
        <f t="shared" si="2"/>
        <v>0</v>
      </c>
      <c r="I46" s="67">
        <f t="shared" si="3"/>
        <v>1.5856927727952726E-2</v>
      </c>
      <c r="J46" s="67">
        <f t="shared" si="4"/>
        <v>9.451574117561632E-4</v>
      </c>
      <c r="K46" s="100">
        <f t="shared" si="6"/>
        <v>6.3010494117077547E-4</v>
      </c>
      <c r="O46" s="96">
        <f>Amnt_Deposited!B41</f>
        <v>2027</v>
      </c>
      <c r="P46" s="99">
        <f>Amnt_Deposited!H41</f>
        <v>4.2948930387089156E-2</v>
      </c>
      <c r="Q46" s="284">
        <f>MCF!R45</f>
        <v>0.6</v>
      </c>
      <c r="R46" s="67">
        <f t="shared" si="5"/>
        <v>3.0923229878704189E-3</v>
      </c>
      <c r="S46" s="67">
        <f t="shared" si="7"/>
        <v>3.0923229878704189E-3</v>
      </c>
      <c r="T46" s="67">
        <f t="shared" si="8"/>
        <v>0</v>
      </c>
      <c r="U46" s="67">
        <f t="shared" si="9"/>
        <v>1.7377455044331754E-2</v>
      </c>
      <c r="V46" s="67">
        <f t="shared" si="10"/>
        <v>1.0357889443903159E-3</v>
      </c>
      <c r="W46" s="100">
        <f t="shared" si="11"/>
        <v>6.9052596292687723E-4</v>
      </c>
    </row>
    <row r="47" spans="2:23">
      <c r="B47" s="96">
        <f>Amnt_Deposited!B42</f>
        <v>2028</v>
      </c>
      <c r="C47" s="99">
        <f>Amnt_Deposited!H42</f>
        <v>4.6891921393817301E-2</v>
      </c>
      <c r="D47" s="418">
        <f>Dry_Matter_Content!H34</f>
        <v>0.73</v>
      </c>
      <c r="E47" s="284">
        <f>MCF!R46</f>
        <v>0.6</v>
      </c>
      <c r="F47" s="67">
        <f t="shared" si="0"/>
        <v>3.0807992355737965E-3</v>
      </c>
      <c r="G47" s="67">
        <f t="shared" si="1"/>
        <v>3.0807992355737965E-3</v>
      </c>
      <c r="H47" s="67">
        <f t="shared" si="2"/>
        <v>0</v>
      </c>
      <c r="I47" s="67">
        <f t="shared" si="3"/>
        <v>1.7865700651812186E-2</v>
      </c>
      <c r="J47" s="67">
        <f t="shared" si="4"/>
        <v>1.0720263117143345E-3</v>
      </c>
      <c r="K47" s="100">
        <f t="shared" si="6"/>
        <v>7.1468420780955628E-4</v>
      </c>
      <c r="O47" s="96">
        <f>Amnt_Deposited!B42</f>
        <v>2028</v>
      </c>
      <c r="P47" s="99">
        <f>Amnt_Deposited!H42</f>
        <v>4.6891921393817301E-2</v>
      </c>
      <c r="Q47" s="284">
        <f>MCF!R46</f>
        <v>0.6</v>
      </c>
      <c r="R47" s="67">
        <f t="shared" si="5"/>
        <v>3.3762183403548457E-3</v>
      </c>
      <c r="S47" s="67">
        <f t="shared" si="7"/>
        <v>3.3762183403548457E-3</v>
      </c>
      <c r="T47" s="67">
        <f t="shared" si="8"/>
        <v>0</v>
      </c>
      <c r="U47" s="67">
        <f t="shared" si="9"/>
        <v>1.957885002938322E-2</v>
      </c>
      <c r="V47" s="67">
        <f t="shared" si="10"/>
        <v>1.1748233553033802E-3</v>
      </c>
      <c r="W47" s="100">
        <f t="shared" si="11"/>
        <v>7.8321557020225344E-4</v>
      </c>
    </row>
    <row r="48" spans="2:23">
      <c r="B48" s="96">
        <f>Amnt_Deposited!B43</f>
        <v>2029</v>
      </c>
      <c r="C48" s="99">
        <f>Amnt_Deposited!H43</f>
        <v>5.1181714237494971E-2</v>
      </c>
      <c r="D48" s="418">
        <f>Dry_Matter_Content!H35</f>
        <v>0.73</v>
      </c>
      <c r="E48" s="284">
        <f>MCF!R47</f>
        <v>0.6</v>
      </c>
      <c r="F48" s="67">
        <f t="shared" si="0"/>
        <v>3.362638625403419E-3</v>
      </c>
      <c r="G48" s="67">
        <f t="shared" si="1"/>
        <v>3.362638625403419E-3</v>
      </c>
      <c r="H48" s="67">
        <f t="shared" si="2"/>
        <v>0</v>
      </c>
      <c r="I48" s="67">
        <f t="shared" si="3"/>
        <v>2.0020507501442773E-2</v>
      </c>
      <c r="J48" s="67">
        <f t="shared" si="4"/>
        <v>1.207831775772832E-3</v>
      </c>
      <c r="K48" s="100">
        <f t="shared" si="6"/>
        <v>8.0522118384855461E-4</v>
      </c>
      <c r="O48" s="96">
        <f>Amnt_Deposited!B43</f>
        <v>2029</v>
      </c>
      <c r="P48" s="99">
        <f>Amnt_Deposited!H43</f>
        <v>5.1181714237494971E-2</v>
      </c>
      <c r="Q48" s="284">
        <f>MCF!R47</f>
        <v>0.6</v>
      </c>
      <c r="R48" s="67">
        <f t="shared" si="5"/>
        <v>3.6850834250996378E-3</v>
      </c>
      <c r="S48" s="67">
        <f t="shared" si="7"/>
        <v>3.6850834250996378E-3</v>
      </c>
      <c r="T48" s="67">
        <f t="shared" si="8"/>
        <v>0</v>
      </c>
      <c r="U48" s="67">
        <f t="shared" si="9"/>
        <v>2.1940282193361946E-2</v>
      </c>
      <c r="V48" s="67">
        <f t="shared" si="10"/>
        <v>1.3236512611209119E-3</v>
      </c>
      <c r="W48" s="100">
        <f t="shared" si="11"/>
        <v>8.8243417408060787E-4</v>
      </c>
    </row>
    <row r="49" spans="2:23">
      <c r="B49" s="96">
        <f>Amnt_Deposited!B44</f>
        <v>2030</v>
      </c>
      <c r="C49" s="99">
        <f>Amnt_Deposited!H44</f>
        <v>5.5866402000000003E-2</v>
      </c>
      <c r="D49" s="418">
        <f>Dry_Matter_Content!H36</f>
        <v>0.73</v>
      </c>
      <c r="E49" s="284">
        <f>MCF!R48</f>
        <v>0.6</v>
      </c>
      <c r="F49" s="67">
        <f t="shared" si="0"/>
        <v>3.6704226114000001E-3</v>
      </c>
      <c r="G49" s="67">
        <f t="shared" si="1"/>
        <v>3.6704226114000001E-3</v>
      </c>
      <c r="H49" s="67">
        <f t="shared" si="2"/>
        <v>0</v>
      </c>
      <c r="I49" s="67">
        <f t="shared" si="3"/>
        <v>2.2337420077125917E-2</v>
      </c>
      <c r="J49" s="67">
        <f t="shared" si="4"/>
        <v>1.3535100357168536E-3</v>
      </c>
      <c r="K49" s="100">
        <f t="shared" si="6"/>
        <v>9.0234002381123571E-4</v>
      </c>
      <c r="O49" s="96">
        <f>Amnt_Deposited!B44</f>
        <v>2030</v>
      </c>
      <c r="P49" s="99">
        <f>Amnt_Deposited!H44</f>
        <v>5.5866402000000003E-2</v>
      </c>
      <c r="Q49" s="284">
        <f>MCF!R48</f>
        <v>0.6</v>
      </c>
      <c r="R49" s="67">
        <f t="shared" si="5"/>
        <v>4.0223809439999996E-3</v>
      </c>
      <c r="S49" s="67">
        <f t="shared" si="7"/>
        <v>4.0223809439999996E-3</v>
      </c>
      <c r="T49" s="67">
        <f t="shared" si="8"/>
        <v>0</v>
      </c>
      <c r="U49" s="67">
        <f t="shared" si="9"/>
        <v>2.4479364468083201E-2</v>
      </c>
      <c r="V49" s="67">
        <f t="shared" si="10"/>
        <v>1.4832986692787441E-3</v>
      </c>
      <c r="W49" s="100">
        <f t="shared" si="11"/>
        <v>9.8886577951916256E-4</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2.0827272432555256E-2</v>
      </c>
      <c r="J50" s="67">
        <f t="shared" si="4"/>
        <v>1.5101476445706615E-3</v>
      </c>
      <c r="K50" s="100">
        <f t="shared" si="6"/>
        <v>1.0067650963804409E-3</v>
      </c>
      <c r="O50" s="96">
        <f>Amnt_Deposited!B45</f>
        <v>2031</v>
      </c>
      <c r="P50" s="99">
        <f>Amnt_Deposited!H45</f>
        <v>0</v>
      </c>
      <c r="Q50" s="284">
        <f>MCF!R49</f>
        <v>0.6</v>
      </c>
      <c r="R50" s="67">
        <f t="shared" si="5"/>
        <v>0</v>
      </c>
      <c r="S50" s="67">
        <f t="shared" si="7"/>
        <v>0</v>
      </c>
      <c r="T50" s="67">
        <f t="shared" si="8"/>
        <v>0</v>
      </c>
      <c r="U50" s="67">
        <f t="shared" si="9"/>
        <v>2.2824408145266036E-2</v>
      </c>
      <c r="V50" s="67">
        <f t="shared" si="10"/>
        <v>1.6549563228171636E-3</v>
      </c>
      <c r="W50" s="100">
        <f t="shared" si="11"/>
        <v>1.1033042152114422E-3</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1.9419220101612046E-2</v>
      </c>
      <c r="J51" s="67">
        <f t="shared" si="4"/>
        <v>1.4080523309432094E-3</v>
      </c>
      <c r="K51" s="100">
        <f t="shared" si="6"/>
        <v>9.3870155396213952E-4</v>
      </c>
      <c r="O51" s="96">
        <f>Amnt_Deposited!B46</f>
        <v>2032</v>
      </c>
      <c r="P51" s="99">
        <f>Amnt_Deposited!H46</f>
        <v>0</v>
      </c>
      <c r="Q51" s="284">
        <f>MCF!R50</f>
        <v>0.6</v>
      </c>
      <c r="R51" s="67">
        <f t="shared" ref="R51:R82" si="13">P51*$W$6*DOCF*Q51</f>
        <v>0</v>
      </c>
      <c r="S51" s="67">
        <f t="shared" si="7"/>
        <v>0</v>
      </c>
      <c r="T51" s="67">
        <f t="shared" si="8"/>
        <v>0</v>
      </c>
      <c r="U51" s="67">
        <f t="shared" si="9"/>
        <v>2.128133709765704E-2</v>
      </c>
      <c r="V51" s="67">
        <f t="shared" si="10"/>
        <v>1.5430710476089968E-3</v>
      </c>
      <c r="W51" s="100">
        <f t="shared" si="11"/>
        <v>1.0287140317393312E-3</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1.8106360810136432E-2</v>
      </c>
      <c r="J52" s="67">
        <f t="shared" si="4"/>
        <v>1.3128592914756134E-3</v>
      </c>
      <c r="K52" s="100">
        <f t="shared" si="6"/>
        <v>8.7523952765040892E-4</v>
      </c>
      <c r="O52" s="96">
        <f>Amnt_Deposited!B47</f>
        <v>2033</v>
      </c>
      <c r="P52" s="99">
        <f>Amnt_Deposited!H47</f>
        <v>0</v>
      </c>
      <c r="Q52" s="284">
        <f>MCF!R51</f>
        <v>0.6</v>
      </c>
      <c r="R52" s="67">
        <f t="shared" si="13"/>
        <v>0</v>
      </c>
      <c r="S52" s="67">
        <f t="shared" si="7"/>
        <v>0</v>
      </c>
      <c r="T52" s="67">
        <f t="shared" si="8"/>
        <v>0</v>
      </c>
      <c r="U52" s="67">
        <f t="shared" si="9"/>
        <v>1.9842587189190613E-2</v>
      </c>
      <c r="V52" s="67">
        <f t="shared" si="10"/>
        <v>1.4387499084664258E-3</v>
      </c>
      <c r="W52" s="100">
        <f t="shared" si="11"/>
        <v>9.5916660564428387E-4</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1.6882258920358467E-2</v>
      </c>
      <c r="J53" s="67">
        <f t="shared" si="4"/>
        <v>1.224101889777964E-3</v>
      </c>
      <c r="K53" s="100">
        <f t="shared" si="6"/>
        <v>8.1606792651864259E-4</v>
      </c>
      <c r="O53" s="96">
        <f>Amnt_Deposited!B48</f>
        <v>2034</v>
      </c>
      <c r="P53" s="99">
        <f>Amnt_Deposited!H48</f>
        <v>0</v>
      </c>
      <c r="Q53" s="284">
        <f>MCF!R52</f>
        <v>0.6</v>
      </c>
      <c r="R53" s="67">
        <f t="shared" si="13"/>
        <v>0</v>
      </c>
      <c r="S53" s="67">
        <f t="shared" si="7"/>
        <v>0</v>
      </c>
      <c r="T53" s="67">
        <f t="shared" si="8"/>
        <v>0</v>
      </c>
      <c r="U53" s="67">
        <f t="shared" si="9"/>
        <v>1.850110566614627E-2</v>
      </c>
      <c r="V53" s="67">
        <f t="shared" si="10"/>
        <v>1.3414815230443442E-3</v>
      </c>
      <c r="W53" s="100">
        <f t="shared" si="11"/>
        <v>8.9432101536289607E-4</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1.5740913883394301E-2</v>
      </c>
      <c r="J54" s="67">
        <f t="shared" si="4"/>
        <v>1.1413450369641659E-3</v>
      </c>
      <c r="K54" s="100">
        <f t="shared" si="6"/>
        <v>7.6089669130944388E-4</v>
      </c>
      <c r="O54" s="96">
        <f>Amnt_Deposited!B49</f>
        <v>2035</v>
      </c>
      <c r="P54" s="99">
        <f>Amnt_Deposited!H49</f>
        <v>0</v>
      </c>
      <c r="Q54" s="284">
        <f>MCF!R53</f>
        <v>0.6</v>
      </c>
      <c r="R54" s="67">
        <f t="shared" si="13"/>
        <v>0</v>
      </c>
      <c r="S54" s="67">
        <f t="shared" si="7"/>
        <v>0</v>
      </c>
      <c r="T54" s="67">
        <f t="shared" si="8"/>
        <v>0</v>
      </c>
      <c r="U54" s="67">
        <f t="shared" si="9"/>
        <v>1.7250316584541705E-2</v>
      </c>
      <c r="V54" s="67">
        <f t="shared" si="10"/>
        <v>1.2507890816045655E-3</v>
      </c>
      <c r="W54" s="100">
        <f t="shared" si="11"/>
        <v>8.3385938773637702E-4</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1.4676730824548586E-2</v>
      </c>
      <c r="J55" s="67">
        <f t="shared" si="4"/>
        <v>1.0641830588457143E-3</v>
      </c>
      <c r="K55" s="100">
        <f t="shared" si="6"/>
        <v>7.0945537256380956E-4</v>
      </c>
      <c r="O55" s="96">
        <f>Amnt_Deposited!B50</f>
        <v>2036</v>
      </c>
      <c r="P55" s="99">
        <f>Amnt_Deposited!H50</f>
        <v>0</v>
      </c>
      <c r="Q55" s="284">
        <f>MCF!R54</f>
        <v>0.6</v>
      </c>
      <c r="R55" s="67">
        <f t="shared" si="13"/>
        <v>0</v>
      </c>
      <c r="S55" s="67">
        <f t="shared" si="7"/>
        <v>0</v>
      </c>
      <c r="T55" s="67">
        <f t="shared" si="8"/>
        <v>0</v>
      </c>
      <c r="U55" s="67">
        <f t="shared" si="9"/>
        <v>1.608408857484777E-2</v>
      </c>
      <c r="V55" s="67">
        <f t="shared" si="10"/>
        <v>1.1662280096939339E-3</v>
      </c>
      <c r="W55" s="100">
        <f t="shared" si="11"/>
        <v>7.7748533979595587E-4</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1.3684493117232235E-2</v>
      </c>
      <c r="J56" s="67">
        <f t="shared" si="4"/>
        <v>9.9223770731635195E-4</v>
      </c>
      <c r="K56" s="100">
        <f t="shared" si="6"/>
        <v>6.6149180487756797E-4</v>
      </c>
      <c r="O56" s="96">
        <f>Amnt_Deposited!B51</f>
        <v>2037</v>
      </c>
      <c r="P56" s="99">
        <f>Amnt_Deposited!H51</f>
        <v>0</v>
      </c>
      <c r="Q56" s="284">
        <f>MCF!R55</f>
        <v>0.6</v>
      </c>
      <c r="R56" s="67">
        <f t="shared" si="13"/>
        <v>0</v>
      </c>
      <c r="S56" s="67">
        <f t="shared" si="7"/>
        <v>0</v>
      </c>
      <c r="T56" s="67">
        <f t="shared" si="8"/>
        <v>0</v>
      </c>
      <c r="U56" s="67">
        <f t="shared" si="9"/>
        <v>1.4996704786007932E-2</v>
      </c>
      <c r="V56" s="67">
        <f t="shared" si="10"/>
        <v>1.0873837888398382E-3</v>
      </c>
      <c r="W56" s="100">
        <f t="shared" si="11"/>
        <v>7.2492252589322547E-4</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1.2759336811052822E-2</v>
      </c>
      <c r="J57" s="67">
        <f t="shared" si="4"/>
        <v>9.2515630617941375E-4</v>
      </c>
      <c r="K57" s="100">
        <f t="shared" si="6"/>
        <v>6.1677087078627576E-4</v>
      </c>
      <c r="O57" s="96">
        <f>Amnt_Deposited!B52</f>
        <v>2038</v>
      </c>
      <c r="P57" s="99">
        <f>Amnt_Deposited!H52</f>
        <v>0</v>
      </c>
      <c r="Q57" s="284">
        <f>MCF!R56</f>
        <v>0.6</v>
      </c>
      <c r="R57" s="67">
        <f t="shared" si="13"/>
        <v>0</v>
      </c>
      <c r="S57" s="67">
        <f t="shared" si="7"/>
        <v>0</v>
      </c>
      <c r="T57" s="67">
        <f t="shared" si="8"/>
        <v>0</v>
      </c>
      <c r="U57" s="67">
        <f t="shared" si="9"/>
        <v>1.3982834861427752E-2</v>
      </c>
      <c r="V57" s="67">
        <f t="shared" si="10"/>
        <v>1.0138699245801797E-3</v>
      </c>
      <c r="W57" s="100">
        <f t="shared" si="11"/>
        <v>6.7591328305345306E-4</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1.1896726788724121E-2</v>
      </c>
      <c r="J58" s="67">
        <f t="shared" si="4"/>
        <v>8.6261002232870072E-4</v>
      </c>
      <c r="K58" s="100">
        <f t="shared" si="6"/>
        <v>5.7507334821913381E-4</v>
      </c>
      <c r="O58" s="96">
        <f>Amnt_Deposited!B53</f>
        <v>2039</v>
      </c>
      <c r="P58" s="99">
        <f>Amnt_Deposited!H53</f>
        <v>0</v>
      </c>
      <c r="Q58" s="284">
        <f>MCF!R57</f>
        <v>0.6</v>
      </c>
      <c r="R58" s="67">
        <f t="shared" si="13"/>
        <v>0</v>
      </c>
      <c r="S58" s="67">
        <f t="shared" si="7"/>
        <v>0</v>
      </c>
      <c r="T58" s="67">
        <f t="shared" si="8"/>
        <v>0</v>
      </c>
      <c r="U58" s="67">
        <f t="shared" si="9"/>
        <v>1.3037508809560682E-2</v>
      </c>
      <c r="V58" s="67">
        <f t="shared" si="10"/>
        <v>9.4532605186706936E-4</v>
      </c>
      <c r="W58" s="100">
        <f t="shared" si="11"/>
        <v>6.302173679113795E-4</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1.1092434534915908E-2</v>
      </c>
      <c r="J59" s="67">
        <f t="shared" si="4"/>
        <v>8.0429225380821258E-4</v>
      </c>
      <c r="K59" s="100">
        <f t="shared" si="6"/>
        <v>5.3619483587214172E-4</v>
      </c>
      <c r="O59" s="96">
        <f>Amnt_Deposited!B54</f>
        <v>2040</v>
      </c>
      <c r="P59" s="99">
        <f>Amnt_Deposited!H54</f>
        <v>0</v>
      </c>
      <c r="Q59" s="284">
        <f>MCF!R58</f>
        <v>0.6</v>
      </c>
      <c r="R59" s="67">
        <f t="shared" si="13"/>
        <v>0</v>
      </c>
      <c r="S59" s="67">
        <f t="shared" si="7"/>
        <v>0</v>
      </c>
      <c r="T59" s="67">
        <f t="shared" si="8"/>
        <v>0</v>
      </c>
      <c r="U59" s="67">
        <f t="shared" si="9"/>
        <v>1.2156092641003736E-2</v>
      </c>
      <c r="V59" s="67">
        <f t="shared" si="10"/>
        <v>8.8141616855694541E-4</v>
      </c>
      <c r="W59" s="100">
        <f t="shared" si="11"/>
        <v>5.8761077903796361E-4</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1.0342517408066904E-2</v>
      </c>
      <c r="J60" s="67">
        <f t="shared" si="4"/>
        <v>7.4991712684900386E-4</v>
      </c>
      <c r="K60" s="100">
        <f t="shared" si="6"/>
        <v>4.9994475123266917E-4</v>
      </c>
      <c r="O60" s="96">
        <f>Amnt_Deposited!B55</f>
        <v>2041</v>
      </c>
      <c r="P60" s="99">
        <f>Amnt_Deposited!H55</f>
        <v>0</v>
      </c>
      <c r="Q60" s="284">
        <f>MCF!R59</f>
        <v>0.6</v>
      </c>
      <c r="R60" s="67">
        <f t="shared" si="13"/>
        <v>0</v>
      </c>
      <c r="S60" s="67">
        <f t="shared" si="7"/>
        <v>0</v>
      </c>
      <c r="T60" s="67">
        <f t="shared" si="8"/>
        <v>0</v>
      </c>
      <c r="U60" s="67">
        <f t="shared" si="9"/>
        <v>1.133426565267606E-2</v>
      </c>
      <c r="V60" s="67">
        <f t="shared" si="10"/>
        <v>8.2182698832767545E-4</v>
      </c>
      <c r="W60" s="100">
        <f t="shared" si="11"/>
        <v>5.4788465888511693E-4</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9.6432993135512676E-3</v>
      </c>
      <c r="J61" s="67">
        <f t="shared" si="4"/>
        <v>6.9921809451563613E-4</v>
      </c>
      <c r="K61" s="100">
        <f t="shared" si="6"/>
        <v>4.661453963437574E-4</v>
      </c>
      <c r="O61" s="96">
        <f>Amnt_Deposited!B56</f>
        <v>2042</v>
      </c>
      <c r="P61" s="99">
        <f>Amnt_Deposited!H56</f>
        <v>0</v>
      </c>
      <c r="Q61" s="284">
        <f>MCF!R60</f>
        <v>0.6</v>
      </c>
      <c r="R61" s="67">
        <f t="shared" si="13"/>
        <v>0</v>
      </c>
      <c r="S61" s="67">
        <f t="shared" si="7"/>
        <v>0</v>
      </c>
      <c r="T61" s="67">
        <f t="shared" si="8"/>
        <v>0</v>
      </c>
      <c r="U61" s="67">
        <f t="shared" si="9"/>
        <v>1.0567999247727418E-2</v>
      </c>
      <c r="V61" s="67">
        <f t="shared" si="10"/>
        <v>7.6626640494864247E-4</v>
      </c>
      <c r="W61" s="100">
        <f t="shared" si="11"/>
        <v>5.1084426996576165E-4</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8.9913526834584749E-3</v>
      </c>
      <c r="J62" s="67">
        <f t="shared" si="4"/>
        <v>6.5194663009279243E-4</v>
      </c>
      <c r="K62" s="100">
        <f t="shared" si="6"/>
        <v>4.3463108672852827E-4</v>
      </c>
      <c r="O62" s="96">
        <f>Amnt_Deposited!B57</f>
        <v>2043</v>
      </c>
      <c r="P62" s="99">
        <f>Amnt_Deposited!H57</f>
        <v>0</v>
      </c>
      <c r="Q62" s="284">
        <f>MCF!R61</f>
        <v>0.6</v>
      </c>
      <c r="R62" s="67">
        <f t="shared" si="13"/>
        <v>0</v>
      </c>
      <c r="S62" s="67">
        <f t="shared" si="7"/>
        <v>0</v>
      </c>
      <c r="T62" s="67">
        <f t="shared" si="8"/>
        <v>0</v>
      </c>
      <c r="U62" s="67">
        <f t="shared" si="9"/>
        <v>9.8535371873517547E-3</v>
      </c>
      <c r="V62" s="67">
        <f t="shared" si="10"/>
        <v>7.1446206037566304E-4</v>
      </c>
      <c r="W62" s="100">
        <f t="shared" si="11"/>
        <v>4.7630804025044203E-4</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8.3834816746514457E-3</v>
      </c>
      <c r="J63" s="67">
        <f t="shared" si="4"/>
        <v>6.0787100880702895E-4</v>
      </c>
      <c r="K63" s="100">
        <f t="shared" si="6"/>
        <v>4.0524733920468595E-4</v>
      </c>
      <c r="O63" s="96">
        <f>Amnt_Deposited!B58</f>
        <v>2044</v>
      </c>
      <c r="P63" s="99">
        <f>Amnt_Deposited!H58</f>
        <v>0</v>
      </c>
      <c r="Q63" s="284">
        <f>MCF!R62</f>
        <v>0.6</v>
      </c>
      <c r="R63" s="67">
        <f t="shared" si="13"/>
        <v>0</v>
      </c>
      <c r="S63" s="67">
        <f t="shared" si="7"/>
        <v>0</v>
      </c>
      <c r="T63" s="67">
        <f t="shared" si="8"/>
        <v>0</v>
      </c>
      <c r="U63" s="67">
        <f t="shared" si="9"/>
        <v>9.1873771777002157E-3</v>
      </c>
      <c r="V63" s="67">
        <f t="shared" si="10"/>
        <v>6.6616000965153863E-4</v>
      </c>
      <c r="W63" s="100">
        <f t="shared" si="11"/>
        <v>4.4410667310102576E-4</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7.8167065027397783E-3</v>
      </c>
      <c r="J64" s="67">
        <f t="shared" si="4"/>
        <v>5.66775171911668E-4</v>
      </c>
      <c r="K64" s="100">
        <f t="shared" si="6"/>
        <v>3.7785011460777867E-4</v>
      </c>
      <c r="O64" s="96">
        <f>Amnt_Deposited!B59</f>
        <v>2045</v>
      </c>
      <c r="P64" s="99">
        <f>Amnt_Deposited!H59</f>
        <v>0</v>
      </c>
      <c r="Q64" s="284">
        <f>MCF!R63</f>
        <v>0.6</v>
      </c>
      <c r="R64" s="67">
        <f t="shared" si="13"/>
        <v>0</v>
      </c>
      <c r="S64" s="67">
        <f t="shared" si="7"/>
        <v>0</v>
      </c>
      <c r="T64" s="67">
        <f t="shared" si="8"/>
        <v>0</v>
      </c>
      <c r="U64" s="67">
        <f t="shared" si="9"/>
        <v>8.566253701632635E-3</v>
      </c>
      <c r="V64" s="67">
        <f t="shared" si="10"/>
        <v>6.2112347606758142E-4</v>
      </c>
      <c r="W64" s="100">
        <f t="shared" si="11"/>
        <v>4.1408231737838759E-4</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7.2882488351732073E-3</v>
      </c>
      <c r="J65" s="67">
        <f t="shared" si="4"/>
        <v>5.2845766756657068E-4</v>
      </c>
      <c r="K65" s="100">
        <f t="shared" si="6"/>
        <v>3.5230511171104712E-4</v>
      </c>
      <c r="O65" s="96">
        <f>Amnt_Deposited!B60</f>
        <v>2046</v>
      </c>
      <c r="P65" s="99">
        <f>Amnt_Deposited!H60</f>
        <v>0</v>
      </c>
      <c r="Q65" s="284">
        <f>MCF!R64</f>
        <v>0.6</v>
      </c>
      <c r="R65" s="67">
        <f t="shared" si="13"/>
        <v>0</v>
      </c>
      <c r="S65" s="67">
        <f t="shared" si="7"/>
        <v>0</v>
      </c>
      <c r="T65" s="67">
        <f t="shared" si="8"/>
        <v>0</v>
      </c>
      <c r="U65" s="67">
        <f t="shared" si="9"/>
        <v>7.9871220111487218E-3</v>
      </c>
      <c r="V65" s="67">
        <f t="shared" si="10"/>
        <v>5.7913169048391319E-4</v>
      </c>
      <c r="W65" s="100">
        <f t="shared" si="11"/>
        <v>3.8608779365594209E-4</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6.7955181718522247E-3</v>
      </c>
      <c r="J66" s="67">
        <f t="shared" si="4"/>
        <v>4.9273066332098259E-4</v>
      </c>
      <c r="K66" s="100">
        <f t="shared" si="6"/>
        <v>3.2848710888065506E-4</v>
      </c>
      <c r="O66" s="96">
        <f>Amnt_Deposited!B61</f>
        <v>2047</v>
      </c>
      <c r="P66" s="99">
        <f>Amnt_Deposited!H61</f>
        <v>0</v>
      </c>
      <c r="Q66" s="284">
        <f>MCF!R65</f>
        <v>0.6</v>
      </c>
      <c r="R66" s="67">
        <f t="shared" si="13"/>
        <v>0</v>
      </c>
      <c r="S66" s="67">
        <f t="shared" si="7"/>
        <v>0</v>
      </c>
      <c r="T66" s="67">
        <f t="shared" si="8"/>
        <v>0</v>
      </c>
      <c r="U66" s="67">
        <f t="shared" si="9"/>
        <v>7.4471432020298371E-3</v>
      </c>
      <c r="V66" s="67">
        <f t="shared" si="10"/>
        <v>5.3997880911888516E-4</v>
      </c>
      <c r="W66" s="100">
        <f t="shared" si="11"/>
        <v>3.5998587274592344E-4</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6.3360991464935824E-3</v>
      </c>
      <c r="J67" s="67">
        <f t="shared" si="4"/>
        <v>4.5941902535864268E-4</v>
      </c>
      <c r="K67" s="100">
        <f t="shared" si="6"/>
        <v>3.0627935023909512E-4</v>
      </c>
      <c r="O67" s="96">
        <f>Amnt_Deposited!B62</f>
        <v>2048</v>
      </c>
      <c r="P67" s="99">
        <f>Amnt_Deposited!H62</f>
        <v>0</v>
      </c>
      <c r="Q67" s="284">
        <f>MCF!R66</f>
        <v>0.6</v>
      </c>
      <c r="R67" s="67">
        <f t="shared" si="13"/>
        <v>0</v>
      </c>
      <c r="S67" s="67">
        <f t="shared" si="7"/>
        <v>0</v>
      </c>
      <c r="T67" s="67">
        <f t="shared" si="8"/>
        <v>0</v>
      </c>
      <c r="U67" s="67">
        <f t="shared" si="9"/>
        <v>6.9436702975272145E-3</v>
      </c>
      <c r="V67" s="67">
        <f t="shared" si="10"/>
        <v>5.0347290450262225E-4</v>
      </c>
      <c r="W67" s="100">
        <f t="shared" si="11"/>
        <v>3.3564860300174817E-4</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5.9077396865019702E-3</v>
      </c>
      <c r="J68" s="67">
        <f t="shared" si="4"/>
        <v>4.2835945999161257E-4</v>
      </c>
      <c r="K68" s="100">
        <f t="shared" si="6"/>
        <v>2.855729733277417E-4</v>
      </c>
      <c r="O68" s="96">
        <f>Amnt_Deposited!B63</f>
        <v>2049</v>
      </c>
      <c r="P68" s="99">
        <f>Amnt_Deposited!H63</f>
        <v>0</v>
      </c>
      <c r="Q68" s="284">
        <f>MCF!R67</f>
        <v>0.6</v>
      </c>
      <c r="R68" s="67">
        <f t="shared" si="13"/>
        <v>0</v>
      </c>
      <c r="S68" s="67">
        <f t="shared" si="7"/>
        <v>0</v>
      </c>
      <c r="T68" s="67">
        <f t="shared" si="8"/>
        <v>0</v>
      </c>
      <c r="U68" s="67">
        <f t="shared" si="9"/>
        <v>6.4742352728788723E-3</v>
      </c>
      <c r="V68" s="67">
        <f t="shared" si="10"/>
        <v>4.6943502464834259E-4</v>
      </c>
      <c r="W68" s="100">
        <f t="shared" si="11"/>
        <v>3.1295668309889503E-4</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5.5083399733075415E-3</v>
      </c>
      <c r="J69" s="67">
        <f t="shared" si="4"/>
        <v>3.993997131944289E-4</v>
      </c>
      <c r="K69" s="100">
        <f t="shared" si="6"/>
        <v>2.6626647546295257E-4</v>
      </c>
      <c r="O69" s="96">
        <f>Amnt_Deposited!B64</f>
        <v>2050</v>
      </c>
      <c r="P69" s="99">
        <f>Amnt_Deposited!H64</f>
        <v>0</v>
      </c>
      <c r="Q69" s="284">
        <f>MCF!R68</f>
        <v>0.6</v>
      </c>
      <c r="R69" s="67">
        <f t="shared" si="13"/>
        <v>0</v>
      </c>
      <c r="S69" s="67">
        <f t="shared" si="7"/>
        <v>0</v>
      </c>
      <c r="T69" s="67">
        <f t="shared" si="8"/>
        <v>0</v>
      </c>
      <c r="U69" s="67">
        <f t="shared" si="9"/>
        <v>6.0365369570493611E-3</v>
      </c>
      <c r="V69" s="67">
        <f t="shared" si="10"/>
        <v>4.3769831582951118E-4</v>
      </c>
      <c r="W69" s="100">
        <f t="shared" si="11"/>
        <v>2.9179887721967408E-4</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5.1359421490528474E-3</v>
      </c>
      <c r="J70" s="67">
        <f t="shared" si="4"/>
        <v>3.7239782425469375E-4</v>
      </c>
      <c r="K70" s="100">
        <f t="shared" si="6"/>
        <v>2.4826521616979583E-4</v>
      </c>
      <c r="O70" s="96">
        <f>Amnt_Deposited!B65</f>
        <v>2051</v>
      </c>
      <c r="P70" s="99">
        <f>Amnt_Deposited!H65</f>
        <v>0</v>
      </c>
      <c r="Q70" s="284">
        <f>MCF!R69</f>
        <v>0.6</v>
      </c>
      <c r="R70" s="67">
        <f t="shared" si="13"/>
        <v>0</v>
      </c>
      <c r="S70" s="67">
        <f t="shared" si="7"/>
        <v>0</v>
      </c>
      <c r="T70" s="67">
        <f t="shared" si="8"/>
        <v>0</v>
      </c>
      <c r="U70" s="67">
        <f t="shared" si="9"/>
        <v>5.6284297523866832E-3</v>
      </c>
      <c r="V70" s="67">
        <f t="shared" si="10"/>
        <v>4.0810720466267808E-4</v>
      </c>
      <c r="W70" s="100">
        <f t="shared" si="11"/>
        <v>2.7207146977511869E-4</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4.7887207191713499E-3</v>
      </c>
      <c r="J71" s="67">
        <f t="shared" si="4"/>
        <v>3.4722142988149785E-4</v>
      </c>
      <c r="K71" s="100">
        <f t="shared" si="6"/>
        <v>2.3148095325433189E-4</v>
      </c>
      <c r="O71" s="96">
        <f>Amnt_Deposited!B66</f>
        <v>2052</v>
      </c>
      <c r="P71" s="99">
        <f>Amnt_Deposited!H66</f>
        <v>0</v>
      </c>
      <c r="Q71" s="284">
        <f>MCF!R70</f>
        <v>0.6</v>
      </c>
      <c r="R71" s="67">
        <f t="shared" si="13"/>
        <v>0</v>
      </c>
      <c r="S71" s="67">
        <f t="shared" si="7"/>
        <v>0</v>
      </c>
      <c r="T71" s="67">
        <f t="shared" si="8"/>
        <v>0</v>
      </c>
      <c r="U71" s="67">
        <f t="shared" si="9"/>
        <v>5.2479131169001101E-3</v>
      </c>
      <c r="V71" s="67">
        <f t="shared" si="10"/>
        <v>3.8051663548657305E-4</v>
      </c>
      <c r="W71" s="100">
        <f t="shared" si="11"/>
        <v>2.5367775699104868E-4</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4.464973603810935E-3</v>
      </c>
      <c r="J72" s="67">
        <f t="shared" si="4"/>
        <v>3.2374711536041517E-4</v>
      </c>
      <c r="K72" s="100">
        <f t="shared" si="6"/>
        <v>2.1583141024027677E-4</v>
      </c>
      <c r="O72" s="96">
        <f>Amnt_Deposited!B67</f>
        <v>2053</v>
      </c>
      <c r="P72" s="99">
        <f>Amnt_Deposited!H67</f>
        <v>0</v>
      </c>
      <c r="Q72" s="284">
        <f>MCF!R71</f>
        <v>0.6</v>
      </c>
      <c r="R72" s="67">
        <f t="shared" si="13"/>
        <v>0</v>
      </c>
      <c r="S72" s="67">
        <f t="shared" si="7"/>
        <v>0</v>
      </c>
      <c r="T72" s="67">
        <f t="shared" si="8"/>
        <v>0</v>
      </c>
      <c r="U72" s="67">
        <f t="shared" si="9"/>
        <v>4.8931217576010247E-3</v>
      </c>
      <c r="V72" s="67">
        <f t="shared" si="10"/>
        <v>3.5479135929908519E-4</v>
      </c>
      <c r="W72" s="100">
        <f t="shared" si="11"/>
        <v>2.3652757286605678E-4</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4.163113794236506E-3</v>
      </c>
      <c r="J73" s="67">
        <f t="shared" si="4"/>
        <v>3.0185980957442922E-4</v>
      </c>
      <c r="K73" s="100">
        <f t="shared" si="6"/>
        <v>2.0123987304961947E-4</v>
      </c>
      <c r="O73" s="96">
        <f>Amnt_Deposited!B68</f>
        <v>2054</v>
      </c>
      <c r="P73" s="99">
        <f>Amnt_Deposited!H68</f>
        <v>0</v>
      </c>
      <c r="Q73" s="284">
        <f>MCF!R72</f>
        <v>0.6</v>
      </c>
      <c r="R73" s="67">
        <f t="shared" si="13"/>
        <v>0</v>
      </c>
      <c r="S73" s="67">
        <f t="shared" si="7"/>
        <v>0</v>
      </c>
      <c r="T73" s="67">
        <f t="shared" si="8"/>
        <v>0</v>
      </c>
      <c r="U73" s="67">
        <f t="shared" si="9"/>
        <v>4.562316486834527E-3</v>
      </c>
      <c r="V73" s="67">
        <f t="shared" si="10"/>
        <v>3.3080527076649781E-4</v>
      </c>
      <c r="W73" s="100">
        <f t="shared" si="11"/>
        <v>2.205368471776652E-4</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3.8816615733113218E-3</v>
      </c>
      <c r="J74" s="67">
        <f t="shared" si="4"/>
        <v>2.8145222092518425E-4</v>
      </c>
      <c r="K74" s="100">
        <f t="shared" si="6"/>
        <v>1.8763481395012282E-4</v>
      </c>
      <c r="O74" s="96">
        <f>Amnt_Deposited!B69</f>
        <v>2055</v>
      </c>
      <c r="P74" s="99">
        <f>Amnt_Deposited!H69</f>
        <v>0</v>
      </c>
      <c r="Q74" s="284">
        <f>MCF!R73</f>
        <v>0.6</v>
      </c>
      <c r="R74" s="67">
        <f t="shared" si="13"/>
        <v>0</v>
      </c>
      <c r="S74" s="67">
        <f t="shared" si="7"/>
        <v>0</v>
      </c>
      <c r="T74" s="67">
        <f t="shared" si="8"/>
        <v>0</v>
      </c>
      <c r="U74" s="67">
        <f t="shared" si="9"/>
        <v>4.2538756967795306E-3</v>
      </c>
      <c r="V74" s="67">
        <f t="shared" si="10"/>
        <v>3.0844079005499641E-4</v>
      </c>
      <c r="W74" s="100">
        <f t="shared" si="11"/>
        <v>2.0562719336999759E-4</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3.6192372619218765E-3</v>
      </c>
      <c r="J75" s="67">
        <f t="shared" si="4"/>
        <v>2.624243113894454E-4</v>
      </c>
      <c r="K75" s="100">
        <f t="shared" si="6"/>
        <v>1.7494954092629693E-4</v>
      </c>
      <c r="O75" s="96">
        <f>Amnt_Deposited!B70</f>
        <v>2056</v>
      </c>
      <c r="P75" s="99">
        <f>Amnt_Deposited!H70</f>
        <v>0</v>
      </c>
      <c r="Q75" s="284">
        <f>MCF!R74</f>
        <v>0.6</v>
      </c>
      <c r="R75" s="67">
        <f t="shared" si="13"/>
        <v>0</v>
      </c>
      <c r="S75" s="67">
        <f t="shared" si="7"/>
        <v>0</v>
      </c>
      <c r="T75" s="67">
        <f t="shared" si="8"/>
        <v>0</v>
      </c>
      <c r="U75" s="67">
        <f t="shared" si="9"/>
        <v>3.9662874103253438E-3</v>
      </c>
      <c r="V75" s="67">
        <f t="shared" si="10"/>
        <v>2.8758828645418673E-4</v>
      </c>
      <c r="W75" s="100">
        <f t="shared" si="11"/>
        <v>1.9172552430279114E-4</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3.3745544557892836E-3</v>
      </c>
      <c r="J76" s="67">
        <f t="shared" si="4"/>
        <v>2.4468280613259305E-4</v>
      </c>
      <c r="K76" s="100">
        <f t="shared" si="6"/>
        <v>1.6312187075506203E-4</v>
      </c>
      <c r="O76" s="96">
        <f>Amnt_Deposited!B71</f>
        <v>2057</v>
      </c>
      <c r="P76" s="99">
        <f>Amnt_Deposited!H71</f>
        <v>0</v>
      </c>
      <c r="Q76" s="284">
        <f>MCF!R75</f>
        <v>0.6</v>
      </c>
      <c r="R76" s="67">
        <f t="shared" si="13"/>
        <v>0</v>
      </c>
      <c r="S76" s="67">
        <f t="shared" si="7"/>
        <v>0</v>
      </c>
      <c r="T76" s="67">
        <f t="shared" si="8"/>
        <v>0</v>
      </c>
      <c r="U76" s="67">
        <f t="shared" si="9"/>
        <v>3.6981418693581188E-3</v>
      </c>
      <c r="V76" s="67">
        <f t="shared" si="10"/>
        <v>2.6814554096722524E-4</v>
      </c>
      <c r="W76" s="100">
        <f t="shared" si="11"/>
        <v>1.7876369397815014E-4</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3.1464137195140085E-3</v>
      </c>
      <c r="J77" s="67">
        <f t="shared" si="4"/>
        <v>2.2814073627527501E-4</v>
      </c>
      <c r="K77" s="100">
        <f t="shared" si="6"/>
        <v>1.5209382418351666E-4</v>
      </c>
      <c r="O77" s="96">
        <f>Amnt_Deposited!B72</f>
        <v>2058</v>
      </c>
      <c r="P77" s="99">
        <f>Amnt_Deposited!H72</f>
        <v>0</v>
      </c>
      <c r="Q77" s="284">
        <f>MCF!R76</f>
        <v>0.6</v>
      </c>
      <c r="R77" s="67">
        <f t="shared" si="13"/>
        <v>0</v>
      </c>
      <c r="S77" s="67">
        <f t="shared" si="7"/>
        <v>0</v>
      </c>
      <c r="T77" s="67">
        <f t="shared" si="8"/>
        <v>0</v>
      </c>
      <c r="U77" s="67">
        <f t="shared" si="9"/>
        <v>3.4481246241249409E-3</v>
      </c>
      <c r="V77" s="67">
        <f t="shared" si="10"/>
        <v>2.5001724523317811E-4</v>
      </c>
      <c r="W77" s="100">
        <f t="shared" si="11"/>
        <v>1.6667816348878541E-4</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2.9336967069421493E-3</v>
      </c>
      <c r="J78" s="67">
        <f t="shared" si="4"/>
        <v>2.1271701257185921E-4</v>
      </c>
      <c r="K78" s="100">
        <f t="shared" si="6"/>
        <v>1.418113417145728E-4</v>
      </c>
      <c r="O78" s="96">
        <f>Amnt_Deposited!B73</f>
        <v>2059</v>
      </c>
      <c r="P78" s="99">
        <f>Amnt_Deposited!H73</f>
        <v>0</v>
      </c>
      <c r="Q78" s="284">
        <f>MCF!R77</f>
        <v>0.6</v>
      </c>
      <c r="R78" s="67">
        <f t="shared" si="13"/>
        <v>0</v>
      </c>
      <c r="S78" s="67">
        <f t="shared" si="7"/>
        <v>0</v>
      </c>
      <c r="T78" s="67">
        <f t="shared" si="8"/>
        <v>0</v>
      </c>
      <c r="U78" s="67">
        <f t="shared" si="9"/>
        <v>3.2150100897996156E-3</v>
      </c>
      <c r="V78" s="67">
        <f t="shared" si="10"/>
        <v>2.3311453432532517E-4</v>
      </c>
      <c r="W78" s="100">
        <f t="shared" si="11"/>
        <v>1.5540968955021677E-4</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2.7353606790312917E-3</v>
      </c>
      <c r="J79" s="67">
        <f t="shared" si="4"/>
        <v>1.9833602791085743E-4</v>
      </c>
      <c r="K79" s="100">
        <f t="shared" si="6"/>
        <v>1.3222401860723827E-4</v>
      </c>
      <c r="O79" s="96">
        <f>Amnt_Deposited!B74</f>
        <v>2060</v>
      </c>
      <c r="P79" s="99">
        <f>Amnt_Deposited!H74</f>
        <v>0</v>
      </c>
      <c r="Q79" s="284">
        <f>MCF!R78</f>
        <v>0.6</v>
      </c>
      <c r="R79" s="67">
        <f t="shared" si="13"/>
        <v>0</v>
      </c>
      <c r="S79" s="67">
        <f t="shared" si="7"/>
        <v>0</v>
      </c>
      <c r="T79" s="67">
        <f t="shared" si="8"/>
        <v>0</v>
      </c>
      <c r="U79" s="67">
        <f t="shared" si="9"/>
        <v>2.9976555386644291E-3</v>
      </c>
      <c r="V79" s="67">
        <f t="shared" si="10"/>
        <v>2.1735455113518621E-4</v>
      </c>
      <c r="W79" s="100">
        <f t="shared" si="11"/>
        <v>1.4490303409012413E-4</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2.5504333923425148E-3</v>
      </c>
      <c r="J80" s="67">
        <f t="shared" si="4"/>
        <v>1.8492728668877714E-4</v>
      </c>
      <c r="K80" s="100">
        <f t="shared" si="6"/>
        <v>1.2328485779251809E-4</v>
      </c>
      <c r="O80" s="96">
        <f>Amnt_Deposited!B75</f>
        <v>2061</v>
      </c>
      <c r="P80" s="99">
        <f>Amnt_Deposited!H75</f>
        <v>0</v>
      </c>
      <c r="Q80" s="284">
        <f>MCF!R79</f>
        <v>0.6</v>
      </c>
      <c r="R80" s="67">
        <f t="shared" si="13"/>
        <v>0</v>
      </c>
      <c r="S80" s="67">
        <f t="shared" si="7"/>
        <v>0</v>
      </c>
      <c r="T80" s="67">
        <f t="shared" si="8"/>
        <v>0</v>
      </c>
      <c r="U80" s="67">
        <f t="shared" si="9"/>
        <v>2.7949954984575502E-3</v>
      </c>
      <c r="V80" s="67">
        <f t="shared" si="10"/>
        <v>2.0266004020687905E-4</v>
      </c>
      <c r="W80" s="100">
        <f t="shared" si="11"/>
        <v>1.3510669347125269E-4</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2.3780083331019232E-3</v>
      </c>
      <c r="J81" s="67">
        <f t="shared" si="4"/>
        <v>1.7242505924059133E-4</v>
      </c>
      <c r="K81" s="100">
        <f t="shared" si="6"/>
        <v>1.1495003949372755E-4</v>
      </c>
      <c r="O81" s="96">
        <f>Amnt_Deposited!B76</f>
        <v>2062</v>
      </c>
      <c r="P81" s="99">
        <f>Amnt_Deposited!H76</f>
        <v>0</v>
      </c>
      <c r="Q81" s="284">
        <f>MCF!R80</f>
        <v>0.6</v>
      </c>
      <c r="R81" s="67">
        <f t="shared" si="13"/>
        <v>0</v>
      </c>
      <c r="S81" s="67">
        <f t="shared" si="7"/>
        <v>0</v>
      </c>
      <c r="T81" s="67">
        <f t="shared" si="8"/>
        <v>0</v>
      </c>
      <c r="U81" s="67">
        <f t="shared" si="9"/>
        <v>2.606036529426765E-3</v>
      </c>
      <c r="V81" s="67">
        <f t="shared" si="10"/>
        <v>1.8895896903078501E-4</v>
      </c>
      <c r="W81" s="100">
        <f t="shared" si="11"/>
        <v>1.2597264602052334E-4</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2.2172402734690791E-3</v>
      </c>
      <c r="J82" s="67">
        <f t="shared" si="4"/>
        <v>1.6076805963284436E-4</v>
      </c>
      <c r="K82" s="100">
        <f t="shared" si="6"/>
        <v>1.0717870642189624E-4</v>
      </c>
      <c r="O82" s="96">
        <f>Amnt_Deposited!B77</f>
        <v>2063</v>
      </c>
      <c r="P82" s="99">
        <f>Amnt_Deposited!H77</f>
        <v>0</v>
      </c>
      <c r="Q82" s="284">
        <f>MCF!R81</f>
        <v>0.6</v>
      </c>
      <c r="R82" s="67">
        <f t="shared" si="13"/>
        <v>0</v>
      </c>
      <c r="S82" s="67">
        <f t="shared" si="7"/>
        <v>0</v>
      </c>
      <c r="T82" s="67">
        <f t="shared" si="8"/>
        <v>0</v>
      </c>
      <c r="U82" s="67">
        <f t="shared" si="9"/>
        <v>2.4298523544866615E-3</v>
      </c>
      <c r="V82" s="67">
        <f t="shared" si="10"/>
        <v>1.7618417494010341E-4</v>
      </c>
      <c r="W82" s="100">
        <f t="shared" si="11"/>
        <v>1.1745611662673561E-4</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2.0673411282291442E-3</v>
      </c>
      <c r="J83" s="67">
        <f t="shared" ref="J83:J99" si="18">I82*(1-$K$10)+H83</f>
        <v>1.4989914523993506E-4</v>
      </c>
      <c r="K83" s="100">
        <f t="shared" si="6"/>
        <v>9.9932763493290039E-5</v>
      </c>
      <c r="O83" s="96">
        <f>Amnt_Deposited!B78</f>
        <v>2064</v>
      </c>
      <c r="P83" s="99">
        <f>Amnt_Deposited!H78</f>
        <v>0</v>
      </c>
      <c r="Q83" s="284">
        <f>MCF!R82</f>
        <v>0.6</v>
      </c>
      <c r="R83" s="67">
        <f t="shared" ref="R83:R99" si="19">P83*$W$6*DOCF*Q83</f>
        <v>0</v>
      </c>
      <c r="S83" s="67">
        <f t="shared" si="7"/>
        <v>0</v>
      </c>
      <c r="T83" s="67">
        <f t="shared" si="8"/>
        <v>0</v>
      </c>
      <c r="U83" s="67">
        <f t="shared" si="9"/>
        <v>2.2655793186072805E-3</v>
      </c>
      <c r="V83" s="67">
        <f t="shared" si="10"/>
        <v>1.6427303587938086E-4</v>
      </c>
      <c r="W83" s="100">
        <f t="shared" si="11"/>
        <v>1.0951535725292058E-4</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1.9275760915982447E-3</v>
      </c>
      <c r="J84" s="67">
        <f t="shared" si="18"/>
        <v>1.3976503663089959E-4</v>
      </c>
      <c r="K84" s="100">
        <f t="shared" si="6"/>
        <v>9.3176691087266397E-5</v>
      </c>
      <c r="O84" s="96">
        <f>Amnt_Deposited!B79</f>
        <v>2065</v>
      </c>
      <c r="P84" s="99">
        <f>Amnt_Deposited!H79</f>
        <v>0</v>
      </c>
      <c r="Q84" s="284">
        <f>MCF!R83</f>
        <v>0.6</v>
      </c>
      <c r="R84" s="67">
        <f t="shared" si="19"/>
        <v>0</v>
      </c>
      <c r="S84" s="67">
        <f t="shared" si="7"/>
        <v>0</v>
      </c>
      <c r="T84" s="67">
        <f t="shared" si="8"/>
        <v>0</v>
      </c>
      <c r="U84" s="67">
        <f t="shared" si="9"/>
        <v>2.1124121551761577E-3</v>
      </c>
      <c r="V84" s="67">
        <f t="shared" si="10"/>
        <v>1.5316716343112281E-4</v>
      </c>
      <c r="W84" s="100">
        <f t="shared" si="11"/>
        <v>1.021114422874152E-4</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1.7972600352046653E-3</v>
      </c>
      <c r="J85" s="67">
        <f t="shared" si="18"/>
        <v>1.3031605639357929E-4</v>
      </c>
      <c r="K85" s="100">
        <f t="shared" ref="K85:K99" si="20">J85*CH4_fraction*conv</f>
        <v>8.6877370929052856E-5</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1.9696000385804545E-3</v>
      </c>
      <c r="V85" s="67">
        <f t="shared" ref="V85:V98" si="24">U84*(1-$W$10)+T85</f>
        <v>1.4281211659570325E-4</v>
      </c>
      <c r="W85" s="100">
        <f t="shared" ref="W85:W99" si="25">V85*CH4_fraction*conv</f>
        <v>9.5208077730468831E-5</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1.6757541495887769E-3</v>
      </c>
      <c r="J86" s="67">
        <f t="shared" si="18"/>
        <v>1.2150588561588835E-4</v>
      </c>
      <c r="K86" s="100">
        <f t="shared" si="20"/>
        <v>8.100392374392556E-5</v>
      </c>
      <c r="O86" s="96">
        <f>Amnt_Deposited!B81</f>
        <v>2067</v>
      </c>
      <c r="P86" s="99">
        <f>Amnt_Deposited!H81</f>
        <v>0</v>
      </c>
      <c r="Q86" s="284">
        <f>MCF!R85</f>
        <v>0.6</v>
      </c>
      <c r="R86" s="67">
        <f t="shared" si="19"/>
        <v>0</v>
      </c>
      <c r="S86" s="67">
        <f t="shared" si="21"/>
        <v>0</v>
      </c>
      <c r="T86" s="67">
        <f t="shared" si="22"/>
        <v>0</v>
      </c>
      <c r="U86" s="67">
        <f t="shared" si="23"/>
        <v>1.836442903658933E-3</v>
      </c>
      <c r="V86" s="67">
        <f t="shared" si="24"/>
        <v>1.3315713492152145E-4</v>
      </c>
      <c r="W86" s="100">
        <f t="shared" si="25"/>
        <v>8.8771423281014291E-5</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1.5624628127583237E-3</v>
      </c>
      <c r="J87" s="67">
        <f t="shared" si="18"/>
        <v>1.1329133683045335E-4</v>
      </c>
      <c r="K87" s="100">
        <f t="shared" si="20"/>
        <v>7.5527557886968891E-5</v>
      </c>
      <c r="O87" s="96">
        <f>Amnt_Deposited!B82</f>
        <v>2068</v>
      </c>
      <c r="P87" s="99">
        <f>Amnt_Deposited!H82</f>
        <v>0</v>
      </c>
      <c r="Q87" s="284">
        <f>MCF!R86</f>
        <v>0.6</v>
      </c>
      <c r="R87" s="67">
        <f t="shared" si="19"/>
        <v>0</v>
      </c>
      <c r="S87" s="67">
        <f t="shared" si="21"/>
        <v>0</v>
      </c>
      <c r="T87" s="67">
        <f t="shared" si="22"/>
        <v>0</v>
      </c>
      <c r="U87" s="67">
        <f t="shared" si="23"/>
        <v>1.7122880139817239E-3</v>
      </c>
      <c r="V87" s="67">
        <f t="shared" si="24"/>
        <v>1.2415488967720912E-4</v>
      </c>
      <c r="W87" s="100">
        <f t="shared" si="25"/>
        <v>8.2769926451472741E-5</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1.4568306704487257E-3</v>
      </c>
      <c r="J88" s="67">
        <f t="shared" si="18"/>
        <v>1.0563214230959786E-4</v>
      </c>
      <c r="K88" s="100">
        <f t="shared" si="20"/>
        <v>7.0421428206398571E-5</v>
      </c>
      <c r="O88" s="96">
        <f>Amnt_Deposited!B83</f>
        <v>2069</v>
      </c>
      <c r="P88" s="99">
        <f>Amnt_Deposited!H83</f>
        <v>0</v>
      </c>
      <c r="Q88" s="284">
        <f>MCF!R87</f>
        <v>0.6</v>
      </c>
      <c r="R88" s="67">
        <f t="shared" si="19"/>
        <v>0</v>
      </c>
      <c r="S88" s="67">
        <f t="shared" si="21"/>
        <v>0</v>
      </c>
      <c r="T88" s="67">
        <f t="shared" si="22"/>
        <v>0</v>
      </c>
      <c r="U88" s="67">
        <f t="shared" si="23"/>
        <v>1.5965267621355893E-3</v>
      </c>
      <c r="V88" s="67">
        <f t="shared" si="24"/>
        <v>1.157612518461346E-4</v>
      </c>
      <c r="W88" s="100">
        <f t="shared" si="25"/>
        <v>7.7174167897423059E-5</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1.3583399137758311E-3</v>
      </c>
      <c r="J89" s="67">
        <f t="shared" si="18"/>
        <v>9.8490756672894671E-5</v>
      </c>
      <c r="K89" s="100">
        <f t="shared" si="20"/>
        <v>6.5660504448596438E-5</v>
      </c>
      <c r="O89" s="96">
        <f>Amnt_Deposited!B84</f>
        <v>2070</v>
      </c>
      <c r="P89" s="99">
        <f>Amnt_Deposited!H84</f>
        <v>0</v>
      </c>
      <c r="Q89" s="284">
        <f>MCF!R88</f>
        <v>0.6</v>
      </c>
      <c r="R89" s="67">
        <f t="shared" si="19"/>
        <v>0</v>
      </c>
      <c r="S89" s="67">
        <f t="shared" si="21"/>
        <v>0</v>
      </c>
      <c r="T89" s="67">
        <f t="shared" si="22"/>
        <v>0</v>
      </c>
      <c r="U89" s="67">
        <f t="shared" si="23"/>
        <v>1.4885916863296774E-3</v>
      </c>
      <c r="V89" s="67">
        <f t="shared" si="24"/>
        <v>1.0793507580591192E-4</v>
      </c>
      <c r="W89" s="100">
        <f t="shared" si="25"/>
        <v>7.1956717203941283E-5</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1.2665077409361636E-3</v>
      </c>
      <c r="J90" s="67">
        <f t="shared" si="18"/>
        <v>9.183217283966753E-5</v>
      </c>
      <c r="K90" s="100">
        <f t="shared" si="20"/>
        <v>6.1221448559778353E-5</v>
      </c>
      <c r="O90" s="96">
        <f>Amnt_Deposited!B85</f>
        <v>2071</v>
      </c>
      <c r="P90" s="99">
        <f>Amnt_Deposited!H85</f>
        <v>0</v>
      </c>
      <c r="Q90" s="284">
        <f>MCF!R89</f>
        <v>0.6</v>
      </c>
      <c r="R90" s="67">
        <f t="shared" si="19"/>
        <v>0</v>
      </c>
      <c r="S90" s="67">
        <f t="shared" si="21"/>
        <v>0</v>
      </c>
      <c r="T90" s="67">
        <f t="shared" si="22"/>
        <v>0</v>
      </c>
      <c r="U90" s="67">
        <f t="shared" si="23"/>
        <v>1.387953688697165E-3</v>
      </c>
      <c r="V90" s="67">
        <f t="shared" si="24"/>
        <v>1.0063799763251233E-4</v>
      </c>
      <c r="W90" s="100">
        <f t="shared" si="25"/>
        <v>6.7091998421674884E-5</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1.1808839905119227E-3</v>
      </c>
      <c r="J91" s="67">
        <f t="shared" si="18"/>
        <v>8.5623750424240885E-5</v>
      </c>
      <c r="K91" s="100">
        <f t="shared" si="20"/>
        <v>5.7082500282827257E-5</v>
      </c>
      <c r="O91" s="96">
        <f>Amnt_Deposited!B86</f>
        <v>2072</v>
      </c>
      <c r="P91" s="99">
        <f>Amnt_Deposited!H86</f>
        <v>0</v>
      </c>
      <c r="Q91" s="284">
        <f>MCF!R90</f>
        <v>0.6</v>
      </c>
      <c r="R91" s="67">
        <f t="shared" si="19"/>
        <v>0</v>
      </c>
      <c r="S91" s="67">
        <f t="shared" si="21"/>
        <v>0</v>
      </c>
      <c r="T91" s="67">
        <f t="shared" si="22"/>
        <v>0</v>
      </c>
      <c r="U91" s="67">
        <f t="shared" si="23"/>
        <v>1.294119441656901E-3</v>
      </c>
      <c r="V91" s="67">
        <f t="shared" si="24"/>
        <v>9.3834247040263947E-5</v>
      </c>
      <c r="W91" s="100">
        <f t="shared" si="25"/>
        <v>6.2556164693509294E-5</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1.1010489347791912E-3</v>
      </c>
      <c r="J92" s="67">
        <f t="shared" si="18"/>
        <v>7.983505573273151E-5</v>
      </c>
      <c r="K92" s="100">
        <f t="shared" si="20"/>
        <v>5.3223370488487669E-5</v>
      </c>
      <c r="O92" s="96">
        <f>Amnt_Deposited!B87</f>
        <v>2073</v>
      </c>
      <c r="P92" s="99">
        <f>Amnt_Deposited!H87</f>
        <v>0</v>
      </c>
      <c r="Q92" s="284">
        <f>MCF!R91</f>
        <v>0.6</v>
      </c>
      <c r="R92" s="67">
        <f t="shared" si="19"/>
        <v>0</v>
      </c>
      <c r="S92" s="67">
        <f t="shared" si="21"/>
        <v>0</v>
      </c>
      <c r="T92" s="67">
        <f t="shared" si="22"/>
        <v>0</v>
      </c>
      <c r="U92" s="67">
        <f t="shared" si="23"/>
        <v>1.2066289696210308E-3</v>
      </c>
      <c r="V92" s="67">
        <f t="shared" si="24"/>
        <v>8.7490472035870113E-5</v>
      </c>
      <c r="W92" s="100">
        <f t="shared" si="25"/>
        <v>5.8326981357246737E-5</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1.0266112222021453E-3</v>
      </c>
      <c r="J93" s="67">
        <f t="shared" si="18"/>
        <v>7.443771257704581E-5</v>
      </c>
      <c r="K93" s="100">
        <f t="shared" si="20"/>
        <v>4.962514171803054E-5</v>
      </c>
      <c r="O93" s="96">
        <f>Amnt_Deposited!B88</f>
        <v>2074</v>
      </c>
      <c r="P93" s="99">
        <f>Amnt_Deposited!H88</f>
        <v>0</v>
      </c>
      <c r="Q93" s="284">
        <f>MCF!R92</f>
        <v>0.6</v>
      </c>
      <c r="R93" s="67">
        <f t="shared" si="19"/>
        <v>0</v>
      </c>
      <c r="S93" s="67">
        <f t="shared" si="21"/>
        <v>0</v>
      </c>
      <c r="T93" s="67">
        <f t="shared" si="22"/>
        <v>0</v>
      </c>
      <c r="U93" s="67">
        <f t="shared" si="23"/>
        <v>1.1250533941941313E-3</v>
      </c>
      <c r="V93" s="67">
        <f t="shared" si="24"/>
        <v>8.157557542689948E-5</v>
      </c>
      <c r="W93" s="100">
        <f t="shared" si="25"/>
        <v>5.4383716951266317E-5</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9.5720595902737252E-4</v>
      </c>
      <c r="J94" s="67">
        <f t="shared" si="18"/>
        <v>6.940526317477279E-5</v>
      </c>
      <c r="K94" s="100">
        <f t="shared" si="20"/>
        <v>4.6270175449848527E-5</v>
      </c>
      <c r="O94" s="96">
        <f>Amnt_Deposited!B89</f>
        <v>2075</v>
      </c>
      <c r="P94" s="99">
        <f>Amnt_Deposited!H89</f>
        <v>0</v>
      </c>
      <c r="Q94" s="284">
        <f>MCF!R93</f>
        <v>0.6</v>
      </c>
      <c r="R94" s="67">
        <f t="shared" si="19"/>
        <v>0</v>
      </c>
      <c r="S94" s="67">
        <f t="shared" si="21"/>
        <v>0</v>
      </c>
      <c r="T94" s="67">
        <f t="shared" si="22"/>
        <v>0</v>
      </c>
      <c r="U94" s="67">
        <f t="shared" si="23"/>
        <v>1.0489928318108187E-3</v>
      </c>
      <c r="V94" s="67">
        <f t="shared" si="24"/>
        <v>7.6060562383312608E-5</v>
      </c>
      <c r="W94" s="100">
        <f t="shared" si="25"/>
        <v>5.0707041588875072E-5</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8.9249292057426845E-4</v>
      </c>
      <c r="J95" s="67">
        <f t="shared" si="18"/>
        <v>6.4713038453104038E-5</v>
      </c>
      <c r="K95" s="100">
        <f t="shared" si="20"/>
        <v>4.314202563540269E-5</v>
      </c>
      <c r="O95" s="96">
        <f>Amnt_Deposited!B90</f>
        <v>2076</v>
      </c>
      <c r="P95" s="99">
        <f>Amnt_Deposited!H90</f>
        <v>0</v>
      </c>
      <c r="Q95" s="284">
        <f>MCF!R94</f>
        <v>0.6</v>
      </c>
      <c r="R95" s="67">
        <f t="shared" si="19"/>
        <v>0</v>
      </c>
      <c r="S95" s="67">
        <f t="shared" si="21"/>
        <v>0</v>
      </c>
      <c r="T95" s="67">
        <f t="shared" si="22"/>
        <v>0</v>
      </c>
      <c r="U95" s="67">
        <f t="shared" si="23"/>
        <v>9.7807443350604725E-4</v>
      </c>
      <c r="V95" s="67">
        <f t="shared" si="24"/>
        <v>7.0918398304771517E-5</v>
      </c>
      <c r="W95" s="100">
        <f t="shared" si="25"/>
        <v>4.7278932203181012E-5</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8.3215488345325824E-4</v>
      </c>
      <c r="J96" s="67">
        <f t="shared" si="18"/>
        <v>6.0338037121010195E-5</v>
      </c>
      <c r="K96" s="100">
        <f t="shared" si="20"/>
        <v>4.0225358080673459E-5</v>
      </c>
      <c r="O96" s="96">
        <f>Amnt_Deposited!B91</f>
        <v>2077</v>
      </c>
      <c r="P96" s="99">
        <f>Amnt_Deposited!H91</f>
        <v>0</v>
      </c>
      <c r="Q96" s="284">
        <f>MCF!R95</f>
        <v>0.6</v>
      </c>
      <c r="R96" s="67">
        <f t="shared" si="19"/>
        <v>0</v>
      </c>
      <c r="S96" s="67">
        <f t="shared" si="21"/>
        <v>0</v>
      </c>
      <c r="T96" s="67">
        <f t="shared" si="22"/>
        <v>0</v>
      </c>
      <c r="U96" s="67">
        <f t="shared" si="23"/>
        <v>9.1195055720904976E-4</v>
      </c>
      <c r="V96" s="67">
        <f t="shared" si="24"/>
        <v>6.6123876296997453E-5</v>
      </c>
      <c r="W96" s="100">
        <f t="shared" si="25"/>
        <v>4.4082584197998302E-5</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7.7589607053637263E-4</v>
      </c>
      <c r="J97" s="67">
        <f t="shared" si="18"/>
        <v>5.6258812916885603E-5</v>
      </c>
      <c r="K97" s="100">
        <f t="shared" si="20"/>
        <v>3.7505875277923736E-5</v>
      </c>
      <c r="O97" s="96">
        <f>Amnt_Deposited!B92</f>
        <v>2078</v>
      </c>
      <c r="P97" s="99">
        <f>Amnt_Deposited!H92</f>
        <v>0</v>
      </c>
      <c r="Q97" s="284">
        <f>MCF!R96</f>
        <v>0.6</v>
      </c>
      <c r="R97" s="67">
        <f t="shared" si="19"/>
        <v>0</v>
      </c>
      <c r="S97" s="67">
        <f t="shared" si="21"/>
        <v>0</v>
      </c>
      <c r="T97" s="67">
        <f t="shared" si="22"/>
        <v>0</v>
      </c>
      <c r="U97" s="67">
        <f t="shared" si="23"/>
        <v>8.5029706360150391E-4</v>
      </c>
      <c r="V97" s="67">
        <f t="shared" si="24"/>
        <v>6.1653493607545843E-5</v>
      </c>
      <c r="W97" s="100">
        <f t="shared" si="25"/>
        <v>4.1102329071697226E-5</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7.2344070105742359E-4</v>
      </c>
      <c r="J98" s="67">
        <f t="shared" si="18"/>
        <v>5.2455369478949069E-5</v>
      </c>
      <c r="K98" s="100">
        <f t="shared" si="20"/>
        <v>3.4970246319299375E-5</v>
      </c>
      <c r="O98" s="96">
        <f>Amnt_Deposited!B93</f>
        <v>2079</v>
      </c>
      <c r="P98" s="99">
        <f>Amnt_Deposited!H93</f>
        <v>0</v>
      </c>
      <c r="Q98" s="284">
        <f>MCF!R97</f>
        <v>0.6</v>
      </c>
      <c r="R98" s="67">
        <f t="shared" si="19"/>
        <v>0</v>
      </c>
      <c r="S98" s="67">
        <f t="shared" si="21"/>
        <v>0</v>
      </c>
      <c r="T98" s="67">
        <f t="shared" si="22"/>
        <v>0</v>
      </c>
      <c r="U98" s="67">
        <f t="shared" si="23"/>
        <v>7.9281172718621731E-4</v>
      </c>
      <c r="V98" s="67">
        <f t="shared" si="24"/>
        <v>5.7485336415286629E-5</v>
      </c>
      <c r="W98" s="100">
        <f t="shared" si="25"/>
        <v>3.8323557610191086E-5</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6.7453163873436837E-4</v>
      </c>
      <c r="J99" s="68">
        <f t="shared" si="18"/>
        <v>4.8909062323055213E-5</v>
      </c>
      <c r="K99" s="102">
        <f t="shared" si="20"/>
        <v>3.2606041548703476E-5</v>
      </c>
      <c r="O99" s="97">
        <f>Amnt_Deposited!B94</f>
        <v>2080</v>
      </c>
      <c r="P99" s="101">
        <f>Amnt_Deposited!H94</f>
        <v>0</v>
      </c>
      <c r="Q99" s="285">
        <f>MCF!R98</f>
        <v>0.6</v>
      </c>
      <c r="R99" s="68">
        <f t="shared" si="19"/>
        <v>0</v>
      </c>
      <c r="S99" s="68">
        <f>R99*$W$12</f>
        <v>0</v>
      </c>
      <c r="T99" s="68">
        <f>R99*(1-$W$12)</f>
        <v>0</v>
      </c>
      <c r="U99" s="68">
        <f>S99+U98*$W$10</f>
        <v>7.3921275477738973E-4</v>
      </c>
      <c r="V99" s="68">
        <f>U98*(1-$W$10)+T99</f>
        <v>5.3598972408827611E-5</v>
      </c>
      <c r="W99" s="102">
        <f t="shared" si="25"/>
        <v>3.5732648272551738E-5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87" t="s">
        <v>338</v>
      </c>
      <c r="E2" s="888"/>
      <c r="F2" s="889"/>
    </row>
    <row r="3" spans="1:18" ht="16.5" thickBot="1">
      <c r="B3" s="12"/>
      <c r="C3" s="5" t="s">
        <v>276</v>
      </c>
      <c r="D3" s="887" t="s">
        <v>337</v>
      </c>
      <c r="E3" s="888"/>
      <c r="F3" s="889"/>
    </row>
    <row r="4" spans="1:18" ht="16.5" thickBot="1">
      <c r="B4" s="12"/>
      <c r="C4" s="5" t="s">
        <v>30</v>
      </c>
      <c r="D4" s="887" t="s">
        <v>266</v>
      </c>
      <c r="E4" s="888"/>
      <c r="F4" s="889"/>
    </row>
    <row r="5" spans="1:18" ht="16.5" thickBot="1">
      <c r="B5" s="12"/>
      <c r="C5" s="5" t="s">
        <v>117</v>
      </c>
      <c r="D5" s="890"/>
      <c r="E5" s="891"/>
      <c r="F5" s="892"/>
    </row>
    <row r="6" spans="1:18">
      <c r="B6" s="13" t="s">
        <v>201</v>
      </c>
    </row>
    <row r="7" spans="1:18">
      <c r="B7" s="20" t="s">
        <v>31</v>
      </c>
    </row>
    <row r="8" spans="1:18" ht="13.5" thickBot="1">
      <c r="B8" s="20"/>
    </row>
    <row r="9" spans="1:18" ht="12.75" customHeight="1">
      <c r="A9" s="1"/>
      <c r="C9" s="893" t="s">
        <v>18</v>
      </c>
      <c r="D9" s="894"/>
      <c r="E9" s="900" t="s">
        <v>100</v>
      </c>
      <c r="F9" s="901"/>
      <c r="H9" s="893" t="s">
        <v>18</v>
      </c>
      <c r="I9" s="894"/>
      <c r="J9" s="900" t="s">
        <v>100</v>
      </c>
      <c r="K9" s="90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98" t="s">
        <v>250</v>
      </c>
      <c r="D12" s="899"/>
      <c r="E12" s="898" t="s">
        <v>250</v>
      </c>
      <c r="F12" s="899"/>
      <c r="H12" s="898" t="s">
        <v>251</v>
      </c>
      <c r="I12" s="899"/>
      <c r="J12" s="898" t="s">
        <v>251</v>
      </c>
      <c r="K12" s="89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95" t="s">
        <v>250</v>
      </c>
      <c r="E61" s="896"/>
      <c r="F61" s="897"/>
      <c r="H61" s="38"/>
      <c r="I61" s="895" t="s">
        <v>251</v>
      </c>
      <c r="J61" s="896"/>
      <c r="K61" s="89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2" t="s">
        <v>317</v>
      </c>
      <c r="C71" s="882"/>
      <c r="D71" s="883" t="s">
        <v>318</v>
      </c>
      <c r="E71" s="883"/>
      <c r="F71" s="883"/>
      <c r="G71" s="883"/>
      <c r="H71" s="883"/>
    </row>
    <row r="72" spans="2:8">
      <c r="B72" s="882" t="s">
        <v>319</v>
      </c>
      <c r="C72" s="882"/>
      <c r="D72" s="883" t="s">
        <v>320</v>
      </c>
      <c r="E72" s="883"/>
      <c r="F72" s="883"/>
      <c r="G72" s="883"/>
      <c r="H72" s="883"/>
    </row>
    <row r="73" spans="2:8">
      <c r="B73" s="882" t="s">
        <v>321</v>
      </c>
      <c r="C73" s="882"/>
      <c r="D73" s="883" t="s">
        <v>322</v>
      </c>
      <c r="E73" s="883"/>
      <c r="F73" s="883"/>
      <c r="G73" s="883"/>
      <c r="H73" s="883"/>
    </row>
    <row r="74" spans="2:8">
      <c r="B74" s="882" t="s">
        <v>323</v>
      </c>
      <c r="C74" s="882"/>
      <c r="D74" s="883" t="s">
        <v>324</v>
      </c>
      <c r="E74" s="883"/>
      <c r="F74" s="883"/>
      <c r="G74" s="883"/>
      <c r="H74" s="883"/>
    </row>
    <row r="75" spans="2:8">
      <c r="B75" s="561"/>
      <c r="C75" s="562"/>
      <c r="D75" s="562"/>
      <c r="E75" s="562"/>
      <c r="F75" s="562"/>
      <c r="G75" s="562"/>
      <c r="H75" s="562"/>
    </row>
    <row r="76" spans="2:8">
      <c r="B76" s="564"/>
      <c r="C76" s="565" t="s">
        <v>325</v>
      </c>
      <c r="D76" s="566" t="s">
        <v>87</v>
      </c>
      <c r="E76" s="566" t="s">
        <v>88</v>
      </c>
    </row>
    <row r="77" spans="2:8">
      <c r="B77" s="884" t="s">
        <v>133</v>
      </c>
      <c r="C77" s="567" t="s">
        <v>326</v>
      </c>
      <c r="D77" s="568" t="s">
        <v>327</v>
      </c>
      <c r="E77" s="568" t="s">
        <v>9</v>
      </c>
      <c r="F77" s="488"/>
      <c r="G77" s="547"/>
      <c r="H77" s="6"/>
    </row>
    <row r="78" spans="2:8">
      <c r="B78" s="885"/>
      <c r="C78" s="569"/>
      <c r="D78" s="570"/>
      <c r="E78" s="571"/>
      <c r="F78" s="6"/>
      <c r="G78" s="488"/>
      <c r="H78" s="6"/>
    </row>
    <row r="79" spans="2:8">
      <c r="B79" s="885"/>
      <c r="C79" s="569"/>
      <c r="D79" s="570"/>
      <c r="E79" s="571"/>
      <c r="F79" s="6"/>
      <c r="G79" s="488"/>
      <c r="H79" s="6"/>
    </row>
    <row r="80" spans="2:8">
      <c r="B80" s="885"/>
      <c r="C80" s="569"/>
      <c r="D80" s="570"/>
      <c r="E80" s="571"/>
      <c r="F80" s="6"/>
      <c r="G80" s="488"/>
      <c r="H80" s="6"/>
    </row>
    <row r="81" spans="2:8">
      <c r="B81" s="885"/>
      <c r="C81" s="569"/>
      <c r="D81" s="570"/>
      <c r="E81" s="571"/>
      <c r="F81" s="6"/>
      <c r="G81" s="488"/>
      <c r="H81" s="6"/>
    </row>
    <row r="82" spans="2:8">
      <c r="B82" s="885"/>
      <c r="C82" s="569"/>
      <c r="D82" s="570" t="s">
        <v>328</v>
      </c>
      <c r="E82" s="571"/>
      <c r="F82" s="6"/>
      <c r="G82" s="488"/>
      <c r="H82" s="6"/>
    </row>
    <row r="83" spans="2:8" ht="13.5" thickBot="1">
      <c r="B83" s="886"/>
      <c r="C83" s="572"/>
      <c r="D83" s="572"/>
      <c r="E83" s="573" t="s">
        <v>329</v>
      </c>
      <c r="F83" s="6"/>
      <c r="G83" s="6"/>
      <c r="H83" s="6"/>
    </row>
    <row r="84" spans="2:8" ht="13.5" thickTop="1">
      <c r="B84" s="564"/>
      <c r="C84" s="571"/>
      <c r="D84" s="564"/>
      <c r="E84" s="574"/>
      <c r="F84" s="6"/>
      <c r="G84" s="6"/>
      <c r="H84" s="6"/>
    </row>
    <row r="85" spans="2:8">
      <c r="B85" s="878" t="s">
        <v>330</v>
      </c>
      <c r="C85" s="879"/>
      <c r="D85" s="879"/>
      <c r="E85" s="880"/>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1" t="s">
        <v>333</v>
      </c>
      <c r="C95" s="881"/>
      <c r="D95" s="881"/>
      <c r="E95" s="578">
        <f>SUM(E86:E94)</f>
        <v>0.13702</v>
      </c>
    </row>
    <row r="96" spans="2:8">
      <c r="B96" s="878" t="s">
        <v>334</v>
      </c>
      <c r="C96" s="879"/>
      <c r="D96" s="879"/>
      <c r="E96" s="880"/>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1" t="s">
        <v>333</v>
      </c>
      <c r="C106" s="881"/>
      <c r="D106" s="881"/>
      <c r="E106" s="578">
        <f>SUM(E97:E105)</f>
        <v>0.15982100000000002</v>
      </c>
    </row>
    <row r="107" spans="2:5">
      <c r="B107" s="878" t="s">
        <v>335</v>
      </c>
      <c r="C107" s="879"/>
      <c r="D107" s="879"/>
      <c r="E107" s="880"/>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1" t="s">
        <v>333</v>
      </c>
      <c r="C117" s="881"/>
      <c r="D117" s="881"/>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6" customWidth="1"/>
    <col min="2" max="2" width="5.28515625" style="766" customWidth="1"/>
    <col min="3" max="4" width="9" style="766" customWidth="1"/>
    <col min="5" max="5" width="7.42578125" style="780" customWidth="1"/>
    <col min="6" max="6" width="10.85546875" style="766" customWidth="1"/>
    <col min="7" max="7" width="10.7109375" style="766" customWidth="1"/>
    <col min="8" max="8" width="10.140625" style="766" customWidth="1"/>
    <col min="9" max="9" width="14.42578125" style="766" customWidth="1"/>
    <col min="10" max="10" width="12" style="766" customWidth="1"/>
    <col min="11" max="11" width="10.28515625" style="766" customWidth="1"/>
    <col min="12" max="12" width="8.85546875" style="771"/>
    <col min="13" max="13" width="2.7109375" style="772" customWidth="1"/>
    <col min="14" max="16384" width="8.85546875" style="771"/>
  </cols>
  <sheetData>
    <row r="2" spans="1:23" ht="15.75">
      <c r="B2" s="767" t="s">
        <v>309</v>
      </c>
      <c r="C2" s="768"/>
      <c r="D2" s="768"/>
      <c r="E2" s="769"/>
      <c r="F2" s="770"/>
      <c r="G2" s="770"/>
      <c r="H2" s="770"/>
      <c r="I2" s="770"/>
      <c r="J2" s="770"/>
      <c r="K2" s="770"/>
    </row>
    <row r="3" spans="1:23" ht="15">
      <c r="B3" s="773" t="str">
        <f>IF(Select2=1,"This sheet applies only to the bulk waste option and can be deleted when the waste composition option has been chosen","")</f>
        <v>This sheet applies only to the bulk waste option and can be deleted when the waste composition option has been chosen</v>
      </c>
      <c r="C3" s="768"/>
      <c r="D3" s="768"/>
      <c r="E3" s="769"/>
      <c r="F3" s="770"/>
      <c r="G3" s="770"/>
      <c r="H3" s="770"/>
      <c r="I3" s="770"/>
      <c r="J3" s="770"/>
      <c r="K3" s="770"/>
    </row>
    <row r="4" spans="1:23" ht="16.5" thickBot="1">
      <c r="B4" s="774"/>
      <c r="C4" s="775"/>
      <c r="D4" s="775"/>
      <c r="E4" s="776"/>
      <c r="F4" s="777"/>
      <c r="G4" s="777"/>
      <c r="H4" s="777"/>
      <c r="I4" s="777"/>
      <c r="J4" s="777"/>
      <c r="K4" s="777"/>
    </row>
    <row r="5" spans="1:23" ht="26.25" thickBot="1">
      <c r="B5" s="778"/>
      <c r="C5" s="779"/>
      <c r="D5" s="779"/>
      <c r="F5" s="781"/>
      <c r="G5" s="782"/>
      <c r="H5" s="782"/>
      <c r="I5" s="782"/>
      <c r="J5" s="782"/>
      <c r="K5" s="783" t="s">
        <v>7</v>
      </c>
      <c r="O5" s="778"/>
      <c r="P5" s="779"/>
      <c r="Q5" s="780"/>
      <c r="R5" s="781"/>
      <c r="S5" s="782"/>
      <c r="T5" s="782"/>
      <c r="U5" s="782"/>
      <c r="V5" s="782"/>
      <c r="W5" s="783" t="s">
        <v>7</v>
      </c>
    </row>
    <row r="6" spans="1:23">
      <c r="B6" s="778"/>
      <c r="C6" s="779"/>
      <c r="D6" s="779"/>
      <c r="F6" s="784" t="s">
        <v>9</v>
      </c>
      <c r="G6" s="785"/>
      <c r="H6" s="785"/>
      <c r="I6" s="786"/>
      <c r="J6" s="787" t="s">
        <v>9</v>
      </c>
      <c r="K6" s="788">
        <f>Parameters!O26</f>
        <v>0</v>
      </c>
      <c r="O6" s="778"/>
      <c r="P6" s="779"/>
      <c r="Q6" s="780"/>
      <c r="R6" s="784" t="s">
        <v>9</v>
      </c>
      <c r="S6" s="785"/>
      <c r="T6" s="785"/>
      <c r="U6" s="786"/>
      <c r="V6" s="787" t="s">
        <v>9</v>
      </c>
      <c r="W6" s="788">
        <f>Parameters!R26</f>
        <v>0</v>
      </c>
    </row>
    <row r="7" spans="1:23" ht="13.5" thickBot="1">
      <c r="B7" s="778"/>
      <c r="C7" s="779"/>
      <c r="D7" s="779"/>
      <c r="F7" s="789" t="s">
        <v>12</v>
      </c>
      <c r="G7" s="790"/>
      <c r="H7" s="790"/>
      <c r="I7" s="791"/>
      <c r="J7" s="792" t="s">
        <v>12</v>
      </c>
      <c r="K7" s="793">
        <f>DOCF</f>
        <v>0.5</v>
      </c>
      <c r="O7" s="778"/>
      <c r="P7" s="779"/>
      <c r="Q7" s="780"/>
      <c r="R7" s="789" t="s">
        <v>12</v>
      </c>
      <c r="S7" s="790"/>
      <c r="T7" s="790"/>
      <c r="U7" s="791"/>
      <c r="V7" s="792" t="s">
        <v>12</v>
      </c>
      <c r="W7" s="793">
        <f>DOCF</f>
        <v>0.5</v>
      </c>
    </row>
    <row r="8" spans="1:23">
      <c r="F8" s="784" t="s">
        <v>192</v>
      </c>
      <c r="G8" s="785"/>
      <c r="H8" s="785"/>
      <c r="I8" s="786"/>
      <c r="J8" s="787" t="s">
        <v>188</v>
      </c>
      <c r="K8" s="794">
        <f>Parameters!O45</f>
        <v>0</v>
      </c>
      <c r="O8" s="766"/>
      <c r="P8" s="766"/>
      <c r="Q8" s="780"/>
      <c r="R8" s="784" t="s">
        <v>192</v>
      </c>
      <c r="S8" s="785"/>
      <c r="T8" s="785"/>
      <c r="U8" s="786"/>
      <c r="V8" s="787" t="s">
        <v>188</v>
      </c>
      <c r="W8" s="794">
        <f>Parameters!O45</f>
        <v>0</v>
      </c>
    </row>
    <row r="9" spans="1:23" ht="15.75">
      <c r="F9" s="795" t="s">
        <v>190</v>
      </c>
      <c r="G9" s="796"/>
      <c r="H9" s="796"/>
      <c r="I9" s="797"/>
      <c r="J9" s="798" t="s">
        <v>189</v>
      </c>
      <c r="K9" s="799" t="e">
        <f>LN(2)/$K$8</f>
        <v>#DIV/0!</v>
      </c>
      <c r="O9" s="766"/>
      <c r="P9" s="766"/>
      <c r="Q9" s="780"/>
      <c r="R9" s="795" t="s">
        <v>190</v>
      </c>
      <c r="S9" s="796"/>
      <c r="T9" s="796"/>
      <c r="U9" s="797"/>
      <c r="V9" s="798" t="s">
        <v>189</v>
      </c>
      <c r="W9" s="799" t="e">
        <f>LN(2)/$W$8</f>
        <v>#DIV/0!</v>
      </c>
    </row>
    <row r="10" spans="1:23">
      <c r="F10" s="800" t="s">
        <v>84</v>
      </c>
      <c r="G10" s="801"/>
      <c r="H10" s="801"/>
      <c r="I10" s="802"/>
      <c r="J10" s="803" t="s">
        <v>148</v>
      </c>
      <c r="K10" s="804">
        <f>EXP(-$K$8)</f>
        <v>1</v>
      </c>
      <c r="O10" s="766"/>
      <c r="P10" s="766"/>
      <c r="Q10" s="780"/>
      <c r="R10" s="800" t="s">
        <v>84</v>
      </c>
      <c r="S10" s="801"/>
      <c r="T10" s="801"/>
      <c r="U10" s="802"/>
      <c r="V10" s="803" t="s">
        <v>148</v>
      </c>
      <c r="W10" s="804">
        <f>EXP(-$W$8)</f>
        <v>1</v>
      </c>
    </row>
    <row r="11" spans="1:23">
      <c r="F11" s="800" t="s">
        <v>8</v>
      </c>
      <c r="G11" s="801"/>
      <c r="H11" s="801"/>
      <c r="I11" s="802"/>
      <c r="J11" s="803" t="s">
        <v>83</v>
      </c>
      <c r="K11" s="804">
        <v>13</v>
      </c>
      <c r="O11" s="766"/>
      <c r="P11" s="766"/>
      <c r="Q11" s="780"/>
      <c r="R11" s="800" t="s">
        <v>8</v>
      </c>
      <c r="S11" s="801"/>
      <c r="T11" s="801"/>
      <c r="U11" s="802"/>
      <c r="V11" s="803" t="s">
        <v>83</v>
      </c>
      <c r="W11" s="804">
        <v>13</v>
      </c>
    </row>
    <row r="12" spans="1:23" ht="13.5" thickBot="1">
      <c r="F12" s="805" t="s">
        <v>85</v>
      </c>
      <c r="G12" s="806"/>
      <c r="H12" s="806"/>
      <c r="I12" s="807"/>
      <c r="J12" s="808" t="s">
        <v>179</v>
      </c>
      <c r="K12" s="809">
        <f>EXP(-$K$8*((13-K11)/12))</f>
        <v>1</v>
      </c>
      <c r="O12" s="766"/>
      <c r="P12" s="766"/>
      <c r="Q12" s="780"/>
      <c r="R12" s="805" t="s">
        <v>85</v>
      </c>
      <c r="S12" s="806"/>
      <c r="T12" s="806"/>
      <c r="U12" s="807"/>
      <c r="V12" s="808" t="s">
        <v>179</v>
      </c>
      <c r="W12" s="809">
        <f>EXP(-$W$8*((13-W11)/12))</f>
        <v>1</v>
      </c>
    </row>
    <row r="13" spans="1:23" ht="13.5" thickBot="1">
      <c r="C13" s="810"/>
      <c r="D13" s="810"/>
      <c r="F13" s="811" t="s">
        <v>86</v>
      </c>
      <c r="G13" s="812"/>
      <c r="H13" s="812"/>
      <c r="I13" s="813"/>
      <c r="J13" s="814" t="s">
        <v>82</v>
      </c>
      <c r="K13" s="815">
        <f>CH4_fraction</f>
        <v>0.5</v>
      </c>
      <c r="O13" s="766"/>
      <c r="P13" s="810"/>
      <c r="Q13" s="780"/>
      <c r="R13" s="811" t="s">
        <v>86</v>
      </c>
      <c r="S13" s="812"/>
      <c r="T13" s="812"/>
      <c r="U13" s="813"/>
      <c r="V13" s="814" t="s">
        <v>82</v>
      </c>
      <c r="W13" s="815">
        <f>CH4_fraction</f>
        <v>0.5</v>
      </c>
    </row>
    <row r="14" spans="1:23" ht="13.5" thickBot="1">
      <c r="F14" s="816"/>
      <c r="G14" s="816"/>
      <c r="H14" s="816"/>
      <c r="I14" s="816"/>
      <c r="J14" s="816"/>
      <c r="K14" s="816"/>
      <c r="O14" s="766"/>
      <c r="P14" s="766"/>
      <c r="Q14" s="780"/>
      <c r="R14" s="816"/>
      <c r="S14" s="816"/>
      <c r="T14" s="816"/>
      <c r="U14" s="816"/>
      <c r="V14" s="816"/>
      <c r="W14" s="816"/>
    </row>
    <row r="15" spans="1:23" ht="89.25">
      <c r="B15" s="817" t="s">
        <v>1</v>
      </c>
      <c r="C15" s="818" t="s">
        <v>10</v>
      </c>
      <c r="D15" s="819" t="s">
        <v>239</v>
      </c>
      <c r="E15" s="820" t="s">
        <v>11</v>
      </c>
      <c r="F15" s="821" t="s">
        <v>180</v>
      </c>
      <c r="G15" s="821" t="s">
        <v>181</v>
      </c>
      <c r="H15" s="821" t="s">
        <v>182</v>
      </c>
      <c r="I15" s="821" t="s">
        <v>183</v>
      </c>
      <c r="J15" s="821" t="s">
        <v>184</v>
      </c>
      <c r="K15" s="822" t="s">
        <v>185</v>
      </c>
      <c r="O15" s="817" t="s">
        <v>1</v>
      </c>
      <c r="P15" s="818" t="s">
        <v>10</v>
      </c>
      <c r="Q15" s="820" t="s">
        <v>11</v>
      </c>
      <c r="R15" s="821" t="s">
        <v>180</v>
      </c>
      <c r="S15" s="821" t="s">
        <v>181</v>
      </c>
      <c r="T15" s="821" t="s">
        <v>182</v>
      </c>
      <c r="U15" s="821" t="s">
        <v>183</v>
      </c>
      <c r="V15" s="821" t="s">
        <v>184</v>
      </c>
      <c r="W15" s="822" t="s">
        <v>185</v>
      </c>
    </row>
    <row r="16" spans="1:23" ht="45">
      <c r="A16" s="823"/>
      <c r="B16" s="824"/>
      <c r="C16" s="825" t="s">
        <v>186</v>
      </c>
      <c r="D16" s="825" t="s">
        <v>240</v>
      </c>
      <c r="E16" s="826" t="s">
        <v>11</v>
      </c>
      <c r="F16" s="827" t="s">
        <v>254</v>
      </c>
      <c r="G16" s="827" t="s">
        <v>149</v>
      </c>
      <c r="H16" s="827" t="s">
        <v>150</v>
      </c>
      <c r="I16" s="827" t="s">
        <v>151</v>
      </c>
      <c r="J16" s="827" t="s">
        <v>191</v>
      </c>
      <c r="K16" s="828" t="s">
        <v>152</v>
      </c>
      <c r="O16" s="824"/>
      <c r="P16" s="825" t="s">
        <v>186</v>
      </c>
      <c r="Q16" s="826" t="s">
        <v>11</v>
      </c>
      <c r="R16" s="827" t="s">
        <v>187</v>
      </c>
      <c r="S16" s="827" t="s">
        <v>149</v>
      </c>
      <c r="T16" s="827" t="s">
        <v>150</v>
      </c>
      <c r="U16" s="827" t="s">
        <v>151</v>
      </c>
      <c r="V16" s="827" t="s">
        <v>191</v>
      </c>
      <c r="W16" s="828" t="s">
        <v>152</v>
      </c>
    </row>
    <row r="17" spans="2:23" ht="13.5" thickBot="1">
      <c r="B17" s="829"/>
      <c r="C17" s="830" t="s">
        <v>15</v>
      </c>
      <c r="D17" s="831" t="s">
        <v>20</v>
      </c>
      <c r="E17" s="831" t="s">
        <v>20</v>
      </c>
      <c r="F17" s="832" t="s">
        <v>15</v>
      </c>
      <c r="G17" s="832" t="s">
        <v>15</v>
      </c>
      <c r="H17" s="832" t="s">
        <v>15</v>
      </c>
      <c r="I17" s="832" t="s">
        <v>15</v>
      </c>
      <c r="J17" s="832" t="s">
        <v>15</v>
      </c>
      <c r="K17" s="833" t="s">
        <v>15</v>
      </c>
      <c r="O17" s="829"/>
      <c r="P17" s="830" t="s">
        <v>15</v>
      </c>
      <c r="Q17" s="831" t="s">
        <v>20</v>
      </c>
      <c r="R17" s="832" t="s">
        <v>15</v>
      </c>
      <c r="S17" s="832" t="s">
        <v>15</v>
      </c>
      <c r="T17" s="832" t="s">
        <v>15</v>
      </c>
      <c r="U17" s="832" t="s">
        <v>15</v>
      </c>
      <c r="V17" s="832" t="s">
        <v>15</v>
      </c>
      <c r="W17" s="833" t="s">
        <v>15</v>
      </c>
    </row>
    <row r="18" spans="2:23" ht="13.5" thickBot="1">
      <c r="B18" s="834"/>
      <c r="C18" s="835"/>
      <c r="D18" s="835"/>
      <c r="E18" s="836"/>
      <c r="F18" s="837"/>
      <c r="G18" s="838"/>
      <c r="H18" s="838"/>
      <c r="I18" s="838"/>
      <c r="J18" s="838"/>
      <c r="K18" s="839"/>
      <c r="O18" s="834"/>
      <c r="P18" s="835"/>
      <c r="Q18" s="836"/>
      <c r="R18" s="837"/>
      <c r="S18" s="838"/>
      <c r="T18" s="838"/>
      <c r="U18" s="838"/>
      <c r="V18" s="838"/>
      <c r="W18" s="839"/>
    </row>
    <row r="19" spans="2:23">
      <c r="B19" s="840">
        <f>Amnt_Deposited!B14</f>
        <v>2000</v>
      </c>
      <c r="C19" s="841">
        <f>Amnt_Deposited!O14</f>
        <v>0</v>
      </c>
      <c r="D19" s="842">
        <f>Dry_Matter_Content!O6</f>
        <v>0</v>
      </c>
      <c r="E19" s="843">
        <f>MCF!R18</f>
        <v>0.6</v>
      </c>
      <c r="F19" s="844">
        <f t="shared" ref="F19:F82" si="0">C19*D19*$K$6*DOCF*E19</f>
        <v>0</v>
      </c>
      <c r="G19" s="845">
        <f t="shared" ref="G19:G82" si="1">F19*$K$12</f>
        <v>0</v>
      </c>
      <c r="H19" s="845">
        <f t="shared" ref="H19:H82" si="2">F19*(1-$K$12)</f>
        <v>0</v>
      </c>
      <c r="I19" s="845">
        <f t="shared" ref="I19:I82" si="3">G19+I18*$K$10</f>
        <v>0</v>
      </c>
      <c r="J19" s="845">
        <f t="shared" ref="J19:J82" si="4">I18*(1-$K$10)+H19</f>
        <v>0</v>
      </c>
      <c r="K19" s="846">
        <f>J19*CH4_fraction*conv</f>
        <v>0</v>
      </c>
      <c r="O19" s="840">
        <f>Amnt_Deposited!B14</f>
        <v>2000</v>
      </c>
      <c r="P19" s="841">
        <f>Amnt_Deposited!O14</f>
        <v>0</v>
      </c>
      <c r="Q19" s="843">
        <f>MCF!R18</f>
        <v>0.6</v>
      </c>
      <c r="R19" s="844">
        <f t="shared" ref="R19:R82" si="5">P19*$W$6*DOCF*Q19</f>
        <v>0</v>
      </c>
      <c r="S19" s="845">
        <f>R19*$W$12</f>
        <v>0</v>
      </c>
      <c r="T19" s="845">
        <f>R19*(1-$W$12)</f>
        <v>0</v>
      </c>
      <c r="U19" s="845">
        <f>S19+U18*$W$10</f>
        <v>0</v>
      </c>
      <c r="V19" s="845">
        <f>U18*(1-$W$10)+T19</f>
        <v>0</v>
      </c>
      <c r="W19" s="846">
        <f>V19*CH4_fraction*conv</f>
        <v>0</v>
      </c>
    </row>
    <row r="20" spans="2:23">
      <c r="B20" s="847">
        <f>Amnt_Deposited!B15</f>
        <v>2001</v>
      </c>
      <c r="C20" s="848">
        <f>Amnt_Deposited!O15</f>
        <v>0</v>
      </c>
      <c r="D20" s="849">
        <f>Dry_Matter_Content!O7</f>
        <v>0</v>
      </c>
      <c r="E20" s="850">
        <f>MCF!R19</f>
        <v>0.6</v>
      </c>
      <c r="F20" s="851">
        <f t="shared" si="0"/>
        <v>0</v>
      </c>
      <c r="G20" s="851">
        <f t="shared" si="1"/>
        <v>0</v>
      </c>
      <c r="H20" s="851">
        <f t="shared" si="2"/>
        <v>0</v>
      </c>
      <c r="I20" s="851">
        <f t="shared" si="3"/>
        <v>0</v>
      </c>
      <c r="J20" s="851">
        <f t="shared" si="4"/>
        <v>0</v>
      </c>
      <c r="K20" s="852">
        <f>J20*CH4_fraction*conv</f>
        <v>0</v>
      </c>
      <c r="M20" s="853"/>
      <c r="O20" s="847">
        <f>Amnt_Deposited!B15</f>
        <v>2001</v>
      </c>
      <c r="P20" s="848">
        <f>Amnt_Deposited!O15</f>
        <v>0</v>
      </c>
      <c r="Q20" s="850">
        <f>MCF!R19</f>
        <v>0.6</v>
      </c>
      <c r="R20" s="851">
        <f t="shared" si="5"/>
        <v>0</v>
      </c>
      <c r="S20" s="851">
        <f>R20*$W$12</f>
        <v>0</v>
      </c>
      <c r="T20" s="851">
        <f>R20*(1-$W$12)</f>
        <v>0</v>
      </c>
      <c r="U20" s="851">
        <f>S20+U19*$W$10</f>
        <v>0</v>
      </c>
      <c r="V20" s="851">
        <f>U19*(1-$W$10)+T20</f>
        <v>0</v>
      </c>
      <c r="W20" s="852">
        <f>V20*CH4_fraction*conv</f>
        <v>0</v>
      </c>
    </row>
    <row r="21" spans="2:23">
      <c r="B21" s="847">
        <f>Amnt_Deposited!B16</f>
        <v>2002</v>
      </c>
      <c r="C21" s="848">
        <f>Amnt_Deposited!O16</f>
        <v>0</v>
      </c>
      <c r="D21" s="849">
        <f>Dry_Matter_Content!O8</f>
        <v>0</v>
      </c>
      <c r="E21" s="850">
        <f>MCF!R20</f>
        <v>0.6</v>
      </c>
      <c r="F21" s="851">
        <f t="shared" si="0"/>
        <v>0</v>
      </c>
      <c r="G21" s="851">
        <f t="shared" si="1"/>
        <v>0</v>
      </c>
      <c r="H21" s="851">
        <f t="shared" si="2"/>
        <v>0</v>
      </c>
      <c r="I21" s="851">
        <f t="shared" si="3"/>
        <v>0</v>
      </c>
      <c r="J21" s="851">
        <f t="shared" si="4"/>
        <v>0</v>
      </c>
      <c r="K21" s="852">
        <f t="shared" ref="K21:K84" si="6">J21*CH4_fraction*conv</f>
        <v>0</v>
      </c>
      <c r="O21" s="847">
        <f>Amnt_Deposited!B16</f>
        <v>2002</v>
      </c>
      <c r="P21" s="848">
        <f>Amnt_Deposited!O16</f>
        <v>0</v>
      </c>
      <c r="Q21" s="850">
        <f>MCF!R20</f>
        <v>0.6</v>
      </c>
      <c r="R21" s="851">
        <f t="shared" si="5"/>
        <v>0</v>
      </c>
      <c r="S21" s="851">
        <f t="shared" ref="S21:S84" si="7">R21*$W$12</f>
        <v>0</v>
      </c>
      <c r="T21" s="851">
        <f t="shared" ref="T21:T84" si="8">R21*(1-$W$12)</f>
        <v>0</v>
      </c>
      <c r="U21" s="851">
        <f t="shared" ref="U21:U84" si="9">S21+U20*$W$10</f>
        <v>0</v>
      </c>
      <c r="V21" s="851">
        <f t="shared" ref="V21:V84" si="10">U20*(1-$W$10)+T21</f>
        <v>0</v>
      </c>
      <c r="W21" s="852">
        <f t="shared" ref="W21:W84" si="11">V21*CH4_fraction*conv</f>
        <v>0</v>
      </c>
    </row>
    <row r="22" spans="2:23">
      <c r="B22" s="847">
        <f>Amnt_Deposited!B17</f>
        <v>2003</v>
      </c>
      <c r="C22" s="848">
        <f>Amnt_Deposited!O17</f>
        <v>0</v>
      </c>
      <c r="D22" s="849">
        <f>Dry_Matter_Content!O9</f>
        <v>0</v>
      </c>
      <c r="E22" s="850">
        <f>MCF!R21</f>
        <v>0.6</v>
      </c>
      <c r="F22" s="851">
        <f t="shared" si="0"/>
        <v>0</v>
      </c>
      <c r="G22" s="851">
        <f t="shared" si="1"/>
        <v>0</v>
      </c>
      <c r="H22" s="851">
        <f t="shared" si="2"/>
        <v>0</v>
      </c>
      <c r="I22" s="851">
        <f t="shared" si="3"/>
        <v>0</v>
      </c>
      <c r="J22" s="851">
        <f t="shared" si="4"/>
        <v>0</v>
      </c>
      <c r="K22" s="852">
        <f t="shared" si="6"/>
        <v>0</v>
      </c>
      <c r="N22" s="854"/>
      <c r="O22" s="847">
        <f>Amnt_Deposited!B17</f>
        <v>2003</v>
      </c>
      <c r="P22" s="848">
        <f>Amnt_Deposited!O17</f>
        <v>0</v>
      </c>
      <c r="Q22" s="850">
        <f>MCF!R21</f>
        <v>0.6</v>
      </c>
      <c r="R22" s="851">
        <f t="shared" si="5"/>
        <v>0</v>
      </c>
      <c r="S22" s="851">
        <f t="shared" si="7"/>
        <v>0</v>
      </c>
      <c r="T22" s="851">
        <f t="shared" si="8"/>
        <v>0</v>
      </c>
      <c r="U22" s="851">
        <f t="shared" si="9"/>
        <v>0</v>
      </c>
      <c r="V22" s="851">
        <f t="shared" si="10"/>
        <v>0</v>
      </c>
      <c r="W22" s="852">
        <f t="shared" si="11"/>
        <v>0</v>
      </c>
    </row>
    <row r="23" spans="2:23">
      <c r="B23" s="847">
        <f>Amnt_Deposited!B18</f>
        <v>2004</v>
      </c>
      <c r="C23" s="848">
        <f>Amnt_Deposited!O18</f>
        <v>0</v>
      </c>
      <c r="D23" s="849">
        <f>Dry_Matter_Content!O10</f>
        <v>0</v>
      </c>
      <c r="E23" s="850">
        <f>MCF!R22</f>
        <v>0.6</v>
      </c>
      <c r="F23" s="851">
        <f t="shared" si="0"/>
        <v>0</v>
      </c>
      <c r="G23" s="851">
        <f t="shared" si="1"/>
        <v>0</v>
      </c>
      <c r="H23" s="851">
        <f t="shared" si="2"/>
        <v>0</v>
      </c>
      <c r="I23" s="851">
        <f t="shared" si="3"/>
        <v>0</v>
      </c>
      <c r="J23" s="851">
        <f t="shared" si="4"/>
        <v>0</v>
      </c>
      <c r="K23" s="852">
        <f t="shared" si="6"/>
        <v>0</v>
      </c>
      <c r="N23" s="854"/>
      <c r="O23" s="847">
        <f>Amnt_Deposited!B18</f>
        <v>2004</v>
      </c>
      <c r="P23" s="848">
        <f>Amnt_Deposited!O18</f>
        <v>0</v>
      </c>
      <c r="Q23" s="850">
        <f>MCF!R22</f>
        <v>0.6</v>
      </c>
      <c r="R23" s="851">
        <f t="shared" si="5"/>
        <v>0</v>
      </c>
      <c r="S23" s="851">
        <f t="shared" si="7"/>
        <v>0</v>
      </c>
      <c r="T23" s="851">
        <f t="shared" si="8"/>
        <v>0</v>
      </c>
      <c r="U23" s="851">
        <f t="shared" si="9"/>
        <v>0</v>
      </c>
      <c r="V23" s="851">
        <f t="shared" si="10"/>
        <v>0</v>
      </c>
      <c r="W23" s="852">
        <f t="shared" si="11"/>
        <v>0</v>
      </c>
    </row>
    <row r="24" spans="2:23">
      <c r="B24" s="847">
        <f>Amnt_Deposited!B19</f>
        <v>2005</v>
      </c>
      <c r="C24" s="848">
        <f>Amnt_Deposited!O19</f>
        <v>0</v>
      </c>
      <c r="D24" s="849">
        <f>Dry_Matter_Content!O11</f>
        <v>0</v>
      </c>
      <c r="E24" s="850">
        <f>MCF!R23</f>
        <v>0.6</v>
      </c>
      <c r="F24" s="851">
        <f t="shared" si="0"/>
        <v>0</v>
      </c>
      <c r="G24" s="851">
        <f t="shared" si="1"/>
        <v>0</v>
      </c>
      <c r="H24" s="851">
        <f t="shared" si="2"/>
        <v>0</v>
      </c>
      <c r="I24" s="851">
        <f t="shared" si="3"/>
        <v>0</v>
      </c>
      <c r="J24" s="851">
        <f t="shared" si="4"/>
        <v>0</v>
      </c>
      <c r="K24" s="852">
        <f t="shared" si="6"/>
        <v>0</v>
      </c>
      <c r="N24" s="854"/>
      <c r="O24" s="847">
        <f>Amnt_Deposited!B19</f>
        <v>2005</v>
      </c>
      <c r="P24" s="848">
        <f>Amnt_Deposited!O19</f>
        <v>0</v>
      </c>
      <c r="Q24" s="850">
        <f>MCF!R23</f>
        <v>0.6</v>
      </c>
      <c r="R24" s="851">
        <f t="shared" si="5"/>
        <v>0</v>
      </c>
      <c r="S24" s="851">
        <f t="shared" si="7"/>
        <v>0</v>
      </c>
      <c r="T24" s="851">
        <f t="shared" si="8"/>
        <v>0</v>
      </c>
      <c r="U24" s="851">
        <f t="shared" si="9"/>
        <v>0</v>
      </c>
      <c r="V24" s="851">
        <f t="shared" si="10"/>
        <v>0</v>
      </c>
      <c r="W24" s="852">
        <f t="shared" si="11"/>
        <v>0</v>
      </c>
    </row>
    <row r="25" spans="2:23">
      <c r="B25" s="847">
        <f>Amnt_Deposited!B20</f>
        <v>2006</v>
      </c>
      <c r="C25" s="848">
        <f>Amnt_Deposited!O20</f>
        <v>0</v>
      </c>
      <c r="D25" s="849">
        <f>Dry_Matter_Content!O12</f>
        <v>0</v>
      </c>
      <c r="E25" s="850">
        <f>MCF!R24</f>
        <v>0.6</v>
      </c>
      <c r="F25" s="851">
        <f t="shared" si="0"/>
        <v>0</v>
      </c>
      <c r="G25" s="851">
        <f t="shared" si="1"/>
        <v>0</v>
      </c>
      <c r="H25" s="851">
        <f t="shared" si="2"/>
        <v>0</v>
      </c>
      <c r="I25" s="851">
        <f t="shared" si="3"/>
        <v>0</v>
      </c>
      <c r="J25" s="851">
        <f t="shared" si="4"/>
        <v>0</v>
      </c>
      <c r="K25" s="852">
        <f t="shared" si="6"/>
        <v>0</v>
      </c>
      <c r="N25" s="854"/>
      <c r="O25" s="847">
        <f>Amnt_Deposited!B20</f>
        <v>2006</v>
      </c>
      <c r="P25" s="848">
        <f>Amnt_Deposited!O20</f>
        <v>0</v>
      </c>
      <c r="Q25" s="850">
        <f>MCF!R24</f>
        <v>0.6</v>
      </c>
      <c r="R25" s="851">
        <f t="shared" si="5"/>
        <v>0</v>
      </c>
      <c r="S25" s="851">
        <f t="shared" si="7"/>
        <v>0</v>
      </c>
      <c r="T25" s="851">
        <f t="shared" si="8"/>
        <v>0</v>
      </c>
      <c r="U25" s="851">
        <f t="shared" si="9"/>
        <v>0</v>
      </c>
      <c r="V25" s="851">
        <f t="shared" si="10"/>
        <v>0</v>
      </c>
      <c r="W25" s="852">
        <f t="shared" si="11"/>
        <v>0</v>
      </c>
    </row>
    <row r="26" spans="2:23">
      <c r="B26" s="847">
        <f>Amnt_Deposited!B21</f>
        <v>2007</v>
      </c>
      <c r="C26" s="848">
        <f>Amnt_Deposited!O21</f>
        <v>0</v>
      </c>
      <c r="D26" s="849">
        <f>Dry_Matter_Content!O13</f>
        <v>0</v>
      </c>
      <c r="E26" s="850">
        <f>MCF!R25</f>
        <v>0.6</v>
      </c>
      <c r="F26" s="851">
        <f t="shared" si="0"/>
        <v>0</v>
      </c>
      <c r="G26" s="851">
        <f t="shared" si="1"/>
        <v>0</v>
      </c>
      <c r="H26" s="851">
        <f t="shared" si="2"/>
        <v>0</v>
      </c>
      <c r="I26" s="851">
        <f t="shared" si="3"/>
        <v>0</v>
      </c>
      <c r="J26" s="851">
        <f t="shared" si="4"/>
        <v>0</v>
      </c>
      <c r="K26" s="852">
        <f t="shared" si="6"/>
        <v>0</v>
      </c>
      <c r="N26" s="854"/>
      <c r="O26" s="847">
        <f>Amnt_Deposited!B21</f>
        <v>2007</v>
      </c>
      <c r="P26" s="848">
        <f>Amnt_Deposited!O21</f>
        <v>0</v>
      </c>
      <c r="Q26" s="850">
        <f>MCF!R25</f>
        <v>0.6</v>
      </c>
      <c r="R26" s="851">
        <f t="shared" si="5"/>
        <v>0</v>
      </c>
      <c r="S26" s="851">
        <f t="shared" si="7"/>
        <v>0</v>
      </c>
      <c r="T26" s="851">
        <f t="shared" si="8"/>
        <v>0</v>
      </c>
      <c r="U26" s="851">
        <f t="shared" si="9"/>
        <v>0</v>
      </c>
      <c r="V26" s="851">
        <f t="shared" si="10"/>
        <v>0</v>
      </c>
      <c r="W26" s="852">
        <f t="shared" si="11"/>
        <v>0</v>
      </c>
    </row>
    <row r="27" spans="2:23">
      <c r="B27" s="847">
        <f>Amnt_Deposited!B22</f>
        <v>2008</v>
      </c>
      <c r="C27" s="848">
        <f>Amnt_Deposited!O22</f>
        <v>0</v>
      </c>
      <c r="D27" s="849">
        <f>Dry_Matter_Content!O14</f>
        <v>0</v>
      </c>
      <c r="E27" s="850">
        <f>MCF!R26</f>
        <v>0.6</v>
      </c>
      <c r="F27" s="851">
        <f t="shared" si="0"/>
        <v>0</v>
      </c>
      <c r="G27" s="851">
        <f t="shared" si="1"/>
        <v>0</v>
      </c>
      <c r="H27" s="851">
        <f t="shared" si="2"/>
        <v>0</v>
      </c>
      <c r="I27" s="851">
        <f t="shared" si="3"/>
        <v>0</v>
      </c>
      <c r="J27" s="851">
        <f t="shared" si="4"/>
        <v>0</v>
      </c>
      <c r="K27" s="852">
        <f t="shared" si="6"/>
        <v>0</v>
      </c>
      <c r="N27" s="854"/>
      <c r="O27" s="847">
        <f>Amnt_Deposited!B22</f>
        <v>2008</v>
      </c>
      <c r="P27" s="848">
        <f>Amnt_Deposited!O22</f>
        <v>0</v>
      </c>
      <c r="Q27" s="850">
        <f>MCF!R26</f>
        <v>0.6</v>
      </c>
      <c r="R27" s="851">
        <f t="shared" si="5"/>
        <v>0</v>
      </c>
      <c r="S27" s="851">
        <f t="shared" si="7"/>
        <v>0</v>
      </c>
      <c r="T27" s="851">
        <f t="shared" si="8"/>
        <v>0</v>
      </c>
      <c r="U27" s="851">
        <f t="shared" si="9"/>
        <v>0</v>
      </c>
      <c r="V27" s="851">
        <f t="shared" si="10"/>
        <v>0</v>
      </c>
      <c r="W27" s="852">
        <f t="shared" si="11"/>
        <v>0</v>
      </c>
    </row>
    <row r="28" spans="2:23">
      <c r="B28" s="847">
        <f>Amnt_Deposited!B23</f>
        <v>2009</v>
      </c>
      <c r="C28" s="848">
        <f>Amnt_Deposited!O23</f>
        <v>0</v>
      </c>
      <c r="D28" s="849">
        <f>Dry_Matter_Content!O15</f>
        <v>0</v>
      </c>
      <c r="E28" s="850">
        <f>MCF!R27</f>
        <v>0.6</v>
      </c>
      <c r="F28" s="851">
        <f t="shared" si="0"/>
        <v>0</v>
      </c>
      <c r="G28" s="851">
        <f t="shared" si="1"/>
        <v>0</v>
      </c>
      <c r="H28" s="851">
        <f t="shared" si="2"/>
        <v>0</v>
      </c>
      <c r="I28" s="851">
        <f t="shared" si="3"/>
        <v>0</v>
      </c>
      <c r="J28" s="851">
        <f t="shared" si="4"/>
        <v>0</v>
      </c>
      <c r="K28" s="852">
        <f t="shared" si="6"/>
        <v>0</v>
      </c>
      <c r="N28" s="854"/>
      <c r="O28" s="847">
        <f>Amnt_Deposited!B23</f>
        <v>2009</v>
      </c>
      <c r="P28" s="848">
        <f>Amnt_Deposited!O23</f>
        <v>0</v>
      </c>
      <c r="Q28" s="850">
        <f>MCF!R27</f>
        <v>0.6</v>
      </c>
      <c r="R28" s="851">
        <f t="shared" si="5"/>
        <v>0</v>
      </c>
      <c r="S28" s="851">
        <f t="shared" si="7"/>
        <v>0</v>
      </c>
      <c r="T28" s="851">
        <f t="shared" si="8"/>
        <v>0</v>
      </c>
      <c r="U28" s="851">
        <f t="shared" si="9"/>
        <v>0</v>
      </c>
      <c r="V28" s="851">
        <f t="shared" si="10"/>
        <v>0</v>
      </c>
      <c r="W28" s="852">
        <f t="shared" si="11"/>
        <v>0</v>
      </c>
    </row>
    <row r="29" spans="2:23">
      <c r="B29" s="847">
        <f>Amnt_Deposited!B24</f>
        <v>2010</v>
      </c>
      <c r="C29" s="848">
        <f>Amnt_Deposited!O24</f>
        <v>0</v>
      </c>
      <c r="D29" s="849">
        <f>Dry_Matter_Content!O16</f>
        <v>0</v>
      </c>
      <c r="E29" s="850">
        <f>MCF!R28</f>
        <v>0.6</v>
      </c>
      <c r="F29" s="851">
        <f t="shared" si="0"/>
        <v>0</v>
      </c>
      <c r="G29" s="851">
        <f t="shared" si="1"/>
        <v>0</v>
      </c>
      <c r="H29" s="851">
        <f t="shared" si="2"/>
        <v>0</v>
      </c>
      <c r="I29" s="851">
        <f t="shared" si="3"/>
        <v>0</v>
      </c>
      <c r="J29" s="851">
        <f t="shared" si="4"/>
        <v>0</v>
      </c>
      <c r="K29" s="852">
        <f t="shared" si="6"/>
        <v>0</v>
      </c>
      <c r="O29" s="847">
        <f>Amnt_Deposited!B24</f>
        <v>2010</v>
      </c>
      <c r="P29" s="848">
        <f>Amnt_Deposited!O24</f>
        <v>0</v>
      </c>
      <c r="Q29" s="850">
        <f>MCF!R28</f>
        <v>0.6</v>
      </c>
      <c r="R29" s="851">
        <f t="shared" si="5"/>
        <v>0</v>
      </c>
      <c r="S29" s="851">
        <f t="shared" si="7"/>
        <v>0</v>
      </c>
      <c r="T29" s="851">
        <f t="shared" si="8"/>
        <v>0</v>
      </c>
      <c r="U29" s="851">
        <f t="shared" si="9"/>
        <v>0</v>
      </c>
      <c r="V29" s="851">
        <f t="shared" si="10"/>
        <v>0</v>
      </c>
      <c r="W29" s="852">
        <f t="shared" si="11"/>
        <v>0</v>
      </c>
    </row>
    <row r="30" spans="2:23">
      <c r="B30" s="847">
        <f>Amnt_Deposited!B25</f>
        <v>2011</v>
      </c>
      <c r="C30" s="848">
        <f>Amnt_Deposited!O25</f>
        <v>0</v>
      </c>
      <c r="D30" s="849">
        <f>Dry_Matter_Content!O17</f>
        <v>0</v>
      </c>
      <c r="E30" s="850">
        <f>MCF!R29</f>
        <v>0.6</v>
      </c>
      <c r="F30" s="851">
        <f t="shared" si="0"/>
        <v>0</v>
      </c>
      <c r="G30" s="851">
        <f t="shared" si="1"/>
        <v>0</v>
      </c>
      <c r="H30" s="851">
        <f t="shared" si="2"/>
        <v>0</v>
      </c>
      <c r="I30" s="851">
        <f t="shared" si="3"/>
        <v>0</v>
      </c>
      <c r="J30" s="851">
        <f t="shared" si="4"/>
        <v>0</v>
      </c>
      <c r="K30" s="852">
        <f t="shared" si="6"/>
        <v>0</v>
      </c>
      <c r="O30" s="847">
        <f>Amnt_Deposited!B25</f>
        <v>2011</v>
      </c>
      <c r="P30" s="848">
        <f>Amnt_Deposited!O25</f>
        <v>0</v>
      </c>
      <c r="Q30" s="850">
        <f>MCF!R29</f>
        <v>0.6</v>
      </c>
      <c r="R30" s="851">
        <f t="shared" si="5"/>
        <v>0</v>
      </c>
      <c r="S30" s="851">
        <f t="shared" si="7"/>
        <v>0</v>
      </c>
      <c r="T30" s="851">
        <f t="shared" si="8"/>
        <v>0</v>
      </c>
      <c r="U30" s="851">
        <f t="shared" si="9"/>
        <v>0</v>
      </c>
      <c r="V30" s="851">
        <f t="shared" si="10"/>
        <v>0</v>
      </c>
      <c r="W30" s="852">
        <f t="shared" si="11"/>
        <v>0</v>
      </c>
    </row>
    <row r="31" spans="2:23">
      <c r="B31" s="847">
        <f>Amnt_Deposited!B26</f>
        <v>2012</v>
      </c>
      <c r="C31" s="848">
        <f>Amnt_Deposited!O26</f>
        <v>0</v>
      </c>
      <c r="D31" s="849">
        <f>Dry_Matter_Content!O18</f>
        <v>0</v>
      </c>
      <c r="E31" s="850">
        <f>MCF!R30</f>
        <v>0.6</v>
      </c>
      <c r="F31" s="851">
        <f t="shared" si="0"/>
        <v>0</v>
      </c>
      <c r="G31" s="851">
        <f t="shared" si="1"/>
        <v>0</v>
      </c>
      <c r="H31" s="851">
        <f t="shared" si="2"/>
        <v>0</v>
      </c>
      <c r="I31" s="851">
        <f t="shared" si="3"/>
        <v>0</v>
      </c>
      <c r="J31" s="851">
        <f t="shared" si="4"/>
        <v>0</v>
      </c>
      <c r="K31" s="852">
        <f t="shared" si="6"/>
        <v>0</v>
      </c>
      <c r="O31" s="847">
        <f>Amnt_Deposited!B26</f>
        <v>2012</v>
      </c>
      <c r="P31" s="848">
        <f>Amnt_Deposited!O26</f>
        <v>0</v>
      </c>
      <c r="Q31" s="850">
        <f>MCF!R30</f>
        <v>0.6</v>
      </c>
      <c r="R31" s="851">
        <f t="shared" si="5"/>
        <v>0</v>
      </c>
      <c r="S31" s="851">
        <f t="shared" si="7"/>
        <v>0</v>
      </c>
      <c r="T31" s="851">
        <f t="shared" si="8"/>
        <v>0</v>
      </c>
      <c r="U31" s="851">
        <f t="shared" si="9"/>
        <v>0</v>
      </c>
      <c r="V31" s="851">
        <f t="shared" si="10"/>
        <v>0</v>
      </c>
      <c r="W31" s="852">
        <f t="shared" si="11"/>
        <v>0</v>
      </c>
    </row>
    <row r="32" spans="2:23">
      <c r="B32" s="847">
        <f>Amnt_Deposited!B27</f>
        <v>2013</v>
      </c>
      <c r="C32" s="848">
        <f>Amnt_Deposited!O27</f>
        <v>0</v>
      </c>
      <c r="D32" s="849">
        <f>Dry_Matter_Content!O19</f>
        <v>0</v>
      </c>
      <c r="E32" s="850">
        <f>MCF!R31</f>
        <v>0.6</v>
      </c>
      <c r="F32" s="851">
        <f t="shared" si="0"/>
        <v>0</v>
      </c>
      <c r="G32" s="851">
        <f t="shared" si="1"/>
        <v>0</v>
      </c>
      <c r="H32" s="851">
        <f t="shared" si="2"/>
        <v>0</v>
      </c>
      <c r="I32" s="851">
        <f t="shared" si="3"/>
        <v>0</v>
      </c>
      <c r="J32" s="851">
        <f t="shared" si="4"/>
        <v>0</v>
      </c>
      <c r="K32" s="852">
        <f t="shared" si="6"/>
        <v>0</v>
      </c>
      <c r="O32" s="847">
        <f>Amnt_Deposited!B27</f>
        <v>2013</v>
      </c>
      <c r="P32" s="848">
        <f>Amnt_Deposited!O27</f>
        <v>0</v>
      </c>
      <c r="Q32" s="850">
        <f>MCF!R31</f>
        <v>0.6</v>
      </c>
      <c r="R32" s="851">
        <f t="shared" si="5"/>
        <v>0</v>
      </c>
      <c r="S32" s="851">
        <f t="shared" si="7"/>
        <v>0</v>
      </c>
      <c r="T32" s="851">
        <f t="shared" si="8"/>
        <v>0</v>
      </c>
      <c r="U32" s="851">
        <f t="shared" si="9"/>
        <v>0</v>
      </c>
      <c r="V32" s="851">
        <f t="shared" si="10"/>
        <v>0</v>
      </c>
      <c r="W32" s="852">
        <f t="shared" si="11"/>
        <v>0</v>
      </c>
    </row>
    <row r="33" spans="2:23">
      <c r="B33" s="847">
        <f>Amnt_Deposited!B28</f>
        <v>2014</v>
      </c>
      <c r="C33" s="848">
        <f>Amnt_Deposited!O28</f>
        <v>0</v>
      </c>
      <c r="D33" s="849">
        <f>Dry_Matter_Content!O20</f>
        <v>0</v>
      </c>
      <c r="E33" s="850">
        <f>MCF!R32</f>
        <v>0.6</v>
      </c>
      <c r="F33" s="851">
        <f t="shared" si="0"/>
        <v>0</v>
      </c>
      <c r="G33" s="851">
        <f t="shared" si="1"/>
        <v>0</v>
      </c>
      <c r="H33" s="851">
        <f t="shared" si="2"/>
        <v>0</v>
      </c>
      <c r="I33" s="851">
        <f t="shared" si="3"/>
        <v>0</v>
      </c>
      <c r="J33" s="851">
        <f t="shared" si="4"/>
        <v>0</v>
      </c>
      <c r="K33" s="852">
        <f t="shared" si="6"/>
        <v>0</v>
      </c>
      <c r="O33" s="847">
        <f>Amnt_Deposited!B28</f>
        <v>2014</v>
      </c>
      <c r="P33" s="848">
        <f>Amnt_Deposited!O28</f>
        <v>0</v>
      </c>
      <c r="Q33" s="850">
        <f>MCF!R32</f>
        <v>0.6</v>
      </c>
      <c r="R33" s="851">
        <f t="shared" si="5"/>
        <v>0</v>
      </c>
      <c r="S33" s="851">
        <f t="shared" si="7"/>
        <v>0</v>
      </c>
      <c r="T33" s="851">
        <f t="shared" si="8"/>
        <v>0</v>
      </c>
      <c r="U33" s="851">
        <f t="shared" si="9"/>
        <v>0</v>
      </c>
      <c r="V33" s="851">
        <f t="shared" si="10"/>
        <v>0</v>
      </c>
      <c r="W33" s="852">
        <f t="shared" si="11"/>
        <v>0</v>
      </c>
    </row>
    <row r="34" spans="2:23">
      <c r="B34" s="847">
        <f>Amnt_Deposited!B29</f>
        <v>2015</v>
      </c>
      <c r="C34" s="848">
        <f>Amnt_Deposited!O29</f>
        <v>0</v>
      </c>
      <c r="D34" s="849">
        <f>Dry_Matter_Content!O21</f>
        <v>0</v>
      </c>
      <c r="E34" s="850">
        <f>MCF!R33</f>
        <v>0.6</v>
      </c>
      <c r="F34" s="851">
        <f t="shared" si="0"/>
        <v>0</v>
      </c>
      <c r="G34" s="851">
        <f t="shared" si="1"/>
        <v>0</v>
      </c>
      <c r="H34" s="851">
        <f t="shared" si="2"/>
        <v>0</v>
      </c>
      <c r="I34" s="851">
        <f t="shared" si="3"/>
        <v>0</v>
      </c>
      <c r="J34" s="851">
        <f t="shared" si="4"/>
        <v>0</v>
      </c>
      <c r="K34" s="852">
        <f t="shared" si="6"/>
        <v>0</v>
      </c>
      <c r="O34" s="847">
        <f>Amnt_Deposited!B29</f>
        <v>2015</v>
      </c>
      <c r="P34" s="848">
        <f>Amnt_Deposited!O29</f>
        <v>0</v>
      </c>
      <c r="Q34" s="850">
        <f>MCF!R33</f>
        <v>0.6</v>
      </c>
      <c r="R34" s="851">
        <f t="shared" si="5"/>
        <v>0</v>
      </c>
      <c r="S34" s="851">
        <f t="shared" si="7"/>
        <v>0</v>
      </c>
      <c r="T34" s="851">
        <f t="shared" si="8"/>
        <v>0</v>
      </c>
      <c r="U34" s="851">
        <f t="shared" si="9"/>
        <v>0</v>
      </c>
      <c r="V34" s="851">
        <f t="shared" si="10"/>
        <v>0</v>
      </c>
      <c r="W34" s="852">
        <f t="shared" si="11"/>
        <v>0</v>
      </c>
    </row>
    <row r="35" spans="2:23">
      <c r="B35" s="847">
        <f>Amnt_Deposited!B30</f>
        <v>2016</v>
      </c>
      <c r="C35" s="848">
        <f>Amnt_Deposited!O30</f>
        <v>0</v>
      </c>
      <c r="D35" s="849">
        <f>Dry_Matter_Content!O22</f>
        <v>0</v>
      </c>
      <c r="E35" s="850">
        <f>MCF!R34</f>
        <v>0.6</v>
      </c>
      <c r="F35" s="851">
        <f t="shared" si="0"/>
        <v>0</v>
      </c>
      <c r="G35" s="851">
        <f t="shared" si="1"/>
        <v>0</v>
      </c>
      <c r="H35" s="851">
        <f t="shared" si="2"/>
        <v>0</v>
      </c>
      <c r="I35" s="851">
        <f t="shared" si="3"/>
        <v>0</v>
      </c>
      <c r="J35" s="851">
        <f t="shared" si="4"/>
        <v>0</v>
      </c>
      <c r="K35" s="852">
        <f t="shared" si="6"/>
        <v>0</v>
      </c>
      <c r="O35" s="847">
        <f>Amnt_Deposited!B30</f>
        <v>2016</v>
      </c>
      <c r="P35" s="848">
        <f>Amnt_Deposited!O30</f>
        <v>0</v>
      </c>
      <c r="Q35" s="850">
        <f>MCF!R34</f>
        <v>0.6</v>
      </c>
      <c r="R35" s="851">
        <f t="shared" si="5"/>
        <v>0</v>
      </c>
      <c r="S35" s="851">
        <f t="shared" si="7"/>
        <v>0</v>
      </c>
      <c r="T35" s="851">
        <f t="shared" si="8"/>
        <v>0</v>
      </c>
      <c r="U35" s="851">
        <f t="shared" si="9"/>
        <v>0</v>
      </c>
      <c r="V35" s="851">
        <f t="shared" si="10"/>
        <v>0</v>
      </c>
      <c r="W35" s="852">
        <f t="shared" si="11"/>
        <v>0</v>
      </c>
    </row>
    <row r="36" spans="2:23">
      <c r="B36" s="847">
        <f>Amnt_Deposited!B31</f>
        <v>2017</v>
      </c>
      <c r="C36" s="848">
        <f>Amnt_Deposited!O31</f>
        <v>0.64848960000000011</v>
      </c>
      <c r="D36" s="849">
        <f>Dry_Matter_Content!O23</f>
        <v>0</v>
      </c>
      <c r="E36" s="850">
        <f>MCF!R35</f>
        <v>0.6</v>
      </c>
      <c r="F36" s="851">
        <f t="shared" si="0"/>
        <v>0</v>
      </c>
      <c r="G36" s="851">
        <f t="shared" si="1"/>
        <v>0</v>
      </c>
      <c r="H36" s="851">
        <f t="shared" si="2"/>
        <v>0</v>
      </c>
      <c r="I36" s="851">
        <f t="shared" si="3"/>
        <v>0</v>
      </c>
      <c r="J36" s="851">
        <f t="shared" si="4"/>
        <v>0</v>
      </c>
      <c r="K36" s="852">
        <f t="shared" si="6"/>
        <v>0</v>
      </c>
      <c r="O36" s="847">
        <f>Amnt_Deposited!B31</f>
        <v>2017</v>
      </c>
      <c r="P36" s="848">
        <f>Amnt_Deposited!O31</f>
        <v>0.64848960000000011</v>
      </c>
      <c r="Q36" s="850">
        <f>MCF!R35</f>
        <v>0.6</v>
      </c>
      <c r="R36" s="851">
        <f t="shared" si="5"/>
        <v>0</v>
      </c>
      <c r="S36" s="851">
        <f t="shared" si="7"/>
        <v>0</v>
      </c>
      <c r="T36" s="851">
        <f t="shared" si="8"/>
        <v>0</v>
      </c>
      <c r="U36" s="851">
        <f t="shared" si="9"/>
        <v>0</v>
      </c>
      <c r="V36" s="851">
        <f t="shared" si="10"/>
        <v>0</v>
      </c>
      <c r="W36" s="852">
        <f t="shared" si="11"/>
        <v>0</v>
      </c>
    </row>
    <row r="37" spans="2:23">
      <c r="B37" s="847">
        <f>Amnt_Deposited!B32</f>
        <v>2018</v>
      </c>
      <c r="C37" s="848">
        <f>Amnt_Deposited!O32</f>
        <v>0.71061699759999997</v>
      </c>
      <c r="D37" s="849">
        <f>Dry_Matter_Content!O24</f>
        <v>0</v>
      </c>
      <c r="E37" s="850">
        <f>MCF!R36</f>
        <v>0.6</v>
      </c>
      <c r="F37" s="851">
        <f t="shared" si="0"/>
        <v>0</v>
      </c>
      <c r="G37" s="851">
        <f t="shared" si="1"/>
        <v>0</v>
      </c>
      <c r="H37" s="851">
        <f t="shared" si="2"/>
        <v>0</v>
      </c>
      <c r="I37" s="851">
        <f t="shared" si="3"/>
        <v>0</v>
      </c>
      <c r="J37" s="851">
        <f t="shared" si="4"/>
        <v>0</v>
      </c>
      <c r="K37" s="852">
        <f t="shared" si="6"/>
        <v>0</v>
      </c>
      <c r="O37" s="847">
        <f>Amnt_Deposited!B32</f>
        <v>2018</v>
      </c>
      <c r="P37" s="848">
        <f>Amnt_Deposited!O32</f>
        <v>0.71061699759999997</v>
      </c>
      <c r="Q37" s="850">
        <f>MCF!R36</f>
        <v>0.6</v>
      </c>
      <c r="R37" s="851">
        <f t="shared" si="5"/>
        <v>0</v>
      </c>
      <c r="S37" s="851">
        <f t="shared" si="7"/>
        <v>0</v>
      </c>
      <c r="T37" s="851">
        <f t="shared" si="8"/>
        <v>0</v>
      </c>
      <c r="U37" s="851">
        <f t="shared" si="9"/>
        <v>0</v>
      </c>
      <c r="V37" s="851">
        <f t="shared" si="10"/>
        <v>0</v>
      </c>
      <c r="W37" s="852">
        <f t="shared" si="11"/>
        <v>0</v>
      </c>
    </row>
    <row r="38" spans="2:23">
      <c r="B38" s="847">
        <f>Amnt_Deposited!B33</f>
        <v>2019</v>
      </c>
      <c r="C38" s="848">
        <f>Amnt_Deposited!O33</f>
        <v>0.77835919417120003</v>
      </c>
      <c r="D38" s="849">
        <f>Dry_Matter_Content!O25</f>
        <v>0</v>
      </c>
      <c r="E38" s="850">
        <f>MCF!R37</f>
        <v>0.6</v>
      </c>
      <c r="F38" s="851">
        <f t="shared" si="0"/>
        <v>0</v>
      </c>
      <c r="G38" s="851">
        <f t="shared" si="1"/>
        <v>0</v>
      </c>
      <c r="H38" s="851">
        <f t="shared" si="2"/>
        <v>0</v>
      </c>
      <c r="I38" s="851">
        <f t="shared" si="3"/>
        <v>0</v>
      </c>
      <c r="J38" s="851">
        <f t="shared" si="4"/>
        <v>0</v>
      </c>
      <c r="K38" s="852">
        <f t="shared" si="6"/>
        <v>0</v>
      </c>
      <c r="O38" s="847">
        <f>Amnt_Deposited!B33</f>
        <v>2019</v>
      </c>
      <c r="P38" s="848">
        <f>Amnt_Deposited!O33</f>
        <v>0.77835919417120003</v>
      </c>
      <c r="Q38" s="850">
        <f>MCF!R37</f>
        <v>0.6</v>
      </c>
      <c r="R38" s="851">
        <f t="shared" si="5"/>
        <v>0</v>
      </c>
      <c r="S38" s="851">
        <f t="shared" si="7"/>
        <v>0</v>
      </c>
      <c r="T38" s="851">
        <f t="shared" si="8"/>
        <v>0</v>
      </c>
      <c r="U38" s="851">
        <f t="shared" si="9"/>
        <v>0</v>
      </c>
      <c r="V38" s="851">
        <f t="shared" si="10"/>
        <v>0</v>
      </c>
      <c r="W38" s="852">
        <f t="shared" si="11"/>
        <v>0</v>
      </c>
    </row>
    <row r="39" spans="2:23">
      <c r="B39" s="847">
        <f>Amnt_Deposited!B34</f>
        <v>2020</v>
      </c>
      <c r="C39" s="848">
        <f>Amnt_Deposited!O34</f>
        <v>0.85220487346158469</v>
      </c>
      <c r="D39" s="849">
        <f>Dry_Matter_Content!O26</f>
        <v>0</v>
      </c>
      <c r="E39" s="850">
        <f>MCF!R38</f>
        <v>0.6</v>
      </c>
      <c r="F39" s="851">
        <f t="shared" si="0"/>
        <v>0</v>
      </c>
      <c r="G39" s="851">
        <f t="shared" si="1"/>
        <v>0</v>
      </c>
      <c r="H39" s="851">
        <f t="shared" si="2"/>
        <v>0</v>
      </c>
      <c r="I39" s="851">
        <f t="shared" si="3"/>
        <v>0</v>
      </c>
      <c r="J39" s="851">
        <f t="shared" si="4"/>
        <v>0</v>
      </c>
      <c r="K39" s="852">
        <f t="shared" si="6"/>
        <v>0</v>
      </c>
      <c r="O39" s="847">
        <f>Amnt_Deposited!B34</f>
        <v>2020</v>
      </c>
      <c r="P39" s="848">
        <f>Amnt_Deposited!O34</f>
        <v>0.85220487346158469</v>
      </c>
      <c r="Q39" s="850">
        <f>MCF!R38</f>
        <v>0.6</v>
      </c>
      <c r="R39" s="851">
        <f t="shared" si="5"/>
        <v>0</v>
      </c>
      <c r="S39" s="851">
        <f t="shared" si="7"/>
        <v>0</v>
      </c>
      <c r="T39" s="851">
        <f t="shared" si="8"/>
        <v>0</v>
      </c>
      <c r="U39" s="851">
        <f t="shared" si="9"/>
        <v>0</v>
      </c>
      <c r="V39" s="851">
        <f t="shared" si="10"/>
        <v>0</v>
      </c>
      <c r="W39" s="852">
        <f t="shared" si="11"/>
        <v>0</v>
      </c>
    </row>
    <row r="40" spans="2:23">
      <c r="B40" s="847">
        <f>Amnt_Deposited!B35</f>
        <v>2021</v>
      </c>
      <c r="C40" s="848">
        <f>Amnt_Deposited!O35</f>
        <v>0.93268414578262737</v>
      </c>
      <c r="D40" s="849">
        <f>Dry_Matter_Content!O27</f>
        <v>0</v>
      </c>
      <c r="E40" s="850">
        <f>MCF!R39</f>
        <v>0.6</v>
      </c>
      <c r="F40" s="851">
        <f t="shared" si="0"/>
        <v>0</v>
      </c>
      <c r="G40" s="851">
        <f t="shared" si="1"/>
        <v>0</v>
      </c>
      <c r="H40" s="851">
        <f t="shared" si="2"/>
        <v>0</v>
      </c>
      <c r="I40" s="851">
        <f t="shared" si="3"/>
        <v>0</v>
      </c>
      <c r="J40" s="851">
        <f t="shared" si="4"/>
        <v>0</v>
      </c>
      <c r="K40" s="852">
        <f t="shared" si="6"/>
        <v>0</v>
      </c>
      <c r="O40" s="847">
        <f>Amnt_Deposited!B35</f>
        <v>2021</v>
      </c>
      <c r="P40" s="848">
        <f>Amnt_Deposited!O35</f>
        <v>0.93268414578262737</v>
      </c>
      <c r="Q40" s="850">
        <f>MCF!R39</f>
        <v>0.6</v>
      </c>
      <c r="R40" s="851">
        <f t="shared" si="5"/>
        <v>0</v>
      </c>
      <c r="S40" s="851">
        <f t="shared" si="7"/>
        <v>0</v>
      </c>
      <c r="T40" s="851">
        <f t="shared" si="8"/>
        <v>0</v>
      </c>
      <c r="U40" s="851">
        <f t="shared" si="9"/>
        <v>0</v>
      </c>
      <c r="V40" s="851">
        <f t="shared" si="10"/>
        <v>0</v>
      </c>
      <c r="W40" s="852">
        <f t="shared" si="11"/>
        <v>0</v>
      </c>
    </row>
    <row r="41" spans="2:23">
      <c r="B41" s="847">
        <f>Amnt_Deposited!B36</f>
        <v>2022</v>
      </c>
      <c r="C41" s="848">
        <f>Amnt_Deposited!O36</f>
        <v>1.0203719920918655</v>
      </c>
      <c r="D41" s="849">
        <f>Dry_Matter_Content!O28</f>
        <v>0</v>
      </c>
      <c r="E41" s="850">
        <f>MCF!R40</f>
        <v>0.6</v>
      </c>
      <c r="F41" s="851">
        <f t="shared" si="0"/>
        <v>0</v>
      </c>
      <c r="G41" s="851">
        <f t="shared" si="1"/>
        <v>0</v>
      </c>
      <c r="H41" s="851">
        <f t="shared" si="2"/>
        <v>0</v>
      </c>
      <c r="I41" s="851">
        <f t="shared" si="3"/>
        <v>0</v>
      </c>
      <c r="J41" s="851">
        <f t="shared" si="4"/>
        <v>0</v>
      </c>
      <c r="K41" s="852">
        <f t="shared" si="6"/>
        <v>0</v>
      </c>
      <c r="O41" s="847">
        <f>Amnt_Deposited!B36</f>
        <v>2022</v>
      </c>
      <c r="P41" s="848">
        <f>Amnt_Deposited!O36</f>
        <v>1.0203719920918655</v>
      </c>
      <c r="Q41" s="850">
        <f>MCF!R40</f>
        <v>0.6</v>
      </c>
      <c r="R41" s="851">
        <f t="shared" si="5"/>
        <v>0</v>
      </c>
      <c r="S41" s="851">
        <f t="shared" si="7"/>
        <v>0</v>
      </c>
      <c r="T41" s="851">
        <f t="shared" si="8"/>
        <v>0</v>
      </c>
      <c r="U41" s="851">
        <f t="shared" si="9"/>
        <v>0</v>
      </c>
      <c r="V41" s="851">
        <f t="shared" si="10"/>
        <v>0</v>
      </c>
      <c r="W41" s="852">
        <f t="shared" si="11"/>
        <v>0</v>
      </c>
    </row>
    <row r="42" spans="2:23">
      <c r="B42" s="847">
        <f>Amnt_Deposited!B37</f>
        <v>2023</v>
      </c>
      <c r="C42" s="848">
        <f>Amnt_Deposited!O37</f>
        <v>1.1158919901493765</v>
      </c>
      <c r="D42" s="849">
        <f>Dry_Matter_Content!O29</f>
        <v>0</v>
      </c>
      <c r="E42" s="850">
        <f>MCF!R41</f>
        <v>0.6</v>
      </c>
      <c r="F42" s="851">
        <f t="shared" si="0"/>
        <v>0</v>
      </c>
      <c r="G42" s="851">
        <f t="shared" si="1"/>
        <v>0</v>
      </c>
      <c r="H42" s="851">
        <f t="shared" si="2"/>
        <v>0</v>
      </c>
      <c r="I42" s="851">
        <f t="shared" si="3"/>
        <v>0</v>
      </c>
      <c r="J42" s="851">
        <f t="shared" si="4"/>
        <v>0</v>
      </c>
      <c r="K42" s="852">
        <f t="shared" si="6"/>
        <v>0</v>
      </c>
      <c r="O42" s="847">
        <f>Amnt_Deposited!B37</f>
        <v>2023</v>
      </c>
      <c r="P42" s="848">
        <f>Amnt_Deposited!O37</f>
        <v>1.1158919901493765</v>
      </c>
      <c r="Q42" s="850">
        <f>MCF!R41</f>
        <v>0.6</v>
      </c>
      <c r="R42" s="851">
        <f t="shared" si="5"/>
        <v>0</v>
      </c>
      <c r="S42" s="851">
        <f t="shared" si="7"/>
        <v>0</v>
      </c>
      <c r="T42" s="851">
        <f t="shared" si="8"/>
        <v>0</v>
      </c>
      <c r="U42" s="851">
        <f t="shared" si="9"/>
        <v>0</v>
      </c>
      <c r="V42" s="851">
        <f t="shared" si="10"/>
        <v>0</v>
      </c>
      <c r="W42" s="852">
        <f t="shared" si="11"/>
        <v>0</v>
      </c>
    </row>
    <row r="43" spans="2:23">
      <c r="B43" s="847">
        <f>Amnt_Deposited!B38</f>
        <v>2024</v>
      </c>
      <c r="C43" s="848">
        <f>Amnt_Deposited!O38</f>
        <v>1.2199203455774268</v>
      </c>
      <c r="D43" s="849">
        <f>Dry_Matter_Content!O30</f>
        <v>0</v>
      </c>
      <c r="E43" s="850">
        <f>MCF!R42</f>
        <v>0.6</v>
      </c>
      <c r="F43" s="851">
        <f t="shared" si="0"/>
        <v>0</v>
      </c>
      <c r="G43" s="851">
        <f t="shared" si="1"/>
        <v>0</v>
      </c>
      <c r="H43" s="851">
        <f t="shared" si="2"/>
        <v>0</v>
      </c>
      <c r="I43" s="851">
        <f t="shared" si="3"/>
        <v>0</v>
      </c>
      <c r="J43" s="851">
        <f t="shared" si="4"/>
        <v>0</v>
      </c>
      <c r="K43" s="852">
        <f t="shared" si="6"/>
        <v>0</v>
      </c>
      <c r="O43" s="847">
        <f>Amnt_Deposited!B38</f>
        <v>2024</v>
      </c>
      <c r="P43" s="848">
        <f>Amnt_Deposited!O38</f>
        <v>1.2199203455774268</v>
      </c>
      <c r="Q43" s="850">
        <f>MCF!R42</f>
        <v>0.6</v>
      </c>
      <c r="R43" s="851">
        <f t="shared" si="5"/>
        <v>0</v>
      </c>
      <c r="S43" s="851">
        <f t="shared" si="7"/>
        <v>0</v>
      </c>
      <c r="T43" s="851">
        <f t="shared" si="8"/>
        <v>0</v>
      </c>
      <c r="U43" s="851">
        <f t="shared" si="9"/>
        <v>0</v>
      </c>
      <c r="V43" s="851">
        <f t="shared" si="10"/>
        <v>0</v>
      </c>
      <c r="W43" s="852">
        <f t="shared" si="11"/>
        <v>0</v>
      </c>
    </row>
    <row r="44" spans="2:23">
      <c r="B44" s="847">
        <f>Amnt_Deposited!B39</f>
        <v>2025</v>
      </c>
      <c r="C44" s="848">
        <f>Amnt_Deposited!O39</f>
        <v>1.3331902524824664</v>
      </c>
      <c r="D44" s="849">
        <f>Dry_Matter_Content!O31</f>
        <v>0</v>
      </c>
      <c r="E44" s="850">
        <f>MCF!R43</f>
        <v>0.6</v>
      </c>
      <c r="F44" s="851">
        <f t="shared" si="0"/>
        <v>0</v>
      </c>
      <c r="G44" s="851">
        <f t="shared" si="1"/>
        <v>0</v>
      </c>
      <c r="H44" s="851">
        <f t="shared" si="2"/>
        <v>0</v>
      </c>
      <c r="I44" s="851">
        <f t="shared" si="3"/>
        <v>0</v>
      </c>
      <c r="J44" s="851">
        <f t="shared" si="4"/>
        <v>0</v>
      </c>
      <c r="K44" s="852">
        <f t="shared" si="6"/>
        <v>0</v>
      </c>
      <c r="O44" s="847">
        <f>Amnt_Deposited!B39</f>
        <v>2025</v>
      </c>
      <c r="P44" s="848">
        <f>Amnt_Deposited!O39</f>
        <v>1.3331902524824664</v>
      </c>
      <c r="Q44" s="850">
        <f>MCF!R43</f>
        <v>0.6</v>
      </c>
      <c r="R44" s="851">
        <f t="shared" si="5"/>
        <v>0</v>
      </c>
      <c r="S44" s="851">
        <f t="shared" si="7"/>
        <v>0</v>
      </c>
      <c r="T44" s="851">
        <f t="shared" si="8"/>
        <v>0</v>
      </c>
      <c r="U44" s="851">
        <f t="shared" si="9"/>
        <v>0</v>
      </c>
      <c r="V44" s="851">
        <f t="shared" si="10"/>
        <v>0</v>
      </c>
      <c r="W44" s="852">
        <f t="shared" si="11"/>
        <v>0</v>
      </c>
    </row>
    <row r="45" spans="2:23">
      <c r="B45" s="847">
        <f>Amnt_Deposited!B40</f>
        <v>2026</v>
      </c>
      <c r="C45" s="848">
        <f>Amnt_Deposited!O40</f>
        <v>1.4564966102740597</v>
      </c>
      <c r="D45" s="849">
        <f>Dry_Matter_Content!O32</f>
        <v>0</v>
      </c>
      <c r="E45" s="850">
        <f>MCF!R44</f>
        <v>0.6</v>
      </c>
      <c r="F45" s="851">
        <f t="shared" si="0"/>
        <v>0</v>
      </c>
      <c r="G45" s="851">
        <f t="shared" si="1"/>
        <v>0</v>
      </c>
      <c r="H45" s="851">
        <f t="shared" si="2"/>
        <v>0</v>
      </c>
      <c r="I45" s="851">
        <f t="shared" si="3"/>
        <v>0</v>
      </c>
      <c r="J45" s="851">
        <f t="shared" si="4"/>
        <v>0</v>
      </c>
      <c r="K45" s="852">
        <f t="shared" si="6"/>
        <v>0</v>
      </c>
      <c r="O45" s="847">
        <f>Amnt_Deposited!B40</f>
        <v>2026</v>
      </c>
      <c r="P45" s="848">
        <f>Amnt_Deposited!O40</f>
        <v>1.4564966102740597</v>
      </c>
      <c r="Q45" s="850">
        <f>MCF!R44</f>
        <v>0.6</v>
      </c>
      <c r="R45" s="851">
        <f t="shared" si="5"/>
        <v>0</v>
      </c>
      <c r="S45" s="851">
        <f t="shared" si="7"/>
        <v>0</v>
      </c>
      <c r="T45" s="851">
        <f t="shared" si="8"/>
        <v>0</v>
      </c>
      <c r="U45" s="851">
        <f t="shared" si="9"/>
        <v>0</v>
      </c>
      <c r="V45" s="851">
        <f t="shared" si="10"/>
        <v>0</v>
      </c>
      <c r="W45" s="852">
        <f t="shared" si="11"/>
        <v>0</v>
      </c>
    </row>
    <row r="46" spans="2:23">
      <c r="B46" s="847">
        <f>Amnt_Deposited!B41</f>
        <v>2027</v>
      </c>
      <c r="C46" s="848">
        <f>Amnt_Deposited!O41</f>
        <v>1.5907011254477466</v>
      </c>
      <c r="D46" s="849">
        <f>Dry_Matter_Content!O33</f>
        <v>0</v>
      </c>
      <c r="E46" s="850">
        <f>MCF!R45</f>
        <v>0.6</v>
      </c>
      <c r="F46" s="851">
        <f t="shared" si="0"/>
        <v>0</v>
      </c>
      <c r="G46" s="851">
        <f t="shared" si="1"/>
        <v>0</v>
      </c>
      <c r="H46" s="851">
        <f t="shared" si="2"/>
        <v>0</v>
      </c>
      <c r="I46" s="851">
        <f t="shared" si="3"/>
        <v>0</v>
      </c>
      <c r="J46" s="851">
        <f t="shared" si="4"/>
        <v>0</v>
      </c>
      <c r="K46" s="852">
        <f t="shared" si="6"/>
        <v>0</v>
      </c>
      <c r="O46" s="847">
        <f>Amnt_Deposited!B41</f>
        <v>2027</v>
      </c>
      <c r="P46" s="848">
        <f>Amnt_Deposited!O41</f>
        <v>1.5907011254477466</v>
      </c>
      <c r="Q46" s="850">
        <f>MCF!R45</f>
        <v>0.6</v>
      </c>
      <c r="R46" s="851">
        <f t="shared" si="5"/>
        <v>0</v>
      </c>
      <c r="S46" s="851">
        <f t="shared" si="7"/>
        <v>0</v>
      </c>
      <c r="T46" s="851">
        <f t="shared" si="8"/>
        <v>0</v>
      </c>
      <c r="U46" s="851">
        <f t="shared" si="9"/>
        <v>0</v>
      </c>
      <c r="V46" s="851">
        <f t="shared" si="10"/>
        <v>0</v>
      </c>
      <c r="W46" s="852">
        <f t="shared" si="11"/>
        <v>0</v>
      </c>
    </row>
    <row r="47" spans="2:23">
      <c r="B47" s="847">
        <f>Amnt_Deposited!B42</f>
        <v>2028</v>
      </c>
      <c r="C47" s="848">
        <f>Amnt_Deposited!O42</f>
        <v>1.7367378294006408</v>
      </c>
      <c r="D47" s="849">
        <f>Dry_Matter_Content!O34</f>
        <v>0</v>
      </c>
      <c r="E47" s="850">
        <f>MCF!R46</f>
        <v>0.6</v>
      </c>
      <c r="F47" s="851">
        <f t="shared" si="0"/>
        <v>0</v>
      </c>
      <c r="G47" s="851">
        <f t="shared" si="1"/>
        <v>0</v>
      </c>
      <c r="H47" s="851">
        <f t="shared" si="2"/>
        <v>0</v>
      </c>
      <c r="I47" s="851">
        <f t="shared" si="3"/>
        <v>0</v>
      </c>
      <c r="J47" s="851">
        <f t="shared" si="4"/>
        <v>0</v>
      </c>
      <c r="K47" s="852">
        <f t="shared" si="6"/>
        <v>0</v>
      </c>
      <c r="O47" s="847">
        <f>Amnt_Deposited!B42</f>
        <v>2028</v>
      </c>
      <c r="P47" s="848">
        <f>Amnt_Deposited!O42</f>
        <v>1.7367378294006408</v>
      </c>
      <c r="Q47" s="850">
        <f>MCF!R46</f>
        <v>0.6</v>
      </c>
      <c r="R47" s="851">
        <f t="shared" si="5"/>
        <v>0</v>
      </c>
      <c r="S47" s="851">
        <f t="shared" si="7"/>
        <v>0</v>
      </c>
      <c r="T47" s="851">
        <f t="shared" si="8"/>
        <v>0</v>
      </c>
      <c r="U47" s="851">
        <f t="shared" si="9"/>
        <v>0</v>
      </c>
      <c r="V47" s="851">
        <f t="shared" si="10"/>
        <v>0</v>
      </c>
      <c r="W47" s="852">
        <f t="shared" si="11"/>
        <v>0</v>
      </c>
    </row>
    <row r="48" spans="2:23">
      <c r="B48" s="847">
        <f>Amnt_Deposited!B43</f>
        <v>2029</v>
      </c>
      <c r="C48" s="848">
        <f>Amnt_Deposited!O43</f>
        <v>1.8956190458331472</v>
      </c>
      <c r="D48" s="849">
        <f>Dry_Matter_Content!O35</f>
        <v>0</v>
      </c>
      <c r="E48" s="850">
        <f>MCF!R47</f>
        <v>0.6</v>
      </c>
      <c r="F48" s="851">
        <f t="shared" si="0"/>
        <v>0</v>
      </c>
      <c r="G48" s="851">
        <f t="shared" si="1"/>
        <v>0</v>
      </c>
      <c r="H48" s="851">
        <f t="shared" si="2"/>
        <v>0</v>
      </c>
      <c r="I48" s="851">
        <f t="shared" si="3"/>
        <v>0</v>
      </c>
      <c r="J48" s="851">
        <f t="shared" si="4"/>
        <v>0</v>
      </c>
      <c r="K48" s="852">
        <f t="shared" si="6"/>
        <v>0</v>
      </c>
      <c r="O48" s="847">
        <f>Amnt_Deposited!B43</f>
        <v>2029</v>
      </c>
      <c r="P48" s="848">
        <f>Amnt_Deposited!O43</f>
        <v>1.8956190458331472</v>
      </c>
      <c r="Q48" s="850">
        <f>MCF!R47</f>
        <v>0.6</v>
      </c>
      <c r="R48" s="851">
        <f t="shared" si="5"/>
        <v>0</v>
      </c>
      <c r="S48" s="851">
        <f t="shared" si="7"/>
        <v>0</v>
      </c>
      <c r="T48" s="851">
        <f t="shared" si="8"/>
        <v>0</v>
      </c>
      <c r="U48" s="851">
        <f t="shared" si="9"/>
        <v>0</v>
      </c>
      <c r="V48" s="851">
        <f t="shared" si="10"/>
        <v>0</v>
      </c>
      <c r="W48" s="852">
        <f t="shared" si="11"/>
        <v>0</v>
      </c>
    </row>
    <row r="49" spans="2:23">
      <c r="B49" s="847">
        <f>Amnt_Deposited!B44</f>
        <v>2030</v>
      </c>
      <c r="C49" s="848">
        <f>Amnt_Deposited!O44</f>
        <v>2.0691260000000002</v>
      </c>
      <c r="D49" s="849">
        <f>Dry_Matter_Content!O36</f>
        <v>0</v>
      </c>
      <c r="E49" s="850">
        <f>MCF!R48</f>
        <v>0.6</v>
      </c>
      <c r="F49" s="851">
        <f t="shared" si="0"/>
        <v>0</v>
      </c>
      <c r="G49" s="851">
        <f t="shared" si="1"/>
        <v>0</v>
      </c>
      <c r="H49" s="851">
        <f t="shared" si="2"/>
        <v>0</v>
      </c>
      <c r="I49" s="851">
        <f t="shared" si="3"/>
        <v>0</v>
      </c>
      <c r="J49" s="851">
        <f t="shared" si="4"/>
        <v>0</v>
      </c>
      <c r="K49" s="852">
        <f t="shared" si="6"/>
        <v>0</v>
      </c>
      <c r="O49" s="847">
        <f>Amnt_Deposited!B44</f>
        <v>2030</v>
      </c>
      <c r="P49" s="848">
        <f>Amnt_Deposited!O44</f>
        <v>2.0691260000000002</v>
      </c>
      <c r="Q49" s="850">
        <f>MCF!R48</f>
        <v>0.6</v>
      </c>
      <c r="R49" s="851">
        <f t="shared" si="5"/>
        <v>0</v>
      </c>
      <c r="S49" s="851">
        <f t="shared" si="7"/>
        <v>0</v>
      </c>
      <c r="T49" s="851">
        <f t="shared" si="8"/>
        <v>0</v>
      </c>
      <c r="U49" s="851">
        <f t="shared" si="9"/>
        <v>0</v>
      </c>
      <c r="V49" s="851">
        <f t="shared" si="10"/>
        <v>0</v>
      </c>
      <c r="W49" s="852">
        <f t="shared" si="11"/>
        <v>0</v>
      </c>
    </row>
    <row r="50" spans="2:23">
      <c r="B50" s="847">
        <f>Amnt_Deposited!B45</f>
        <v>2031</v>
      </c>
      <c r="C50" s="848">
        <f>Amnt_Deposited!O45</f>
        <v>0</v>
      </c>
      <c r="D50" s="849">
        <f>Dry_Matter_Content!O37</f>
        <v>0</v>
      </c>
      <c r="E50" s="850">
        <f>MCF!R49</f>
        <v>0.6</v>
      </c>
      <c r="F50" s="851">
        <f t="shared" si="0"/>
        <v>0</v>
      </c>
      <c r="G50" s="851">
        <f t="shared" si="1"/>
        <v>0</v>
      </c>
      <c r="H50" s="851">
        <f t="shared" si="2"/>
        <v>0</v>
      </c>
      <c r="I50" s="851">
        <f t="shared" si="3"/>
        <v>0</v>
      </c>
      <c r="J50" s="851">
        <f t="shared" si="4"/>
        <v>0</v>
      </c>
      <c r="K50" s="852">
        <f t="shared" si="6"/>
        <v>0</v>
      </c>
      <c r="O50" s="847">
        <f>Amnt_Deposited!B45</f>
        <v>2031</v>
      </c>
      <c r="P50" s="848">
        <f>Amnt_Deposited!O45</f>
        <v>0</v>
      </c>
      <c r="Q50" s="850">
        <f>MCF!R49</f>
        <v>0.6</v>
      </c>
      <c r="R50" s="851">
        <f t="shared" si="5"/>
        <v>0</v>
      </c>
      <c r="S50" s="851">
        <f t="shared" si="7"/>
        <v>0</v>
      </c>
      <c r="T50" s="851">
        <f t="shared" si="8"/>
        <v>0</v>
      </c>
      <c r="U50" s="851">
        <f t="shared" si="9"/>
        <v>0</v>
      </c>
      <c r="V50" s="851">
        <f t="shared" si="10"/>
        <v>0</v>
      </c>
      <c r="W50" s="852">
        <f t="shared" si="11"/>
        <v>0</v>
      </c>
    </row>
    <row r="51" spans="2:23">
      <c r="B51" s="847">
        <f>Amnt_Deposited!B46</f>
        <v>2032</v>
      </c>
      <c r="C51" s="848">
        <f>Amnt_Deposited!O46</f>
        <v>0</v>
      </c>
      <c r="D51" s="849">
        <f>Dry_Matter_Content!O38</f>
        <v>0</v>
      </c>
      <c r="E51" s="850">
        <f>MCF!R50</f>
        <v>0.6</v>
      </c>
      <c r="F51" s="851">
        <f t="shared" si="0"/>
        <v>0</v>
      </c>
      <c r="G51" s="851">
        <f t="shared" si="1"/>
        <v>0</v>
      </c>
      <c r="H51" s="851">
        <f t="shared" si="2"/>
        <v>0</v>
      </c>
      <c r="I51" s="851">
        <f t="shared" si="3"/>
        <v>0</v>
      </c>
      <c r="J51" s="851">
        <f t="shared" si="4"/>
        <v>0</v>
      </c>
      <c r="K51" s="852">
        <f t="shared" si="6"/>
        <v>0</v>
      </c>
      <c r="O51" s="847">
        <f>Amnt_Deposited!B46</f>
        <v>2032</v>
      </c>
      <c r="P51" s="848">
        <f>Amnt_Deposited!O46</f>
        <v>0</v>
      </c>
      <c r="Q51" s="850">
        <f>MCF!R50</f>
        <v>0.6</v>
      </c>
      <c r="R51" s="851">
        <f t="shared" si="5"/>
        <v>0</v>
      </c>
      <c r="S51" s="851">
        <f t="shared" si="7"/>
        <v>0</v>
      </c>
      <c r="T51" s="851">
        <f t="shared" si="8"/>
        <v>0</v>
      </c>
      <c r="U51" s="851">
        <f t="shared" si="9"/>
        <v>0</v>
      </c>
      <c r="V51" s="851">
        <f t="shared" si="10"/>
        <v>0</v>
      </c>
      <c r="W51" s="852">
        <f t="shared" si="11"/>
        <v>0</v>
      </c>
    </row>
    <row r="52" spans="2:23">
      <c r="B52" s="847">
        <f>Amnt_Deposited!B47</f>
        <v>2033</v>
      </c>
      <c r="C52" s="848">
        <f>Amnt_Deposited!O47</f>
        <v>0</v>
      </c>
      <c r="D52" s="849">
        <f>Dry_Matter_Content!O39</f>
        <v>0</v>
      </c>
      <c r="E52" s="850">
        <f>MCF!R51</f>
        <v>0.6</v>
      </c>
      <c r="F52" s="851">
        <f t="shared" si="0"/>
        <v>0</v>
      </c>
      <c r="G52" s="851">
        <f t="shared" si="1"/>
        <v>0</v>
      </c>
      <c r="H52" s="851">
        <f t="shared" si="2"/>
        <v>0</v>
      </c>
      <c r="I52" s="851">
        <f t="shared" si="3"/>
        <v>0</v>
      </c>
      <c r="J52" s="851">
        <f t="shared" si="4"/>
        <v>0</v>
      </c>
      <c r="K52" s="852">
        <f t="shared" si="6"/>
        <v>0</v>
      </c>
      <c r="O52" s="847">
        <f>Amnt_Deposited!B47</f>
        <v>2033</v>
      </c>
      <c r="P52" s="848">
        <f>Amnt_Deposited!O47</f>
        <v>0</v>
      </c>
      <c r="Q52" s="850">
        <f>MCF!R51</f>
        <v>0.6</v>
      </c>
      <c r="R52" s="851">
        <f t="shared" si="5"/>
        <v>0</v>
      </c>
      <c r="S52" s="851">
        <f t="shared" si="7"/>
        <v>0</v>
      </c>
      <c r="T52" s="851">
        <f t="shared" si="8"/>
        <v>0</v>
      </c>
      <c r="U52" s="851">
        <f t="shared" si="9"/>
        <v>0</v>
      </c>
      <c r="V52" s="851">
        <f t="shared" si="10"/>
        <v>0</v>
      </c>
      <c r="W52" s="852">
        <f t="shared" si="11"/>
        <v>0</v>
      </c>
    </row>
    <row r="53" spans="2:23">
      <c r="B53" s="847">
        <f>Amnt_Deposited!B48</f>
        <v>2034</v>
      </c>
      <c r="C53" s="848">
        <f>Amnt_Deposited!O48</f>
        <v>0</v>
      </c>
      <c r="D53" s="849">
        <f>Dry_Matter_Content!O40</f>
        <v>0</v>
      </c>
      <c r="E53" s="850">
        <f>MCF!R52</f>
        <v>0.6</v>
      </c>
      <c r="F53" s="851">
        <f t="shared" si="0"/>
        <v>0</v>
      </c>
      <c r="G53" s="851">
        <f t="shared" si="1"/>
        <v>0</v>
      </c>
      <c r="H53" s="851">
        <f t="shared" si="2"/>
        <v>0</v>
      </c>
      <c r="I53" s="851">
        <f t="shared" si="3"/>
        <v>0</v>
      </c>
      <c r="J53" s="851">
        <f t="shared" si="4"/>
        <v>0</v>
      </c>
      <c r="K53" s="852">
        <f t="shared" si="6"/>
        <v>0</v>
      </c>
      <c r="O53" s="847">
        <f>Amnt_Deposited!B48</f>
        <v>2034</v>
      </c>
      <c r="P53" s="848">
        <f>Amnt_Deposited!O48</f>
        <v>0</v>
      </c>
      <c r="Q53" s="850">
        <f>MCF!R52</f>
        <v>0.6</v>
      </c>
      <c r="R53" s="851">
        <f t="shared" si="5"/>
        <v>0</v>
      </c>
      <c r="S53" s="851">
        <f t="shared" si="7"/>
        <v>0</v>
      </c>
      <c r="T53" s="851">
        <f t="shared" si="8"/>
        <v>0</v>
      </c>
      <c r="U53" s="851">
        <f t="shared" si="9"/>
        <v>0</v>
      </c>
      <c r="V53" s="851">
        <f t="shared" si="10"/>
        <v>0</v>
      </c>
      <c r="W53" s="852">
        <f t="shared" si="11"/>
        <v>0</v>
      </c>
    </row>
    <row r="54" spans="2:23">
      <c r="B54" s="847">
        <f>Amnt_Deposited!B49</f>
        <v>2035</v>
      </c>
      <c r="C54" s="848">
        <f>Amnt_Deposited!O49</f>
        <v>0</v>
      </c>
      <c r="D54" s="849">
        <f>Dry_Matter_Content!O41</f>
        <v>0</v>
      </c>
      <c r="E54" s="850">
        <f>MCF!R53</f>
        <v>0.6</v>
      </c>
      <c r="F54" s="851">
        <f t="shared" si="0"/>
        <v>0</v>
      </c>
      <c r="G54" s="851">
        <f t="shared" si="1"/>
        <v>0</v>
      </c>
      <c r="H54" s="851">
        <f t="shared" si="2"/>
        <v>0</v>
      </c>
      <c r="I54" s="851">
        <f t="shared" si="3"/>
        <v>0</v>
      </c>
      <c r="J54" s="851">
        <f t="shared" si="4"/>
        <v>0</v>
      </c>
      <c r="K54" s="852">
        <f t="shared" si="6"/>
        <v>0</v>
      </c>
      <c r="O54" s="847">
        <f>Amnt_Deposited!B49</f>
        <v>2035</v>
      </c>
      <c r="P54" s="848">
        <f>Amnt_Deposited!O49</f>
        <v>0</v>
      </c>
      <c r="Q54" s="850">
        <f>MCF!R53</f>
        <v>0.6</v>
      </c>
      <c r="R54" s="851">
        <f t="shared" si="5"/>
        <v>0</v>
      </c>
      <c r="S54" s="851">
        <f t="shared" si="7"/>
        <v>0</v>
      </c>
      <c r="T54" s="851">
        <f t="shared" si="8"/>
        <v>0</v>
      </c>
      <c r="U54" s="851">
        <f t="shared" si="9"/>
        <v>0</v>
      </c>
      <c r="V54" s="851">
        <f t="shared" si="10"/>
        <v>0</v>
      </c>
      <c r="W54" s="852">
        <f t="shared" si="11"/>
        <v>0</v>
      </c>
    </row>
    <row r="55" spans="2:23">
      <c r="B55" s="847">
        <f>Amnt_Deposited!B50</f>
        <v>2036</v>
      </c>
      <c r="C55" s="848">
        <f>Amnt_Deposited!O50</f>
        <v>0</v>
      </c>
      <c r="D55" s="849">
        <f>Dry_Matter_Content!O42</f>
        <v>0</v>
      </c>
      <c r="E55" s="850">
        <f>MCF!R54</f>
        <v>0.6</v>
      </c>
      <c r="F55" s="851">
        <f t="shared" si="0"/>
        <v>0</v>
      </c>
      <c r="G55" s="851">
        <f t="shared" si="1"/>
        <v>0</v>
      </c>
      <c r="H55" s="851">
        <f t="shared" si="2"/>
        <v>0</v>
      </c>
      <c r="I55" s="851">
        <f t="shared" si="3"/>
        <v>0</v>
      </c>
      <c r="J55" s="851">
        <f t="shared" si="4"/>
        <v>0</v>
      </c>
      <c r="K55" s="852">
        <f t="shared" si="6"/>
        <v>0</v>
      </c>
      <c r="O55" s="847">
        <f>Amnt_Deposited!B50</f>
        <v>2036</v>
      </c>
      <c r="P55" s="848">
        <f>Amnt_Deposited!O50</f>
        <v>0</v>
      </c>
      <c r="Q55" s="850">
        <f>MCF!R54</f>
        <v>0.6</v>
      </c>
      <c r="R55" s="851">
        <f t="shared" si="5"/>
        <v>0</v>
      </c>
      <c r="S55" s="851">
        <f t="shared" si="7"/>
        <v>0</v>
      </c>
      <c r="T55" s="851">
        <f t="shared" si="8"/>
        <v>0</v>
      </c>
      <c r="U55" s="851">
        <f t="shared" si="9"/>
        <v>0</v>
      </c>
      <c r="V55" s="851">
        <f t="shared" si="10"/>
        <v>0</v>
      </c>
      <c r="W55" s="852">
        <f t="shared" si="11"/>
        <v>0</v>
      </c>
    </row>
    <row r="56" spans="2:23">
      <c r="B56" s="847">
        <f>Amnt_Deposited!B51</f>
        <v>2037</v>
      </c>
      <c r="C56" s="848">
        <f>Amnt_Deposited!O51</f>
        <v>0</v>
      </c>
      <c r="D56" s="849">
        <f>Dry_Matter_Content!O43</f>
        <v>0</v>
      </c>
      <c r="E56" s="850">
        <f>MCF!R55</f>
        <v>0.6</v>
      </c>
      <c r="F56" s="851">
        <f t="shared" si="0"/>
        <v>0</v>
      </c>
      <c r="G56" s="851">
        <f t="shared" si="1"/>
        <v>0</v>
      </c>
      <c r="H56" s="851">
        <f t="shared" si="2"/>
        <v>0</v>
      </c>
      <c r="I56" s="851">
        <f t="shared" si="3"/>
        <v>0</v>
      </c>
      <c r="J56" s="851">
        <f t="shared" si="4"/>
        <v>0</v>
      </c>
      <c r="K56" s="852">
        <f t="shared" si="6"/>
        <v>0</v>
      </c>
      <c r="O56" s="847">
        <f>Amnt_Deposited!B51</f>
        <v>2037</v>
      </c>
      <c r="P56" s="848">
        <f>Amnt_Deposited!O51</f>
        <v>0</v>
      </c>
      <c r="Q56" s="850">
        <f>MCF!R55</f>
        <v>0.6</v>
      </c>
      <c r="R56" s="851">
        <f t="shared" si="5"/>
        <v>0</v>
      </c>
      <c r="S56" s="851">
        <f t="shared" si="7"/>
        <v>0</v>
      </c>
      <c r="T56" s="851">
        <f t="shared" si="8"/>
        <v>0</v>
      </c>
      <c r="U56" s="851">
        <f t="shared" si="9"/>
        <v>0</v>
      </c>
      <c r="V56" s="851">
        <f t="shared" si="10"/>
        <v>0</v>
      </c>
      <c r="W56" s="852">
        <f t="shared" si="11"/>
        <v>0</v>
      </c>
    </row>
    <row r="57" spans="2:23">
      <c r="B57" s="847">
        <f>Amnt_Deposited!B52</f>
        <v>2038</v>
      </c>
      <c r="C57" s="848">
        <f>Amnt_Deposited!O52</f>
        <v>0</v>
      </c>
      <c r="D57" s="849">
        <f>Dry_Matter_Content!O44</f>
        <v>0</v>
      </c>
      <c r="E57" s="850">
        <f>MCF!R56</f>
        <v>0.6</v>
      </c>
      <c r="F57" s="851">
        <f t="shared" si="0"/>
        <v>0</v>
      </c>
      <c r="G57" s="851">
        <f t="shared" si="1"/>
        <v>0</v>
      </c>
      <c r="H57" s="851">
        <f t="shared" si="2"/>
        <v>0</v>
      </c>
      <c r="I57" s="851">
        <f t="shared" si="3"/>
        <v>0</v>
      </c>
      <c r="J57" s="851">
        <f t="shared" si="4"/>
        <v>0</v>
      </c>
      <c r="K57" s="852">
        <f t="shared" si="6"/>
        <v>0</v>
      </c>
      <c r="O57" s="847">
        <f>Amnt_Deposited!B52</f>
        <v>2038</v>
      </c>
      <c r="P57" s="848">
        <f>Amnt_Deposited!O52</f>
        <v>0</v>
      </c>
      <c r="Q57" s="850">
        <f>MCF!R56</f>
        <v>0.6</v>
      </c>
      <c r="R57" s="851">
        <f t="shared" si="5"/>
        <v>0</v>
      </c>
      <c r="S57" s="851">
        <f t="shared" si="7"/>
        <v>0</v>
      </c>
      <c r="T57" s="851">
        <f t="shared" si="8"/>
        <v>0</v>
      </c>
      <c r="U57" s="851">
        <f t="shared" si="9"/>
        <v>0</v>
      </c>
      <c r="V57" s="851">
        <f t="shared" si="10"/>
        <v>0</v>
      </c>
      <c r="W57" s="852">
        <f t="shared" si="11"/>
        <v>0</v>
      </c>
    </row>
    <row r="58" spans="2:23">
      <c r="B58" s="847">
        <f>Amnt_Deposited!B53</f>
        <v>2039</v>
      </c>
      <c r="C58" s="848">
        <f>Amnt_Deposited!O53</f>
        <v>0</v>
      </c>
      <c r="D58" s="849">
        <f>Dry_Matter_Content!O45</f>
        <v>0</v>
      </c>
      <c r="E58" s="850">
        <f>MCF!R57</f>
        <v>0.6</v>
      </c>
      <c r="F58" s="851">
        <f t="shared" si="0"/>
        <v>0</v>
      </c>
      <c r="G58" s="851">
        <f t="shared" si="1"/>
        <v>0</v>
      </c>
      <c r="H58" s="851">
        <f t="shared" si="2"/>
        <v>0</v>
      </c>
      <c r="I58" s="851">
        <f t="shared" si="3"/>
        <v>0</v>
      </c>
      <c r="J58" s="851">
        <f t="shared" si="4"/>
        <v>0</v>
      </c>
      <c r="K58" s="852">
        <f t="shared" si="6"/>
        <v>0</v>
      </c>
      <c r="O58" s="847">
        <f>Amnt_Deposited!B53</f>
        <v>2039</v>
      </c>
      <c r="P58" s="848">
        <f>Amnt_Deposited!O53</f>
        <v>0</v>
      </c>
      <c r="Q58" s="850">
        <f>MCF!R57</f>
        <v>0.6</v>
      </c>
      <c r="R58" s="851">
        <f t="shared" si="5"/>
        <v>0</v>
      </c>
      <c r="S58" s="851">
        <f t="shared" si="7"/>
        <v>0</v>
      </c>
      <c r="T58" s="851">
        <f t="shared" si="8"/>
        <v>0</v>
      </c>
      <c r="U58" s="851">
        <f t="shared" si="9"/>
        <v>0</v>
      </c>
      <c r="V58" s="851">
        <f t="shared" si="10"/>
        <v>0</v>
      </c>
      <c r="W58" s="852">
        <f t="shared" si="11"/>
        <v>0</v>
      </c>
    </row>
    <row r="59" spans="2:23">
      <c r="B59" s="847">
        <f>Amnt_Deposited!B54</f>
        <v>2040</v>
      </c>
      <c r="C59" s="848">
        <f>Amnt_Deposited!O54</f>
        <v>0</v>
      </c>
      <c r="D59" s="849">
        <f>Dry_Matter_Content!O46</f>
        <v>0</v>
      </c>
      <c r="E59" s="850">
        <f>MCF!R58</f>
        <v>0.6</v>
      </c>
      <c r="F59" s="851">
        <f t="shared" si="0"/>
        <v>0</v>
      </c>
      <c r="G59" s="851">
        <f t="shared" si="1"/>
        <v>0</v>
      </c>
      <c r="H59" s="851">
        <f t="shared" si="2"/>
        <v>0</v>
      </c>
      <c r="I59" s="851">
        <f t="shared" si="3"/>
        <v>0</v>
      </c>
      <c r="J59" s="851">
        <f t="shared" si="4"/>
        <v>0</v>
      </c>
      <c r="K59" s="852">
        <f t="shared" si="6"/>
        <v>0</v>
      </c>
      <c r="O59" s="847">
        <f>Amnt_Deposited!B54</f>
        <v>2040</v>
      </c>
      <c r="P59" s="848">
        <f>Amnt_Deposited!O54</f>
        <v>0</v>
      </c>
      <c r="Q59" s="850">
        <f>MCF!R58</f>
        <v>0.6</v>
      </c>
      <c r="R59" s="851">
        <f t="shared" si="5"/>
        <v>0</v>
      </c>
      <c r="S59" s="851">
        <f t="shared" si="7"/>
        <v>0</v>
      </c>
      <c r="T59" s="851">
        <f t="shared" si="8"/>
        <v>0</v>
      </c>
      <c r="U59" s="851">
        <f t="shared" si="9"/>
        <v>0</v>
      </c>
      <c r="V59" s="851">
        <f t="shared" si="10"/>
        <v>0</v>
      </c>
      <c r="W59" s="852">
        <f t="shared" si="11"/>
        <v>0</v>
      </c>
    </row>
    <row r="60" spans="2:23">
      <c r="B60" s="847">
        <f>Amnt_Deposited!B55</f>
        <v>2041</v>
      </c>
      <c r="C60" s="848">
        <f>Amnt_Deposited!O55</f>
        <v>0</v>
      </c>
      <c r="D60" s="849">
        <f>Dry_Matter_Content!O47</f>
        <v>0</v>
      </c>
      <c r="E60" s="850">
        <f>MCF!R59</f>
        <v>0.6</v>
      </c>
      <c r="F60" s="851">
        <f t="shared" si="0"/>
        <v>0</v>
      </c>
      <c r="G60" s="851">
        <f t="shared" si="1"/>
        <v>0</v>
      </c>
      <c r="H60" s="851">
        <f t="shared" si="2"/>
        <v>0</v>
      </c>
      <c r="I60" s="851">
        <f t="shared" si="3"/>
        <v>0</v>
      </c>
      <c r="J60" s="851">
        <f t="shared" si="4"/>
        <v>0</v>
      </c>
      <c r="K60" s="852">
        <f t="shared" si="6"/>
        <v>0</v>
      </c>
      <c r="O60" s="847">
        <f>Amnt_Deposited!B55</f>
        <v>2041</v>
      </c>
      <c r="P60" s="848">
        <f>Amnt_Deposited!O55</f>
        <v>0</v>
      </c>
      <c r="Q60" s="850">
        <f>MCF!R59</f>
        <v>0.6</v>
      </c>
      <c r="R60" s="851">
        <f t="shared" si="5"/>
        <v>0</v>
      </c>
      <c r="S60" s="851">
        <f t="shared" si="7"/>
        <v>0</v>
      </c>
      <c r="T60" s="851">
        <f t="shared" si="8"/>
        <v>0</v>
      </c>
      <c r="U60" s="851">
        <f t="shared" si="9"/>
        <v>0</v>
      </c>
      <c r="V60" s="851">
        <f t="shared" si="10"/>
        <v>0</v>
      </c>
      <c r="W60" s="852">
        <f t="shared" si="11"/>
        <v>0</v>
      </c>
    </row>
    <row r="61" spans="2:23">
      <c r="B61" s="847">
        <f>Amnt_Deposited!B56</f>
        <v>2042</v>
      </c>
      <c r="C61" s="848">
        <f>Amnt_Deposited!O56</f>
        <v>0</v>
      </c>
      <c r="D61" s="849">
        <f>Dry_Matter_Content!O48</f>
        <v>0</v>
      </c>
      <c r="E61" s="850">
        <f>MCF!R60</f>
        <v>0.6</v>
      </c>
      <c r="F61" s="851">
        <f t="shared" si="0"/>
        <v>0</v>
      </c>
      <c r="G61" s="851">
        <f t="shared" si="1"/>
        <v>0</v>
      </c>
      <c r="H61" s="851">
        <f t="shared" si="2"/>
        <v>0</v>
      </c>
      <c r="I61" s="851">
        <f t="shared" si="3"/>
        <v>0</v>
      </c>
      <c r="J61" s="851">
        <f t="shared" si="4"/>
        <v>0</v>
      </c>
      <c r="K61" s="852">
        <f t="shared" si="6"/>
        <v>0</v>
      </c>
      <c r="O61" s="847">
        <f>Amnt_Deposited!B56</f>
        <v>2042</v>
      </c>
      <c r="P61" s="848">
        <f>Amnt_Deposited!O56</f>
        <v>0</v>
      </c>
      <c r="Q61" s="850">
        <f>MCF!R60</f>
        <v>0.6</v>
      </c>
      <c r="R61" s="851">
        <f t="shared" si="5"/>
        <v>0</v>
      </c>
      <c r="S61" s="851">
        <f t="shared" si="7"/>
        <v>0</v>
      </c>
      <c r="T61" s="851">
        <f t="shared" si="8"/>
        <v>0</v>
      </c>
      <c r="U61" s="851">
        <f t="shared" si="9"/>
        <v>0</v>
      </c>
      <c r="V61" s="851">
        <f t="shared" si="10"/>
        <v>0</v>
      </c>
      <c r="W61" s="852">
        <f t="shared" si="11"/>
        <v>0</v>
      </c>
    </row>
    <row r="62" spans="2:23">
      <c r="B62" s="847">
        <f>Amnt_Deposited!B57</f>
        <v>2043</v>
      </c>
      <c r="C62" s="848">
        <f>Amnt_Deposited!O57</f>
        <v>0</v>
      </c>
      <c r="D62" s="849">
        <f>Dry_Matter_Content!O49</f>
        <v>0</v>
      </c>
      <c r="E62" s="850">
        <f>MCF!R61</f>
        <v>0.6</v>
      </c>
      <c r="F62" s="851">
        <f t="shared" si="0"/>
        <v>0</v>
      </c>
      <c r="G62" s="851">
        <f t="shared" si="1"/>
        <v>0</v>
      </c>
      <c r="H62" s="851">
        <f t="shared" si="2"/>
        <v>0</v>
      </c>
      <c r="I62" s="851">
        <f t="shared" si="3"/>
        <v>0</v>
      </c>
      <c r="J62" s="851">
        <f t="shared" si="4"/>
        <v>0</v>
      </c>
      <c r="K62" s="852">
        <f t="shared" si="6"/>
        <v>0</v>
      </c>
      <c r="O62" s="847">
        <f>Amnt_Deposited!B57</f>
        <v>2043</v>
      </c>
      <c r="P62" s="848">
        <f>Amnt_Deposited!O57</f>
        <v>0</v>
      </c>
      <c r="Q62" s="850">
        <f>MCF!R61</f>
        <v>0.6</v>
      </c>
      <c r="R62" s="851">
        <f t="shared" si="5"/>
        <v>0</v>
      </c>
      <c r="S62" s="851">
        <f t="shared" si="7"/>
        <v>0</v>
      </c>
      <c r="T62" s="851">
        <f t="shared" si="8"/>
        <v>0</v>
      </c>
      <c r="U62" s="851">
        <f t="shared" si="9"/>
        <v>0</v>
      </c>
      <c r="V62" s="851">
        <f t="shared" si="10"/>
        <v>0</v>
      </c>
      <c r="W62" s="852">
        <f t="shared" si="11"/>
        <v>0</v>
      </c>
    </row>
    <row r="63" spans="2:23">
      <c r="B63" s="847">
        <f>Amnt_Deposited!B58</f>
        <v>2044</v>
      </c>
      <c r="C63" s="848">
        <f>Amnt_Deposited!O58</f>
        <v>0</v>
      </c>
      <c r="D63" s="849">
        <f>Dry_Matter_Content!O50</f>
        <v>0</v>
      </c>
      <c r="E63" s="850">
        <f>MCF!R62</f>
        <v>0.6</v>
      </c>
      <c r="F63" s="851">
        <f t="shared" si="0"/>
        <v>0</v>
      </c>
      <c r="G63" s="851">
        <f t="shared" si="1"/>
        <v>0</v>
      </c>
      <c r="H63" s="851">
        <f t="shared" si="2"/>
        <v>0</v>
      </c>
      <c r="I63" s="851">
        <f t="shared" si="3"/>
        <v>0</v>
      </c>
      <c r="J63" s="851">
        <f t="shared" si="4"/>
        <v>0</v>
      </c>
      <c r="K63" s="852">
        <f t="shared" si="6"/>
        <v>0</v>
      </c>
      <c r="O63" s="847">
        <f>Amnt_Deposited!B58</f>
        <v>2044</v>
      </c>
      <c r="P63" s="848">
        <f>Amnt_Deposited!O58</f>
        <v>0</v>
      </c>
      <c r="Q63" s="850">
        <f>MCF!R62</f>
        <v>0.6</v>
      </c>
      <c r="R63" s="851">
        <f t="shared" si="5"/>
        <v>0</v>
      </c>
      <c r="S63" s="851">
        <f t="shared" si="7"/>
        <v>0</v>
      </c>
      <c r="T63" s="851">
        <f t="shared" si="8"/>
        <v>0</v>
      </c>
      <c r="U63" s="851">
        <f t="shared" si="9"/>
        <v>0</v>
      </c>
      <c r="V63" s="851">
        <f t="shared" si="10"/>
        <v>0</v>
      </c>
      <c r="W63" s="852">
        <f t="shared" si="11"/>
        <v>0</v>
      </c>
    </row>
    <row r="64" spans="2:23">
      <c r="B64" s="847">
        <f>Amnt_Deposited!B59</f>
        <v>2045</v>
      </c>
      <c r="C64" s="848">
        <f>Amnt_Deposited!O59</f>
        <v>0</v>
      </c>
      <c r="D64" s="849">
        <f>Dry_Matter_Content!O51</f>
        <v>0</v>
      </c>
      <c r="E64" s="850">
        <f>MCF!R63</f>
        <v>0.6</v>
      </c>
      <c r="F64" s="851">
        <f t="shared" si="0"/>
        <v>0</v>
      </c>
      <c r="G64" s="851">
        <f t="shared" si="1"/>
        <v>0</v>
      </c>
      <c r="H64" s="851">
        <f t="shared" si="2"/>
        <v>0</v>
      </c>
      <c r="I64" s="851">
        <f t="shared" si="3"/>
        <v>0</v>
      </c>
      <c r="J64" s="851">
        <f t="shared" si="4"/>
        <v>0</v>
      </c>
      <c r="K64" s="852">
        <f t="shared" si="6"/>
        <v>0</v>
      </c>
      <c r="O64" s="847">
        <f>Amnt_Deposited!B59</f>
        <v>2045</v>
      </c>
      <c r="P64" s="848">
        <f>Amnt_Deposited!O59</f>
        <v>0</v>
      </c>
      <c r="Q64" s="850">
        <f>MCF!R63</f>
        <v>0.6</v>
      </c>
      <c r="R64" s="851">
        <f t="shared" si="5"/>
        <v>0</v>
      </c>
      <c r="S64" s="851">
        <f t="shared" si="7"/>
        <v>0</v>
      </c>
      <c r="T64" s="851">
        <f t="shared" si="8"/>
        <v>0</v>
      </c>
      <c r="U64" s="851">
        <f t="shared" si="9"/>
        <v>0</v>
      </c>
      <c r="V64" s="851">
        <f t="shared" si="10"/>
        <v>0</v>
      </c>
      <c r="W64" s="852">
        <f t="shared" si="11"/>
        <v>0</v>
      </c>
    </row>
    <row r="65" spans="2:23">
      <c r="B65" s="847">
        <f>Amnt_Deposited!B60</f>
        <v>2046</v>
      </c>
      <c r="C65" s="848">
        <f>Amnt_Deposited!O60</f>
        <v>0</v>
      </c>
      <c r="D65" s="849">
        <f>Dry_Matter_Content!O52</f>
        <v>0</v>
      </c>
      <c r="E65" s="850">
        <f>MCF!R64</f>
        <v>0.6</v>
      </c>
      <c r="F65" s="851">
        <f t="shared" si="0"/>
        <v>0</v>
      </c>
      <c r="G65" s="851">
        <f t="shared" si="1"/>
        <v>0</v>
      </c>
      <c r="H65" s="851">
        <f t="shared" si="2"/>
        <v>0</v>
      </c>
      <c r="I65" s="851">
        <f t="shared" si="3"/>
        <v>0</v>
      </c>
      <c r="J65" s="851">
        <f t="shared" si="4"/>
        <v>0</v>
      </c>
      <c r="K65" s="852">
        <f t="shared" si="6"/>
        <v>0</v>
      </c>
      <c r="O65" s="847">
        <f>Amnt_Deposited!B60</f>
        <v>2046</v>
      </c>
      <c r="P65" s="848">
        <f>Amnt_Deposited!O60</f>
        <v>0</v>
      </c>
      <c r="Q65" s="850">
        <f>MCF!R64</f>
        <v>0.6</v>
      </c>
      <c r="R65" s="851">
        <f t="shared" si="5"/>
        <v>0</v>
      </c>
      <c r="S65" s="851">
        <f t="shared" si="7"/>
        <v>0</v>
      </c>
      <c r="T65" s="851">
        <f t="shared" si="8"/>
        <v>0</v>
      </c>
      <c r="U65" s="851">
        <f t="shared" si="9"/>
        <v>0</v>
      </c>
      <c r="V65" s="851">
        <f t="shared" si="10"/>
        <v>0</v>
      </c>
      <c r="W65" s="852">
        <f t="shared" si="11"/>
        <v>0</v>
      </c>
    </row>
    <row r="66" spans="2:23">
      <c r="B66" s="847">
        <f>Amnt_Deposited!B61</f>
        <v>2047</v>
      </c>
      <c r="C66" s="848">
        <f>Amnt_Deposited!O61</f>
        <v>0</v>
      </c>
      <c r="D66" s="849">
        <f>Dry_Matter_Content!O53</f>
        <v>0</v>
      </c>
      <c r="E66" s="850">
        <f>MCF!R65</f>
        <v>0.6</v>
      </c>
      <c r="F66" s="851">
        <f t="shared" si="0"/>
        <v>0</v>
      </c>
      <c r="G66" s="851">
        <f t="shared" si="1"/>
        <v>0</v>
      </c>
      <c r="H66" s="851">
        <f t="shared" si="2"/>
        <v>0</v>
      </c>
      <c r="I66" s="851">
        <f t="shared" si="3"/>
        <v>0</v>
      </c>
      <c r="J66" s="851">
        <f t="shared" si="4"/>
        <v>0</v>
      </c>
      <c r="K66" s="852">
        <f t="shared" si="6"/>
        <v>0</v>
      </c>
      <c r="O66" s="847">
        <f>Amnt_Deposited!B61</f>
        <v>2047</v>
      </c>
      <c r="P66" s="848">
        <f>Amnt_Deposited!O61</f>
        <v>0</v>
      </c>
      <c r="Q66" s="850">
        <f>MCF!R65</f>
        <v>0.6</v>
      </c>
      <c r="R66" s="851">
        <f t="shared" si="5"/>
        <v>0</v>
      </c>
      <c r="S66" s="851">
        <f t="shared" si="7"/>
        <v>0</v>
      </c>
      <c r="T66" s="851">
        <f t="shared" si="8"/>
        <v>0</v>
      </c>
      <c r="U66" s="851">
        <f t="shared" si="9"/>
        <v>0</v>
      </c>
      <c r="V66" s="851">
        <f t="shared" si="10"/>
        <v>0</v>
      </c>
      <c r="W66" s="852">
        <f t="shared" si="11"/>
        <v>0</v>
      </c>
    </row>
    <row r="67" spans="2:23">
      <c r="B67" s="847">
        <f>Amnt_Deposited!B62</f>
        <v>2048</v>
      </c>
      <c r="C67" s="848">
        <f>Amnt_Deposited!O62</f>
        <v>0</v>
      </c>
      <c r="D67" s="849">
        <f>Dry_Matter_Content!O54</f>
        <v>0</v>
      </c>
      <c r="E67" s="850">
        <f>MCF!R66</f>
        <v>0.6</v>
      </c>
      <c r="F67" s="851">
        <f t="shared" si="0"/>
        <v>0</v>
      </c>
      <c r="G67" s="851">
        <f t="shared" si="1"/>
        <v>0</v>
      </c>
      <c r="H67" s="851">
        <f t="shared" si="2"/>
        <v>0</v>
      </c>
      <c r="I67" s="851">
        <f t="shared" si="3"/>
        <v>0</v>
      </c>
      <c r="J67" s="851">
        <f t="shared" si="4"/>
        <v>0</v>
      </c>
      <c r="K67" s="852">
        <f t="shared" si="6"/>
        <v>0</v>
      </c>
      <c r="O67" s="847">
        <f>Amnt_Deposited!B62</f>
        <v>2048</v>
      </c>
      <c r="P67" s="848">
        <f>Amnt_Deposited!O62</f>
        <v>0</v>
      </c>
      <c r="Q67" s="850">
        <f>MCF!R66</f>
        <v>0.6</v>
      </c>
      <c r="R67" s="851">
        <f t="shared" si="5"/>
        <v>0</v>
      </c>
      <c r="S67" s="851">
        <f t="shared" si="7"/>
        <v>0</v>
      </c>
      <c r="T67" s="851">
        <f t="shared" si="8"/>
        <v>0</v>
      </c>
      <c r="U67" s="851">
        <f t="shared" si="9"/>
        <v>0</v>
      </c>
      <c r="V67" s="851">
        <f t="shared" si="10"/>
        <v>0</v>
      </c>
      <c r="W67" s="852">
        <f t="shared" si="11"/>
        <v>0</v>
      </c>
    </row>
    <row r="68" spans="2:23">
      <c r="B68" s="847">
        <f>Amnt_Deposited!B63</f>
        <v>2049</v>
      </c>
      <c r="C68" s="848">
        <f>Amnt_Deposited!O63</f>
        <v>0</v>
      </c>
      <c r="D68" s="849">
        <f>Dry_Matter_Content!O55</f>
        <v>0</v>
      </c>
      <c r="E68" s="850">
        <f>MCF!R67</f>
        <v>0.6</v>
      </c>
      <c r="F68" s="851">
        <f t="shared" si="0"/>
        <v>0</v>
      </c>
      <c r="G68" s="851">
        <f t="shared" si="1"/>
        <v>0</v>
      </c>
      <c r="H68" s="851">
        <f t="shared" si="2"/>
        <v>0</v>
      </c>
      <c r="I68" s="851">
        <f t="shared" si="3"/>
        <v>0</v>
      </c>
      <c r="J68" s="851">
        <f t="shared" si="4"/>
        <v>0</v>
      </c>
      <c r="K68" s="852">
        <f t="shared" si="6"/>
        <v>0</v>
      </c>
      <c r="O68" s="847">
        <f>Amnt_Deposited!B63</f>
        <v>2049</v>
      </c>
      <c r="P68" s="848">
        <f>Amnt_Deposited!O63</f>
        <v>0</v>
      </c>
      <c r="Q68" s="850">
        <f>MCF!R67</f>
        <v>0.6</v>
      </c>
      <c r="R68" s="851">
        <f t="shared" si="5"/>
        <v>0</v>
      </c>
      <c r="S68" s="851">
        <f t="shared" si="7"/>
        <v>0</v>
      </c>
      <c r="T68" s="851">
        <f t="shared" si="8"/>
        <v>0</v>
      </c>
      <c r="U68" s="851">
        <f t="shared" si="9"/>
        <v>0</v>
      </c>
      <c r="V68" s="851">
        <f t="shared" si="10"/>
        <v>0</v>
      </c>
      <c r="W68" s="852">
        <f t="shared" si="11"/>
        <v>0</v>
      </c>
    </row>
    <row r="69" spans="2:23">
      <c r="B69" s="847">
        <f>Amnt_Deposited!B64</f>
        <v>2050</v>
      </c>
      <c r="C69" s="848">
        <f>Amnt_Deposited!O64</f>
        <v>0</v>
      </c>
      <c r="D69" s="849">
        <f>Dry_Matter_Content!O56</f>
        <v>0</v>
      </c>
      <c r="E69" s="850">
        <f>MCF!R68</f>
        <v>0.6</v>
      </c>
      <c r="F69" s="851">
        <f t="shared" si="0"/>
        <v>0</v>
      </c>
      <c r="G69" s="851">
        <f t="shared" si="1"/>
        <v>0</v>
      </c>
      <c r="H69" s="851">
        <f t="shared" si="2"/>
        <v>0</v>
      </c>
      <c r="I69" s="851">
        <f t="shared" si="3"/>
        <v>0</v>
      </c>
      <c r="J69" s="851">
        <f t="shared" si="4"/>
        <v>0</v>
      </c>
      <c r="K69" s="852">
        <f t="shared" si="6"/>
        <v>0</v>
      </c>
      <c r="O69" s="847">
        <f>Amnt_Deposited!B64</f>
        <v>2050</v>
      </c>
      <c r="P69" s="848">
        <f>Amnt_Deposited!O64</f>
        <v>0</v>
      </c>
      <c r="Q69" s="850">
        <f>MCF!R68</f>
        <v>0.6</v>
      </c>
      <c r="R69" s="851">
        <f t="shared" si="5"/>
        <v>0</v>
      </c>
      <c r="S69" s="851">
        <f t="shared" si="7"/>
        <v>0</v>
      </c>
      <c r="T69" s="851">
        <f t="shared" si="8"/>
        <v>0</v>
      </c>
      <c r="U69" s="851">
        <f t="shared" si="9"/>
        <v>0</v>
      </c>
      <c r="V69" s="851">
        <f t="shared" si="10"/>
        <v>0</v>
      </c>
      <c r="W69" s="852">
        <f t="shared" si="11"/>
        <v>0</v>
      </c>
    </row>
    <row r="70" spans="2:23">
      <c r="B70" s="847">
        <f>Amnt_Deposited!B65</f>
        <v>2051</v>
      </c>
      <c r="C70" s="848">
        <f>Amnt_Deposited!O65</f>
        <v>0</v>
      </c>
      <c r="D70" s="849">
        <f>Dry_Matter_Content!O57</f>
        <v>0</v>
      </c>
      <c r="E70" s="850">
        <f>MCF!R69</f>
        <v>0.6</v>
      </c>
      <c r="F70" s="851">
        <f t="shared" si="0"/>
        <v>0</v>
      </c>
      <c r="G70" s="851">
        <f t="shared" si="1"/>
        <v>0</v>
      </c>
      <c r="H70" s="851">
        <f t="shared" si="2"/>
        <v>0</v>
      </c>
      <c r="I70" s="851">
        <f t="shared" si="3"/>
        <v>0</v>
      </c>
      <c r="J70" s="851">
        <f t="shared" si="4"/>
        <v>0</v>
      </c>
      <c r="K70" s="852">
        <f t="shared" si="6"/>
        <v>0</v>
      </c>
      <c r="O70" s="847">
        <f>Amnt_Deposited!B65</f>
        <v>2051</v>
      </c>
      <c r="P70" s="848">
        <f>Amnt_Deposited!O65</f>
        <v>0</v>
      </c>
      <c r="Q70" s="850">
        <f>MCF!R69</f>
        <v>0.6</v>
      </c>
      <c r="R70" s="851">
        <f t="shared" si="5"/>
        <v>0</v>
      </c>
      <c r="S70" s="851">
        <f t="shared" si="7"/>
        <v>0</v>
      </c>
      <c r="T70" s="851">
        <f t="shared" si="8"/>
        <v>0</v>
      </c>
      <c r="U70" s="851">
        <f t="shared" si="9"/>
        <v>0</v>
      </c>
      <c r="V70" s="851">
        <f t="shared" si="10"/>
        <v>0</v>
      </c>
      <c r="W70" s="852">
        <f t="shared" si="11"/>
        <v>0</v>
      </c>
    </row>
    <row r="71" spans="2:23">
      <c r="B71" s="847">
        <f>Amnt_Deposited!B66</f>
        <v>2052</v>
      </c>
      <c r="C71" s="848">
        <f>Amnt_Deposited!O66</f>
        <v>0</v>
      </c>
      <c r="D71" s="849">
        <f>Dry_Matter_Content!O58</f>
        <v>0</v>
      </c>
      <c r="E71" s="850">
        <f>MCF!R70</f>
        <v>0.6</v>
      </c>
      <c r="F71" s="851">
        <f t="shared" si="0"/>
        <v>0</v>
      </c>
      <c r="G71" s="851">
        <f t="shared" si="1"/>
        <v>0</v>
      </c>
      <c r="H71" s="851">
        <f t="shared" si="2"/>
        <v>0</v>
      </c>
      <c r="I71" s="851">
        <f t="shared" si="3"/>
        <v>0</v>
      </c>
      <c r="J71" s="851">
        <f t="shared" si="4"/>
        <v>0</v>
      </c>
      <c r="K71" s="852">
        <f t="shared" si="6"/>
        <v>0</v>
      </c>
      <c r="O71" s="847">
        <f>Amnt_Deposited!B66</f>
        <v>2052</v>
      </c>
      <c r="P71" s="848">
        <f>Amnt_Deposited!O66</f>
        <v>0</v>
      </c>
      <c r="Q71" s="850">
        <f>MCF!R70</f>
        <v>0.6</v>
      </c>
      <c r="R71" s="851">
        <f t="shared" si="5"/>
        <v>0</v>
      </c>
      <c r="S71" s="851">
        <f t="shared" si="7"/>
        <v>0</v>
      </c>
      <c r="T71" s="851">
        <f t="shared" si="8"/>
        <v>0</v>
      </c>
      <c r="U71" s="851">
        <f t="shared" si="9"/>
        <v>0</v>
      </c>
      <c r="V71" s="851">
        <f t="shared" si="10"/>
        <v>0</v>
      </c>
      <c r="W71" s="852">
        <f t="shared" si="11"/>
        <v>0</v>
      </c>
    </row>
    <row r="72" spans="2:23">
      <c r="B72" s="847">
        <f>Amnt_Deposited!B67</f>
        <v>2053</v>
      </c>
      <c r="C72" s="848">
        <f>Amnt_Deposited!O67</f>
        <v>0</v>
      </c>
      <c r="D72" s="849">
        <f>Dry_Matter_Content!O59</f>
        <v>0</v>
      </c>
      <c r="E72" s="850">
        <f>MCF!R71</f>
        <v>0.6</v>
      </c>
      <c r="F72" s="851">
        <f t="shared" si="0"/>
        <v>0</v>
      </c>
      <c r="G72" s="851">
        <f t="shared" si="1"/>
        <v>0</v>
      </c>
      <c r="H72" s="851">
        <f t="shared" si="2"/>
        <v>0</v>
      </c>
      <c r="I72" s="851">
        <f t="shared" si="3"/>
        <v>0</v>
      </c>
      <c r="J72" s="851">
        <f t="shared" si="4"/>
        <v>0</v>
      </c>
      <c r="K72" s="852">
        <f t="shared" si="6"/>
        <v>0</v>
      </c>
      <c r="O72" s="847">
        <f>Amnt_Deposited!B67</f>
        <v>2053</v>
      </c>
      <c r="P72" s="848">
        <f>Amnt_Deposited!O67</f>
        <v>0</v>
      </c>
      <c r="Q72" s="850">
        <f>MCF!R71</f>
        <v>0.6</v>
      </c>
      <c r="R72" s="851">
        <f t="shared" si="5"/>
        <v>0</v>
      </c>
      <c r="S72" s="851">
        <f t="shared" si="7"/>
        <v>0</v>
      </c>
      <c r="T72" s="851">
        <f t="shared" si="8"/>
        <v>0</v>
      </c>
      <c r="U72" s="851">
        <f t="shared" si="9"/>
        <v>0</v>
      </c>
      <c r="V72" s="851">
        <f t="shared" si="10"/>
        <v>0</v>
      </c>
      <c r="W72" s="852">
        <f t="shared" si="11"/>
        <v>0</v>
      </c>
    </row>
    <row r="73" spans="2:23">
      <c r="B73" s="847">
        <f>Amnt_Deposited!B68</f>
        <v>2054</v>
      </c>
      <c r="C73" s="848">
        <f>Amnt_Deposited!O68</f>
        <v>0</v>
      </c>
      <c r="D73" s="849">
        <f>Dry_Matter_Content!O60</f>
        <v>0</v>
      </c>
      <c r="E73" s="850">
        <f>MCF!R72</f>
        <v>0.6</v>
      </c>
      <c r="F73" s="851">
        <f t="shared" si="0"/>
        <v>0</v>
      </c>
      <c r="G73" s="851">
        <f t="shared" si="1"/>
        <v>0</v>
      </c>
      <c r="H73" s="851">
        <f t="shared" si="2"/>
        <v>0</v>
      </c>
      <c r="I73" s="851">
        <f t="shared" si="3"/>
        <v>0</v>
      </c>
      <c r="J73" s="851">
        <f t="shared" si="4"/>
        <v>0</v>
      </c>
      <c r="K73" s="852">
        <f t="shared" si="6"/>
        <v>0</v>
      </c>
      <c r="O73" s="847">
        <f>Amnt_Deposited!B68</f>
        <v>2054</v>
      </c>
      <c r="P73" s="848">
        <f>Amnt_Deposited!O68</f>
        <v>0</v>
      </c>
      <c r="Q73" s="850">
        <f>MCF!R72</f>
        <v>0.6</v>
      </c>
      <c r="R73" s="851">
        <f t="shared" si="5"/>
        <v>0</v>
      </c>
      <c r="S73" s="851">
        <f t="shared" si="7"/>
        <v>0</v>
      </c>
      <c r="T73" s="851">
        <f t="shared" si="8"/>
        <v>0</v>
      </c>
      <c r="U73" s="851">
        <f t="shared" si="9"/>
        <v>0</v>
      </c>
      <c r="V73" s="851">
        <f t="shared" si="10"/>
        <v>0</v>
      </c>
      <c r="W73" s="852">
        <f t="shared" si="11"/>
        <v>0</v>
      </c>
    </row>
    <row r="74" spans="2:23">
      <c r="B74" s="847">
        <f>Amnt_Deposited!B69</f>
        <v>2055</v>
      </c>
      <c r="C74" s="848">
        <f>Amnt_Deposited!O69</f>
        <v>0</v>
      </c>
      <c r="D74" s="849">
        <f>Dry_Matter_Content!O61</f>
        <v>0</v>
      </c>
      <c r="E74" s="850">
        <f>MCF!R73</f>
        <v>0.6</v>
      </c>
      <c r="F74" s="851">
        <f t="shared" si="0"/>
        <v>0</v>
      </c>
      <c r="G74" s="851">
        <f t="shared" si="1"/>
        <v>0</v>
      </c>
      <c r="H74" s="851">
        <f t="shared" si="2"/>
        <v>0</v>
      </c>
      <c r="I74" s="851">
        <f t="shared" si="3"/>
        <v>0</v>
      </c>
      <c r="J74" s="851">
        <f t="shared" si="4"/>
        <v>0</v>
      </c>
      <c r="K74" s="852">
        <f t="shared" si="6"/>
        <v>0</v>
      </c>
      <c r="O74" s="847">
        <f>Amnt_Deposited!B69</f>
        <v>2055</v>
      </c>
      <c r="P74" s="848">
        <f>Amnt_Deposited!O69</f>
        <v>0</v>
      </c>
      <c r="Q74" s="850">
        <f>MCF!R73</f>
        <v>0.6</v>
      </c>
      <c r="R74" s="851">
        <f t="shared" si="5"/>
        <v>0</v>
      </c>
      <c r="S74" s="851">
        <f t="shared" si="7"/>
        <v>0</v>
      </c>
      <c r="T74" s="851">
        <f t="shared" si="8"/>
        <v>0</v>
      </c>
      <c r="U74" s="851">
        <f t="shared" si="9"/>
        <v>0</v>
      </c>
      <c r="V74" s="851">
        <f t="shared" si="10"/>
        <v>0</v>
      </c>
      <c r="W74" s="852">
        <f t="shared" si="11"/>
        <v>0</v>
      </c>
    </row>
    <row r="75" spans="2:23">
      <c r="B75" s="847">
        <f>Amnt_Deposited!B70</f>
        <v>2056</v>
      </c>
      <c r="C75" s="848">
        <f>Amnt_Deposited!O70</f>
        <v>0</v>
      </c>
      <c r="D75" s="849">
        <f>Dry_Matter_Content!O62</f>
        <v>0</v>
      </c>
      <c r="E75" s="850">
        <f>MCF!R74</f>
        <v>0.6</v>
      </c>
      <c r="F75" s="851">
        <f t="shared" si="0"/>
        <v>0</v>
      </c>
      <c r="G75" s="851">
        <f t="shared" si="1"/>
        <v>0</v>
      </c>
      <c r="H75" s="851">
        <f t="shared" si="2"/>
        <v>0</v>
      </c>
      <c r="I75" s="851">
        <f t="shared" si="3"/>
        <v>0</v>
      </c>
      <c r="J75" s="851">
        <f t="shared" si="4"/>
        <v>0</v>
      </c>
      <c r="K75" s="852">
        <f t="shared" si="6"/>
        <v>0</v>
      </c>
      <c r="O75" s="847">
        <f>Amnt_Deposited!B70</f>
        <v>2056</v>
      </c>
      <c r="P75" s="848">
        <f>Amnt_Deposited!O70</f>
        <v>0</v>
      </c>
      <c r="Q75" s="850">
        <f>MCF!R74</f>
        <v>0.6</v>
      </c>
      <c r="R75" s="851">
        <f t="shared" si="5"/>
        <v>0</v>
      </c>
      <c r="S75" s="851">
        <f t="shared" si="7"/>
        <v>0</v>
      </c>
      <c r="T75" s="851">
        <f t="shared" si="8"/>
        <v>0</v>
      </c>
      <c r="U75" s="851">
        <f t="shared" si="9"/>
        <v>0</v>
      </c>
      <c r="V75" s="851">
        <f t="shared" si="10"/>
        <v>0</v>
      </c>
      <c r="W75" s="852">
        <f t="shared" si="11"/>
        <v>0</v>
      </c>
    </row>
    <row r="76" spans="2:23">
      <c r="B76" s="847">
        <f>Amnt_Deposited!B71</f>
        <v>2057</v>
      </c>
      <c r="C76" s="848">
        <f>Amnt_Deposited!O71</f>
        <v>0</v>
      </c>
      <c r="D76" s="849">
        <f>Dry_Matter_Content!O63</f>
        <v>0</v>
      </c>
      <c r="E76" s="850">
        <f>MCF!R75</f>
        <v>0.6</v>
      </c>
      <c r="F76" s="851">
        <f t="shared" si="0"/>
        <v>0</v>
      </c>
      <c r="G76" s="851">
        <f t="shared" si="1"/>
        <v>0</v>
      </c>
      <c r="H76" s="851">
        <f t="shared" si="2"/>
        <v>0</v>
      </c>
      <c r="I76" s="851">
        <f t="shared" si="3"/>
        <v>0</v>
      </c>
      <c r="J76" s="851">
        <f t="shared" si="4"/>
        <v>0</v>
      </c>
      <c r="K76" s="852">
        <f t="shared" si="6"/>
        <v>0</v>
      </c>
      <c r="O76" s="847">
        <f>Amnt_Deposited!B71</f>
        <v>2057</v>
      </c>
      <c r="P76" s="848">
        <f>Amnt_Deposited!O71</f>
        <v>0</v>
      </c>
      <c r="Q76" s="850">
        <f>MCF!R75</f>
        <v>0.6</v>
      </c>
      <c r="R76" s="851">
        <f t="shared" si="5"/>
        <v>0</v>
      </c>
      <c r="S76" s="851">
        <f t="shared" si="7"/>
        <v>0</v>
      </c>
      <c r="T76" s="851">
        <f t="shared" si="8"/>
        <v>0</v>
      </c>
      <c r="U76" s="851">
        <f t="shared" si="9"/>
        <v>0</v>
      </c>
      <c r="V76" s="851">
        <f t="shared" si="10"/>
        <v>0</v>
      </c>
      <c r="W76" s="852">
        <f t="shared" si="11"/>
        <v>0</v>
      </c>
    </row>
    <row r="77" spans="2:23">
      <c r="B77" s="847">
        <f>Amnt_Deposited!B72</f>
        <v>2058</v>
      </c>
      <c r="C77" s="848">
        <f>Amnt_Deposited!O72</f>
        <v>0</v>
      </c>
      <c r="D77" s="849">
        <f>Dry_Matter_Content!O64</f>
        <v>0</v>
      </c>
      <c r="E77" s="850">
        <f>MCF!R76</f>
        <v>0.6</v>
      </c>
      <c r="F77" s="851">
        <f t="shared" si="0"/>
        <v>0</v>
      </c>
      <c r="G77" s="851">
        <f t="shared" si="1"/>
        <v>0</v>
      </c>
      <c r="H77" s="851">
        <f t="shared" si="2"/>
        <v>0</v>
      </c>
      <c r="I77" s="851">
        <f t="shared" si="3"/>
        <v>0</v>
      </c>
      <c r="J77" s="851">
        <f t="shared" si="4"/>
        <v>0</v>
      </c>
      <c r="K77" s="852">
        <f t="shared" si="6"/>
        <v>0</v>
      </c>
      <c r="O77" s="847">
        <f>Amnt_Deposited!B72</f>
        <v>2058</v>
      </c>
      <c r="P77" s="848">
        <f>Amnt_Deposited!O72</f>
        <v>0</v>
      </c>
      <c r="Q77" s="850">
        <f>MCF!R76</f>
        <v>0.6</v>
      </c>
      <c r="R77" s="851">
        <f t="shared" si="5"/>
        <v>0</v>
      </c>
      <c r="S77" s="851">
        <f t="shared" si="7"/>
        <v>0</v>
      </c>
      <c r="T77" s="851">
        <f t="shared" si="8"/>
        <v>0</v>
      </c>
      <c r="U77" s="851">
        <f t="shared" si="9"/>
        <v>0</v>
      </c>
      <c r="V77" s="851">
        <f t="shared" si="10"/>
        <v>0</v>
      </c>
      <c r="W77" s="852">
        <f t="shared" si="11"/>
        <v>0</v>
      </c>
    </row>
    <row r="78" spans="2:23">
      <c r="B78" s="847">
        <f>Amnt_Deposited!B73</f>
        <v>2059</v>
      </c>
      <c r="C78" s="848">
        <f>Amnt_Deposited!O73</f>
        <v>0</v>
      </c>
      <c r="D78" s="849">
        <f>Dry_Matter_Content!O65</f>
        <v>0</v>
      </c>
      <c r="E78" s="850">
        <f>MCF!R77</f>
        <v>0.6</v>
      </c>
      <c r="F78" s="851">
        <f t="shared" si="0"/>
        <v>0</v>
      </c>
      <c r="G78" s="851">
        <f t="shared" si="1"/>
        <v>0</v>
      </c>
      <c r="H78" s="851">
        <f t="shared" si="2"/>
        <v>0</v>
      </c>
      <c r="I78" s="851">
        <f t="shared" si="3"/>
        <v>0</v>
      </c>
      <c r="J78" s="851">
        <f t="shared" si="4"/>
        <v>0</v>
      </c>
      <c r="K78" s="852">
        <f t="shared" si="6"/>
        <v>0</v>
      </c>
      <c r="O78" s="847">
        <f>Amnt_Deposited!B73</f>
        <v>2059</v>
      </c>
      <c r="P78" s="848">
        <f>Amnt_Deposited!O73</f>
        <v>0</v>
      </c>
      <c r="Q78" s="850">
        <f>MCF!R77</f>
        <v>0.6</v>
      </c>
      <c r="R78" s="851">
        <f t="shared" si="5"/>
        <v>0</v>
      </c>
      <c r="S78" s="851">
        <f t="shared" si="7"/>
        <v>0</v>
      </c>
      <c r="T78" s="851">
        <f t="shared" si="8"/>
        <v>0</v>
      </c>
      <c r="U78" s="851">
        <f t="shared" si="9"/>
        <v>0</v>
      </c>
      <c r="V78" s="851">
        <f t="shared" si="10"/>
        <v>0</v>
      </c>
      <c r="W78" s="852">
        <f t="shared" si="11"/>
        <v>0</v>
      </c>
    </row>
    <row r="79" spans="2:23">
      <c r="B79" s="847">
        <f>Amnt_Deposited!B74</f>
        <v>2060</v>
      </c>
      <c r="C79" s="848">
        <f>Amnt_Deposited!O74</f>
        <v>0</v>
      </c>
      <c r="D79" s="849">
        <f>Dry_Matter_Content!O66</f>
        <v>0</v>
      </c>
      <c r="E79" s="850">
        <f>MCF!R78</f>
        <v>0.6</v>
      </c>
      <c r="F79" s="851">
        <f t="shared" si="0"/>
        <v>0</v>
      </c>
      <c r="G79" s="851">
        <f t="shared" si="1"/>
        <v>0</v>
      </c>
      <c r="H79" s="851">
        <f t="shared" si="2"/>
        <v>0</v>
      </c>
      <c r="I79" s="851">
        <f t="shared" si="3"/>
        <v>0</v>
      </c>
      <c r="J79" s="851">
        <f t="shared" si="4"/>
        <v>0</v>
      </c>
      <c r="K79" s="852">
        <f t="shared" si="6"/>
        <v>0</v>
      </c>
      <c r="O79" s="847">
        <f>Amnt_Deposited!B74</f>
        <v>2060</v>
      </c>
      <c r="P79" s="848">
        <f>Amnt_Deposited!O74</f>
        <v>0</v>
      </c>
      <c r="Q79" s="850">
        <f>MCF!R78</f>
        <v>0.6</v>
      </c>
      <c r="R79" s="851">
        <f t="shared" si="5"/>
        <v>0</v>
      </c>
      <c r="S79" s="851">
        <f t="shared" si="7"/>
        <v>0</v>
      </c>
      <c r="T79" s="851">
        <f t="shared" si="8"/>
        <v>0</v>
      </c>
      <c r="U79" s="851">
        <f t="shared" si="9"/>
        <v>0</v>
      </c>
      <c r="V79" s="851">
        <f t="shared" si="10"/>
        <v>0</v>
      </c>
      <c r="W79" s="852">
        <f t="shared" si="11"/>
        <v>0</v>
      </c>
    </row>
    <row r="80" spans="2:23">
      <c r="B80" s="847">
        <f>Amnt_Deposited!B75</f>
        <v>2061</v>
      </c>
      <c r="C80" s="848">
        <f>Amnt_Deposited!O75</f>
        <v>0</v>
      </c>
      <c r="D80" s="849">
        <f>Dry_Matter_Content!O67</f>
        <v>0</v>
      </c>
      <c r="E80" s="850">
        <f>MCF!R79</f>
        <v>0.6</v>
      </c>
      <c r="F80" s="851">
        <f t="shared" si="0"/>
        <v>0</v>
      </c>
      <c r="G80" s="851">
        <f t="shared" si="1"/>
        <v>0</v>
      </c>
      <c r="H80" s="851">
        <f t="shared" si="2"/>
        <v>0</v>
      </c>
      <c r="I80" s="851">
        <f t="shared" si="3"/>
        <v>0</v>
      </c>
      <c r="J80" s="851">
        <f t="shared" si="4"/>
        <v>0</v>
      </c>
      <c r="K80" s="852">
        <f t="shared" si="6"/>
        <v>0</v>
      </c>
      <c r="O80" s="847">
        <f>Amnt_Deposited!B75</f>
        <v>2061</v>
      </c>
      <c r="P80" s="848">
        <f>Amnt_Deposited!O75</f>
        <v>0</v>
      </c>
      <c r="Q80" s="850">
        <f>MCF!R79</f>
        <v>0.6</v>
      </c>
      <c r="R80" s="851">
        <f t="shared" si="5"/>
        <v>0</v>
      </c>
      <c r="S80" s="851">
        <f t="shared" si="7"/>
        <v>0</v>
      </c>
      <c r="T80" s="851">
        <f t="shared" si="8"/>
        <v>0</v>
      </c>
      <c r="U80" s="851">
        <f t="shared" si="9"/>
        <v>0</v>
      </c>
      <c r="V80" s="851">
        <f t="shared" si="10"/>
        <v>0</v>
      </c>
      <c r="W80" s="852">
        <f t="shared" si="11"/>
        <v>0</v>
      </c>
    </row>
    <row r="81" spans="2:23">
      <c r="B81" s="847">
        <f>Amnt_Deposited!B76</f>
        <v>2062</v>
      </c>
      <c r="C81" s="848">
        <f>Amnt_Deposited!O76</f>
        <v>0</v>
      </c>
      <c r="D81" s="849">
        <f>Dry_Matter_Content!O68</f>
        <v>0</v>
      </c>
      <c r="E81" s="850">
        <f>MCF!R80</f>
        <v>0.6</v>
      </c>
      <c r="F81" s="851">
        <f t="shared" si="0"/>
        <v>0</v>
      </c>
      <c r="G81" s="851">
        <f t="shared" si="1"/>
        <v>0</v>
      </c>
      <c r="H81" s="851">
        <f t="shared" si="2"/>
        <v>0</v>
      </c>
      <c r="I81" s="851">
        <f t="shared" si="3"/>
        <v>0</v>
      </c>
      <c r="J81" s="851">
        <f t="shared" si="4"/>
        <v>0</v>
      </c>
      <c r="K81" s="852">
        <f t="shared" si="6"/>
        <v>0</v>
      </c>
      <c r="O81" s="847">
        <f>Amnt_Deposited!B76</f>
        <v>2062</v>
      </c>
      <c r="P81" s="848">
        <f>Amnt_Deposited!O76</f>
        <v>0</v>
      </c>
      <c r="Q81" s="850">
        <f>MCF!R80</f>
        <v>0.6</v>
      </c>
      <c r="R81" s="851">
        <f t="shared" si="5"/>
        <v>0</v>
      </c>
      <c r="S81" s="851">
        <f t="shared" si="7"/>
        <v>0</v>
      </c>
      <c r="T81" s="851">
        <f t="shared" si="8"/>
        <v>0</v>
      </c>
      <c r="U81" s="851">
        <f t="shared" si="9"/>
        <v>0</v>
      </c>
      <c r="V81" s="851">
        <f t="shared" si="10"/>
        <v>0</v>
      </c>
      <c r="W81" s="852">
        <f t="shared" si="11"/>
        <v>0</v>
      </c>
    </row>
    <row r="82" spans="2:23">
      <c r="B82" s="847">
        <f>Amnt_Deposited!B77</f>
        <v>2063</v>
      </c>
      <c r="C82" s="848">
        <f>Amnt_Deposited!O77</f>
        <v>0</v>
      </c>
      <c r="D82" s="849">
        <f>Dry_Matter_Content!O69</f>
        <v>0</v>
      </c>
      <c r="E82" s="850">
        <f>MCF!R81</f>
        <v>0.6</v>
      </c>
      <c r="F82" s="851">
        <f t="shared" si="0"/>
        <v>0</v>
      </c>
      <c r="G82" s="851">
        <f t="shared" si="1"/>
        <v>0</v>
      </c>
      <c r="H82" s="851">
        <f t="shared" si="2"/>
        <v>0</v>
      </c>
      <c r="I82" s="851">
        <f t="shared" si="3"/>
        <v>0</v>
      </c>
      <c r="J82" s="851">
        <f t="shared" si="4"/>
        <v>0</v>
      </c>
      <c r="K82" s="852">
        <f t="shared" si="6"/>
        <v>0</v>
      </c>
      <c r="O82" s="847">
        <f>Amnt_Deposited!B77</f>
        <v>2063</v>
      </c>
      <c r="P82" s="848">
        <f>Amnt_Deposited!O77</f>
        <v>0</v>
      </c>
      <c r="Q82" s="850">
        <f>MCF!R81</f>
        <v>0.6</v>
      </c>
      <c r="R82" s="851">
        <f t="shared" si="5"/>
        <v>0</v>
      </c>
      <c r="S82" s="851">
        <f t="shared" si="7"/>
        <v>0</v>
      </c>
      <c r="T82" s="851">
        <f t="shared" si="8"/>
        <v>0</v>
      </c>
      <c r="U82" s="851">
        <f t="shared" si="9"/>
        <v>0</v>
      </c>
      <c r="V82" s="851">
        <f t="shared" si="10"/>
        <v>0</v>
      </c>
      <c r="W82" s="852">
        <f t="shared" si="11"/>
        <v>0</v>
      </c>
    </row>
    <row r="83" spans="2:23">
      <c r="B83" s="847">
        <f>Amnt_Deposited!B78</f>
        <v>2064</v>
      </c>
      <c r="C83" s="848">
        <f>Amnt_Deposited!O78</f>
        <v>0</v>
      </c>
      <c r="D83" s="849">
        <f>Dry_Matter_Content!O70</f>
        <v>0</v>
      </c>
      <c r="E83" s="850">
        <f>MCF!R82</f>
        <v>0.6</v>
      </c>
      <c r="F83" s="851">
        <f t="shared" ref="F83:F99" si="12">C83*D83*$K$6*DOCF*E83</f>
        <v>0</v>
      </c>
      <c r="G83" s="851">
        <f t="shared" ref="G83:G99" si="13">F83*$K$12</f>
        <v>0</v>
      </c>
      <c r="H83" s="851">
        <f t="shared" ref="H83:H99" si="14">F83*(1-$K$12)</f>
        <v>0</v>
      </c>
      <c r="I83" s="851">
        <f t="shared" ref="I83:I99" si="15">G83+I82*$K$10</f>
        <v>0</v>
      </c>
      <c r="J83" s="851">
        <f t="shared" ref="J83:J99" si="16">I82*(1-$K$10)+H83</f>
        <v>0</v>
      </c>
      <c r="K83" s="852">
        <f t="shared" si="6"/>
        <v>0</v>
      </c>
      <c r="O83" s="847">
        <f>Amnt_Deposited!B78</f>
        <v>2064</v>
      </c>
      <c r="P83" s="848">
        <f>Amnt_Deposited!O78</f>
        <v>0</v>
      </c>
      <c r="Q83" s="850">
        <f>MCF!R82</f>
        <v>0.6</v>
      </c>
      <c r="R83" s="851">
        <f t="shared" ref="R83:R99" si="17">P83*$W$6*DOCF*Q83</f>
        <v>0</v>
      </c>
      <c r="S83" s="851">
        <f t="shared" si="7"/>
        <v>0</v>
      </c>
      <c r="T83" s="851">
        <f t="shared" si="8"/>
        <v>0</v>
      </c>
      <c r="U83" s="851">
        <f t="shared" si="9"/>
        <v>0</v>
      </c>
      <c r="V83" s="851">
        <f t="shared" si="10"/>
        <v>0</v>
      </c>
      <c r="W83" s="852">
        <f t="shared" si="11"/>
        <v>0</v>
      </c>
    </row>
    <row r="84" spans="2:23">
      <c r="B84" s="847">
        <f>Amnt_Deposited!B79</f>
        <v>2065</v>
      </c>
      <c r="C84" s="848">
        <f>Amnt_Deposited!O79</f>
        <v>0</v>
      </c>
      <c r="D84" s="849">
        <f>Dry_Matter_Content!O71</f>
        <v>0</v>
      </c>
      <c r="E84" s="850">
        <f>MCF!R83</f>
        <v>0.6</v>
      </c>
      <c r="F84" s="851">
        <f t="shared" si="12"/>
        <v>0</v>
      </c>
      <c r="G84" s="851">
        <f t="shared" si="13"/>
        <v>0</v>
      </c>
      <c r="H84" s="851">
        <f t="shared" si="14"/>
        <v>0</v>
      </c>
      <c r="I84" s="851">
        <f t="shared" si="15"/>
        <v>0</v>
      </c>
      <c r="J84" s="851">
        <f t="shared" si="16"/>
        <v>0</v>
      </c>
      <c r="K84" s="852">
        <f t="shared" si="6"/>
        <v>0</v>
      </c>
      <c r="O84" s="847">
        <f>Amnt_Deposited!B79</f>
        <v>2065</v>
      </c>
      <c r="P84" s="848">
        <f>Amnt_Deposited!O79</f>
        <v>0</v>
      </c>
      <c r="Q84" s="850">
        <f>MCF!R83</f>
        <v>0.6</v>
      </c>
      <c r="R84" s="851">
        <f t="shared" si="17"/>
        <v>0</v>
      </c>
      <c r="S84" s="851">
        <f t="shared" si="7"/>
        <v>0</v>
      </c>
      <c r="T84" s="851">
        <f t="shared" si="8"/>
        <v>0</v>
      </c>
      <c r="U84" s="851">
        <f t="shared" si="9"/>
        <v>0</v>
      </c>
      <c r="V84" s="851">
        <f t="shared" si="10"/>
        <v>0</v>
      </c>
      <c r="W84" s="852">
        <f t="shared" si="11"/>
        <v>0</v>
      </c>
    </row>
    <row r="85" spans="2:23">
      <c r="B85" s="847">
        <f>Amnt_Deposited!B80</f>
        <v>2066</v>
      </c>
      <c r="C85" s="848">
        <f>Amnt_Deposited!O80</f>
        <v>0</v>
      </c>
      <c r="D85" s="849">
        <f>Dry_Matter_Content!O72</f>
        <v>0</v>
      </c>
      <c r="E85" s="850">
        <f>MCF!R84</f>
        <v>0.6</v>
      </c>
      <c r="F85" s="851">
        <f t="shared" si="12"/>
        <v>0</v>
      </c>
      <c r="G85" s="851">
        <f t="shared" si="13"/>
        <v>0</v>
      </c>
      <c r="H85" s="851">
        <f t="shared" si="14"/>
        <v>0</v>
      </c>
      <c r="I85" s="851">
        <f t="shared" si="15"/>
        <v>0</v>
      </c>
      <c r="J85" s="851">
        <f t="shared" si="16"/>
        <v>0</v>
      </c>
      <c r="K85" s="852">
        <f t="shared" ref="K85:K99" si="18">J85*CH4_fraction*conv</f>
        <v>0</v>
      </c>
      <c r="O85" s="847">
        <f>Amnt_Deposited!B80</f>
        <v>2066</v>
      </c>
      <c r="P85" s="848">
        <f>Amnt_Deposited!O80</f>
        <v>0</v>
      </c>
      <c r="Q85" s="850">
        <f>MCF!R84</f>
        <v>0.6</v>
      </c>
      <c r="R85" s="851">
        <f t="shared" si="17"/>
        <v>0</v>
      </c>
      <c r="S85" s="851">
        <f t="shared" ref="S85:S98" si="19">R85*$W$12</f>
        <v>0</v>
      </c>
      <c r="T85" s="851">
        <f t="shared" ref="T85:T98" si="20">R85*(1-$W$12)</f>
        <v>0</v>
      </c>
      <c r="U85" s="851">
        <f t="shared" ref="U85:U98" si="21">S85+U84*$W$10</f>
        <v>0</v>
      </c>
      <c r="V85" s="851">
        <f t="shared" ref="V85:V98" si="22">U84*(1-$W$10)+T85</f>
        <v>0</v>
      </c>
      <c r="W85" s="852">
        <f t="shared" ref="W85:W99" si="23">V85*CH4_fraction*conv</f>
        <v>0</v>
      </c>
    </row>
    <row r="86" spans="2:23">
      <c r="B86" s="847">
        <f>Amnt_Deposited!B81</f>
        <v>2067</v>
      </c>
      <c r="C86" s="848">
        <f>Amnt_Deposited!O81</f>
        <v>0</v>
      </c>
      <c r="D86" s="849">
        <f>Dry_Matter_Content!O73</f>
        <v>0</v>
      </c>
      <c r="E86" s="850">
        <f>MCF!R85</f>
        <v>0.6</v>
      </c>
      <c r="F86" s="851">
        <f t="shared" si="12"/>
        <v>0</v>
      </c>
      <c r="G86" s="851">
        <f t="shared" si="13"/>
        <v>0</v>
      </c>
      <c r="H86" s="851">
        <f t="shared" si="14"/>
        <v>0</v>
      </c>
      <c r="I86" s="851">
        <f t="shared" si="15"/>
        <v>0</v>
      </c>
      <c r="J86" s="851">
        <f t="shared" si="16"/>
        <v>0</v>
      </c>
      <c r="K86" s="852">
        <f t="shared" si="18"/>
        <v>0</v>
      </c>
      <c r="O86" s="847">
        <f>Amnt_Deposited!B81</f>
        <v>2067</v>
      </c>
      <c r="P86" s="848">
        <f>Amnt_Deposited!O81</f>
        <v>0</v>
      </c>
      <c r="Q86" s="850">
        <f>MCF!R85</f>
        <v>0.6</v>
      </c>
      <c r="R86" s="851">
        <f t="shared" si="17"/>
        <v>0</v>
      </c>
      <c r="S86" s="851">
        <f t="shared" si="19"/>
        <v>0</v>
      </c>
      <c r="T86" s="851">
        <f t="shared" si="20"/>
        <v>0</v>
      </c>
      <c r="U86" s="851">
        <f t="shared" si="21"/>
        <v>0</v>
      </c>
      <c r="V86" s="851">
        <f t="shared" si="22"/>
        <v>0</v>
      </c>
      <c r="W86" s="852">
        <f t="shared" si="23"/>
        <v>0</v>
      </c>
    </row>
    <row r="87" spans="2:23">
      <c r="B87" s="847">
        <f>Amnt_Deposited!B82</f>
        <v>2068</v>
      </c>
      <c r="C87" s="848">
        <f>Amnt_Deposited!O82</f>
        <v>0</v>
      </c>
      <c r="D87" s="849">
        <f>Dry_Matter_Content!O74</f>
        <v>0</v>
      </c>
      <c r="E87" s="850">
        <f>MCF!R86</f>
        <v>0.6</v>
      </c>
      <c r="F87" s="851">
        <f t="shared" si="12"/>
        <v>0</v>
      </c>
      <c r="G87" s="851">
        <f t="shared" si="13"/>
        <v>0</v>
      </c>
      <c r="H87" s="851">
        <f t="shared" si="14"/>
        <v>0</v>
      </c>
      <c r="I87" s="851">
        <f t="shared" si="15"/>
        <v>0</v>
      </c>
      <c r="J87" s="851">
        <f t="shared" si="16"/>
        <v>0</v>
      </c>
      <c r="K87" s="852">
        <f t="shared" si="18"/>
        <v>0</v>
      </c>
      <c r="O87" s="847">
        <f>Amnt_Deposited!B82</f>
        <v>2068</v>
      </c>
      <c r="P87" s="848">
        <f>Amnt_Deposited!O82</f>
        <v>0</v>
      </c>
      <c r="Q87" s="850">
        <f>MCF!R86</f>
        <v>0.6</v>
      </c>
      <c r="R87" s="851">
        <f t="shared" si="17"/>
        <v>0</v>
      </c>
      <c r="S87" s="851">
        <f t="shared" si="19"/>
        <v>0</v>
      </c>
      <c r="T87" s="851">
        <f t="shared" si="20"/>
        <v>0</v>
      </c>
      <c r="U87" s="851">
        <f t="shared" si="21"/>
        <v>0</v>
      </c>
      <c r="V87" s="851">
        <f t="shared" si="22"/>
        <v>0</v>
      </c>
      <c r="W87" s="852">
        <f t="shared" si="23"/>
        <v>0</v>
      </c>
    </row>
    <row r="88" spans="2:23">
      <c r="B88" s="847">
        <f>Amnt_Deposited!B83</f>
        <v>2069</v>
      </c>
      <c r="C88" s="848">
        <f>Amnt_Deposited!O83</f>
        <v>0</v>
      </c>
      <c r="D88" s="849">
        <f>Dry_Matter_Content!O75</f>
        <v>0</v>
      </c>
      <c r="E88" s="850">
        <f>MCF!R87</f>
        <v>0.6</v>
      </c>
      <c r="F88" s="851">
        <f t="shared" si="12"/>
        <v>0</v>
      </c>
      <c r="G88" s="851">
        <f t="shared" si="13"/>
        <v>0</v>
      </c>
      <c r="H88" s="851">
        <f t="shared" si="14"/>
        <v>0</v>
      </c>
      <c r="I88" s="851">
        <f t="shared" si="15"/>
        <v>0</v>
      </c>
      <c r="J88" s="851">
        <f t="shared" si="16"/>
        <v>0</v>
      </c>
      <c r="K88" s="852">
        <f t="shared" si="18"/>
        <v>0</v>
      </c>
      <c r="O88" s="847">
        <f>Amnt_Deposited!B83</f>
        <v>2069</v>
      </c>
      <c r="P88" s="848">
        <f>Amnt_Deposited!O83</f>
        <v>0</v>
      </c>
      <c r="Q88" s="850">
        <f>MCF!R87</f>
        <v>0.6</v>
      </c>
      <c r="R88" s="851">
        <f t="shared" si="17"/>
        <v>0</v>
      </c>
      <c r="S88" s="851">
        <f t="shared" si="19"/>
        <v>0</v>
      </c>
      <c r="T88" s="851">
        <f t="shared" si="20"/>
        <v>0</v>
      </c>
      <c r="U88" s="851">
        <f t="shared" si="21"/>
        <v>0</v>
      </c>
      <c r="V88" s="851">
        <f t="shared" si="22"/>
        <v>0</v>
      </c>
      <c r="W88" s="852">
        <f t="shared" si="23"/>
        <v>0</v>
      </c>
    </row>
    <row r="89" spans="2:23">
      <c r="B89" s="847">
        <f>Amnt_Deposited!B84</f>
        <v>2070</v>
      </c>
      <c r="C89" s="848">
        <f>Amnt_Deposited!O84</f>
        <v>0</v>
      </c>
      <c r="D89" s="849">
        <f>Dry_Matter_Content!O76</f>
        <v>0</v>
      </c>
      <c r="E89" s="850">
        <f>MCF!R88</f>
        <v>0.6</v>
      </c>
      <c r="F89" s="851">
        <f t="shared" si="12"/>
        <v>0</v>
      </c>
      <c r="G89" s="851">
        <f t="shared" si="13"/>
        <v>0</v>
      </c>
      <c r="H89" s="851">
        <f t="shared" si="14"/>
        <v>0</v>
      </c>
      <c r="I89" s="851">
        <f t="shared" si="15"/>
        <v>0</v>
      </c>
      <c r="J89" s="851">
        <f t="shared" si="16"/>
        <v>0</v>
      </c>
      <c r="K89" s="852">
        <f t="shared" si="18"/>
        <v>0</v>
      </c>
      <c r="O89" s="847">
        <f>Amnt_Deposited!B84</f>
        <v>2070</v>
      </c>
      <c r="P89" s="848">
        <f>Amnt_Deposited!O84</f>
        <v>0</v>
      </c>
      <c r="Q89" s="850">
        <f>MCF!R88</f>
        <v>0.6</v>
      </c>
      <c r="R89" s="851">
        <f t="shared" si="17"/>
        <v>0</v>
      </c>
      <c r="S89" s="851">
        <f t="shared" si="19"/>
        <v>0</v>
      </c>
      <c r="T89" s="851">
        <f t="shared" si="20"/>
        <v>0</v>
      </c>
      <c r="U89" s="851">
        <f t="shared" si="21"/>
        <v>0</v>
      </c>
      <c r="V89" s="851">
        <f t="shared" si="22"/>
        <v>0</v>
      </c>
      <c r="W89" s="852">
        <f t="shared" si="23"/>
        <v>0</v>
      </c>
    </row>
    <row r="90" spans="2:23">
      <c r="B90" s="847">
        <f>Amnt_Deposited!B85</f>
        <v>2071</v>
      </c>
      <c r="C90" s="848">
        <f>Amnt_Deposited!O85</f>
        <v>0</v>
      </c>
      <c r="D90" s="849">
        <f>Dry_Matter_Content!O77</f>
        <v>0</v>
      </c>
      <c r="E90" s="850">
        <f>MCF!R89</f>
        <v>0.6</v>
      </c>
      <c r="F90" s="851">
        <f t="shared" si="12"/>
        <v>0</v>
      </c>
      <c r="G90" s="851">
        <f t="shared" si="13"/>
        <v>0</v>
      </c>
      <c r="H90" s="851">
        <f t="shared" si="14"/>
        <v>0</v>
      </c>
      <c r="I90" s="851">
        <f t="shared" si="15"/>
        <v>0</v>
      </c>
      <c r="J90" s="851">
        <f t="shared" si="16"/>
        <v>0</v>
      </c>
      <c r="K90" s="852">
        <f t="shared" si="18"/>
        <v>0</v>
      </c>
      <c r="O90" s="847">
        <f>Amnt_Deposited!B85</f>
        <v>2071</v>
      </c>
      <c r="P90" s="848">
        <f>Amnt_Deposited!O85</f>
        <v>0</v>
      </c>
      <c r="Q90" s="850">
        <f>MCF!R89</f>
        <v>0.6</v>
      </c>
      <c r="R90" s="851">
        <f t="shared" si="17"/>
        <v>0</v>
      </c>
      <c r="S90" s="851">
        <f t="shared" si="19"/>
        <v>0</v>
      </c>
      <c r="T90" s="851">
        <f t="shared" si="20"/>
        <v>0</v>
      </c>
      <c r="U90" s="851">
        <f t="shared" si="21"/>
        <v>0</v>
      </c>
      <c r="V90" s="851">
        <f t="shared" si="22"/>
        <v>0</v>
      </c>
      <c r="W90" s="852">
        <f t="shared" si="23"/>
        <v>0</v>
      </c>
    </row>
    <row r="91" spans="2:23">
      <c r="B91" s="847">
        <f>Amnt_Deposited!B86</f>
        <v>2072</v>
      </c>
      <c r="C91" s="848">
        <f>Amnt_Deposited!O86</f>
        <v>0</v>
      </c>
      <c r="D91" s="849">
        <f>Dry_Matter_Content!O78</f>
        <v>0</v>
      </c>
      <c r="E91" s="850">
        <f>MCF!R90</f>
        <v>0.6</v>
      </c>
      <c r="F91" s="851">
        <f t="shared" si="12"/>
        <v>0</v>
      </c>
      <c r="G91" s="851">
        <f t="shared" si="13"/>
        <v>0</v>
      </c>
      <c r="H91" s="851">
        <f t="shared" si="14"/>
        <v>0</v>
      </c>
      <c r="I91" s="851">
        <f t="shared" si="15"/>
        <v>0</v>
      </c>
      <c r="J91" s="851">
        <f t="shared" si="16"/>
        <v>0</v>
      </c>
      <c r="K91" s="852">
        <f t="shared" si="18"/>
        <v>0</v>
      </c>
      <c r="O91" s="847">
        <f>Amnt_Deposited!B86</f>
        <v>2072</v>
      </c>
      <c r="P91" s="848">
        <f>Amnt_Deposited!O86</f>
        <v>0</v>
      </c>
      <c r="Q91" s="850">
        <f>MCF!R90</f>
        <v>0.6</v>
      </c>
      <c r="R91" s="851">
        <f t="shared" si="17"/>
        <v>0</v>
      </c>
      <c r="S91" s="851">
        <f t="shared" si="19"/>
        <v>0</v>
      </c>
      <c r="T91" s="851">
        <f t="shared" si="20"/>
        <v>0</v>
      </c>
      <c r="U91" s="851">
        <f t="shared" si="21"/>
        <v>0</v>
      </c>
      <c r="V91" s="851">
        <f t="shared" si="22"/>
        <v>0</v>
      </c>
      <c r="W91" s="852">
        <f t="shared" si="23"/>
        <v>0</v>
      </c>
    </row>
    <row r="92" spans="2:23">
      <c r="B92" s="847">
        <f>Amnt_Deposited!B87</f>
        <v>2073</v>
      </c>
      <c r="C92" s="848">
        <f>Amnt_Deposited!O87</f>
        <v>0</v>
      </c>
      <c r="D92" s="849">
        <f>Dry_Matter_Content!O79</f>
        <v>0</v>
      </c>
      <c r="E92" s="850">
        <f>MCF!R91</f>
        <v>0.6</v>
      </c>
      <c r="F92" s="851">
        <f t="shared" si="12"/>
        <v>0</v>
      </c>
      <c r="G92" s="851">
        <f t="shared" si="13"/>
        <v>0</v>
      </c>
      <c r="H92" s="851">
        <f t="shared" si="14"/>
        <v>0</v>
      </c>
      <c r="I92" s="851">
        <f t="shared" si="15"/>
        <v>0</v>
      </c>
      <c r="J92" s="851">
        <f t="shared" si="16"/>
        <v>0</v>
      </c>
      <c r="K92" s="852">
        <f t="shared" si="18"/>
        <v>0</v>
      </c>
      <c r="O92" s="847">
        <f>Amnt_Deposited!B87</f>
        <v>2073</v>
      </c>
      <c r="P92" s="848">
        <f>Amnt_Deposited!O87</f>
        <v>0</v>
      </c>
      <c r="Q92" s="850">
        <f>MCF!R91</f>
        <v>0.6</v>
      </c>
      <c r="R92" s="851">
        <f t="shared" si="17"/>
        <v>0</v>
      </c>
      <c r="S92" s="851">
        <f t="shared" si="19"/>
        <v>0</v>
      </c>
      <c r="T92" s="851">
        <f t="shared" si="20"/>
        <v>0</v>
      </c>
      <c r="U92" s="851">
        <f t="shared" si="21"/>
        <v>0</v>
      </c>
      <c r="V92" s="851">
        <f t="shared" si="22"/>
        <v>0</v>
      </c>
      <c r="W92" s="852">
        <f t="shared" si="23"/>
        <v>0</v>
      </c>
    </row>
    <row r="93" spans="2:23">
      <c r="B93" s="847">
        <f>Amnt_Deposited!B88</f>
        <v>2074</v>
      </c>
      <c r="C93" s="848">
        <f>Amnt_Deposited!O88</f>
        <v>0</v>
      </c>
      <c r="D93" s="849">
        <f>Dry_Matter_Content!O80</f>
        <v>0</v>
      </c>
      <c r="E93" s="850">
        <f>MCF!R92</f>
        <v>0.6</v>
      </c>
      <c r="F93" s="851">
        <f t="shared" si="12"/>
        <v>0</v>
      </c>
      <c r="G93" s="851">
        <f t="shared" si="13"/>
        <v>0</v>
      </c>
      <c r="H93" s="851">
        <f t="shared" si="14"/>
        <v>0</v>
      </c>
      <c r="I93" s="851">
        <f t="shared" si="15"/>
        <v>0</v>
      </c>
      <c r="J93" s="851">
        <f t="shared" si="16"/>
        <v>0</v>
      </c>
      <c r="K93" s="852">
        <f t="shared" si="18"/>
        <v>0</v>
      </c>
      <c r="O93" s="847">
        <f>Amnt_Deposited!B88</f>
        <v>2074</v>
      </c>
      <c r="P93" s="848">
        <f>Amnt_Deposited!O88</f>
        <v>0</v>
      </c>
      <c r="Q93" s="850">
        <f>MCF!R92</f>
        <v>0.6</v>
      </c>
      <c r="R93" s="851">
        <f t="shared" si="17"/>
        <v>0</v>
      </c>
      <c r="S93" s="851">
        <f t="shared" si="19"/>
        <v>0</v>
      </c>
      <c r="T93" s="851">
        <f t="shared" si="20"/>
        <v>0</v>
      </c>
      <c r="U93" s="851">
        <f t="shared" si="21"/>
        <v>0</v>
      </c>
      <c r="V93" s="851">
        <f t="shared" si="22"/>
        <v>0</v>
      </c>
      <c r="W93" s="852">
        <f t="shared" si="23"/>
        <v>0</v>
      </c>
    </row>
    <row r="94" spans="2:23">
      <c r="B94" s="847">
        <f>Amnt_Deposited!B89</f>
        <v>2075</v>
      </c>
      <c r="C94" s="848">
        <f>Amnt_Deposited!O89</f>
        <v>0</v>
      </c>
      <c r="D94" s="849">
        <f>Dry_Matter_Content!O81</f>
        <v>0</v>
      </c>
      <c r="E94" s="850">
        <f>MCF!R93</f>
        <v>0.6</v>
      </c>
      <c r="F94" s="851">
        <f t="shared" si="12"/>
        <v>0</v>
      </c>
      <c r="G94" s="851">
        <f t="shared" si="13"/>
        <v>0</v>
      </c>
      <c r="H94" s="851">
        <f t="shared" si="14"/>
        <v>0</v>
      </c>
      <c r="I94" s="851">
        <f t="shared" si="15"/>
        <v>0</v>
      </c>
      <c r="J94" s="851">
        <f t="shared" si="16"/>
        <v>0</v>
      </c>
      <c r="K94" s="852">
        <f t="shared" si="18"/>
        <v>0</v>
      </c>
      <c r="O94" s="847">
        <f>Amnt_Deposited!B89</f>
        <v>2075</v>
      </c>
      <c r="P94" s="848">
        <f>Amnt_Deposited!O89</f>
        <v>0</v>
      </c>
      <c r="Q94" s="850">
        <f>MCF!R93</f>
        <v>0.6</v>
      </c>
      <c r="R94" s="851">
        <f t="shared" si="17"/>
        <v>0</v>
      </c>
      <c r="S94" s="851">
        <f t="shared" si="19"/>
        <v>0</v>
      </c>
      <c r="T94" s="851">
        <f t="shared" si="20"/>
        <v>0</v>
      </c>
      <c r="U94" s="851">
        <f t="shared" si="21"/>
        <v>0</v>
      </c>
      <c r="V94" s="851">
        <f t="shared" si="22"/>
        <v>0</v>
      </c>
      <c r="W94" s="852">
        <f t="shared" si="23"/>
        <v>0</v>
      </c>
    </row>
    <row r="95" spans="2:23">
      <c r="B95" s="847">
        <f>Amnt_Deposited!B90</f>
        <v>2076</v>
      </c>
      <c r="C95" s="848">
        <f>Amnt_Deposited!O90</f>
        <v>0</v>
      </c>
      <c r="D95" s="849">
        <f>Dry_Matter_Content!O82</f>
        <v>0</v>
      </c>
      <c r="E95" s="850">
        <f>MCF!R94</f>
        <v>0.6</v>
      </c>
      <c r="F95" s="851">
        <f t="shared" si="12"/>
        <v>0</v>
      </c>
      <c r="G95" s="851">
        <f t="shared" si="13"/>
        <v>0</v>
      </c>
      <c r="H95" s="851">
        <f t="shared" si="14"/>
        <v>0</v>
      </c>
      <c r="I95" s="851">
        <f t="shared" si="15"/>
        <v>0</v>
      </c>
      <c r="J95" s="851">
        <f t="shared" si="16"/>
        <v>0</v>
      </c>
      <c r="K95" s="852">
        <f t="shared" si="18"/>
        <v>0</v>
      </c>
      <c r="O95" s="847">
        <f>Amnt_Deposited!B90</f>
        <v>2076</v>
      </c>
      <c r="P95" s="848">
        <f>Amnt_Deposited!O90</f>
        <v>0</v>
      </c>
      <c r="Q95" s="850">
        <f>MCF!R94</f>
        <v>0.6</v>
      </c>
      <c r="R95" s="851">
        <f t="shared" si="17"/>
        <v>0</v>
      </c>
      <c r="S95" s="851">
        <f t="shared" si="19"/>
        <v>0</v>
      </c>
      <c r="T95" s="851">
        <f t="shared" si="20"/>
        <v>0</v>
      </c>
      <c r="U95" s="851">
        <f t="shared" si="21"/>
        <v>0</v>
      </c>
      <c r="V95" s="851">
        <f t="shared" si="22"/>
        <v>0</v>
      </c>
      <c r="W95" s="852">
        <f t="shared" si="23"/>
        <v>0</v>
      </c>
    </row>
    <row r="96" spans="2:23">
      <c r="B96" s="847">
        <f>Amnt_Deposited!B91</f>
        <v>2077</v>
      </c>
      <c r="C96" s="848">
        <f>Amnt_Deposited!O91</f>
        <v>0</v>
      </c>
      <c r="D96" s="849">
        <f>Dry_Matter_Content!O83</f>
        <v>0</v>
      </c>
      <c r="E96" s="850">
        <f>MCF!R95</f>
        <v>0.6</v>
      </c>
      <c r="F96" s="851">
        <f t="shared" si="12"/>
        <v>0</v>
      </c>
      <c r="G96" s="851">
        <f t="shared" si="13"/>
        <v>0</v>
      </c>
      <c r="H96" s="851">
        <f t="shared" si="14"/>
        <v>0</v>
      </c>
      <c r="I96" s="851">
        <f t="shared" si="15"/>
        <v>0</v>
      </c>
      <c r="J96" s="851">
        <f t="shared" si="16"/>
        <v>0</v>
      </c>
      <c r="K96" s="852">
        <f t="shared" si="18"/>
        <v>0</v>
      </c>
      <c r="O96" s="847">
        <f>Amnt_Deposited!B91</f>
        <v>2077</v>
      </c>
      <c r="P96" s="848">
        <f>Amnt_Deposited!O91</f>
        <v>0</v>
      </c>
      <c r="Q96" s="850">
        <f>MCF!R95</f>
        <v>0.6</v>
      </c>
      <c r="R96" s="851">
        <f t="shared" si="17"/>
        <v>0</v>
      </c>
      <c r="S96" s="851">
        <f t="shared" si="19"/>
        <v>0</v>
      </c>
      <c r="T96" s="851">
        <f t="shared" si="20"/>
        <v>0</v>
      </c>
      <c r="U96" s="851">
        <f t="shared" si="21"/>
        <v>0</v>
      </c>
      <c r="V96" s="851">
        <f t="shared" si="22"/>
        <v>0</v>
      </c>
      <c r="W96" s="852">
        <f t="shared" si="23"/>
        <v>0</v>
      </c>
    </row>
    <row r="97" spans="2:23">
      <c r="B97" s="847">
        <f>Amnt_Deposited!B92</f>
        <v>2078</v>
      </c>
      <c r="C97" s="848">
        <f>Amnt_Deposited!O92</f>
        <v>0</v>
      </c>
      <c r="D97" s="849">
        <f>Dry_Matter_Content!O84</f>
        <v>0</v>
      </c>
      <c r="E97" s="850">
        <f>MCF!R96</f>
        <v>0.6</v>
      </c>
      <c r="F97" s="851">
        <f t="shared" si="12"/>
        <v>0</v>
      </c>
      <c r="G97" s="851">
        <f t="shared" si="13"/>
        <v>0</v>
      </c>
      <c r="H97" s="851">
        <f t="shared" si="14"/>
        <v>0</v>
      </c>
      <c r="I97" s="851">
        <f t="shared" si="15"/>
        <v>0</v>
      </c>
      <c r="J97" s="851">
        <f t="shared" si="16"/>
        <v>0</v>
      </c>
      <c r="K97" s="852">
        <f t="shared" si="18"/>
        <v>0</v>
      </c>
      <c r="O97" s="847">
        <f>Amnt_Deposited!B92</f>
        <v>2078</v>
      </c>
      <c r="P97" s="848">
        <f>Amnt_Deposited!O92</f>
        <v>0</v>
      </c>
      <c r="Q97" s="850">
        <f>MCF!R96</f>
        <v>0.6</v>
      </c>
      <c r="R97" s="851">
        <f t="shared" si="17"/>
        <v>0</v>
      </c>
      <c r="S97" s="851">
        <f t="shared" si="19"/>
        <v>0</v>
      </c>
      <c r="T97" s="851">
        <f t="shared" si="20"/>
        <v>0</v>
      </c>
      <c r="U97" s="851">
        <f t="shared" si="21"/>
        <v>0</v>
      </c>
      <c r="V97" s="851">
        <f t="shared" si="22"/>
        <v>0</v>
      </c>
      <c r="W97" s="852">
        <f t="shared" si="23"/>
        <v>0</v>
      </c>
    </row>
    <row r="98" spans="2:23">
      <c r="B98" s="847">
        <f>Amnt_Deposited!B93</f>
        <v>2079</v>
      </c>
      <c r="C98" s="848">
        <f>Amnt_Deposited!O93</f>
        <v>0</v>
      </c>
      <c r="D98" s="849">
        <f>Dry_Matter_Content!O85</f>
        <v>0</v>
      </c>
      <c r="E98" s="850">
        <f>MCF!R97</f>
        <v>0.6</v>
      </c>
      <c r="F98" s="851">
        <f t="shared" si="12"/>
        <v>0</v>
      </c>
      <c r="G98" s="851">
        <f t="shared" si="13"/>
        <v>0</v>
      </c>
      <c r="H98" s="851">
        <f t="shared" si="14"/>
        <v>0</v>
      </c>
      <c r="I98" s="851">
        <f t="shared" si="15"/>
        <v>0</v>
      </c>
      <c r="J98" s="851">
        <f t="shared" si="16"/>
        <v>0</v>
      </c>
      <c r="K98" s="852">
        <f t="shared" si="18"/>
        <v>0</v>
      </c>
      <c r="O98" s="847">
        <f>Amnt_Deposited!B93</f>
        <v>2079</v>
      </c>
      <c r="P98" s="848">
        <f>Amnt_Deposited!O93</f>
        <v>0</v>
      </c>
      <c r="Q98" s="850">
        <f>MCF!R97</f>
        <v>0.6</v>
      </c>
      <c r="R98" s="851">
        <f t="shared" si="17"/>
        <v>0</v>
      </c>
      <c r="S98" s="851">
        <f t="shared" si="19"/>
        <v>0</v>
      </c>
      <c r="T98" s="851">
        <f t="shared" si="20"/>
        <v>0</v>
      </c>
      <c r="U98" s="851">
        <f t="shared" si="21"/>
        <v>0</v>
      </c>
      <c r="V98" s="851">
        <f t="shared" si="22"/>
        <v>0</v>
      </c>
      <c r="W98" s="852">
        <f t="shared" si="23"/>
        <v>0</v>
      </c>
    </row>
    <row r="99" spans="2:23" ht="13.5" thickBot="1">
      <c r="B99" s="855">
        <f>Amnt_Deposited!B94</f>
        <v>2080</v>
      </c>
      <c r="C99" s="848">
        <f>Amnt_Deposited!O94</f>
        <v>0</v>
      </c>
      <c r="D99" s="856">
        <f>Dry_Matter_Content!O86</f>
        <v>0</v>
      </c>
      <c r="E99" s="857">
        <f>MCF!R98</f>
        <v>0.6</v>
      </c>
      <c r="F99" s="858">
        <f t="shared" si="12"/>
        <v>0</v>
      </c>
      <c r="G99" s="858">
        <f t="shared" si="13"/>
        <v>0</v>
      </c>
      <c r="H99" s="858">
        <f t="shared" si="14"/>
        <v>0</v>
      </c>
      <c r="I99" s="858">
        <f t="shared" si="15"/>
        <v>0</v>
      </c>
      <c r="J99" s="858">
        <f t="shared" si="16"/>
        <v>0</v>
      </c>
      <c r="K99" s="859">
        <f t="shared" si="18"/>
        <v>0</v>
      </c>
      <c r="O99" s="855">
        <f>Amnt_Deposited!B94</f>
        <v>2080</v>
      </c>
      <c r="P99" s="848">
        <f>Amnt_Deposited!O94</f>
        <v>0</v>
      </c>
      <c r="Q99" s="857">
        <f>MCF!R98</f>
        <v>0.6</v>
      </c>
      <c r="R99" s="858">
        <f t="shared" si="17"/>
        <v>0</v>
      </c>
      <c r="S99" s="858">
        <f>R99*$W$12</f>
        <v>0</v>
      </c>
      <c r="T99" s="858">
        <f>R99*(1-$W$12)</f>
        <v>0</v>
      </c>
      <c r="U99" s="858">
        <f>S99+U98*$W$10</f>
        <v>0</v>
      </c>
      <c r="V99" s="858">
        <f>U98*(1-$W$10)+T99</f>
        <v>0</v>
      </c>
      <c r="W99" s="85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6" sqref="F16"/>
    </sheetView>
  </sheetViews>
  <sheetFormatPr defaultColWidth="11.42578125" defaultRowHeight="12.75"/>
  <cols>
    <col min="1" max="1" width="3.42578125" style="658" customWidth="1"/>
    <col min="2" max="2" width="15.28515625" style="658" customWidth="1"/>
    <col min="3" max="4" width="10.140625" style="658" bestFit="1" customWidth="1"/>
    <col min="5" max="5" width="9.42578125" style="658" customWidth="1"/>
    <col min="6" max="6" width="11.28515625" style="658" customWidth="1"/>
    <col min="7" max="7" width="9.42578125" style="658" customWidth="1"/>
    <col min="8" max="8" width="8.42578125" style="658" customWidth="1"/>
    <col min="9" max="10" width="10.85546875" style="658" customWidth="1"/>
    <col min="11" max="11" width="9.42578125" style="658" bestFit="1" customWidth="1"/>
    <col min="12" max="12" width="10.28515625" style="658" customWidth="1"/>
    <col min="13" max="13" width="10.140625" style="658" customWidth="1"/>
    <col min="14" max="14" width="8.42578125" style="658" customWidth="1"/>
    <col min="15" max="15" width="23.7109375" style="658" customWidth="1"/>
    <col min="16" max="16" width="9.28515625" style="658" customWidth="1"/>
    <col min="17" max="17" width="3.85546875" style="658" customWidth="1"/>
    <col min="18" max="19" width="13" style="658" customWidth="1"/>
    <col min="20" max="20" width="9.42578125" style="658" customWidth="1"/>
    <col min="21" max="16384" width="11.42578125" style="658"/>
  </cols>
  <sheetData>
    <row r="2" spans="2:20" ht="15.75">
      <c r="C2" s="659" t="s">
        <v>106</v>
      </c>
      <c r="Q2" s="905" t="s">
        <v>107</v>
      </c>
      <c r="R2" s="905"/>
      <c r="S2" s="905"/>
      <c r="T2" s="905"/>
    </row>
    <row r="4" spans="2:20">
      <c r="C4" s="658" t="s">
        <v>26</v>
      </c>
    </row>
    <row r="5" spans="2:20">
      <c r="C5" s="658" t="s">
        <v>281</v>
      </c>
    </row>
    <row r="6" spans="2:20">
      <c r="C6" s="658" t="s">
        <v>29</v>
      </c>
    </row>
    <row r="7" spans="2:20">
      <c r="C7" s="658" t="s">
        <v>109</v>
      </c>
    </row>
    <row r="8" spans="2:20" ht="13.5" thickBot="1"/>
    <row r="9" spans="2:20" ht="13.5" thickBot="1">
      <c r="C9" s="906" t="s">
        <v>95</v>
      </c>
      <c r="D9" s="907"/>
      <c r="E9" s="907"/>
      <c r="F9" s="907"/>
      <c r="G9" s="907"/>
      <c r="H9" s="908"/>
      <c r="I9" s="914" t="s">
        <v>308</v>
      </c>
      <c r="J9" s="915"/>
      <c r="K9" s="915"/>
      <c r="L9" s="915"/>
      <c r="M9" s="915"/>
      <c r="N9" s="916"/>
      <c r="R9" s="660" t="s">
        <v>95</v>
      </c>
      <c r="S9" s="661" t="s">
        <v>308</v>
      </c>
    </row>
    <row r="10" spans="2:20" s="668" customFormat="1" ht="38.25" customHeight="1">
      <c r="B10" s="662"/>
      <c r="C10" s="662" t="s">
        <v>104</v>
      </c>
      <c r="D10" s="663" t="s">
        <v>105</v>
      </c>
      <c r="E10" s="663" t="s">
        <v>0</v>
      </c>
      <c r="F10" s="663" t="s">
        <v>206</v>
      </c>
      <c r="G10" s="663" t="s">
        <v>103</v>
      </c>
      <c r="H10" s="664" t="s">
        <v>161</v>
      </c>
      <c r="I10" s="665" t="s">
        <v>104</v>
      </c>
      <c r="J10" s="666" t="s">
        <v>105</v>
      </c>
      <c r="K10" s="666" t="s">
        <v>0</v>
      </c>
      <c r="L10" s="666" t="s">
        <v>206</v>
      </c>
      <c r="M10" s="666" t="s">
        <v>103</v>
      </c>
      <c r="N10" s="667" t="s">
        <v>161</v>
      </c>
      <c r="O10" s="369" t="s">
        <v>28</v>
      </c>
      <c r="R10" s="909" t="s">
        <v>147</v>
      </c>
      <c r="S10" s="909" t="s">
        <v>315</v>
      </c>
    </row>
    <row r="11" spans="2:20" s="673" customFormat="1" ht="13.5" thickBot="1">
      <c r="B11" s="669"/>
      <c r="C11" s="669" t="s">
        <v>11</v>
      </c>
      <c r="D11" s="670" t="s">
        <v>11</v>
      </c>
      <c r="E11" s="670" t="s">
        <v>11</v>
      </c>
      <c r="F11" s="670" t="s">
        <v>11</v>
      </c>
      <c r="G11" s="670" t="s">
        <v>11</v>
      </c>
      <c r="H11" s="671"/>
      <c r="I11" s="669" t="s">
        <v>11</v>
      </c>
      <c r="J11" s="670" t="s">
        <v>11</v>
      </c>
      <c r="K11" s="670" t="s">
        <v>11</v>
      </c>
      <c r="L11" s="670" t="s">
        <v>11</v>
      </c>
      <c r="M11" s="670" t="s">
        <v>11</v>
      </c>
      <c r="N11" s="671"/>
      <c r="O11" s="672"/>
      <c r="R11" s="910"/>
      <c r="S11" s="910"/>
    </row>
    <row r="12" spans="2:20" s="673" customFormat="1" ht="13.5" thickBot="1">
      <c r="B12" s="674" t="s">
        <v>25</v>
      </c>
      <c r="C12" s="675">
        <v>0.4</v>
      </c>
      <c r="D12" s="676">
        <v>0.8</v>
      </c>
      <c r="E12" s="676">
        <v>1</v>
      </c>
      <c r="F12" s="676">
        <v>0.5</v>
      </c>
      <c r="G12" s="676">
        <v>0.6</v>
      </c>
      <c r="H12" s="677"/>
      <c r="I12" s="675">
        <v>0.4</v>
      </c>
      <c r="J12" s="676">
        <v>0.8</v>
      </c>
      <c r="K12" s="676">
        <v>1</v>
      </c>
      <c r="L12" s="676">
        <v>0.5</v>
      </c>
      <c r="M12" s="676">
        <v>0.6</v>
      </c>
      <c r="N12" s="677"/>
      <c r="O12" s="678"/>
      <c r="R12" s="910"/>
      <c r="S12" s="910"/>
    </row>
    <row r="13" spans="2:20" s="673" customFormat="1" ht="26.25" thickBot="1">
      <c r="B13" s="674" t="s">
        <v>159</v>
      </c>
      <c r="C13" s="679">
        <f>C12</f>
        <v>0.4</v>
      </c>
      <c r="D13" s="680">
        <f>D12</f>
        <v>0.8</v>
      </c>
      <c r="E13" s="680">
        <f>E12</f>
        <v>1</v>
      </c>
      <c r="F13" s="680">
        <f>F12</f>
        <v>0.5</v>
      </c>
      <c r="G13" s="680">
        <f>G12</f>
        <v>0.6</v>
      </c>
      <c r="H13" s="681"/>
      <c r="I13" s="679">
        <v>0.4</v>
      </c>
      <c r="J13" s="680">
        <v>0.8</v>
      </c>
      <c r="K13" s="680">
        <v>1</v>
      </c>
      <c r="L13" s="680">
        <v>0.5</v>
      </c>
      <c r="M13" s="680">
        <v>0.6</v>
      </c>
      <c r="N13" s="681"/>
      <c r="O13" s="682"/>
      <c r="R13" s="910"/>
      <c r="S13" s="910"/>
    </row>
    <row r="14" spans="2:20" s="673" customFormat="1" ht="13.5" thickBot="1">
      <c r="B14" s="683"/>
      <c r="C14" s="683"/>
      <c r="D14" s="684"/>
      <c r="E14" s="684"/>
      <c r="F14" s="684"/>
      <c r="G14" s="684"/>
      <c r="H14" s="685"/>
      <c r="I14" s="683"/>
      <c r="J14" s="684"/>
      <c r="K14" s="684"/>
      <c r="L14" s="684"/>
      <c r="M14" s="684"/>
      <c r="N14" s="685"/>
      <c r="O14" s="686"/>
      <c r="R14" s="910"/>
      <c r="S14" s="910"/>
    </row>
    <row r="15" spans="2:20" s="673" customFormat="1" ht="12.75" customHeight="1" thickBot="1">
      <c r="B15" s="687"/>
      <c r="C15" s="902" t="s">
        <v>158</v>
      </c>
      <c r="D15" s="903"/>
      <c r="E15" s="903"/>
      <c r="F15" s="903"/>
      <c r="G15" s="903"/>
      <c r="H15" s="904"/>
      <c r="I15" s="902" t="s">
        <v>158</v>
      </c>
      <c r="J15" s="903"/>
      <c r="K15" s="903"/>
      <c r="L15" s="903"/>
      <c r="M15" s="903"/>
      <c r="N15" s="904"/>
      <c r="O15" s="688"/>
      <c r="R15" s="910"/>
      <c r="S15" s="910"/>
    </row>
    <row r="16" spans="2:20" s="673" customFormat="1" ht="26.25" thickBot="1">
      <c r="B16" s="674" t="s">
        <v>160</v>
      </c>
      <c r="C16" s="689">
        <v>0</v>
      </c>
      <c r="D16" s="690">
        <v>0</v>
      </c>
      <c r="E16" s="690">
        <v>0</v>
      </c>
      <c r="F16" s="690">
        <v>0</v>
      </c>
      <c r="G16" s="690">
        <v>1</v>
      </c>
      <c r="H16" s="912" t="s">
        <v>36</v>
      </c>
      <c r="I16" s="691">
        <v>0.2</v>
      </c>
      <c r="J16" s="692">
        <v>0.3</v>
      </c>
      <c r="K16" s="692">
        <v>0.25</v>
      </c>
      <c r="L16" s="692">
        <v>0.05</v>
      </c>
      <c r="M16" s="692">
        <v>0.2</v>
      </c>
      <c r="N16" s="912" t="s">
        <v>36</v>
      </c>
      <c r="O16" s="693"/>
      <c r="R16" s="911"/>
      <c r="S16" s="911"/>
    </row>
    <row r="17" spans="2:19" s="673" customFormat="1" ht="13.5" thickBot="1">
      <c r="B17" s="694" t="s">
        <v>1</v>
      </c>
      <c r="C17" s="694" t="s">
        <v>24</v>
      </c>
      <c r="D17" s="695" t="s">
        <v>24</v>
      </c>
      <c r="E17" s="695" t="s">
        <v>24</v>
      </c>
      <c r="F17" s="695" t="s">
        <v>24</v>
      </c>
      <c r="G17" s="695" t="s">
        <v>24</v>
      </c>
      <c r="H17" s="913"/>
      <c r="I17" s="694" t="s">
        <v>24</v>
      </c>
      <c r="J17" s="695" t="s">
        <v>24</v>
      </c>
      <c r="K17" s="695" t="s">
        <v>24</v>
      </c>
      <c r="L17" s="695" t="s">
        <v>24</v>
      </c>
      <c r="M17" s="695" t="s">
        <v>24</v>
      </c>
      <c r="N17" s="913"/>
      <c r="O17" s="672"/>
      <c r="R17" s="674" t="s">
        <v>157</v>
      </c>
      <c r="S17" s="696" t="s">
        <v>157</v>
      </c>
    </row>
    <row r="18" spans="2:19">
      <c r="B18" s="697">
        <f>year</f>
        <v>2000</v>
      </c>
      <c r="C18" s="698">
        <f>C$16</f>
        <v>0</v>
      </c>
      <c r="D18" s="699">
        <f t="shared" ref="D18:G33" si="0">D$16</f>
        <v>0</v>
      </c>
      <c r="E18" s="699">
        <f t="shared" si="0"/>
        <v>0</v>
      </c>
      <c r="F18" s="699">
        <f t="shared" si="0"/>
        <v>0</v>
      </c>
      <c r="G18" s="699">
        <f t="shared" si="0"/>
        <v>1</v>
      </c>
      <c r="H18" s="700">
        <f>SUM(C18:G18)</f>
        <v>1</v>
      </c>
      <c r="I18" s="698">
        <f>I$16</f>
        <v>0.2</v>
      </c>
      <c r="J18" s="699">
        <f t="shared" ref="J18:M33" si="1">J$16</f>
        <v>0.3</v>
      </c>
      <c r="K18" s="699">
        <f t="shared" si="1"/>
        <v>0.25</v>
      </c>
      <c r="L18" s="699">
        <f t="shared" si="1"/>
        <v>0.05</v>
      </c>
      <c r="M18" s="699">
        <f t="shared" si="1"/>
        <v>0.2</v>
      </c>
      <c r="N18" s="700">
        <f>SUM(I18:M18)</f>
        <v>1</v>
      </c>
      <c r="O18" s="701"/>
      <c r="R18" s="702">
        <f>C18*C$13+D18*D$13+E18*E$13+F18*F$13+G18*G$13</f>
        <v>0.6</v>
      </c>
      <c r="S18" s="703">
        <f>I18*I$13+J18*J$13+K18*K$13+L18*L$13+M18*M$13</f>
        <v>0.71500000000000008</v>
      </c>
    </row>
    <row r="19" spans="2:19">
      <c r="B19" s="704">
        <f t="shared" ref="B19:B50" si="2">B18+1</f>
        <v>2001</v>
      </c>
      <c r="C19" s="705">
        <f t="shared" ref="C19:G50" si="3">C$16</f>
        <v>0</v>
      </c>
      <c r="D19" s="706">
        <f t="shared" si="0"/>
        <v>0</v>
      </c>
      <c r="E19" s="706">
        <f t="shared" si="0"/>
        <v>0</v>
      </c>
      <c r="F19" s="706">
        <f t="shared" si="0"/>
        <v>0</v>
      </c>
      <c r="G19" s="706">
        <f t="shared" si="0"/>
        <v>1</v>
      </c>
      <c r="H19" s="707">
        <f t="shared" ref="H19:H82" si="4">SUM(C19:G19)</f>
        <v>1</v>
      </c>
      <c r="I19" s="705">
        <f t="shared" ref="I19:M50" si="5">I$16</f>
        <v>0.2</v>
      </c>
      <c r="J19" s="706">
        <f t="shared" si="1"/>
        <v>0.3</v>
      </c>
      <c r="K19" s="706">
        <f t="shared" si="1"/>
        <v>0.25</v>
      </c>
      <c r="L19" s="706">
        <f t="shared" si="1"/>
        <v>0.05</v>
      </c>
      <c r="M19" s="706">
        <f t="shared" si="1"/>
        <v>0.2</v>
      </c>
      <c r="N19" s="707">
        <f t="shared" ref="N19:N82" si="6">SUM(I19:M19)</f>
        <v>1</v>
      </c>
      <c r="O19" s="708"/>
      <c r="R19" s="702">
        <f t="shared" ref="R19:R82" si="7">C19*C$13+D19*D$13+E19*E$13+F19*F$13+G19*G$13</f>
        <v>0.6</v>
      </c>
      <c r="S19" s="703">
        <f t="shared" ref="S19:S82" si="8">I19*I$13+J19*J$13+K19*K$13+L19*L$13+M19*M$13</f>
        <v>0.71500000000000008</v>
      </c>
    </row>
    <row r="20" spans="2:19">
      <c r="B20" s="704">
        <f t="shared" si="2"/>
        <v>2002</v>
      </c>
      <c r="C20" s="705">
        <f t="shared" si="3"/>
        <v>0</v>
      </c>
      <c r="D20" s="706">
        <f t="shared" si="0"/>
        <v>0</v>
      </c>
      <c r="E20" s="706">
        <f t="shared" si="0"/>
        <v>0</v>
      </c>
      <c r="F20" s="706">
        <f t="shared" si="0"/>
        <v>0</v>
      </c>
      <c r="G20" s="706">
        <f t="shared" si="0"/>
        <v>1</v>
      </c>
      <c r="H20" s="707">
        <f t="shared" si="4"/>
        <v>1</v>
      </c>
      <c r="I20" s="705">
        <f t="shared" si="5"/>
        <v>0.2</v>
      </c>
      <c r="J20" s="706">
        <f t="shared" si="1"/>
        <v>0.3</v>
      </c>
      <c r="K20" s="706">
        <f t="shared" si="1"/>
        <v>0.25</v>
      </c>
      <c r="L20" s="706">
        <f t="shared" si="1"/>
        <v>0.05</v>
      </c>
      <c r="M20" s="706">
        <f t="shared" si="1"/>
        <v>0.2</v>
      </c>
      <c r="N20" s="707">
        <f t="shared" si="6"/>
        <v>1</v>
      </c>
      <c r="O20" s="708"/>
      <c r="R20" s="702">
        <f t="shared" si="7"/>
        <v>0.6</v>
      </c>
      <c r="S20" s="703">
        <f t="shared" si="8"/>
        <v>0.71500000000000008</v>
      </c>
    </row>
    <row r="21" spans="2:19">
      <c r="B21" s="704">
        <f t="shared" si="2"/>
        <v>2003</v>
      </c>
      <c r="C21" s="705">
        <f t="shared" si="3"/>
        <v>0</v>
      </c>
      <c r="D21" s="706">
        <f t="shared" si="0"/>
        <v>0</v>
      </c>
      <c r="E21" s="706">
        <f t="shared" si="0"/>
        <v>0</v>
      </c>
      <c r="F21" s="706">
        <f t="shared" si="0"/>
        <v>0</v>
      </c>
      <c r="G21" s="706">
        <f t="shared" si="0"/>
        <v>1</v>
      </c>
      <c r="H21" s="707">
        <f t="shared" si="4"/>
        <v>1</v>
      </c>
      <c r="I21" s="705">
        <f t="shared" si="5"/>
        <v>0.2</v>
      </c>
      <c r="J21" s="706">
        <f t="shared" si="1"/>
        <v>0.3</v>
      </c>
      <c r="K21" s="706">
        <f t="shared" si="1"/>
        <v>0.25</v>
      </c>
      <c r="L21" s="706">
        <f t="shared" si="1"/>
        <v>0.05</v>
      </c>
      <c r="M21" s="706">
        <f t="shared" si="1"/>
        <v>0.2</v>
      </c>
      <c r="N21" s="707">
        <f t="shared" si="6"/>
        <v>1</v>
      </c>
      <c r="O21" s="708"/>
      <c r="R21" s="702">
        <f t="shared" si="7"/>
        <v>0.6</v>
      </c>
      <c r="S21" s="703">
        <f t="shared" si="8"/>
        <v>0.71500000000000008</v>
      </c>
    </row>
    <row r="22" spans="2:19">
      <c r="B22" s="704">
        <f t="shared" si="2"/>
        <v>2004</v>
      </c>
      <c r="C22" s="705">
        <f t="shared" si="3"/>
        <v>0</v>
      </c>
      <c r="D22" s="706">
        <f t="shared" si="0"/>
        <v>0</v>
      </c>
      <c r="E22" s="706">
        <f t="shared" si="0"/>
        <v>0</v>
      </c>
      <c r="F22" s="706">
        <f t="shared" si="0"/>
        <v>0</v>
      </c>
      <c r="G22" s="706">
        <f t="shared" si="0"/>
        <v>1</v>
      </c>
      <c r="H22" s="707">
        <f t="shared" si="4"/>
        <v>1</v>
      </c>
      <c r="I22" s="705">
        <f t="shared" si="5"/>
        <v>0.2</v>
      </c>
      <c r="J22" s="706">
        <f t="shared" si="1"/>
        <v>0.3</v>
      </c>
      <c r="K22" s="706">
        <f t="shared" si="1"/>
        <v>0.25</v>
      </c>
      <c r="L22" s="706">
        <f t="shared" si="1"/>
        <v>0.05</v>
      </c>
      <c r="M22" s="706">
        <f t="shared" si="1"/>
        <v>0.2</v>
      </c>
      <c r="N22" s="707">
        <f t="shared" si="6"/>
        <v>1</v>
      </c>
      <c r="O22" s="708"/>
      <c r="R22" s="702">
        <f t="shared" si="7"/>
        <v>0.6</v>
      </c>
      <c r="S22" s="703">
        <f t="shared" si="8"/>
        <v>0.71500000000000008</v>
      </c>
    </row>
    <row r="23" spans="2:19">
      <c r="B23" s="704">
        <f t="shared" si="2"/>
        <v>2005</v>
      </c>
      <c r="C23" s="705">
        <f t="shared" si="3"/>
        <v>0</v>
      </c>
      <c r="D23" s="706">
        <f t="shared" si="0"/>
        <v>0</v>
      </c>
      <c r="E23" s="706">
        <f t="shared" si="0"/>
        <v>0</v>
      </c>
      <c r="F23" s="706">
        <f t="shared" si="0"/>
        <v>0</v>
      </c>
      <c r="G23" s="706">
        <f t="shared" si="0"/>
        <v>1</v>
      </c>
      <c r="H23" s="707">
        <f t="shared" si="4"/>
        <v>1</v>
      </c>
      <c r="I23" s="705">
        <f t="shared" si="5"/>
        <v>0.2</v>
      </c>
      <c r="J23" s="706">
        <f t="shared" si="1"/>
        <v>0.3</v>
      </c>
      <c r="K23" s="706">
        <f t="shared" si="1"/>
        <v>0.25</v>
      </c>
      <c r="L23" s="706">
        <f t="shared" si="1"/>
        <v>0.05</v>
      </c>
      <c r="M23" s="706">
        <f t="shared" si="1"/>
        <v>0.2</v>
      </c>
      <c r="N23" s="707">
        <f t="shared" si="6"/>
        <v>1</v>
      </c>
      <c r="O23" s="708"/>
      <c r="R23" s="702">
        <f t="shared" si="7"/>
        <v>0.6</v>
      </c>
      <c r="S23" s="703">
        <f t="shared" si="8"/>
        <v>0.71500000000000008</v>
      </c>
    </row>
    <row r="24" spans="2:19">
      <c r="B24" s="704">
        <f t="shared" si="2"/>
        <v>2006</v>
      </c>
      <c r="C24" s="705">
        <f t="shared" si="3"/>
        <v>0</v>
      </c>
      <c r="D24" s="706">
        <f t="shared" si="0"/>
        <v>0</v>
      </c>
      <c r="E24" s="706">
        <f t="shared" si="0"/>
        <v>0</v>
      </c>
      <c r="F24" s="706">
        <f t="shared" si="0"/>
        <v>0</v>
      </c>
      <c r="G24" s="706">
        <f t="shared" si="0"/>
        <v>1</v>
      </c>
      <c r="H24" s="707">
        <f t="shared" si="4"/>
        <v>1</v>
      </c>
      <c r="I24" s="705">
        <f t="shared" si="5"/>
        <v>0.2</v>
      </c>
      <c r="J24" s="706">
        <f t="shared" si="1"/>
        <v>0.3</v>
      </c>
      <c r="K24" s="706">
        <f t="shared" si="1"/>
        <v>0.25</v>
      </c>
      <c r="L24" s="706">
        <f t="shared" si="1"/>
        <v>0.05</v>
      </c>
      <c r="M24" s="706">
        <f t="shared" si="1"/>
        <v>0.2</v>
      </c>
      <c r="N24" s="707">
        <f t="shared" si="6"/>
        <v>1</v>
      </c>
      <c r="O24" s="708"/>
      <c r="R24" s="702">
        <f t="shared" si="7"/>
        <v>0.6</v>
      </c>
      <c r="S24" s="703">
        <f t="shared" si="8"/>
        <v>0.71500000000000008</v>
      </c>
    </row>
    <row r="25" spans="2:19">
      <c r="B25" s="704">
        <f t="shared" si="2"/>
        <v>2007</v>
      </c>
      <c r="C25" s="705">
        <f t="shared" si="3"/>
        <v>0</v>
      </c>
      <c r="D25" s="706">
        <f t="shared" si="0"/>
        <v>0</v>
      </c>
      <c r="E25" s="706">
        <f t="shared" si="0"/>
        <v>0</v>
      </c>
      <c r="F25" s="706">
        <f t="shared" si="0"/>
        <v>0</v>
      </c>
      <c r="G25" s="706">
        <f t="shared" si="0"/>
        <v>1</v>
      </c>
      <c r="H25" s="707">
        <f t="shared" si="4"/>
        <v>1</v>
      </c>
      <c r="I25" s="705">
        <f t="shared" si="5"/>
        <v>0.2</v>
      </c>
      <c r="J25" s="706">
        <f t="shared" si="1"/>
        <v>0.3</v>
      </c>
      <c r="K25" s="706">
        <f t="shared" si="1"/>
        <v>0.25</v>
      </c>
      <c r="L25" s="706">
        <f t="shared" si="1"/>
        <v>0.05</v>
      </c>
      <c r="M25" s="706">
        <f t="shared" si="1"/>
        <v>0.2</v>
      </c>
      <c r="N25" s="707">
        <f t="shared" si="6"/>
        <v>1</v>
      </c>
      <c r="O25" s="708"/>
      <c r="R25" s="702">
        <f t="shared" si="7"/>
        <v>0.6</v>
      </c>
      <c r="S25" s="703">
        <f t="shared" si="8"/>
        <v>0.71500000000000008</v>
      </c>
    </row>
    <row r="26" spans="2:19">
      <c r="B26" s="704">
        <f t="shared" si="2"/>
        <v>2008</v>
      </c>
      <c r="C26" s="705">
        <f t="shared" si="3"/>
        <v>0</v>
      </c>
      <c r="D26" s="706">
        <f t="shared" si="0"/>
        <v>0</v>
      </c>
      <c r="E26" s="706">
        <f t="shared" si="0"/>
        <v>0</v>
      </c>
      <c r="F26" s="706">
        <f t="shared" si="0"/>
        <v>0</v>
      </c>
      <c r="G26" s="706">
        <f t="shared" si="0"/>
        <v>1</v>
      </c>
      <c r="H26" s="707">
        <f t="shared" si="4"/>
        <v>1</v>
      </c>
      <c r="I26" s="705">
        <f t="shared" si="5"/>
        <v>0.2</v>
      </c>
      <c r="J26" s="706">
        <f t="shared" si="1"/>
        <v>0.3</v>
      </c>
      <c r="K26" s="706">
        <f t="shared" si="1"/>
        <v>0.25</v>
      </c>
      <c r="L26" s="706">
        <f t="shared" si="1"/>
        <v>0.05</v>
      </c>
      <c r="M26" s="706">
        <f t="shared" si="1"/>
        <v>0.2</v>
      </c>
      <c r="N26" s="707">
        <f t="shared" si="6"/>
        <v>1</v>
      </c>
      <c r="O26" s="708"/>
      <c r="R26" s="702">
        <f t="shared" si="7"/>
        <v>0.6</v>
      </c>
      <c r="S26" s="703">
        <f t="shared" si="8"/>
        <v>0.71500000000000008</v>
      </c>
    </row>
    <row r="27" spans="2:19">
      <c r="B27" s="704">
        <f t="shared" si="2"/>
        <v>2009</v>
      </c>
      <c r="C27" s="705">
        <f t="shared" si="3"/>
        <v>0</v>
      </c>
      <c r="D27" s="706">
        <f t="shared" si="0"/>
        <v>0</v>
      </c>
      <c r="E27" s="706">
        <f t="shared" si="0"/>
        <v>0</v>
      </c>
      <c r="F27" s="706">
        <f t="shared" si="0"/>
        <v>0</v>
      </c>
      <c r="G27" s="706">
        <f t="shared" si="0"/>
        <v>1</v>
      </c>
      <c r="H27" s="707">
        <f t="shared" si="4"/>
        <v>1</v>
      </c>
      <c r="I27" s="705">
        <f t="shared" si="5"/>
        <v>0.2</v>
      </c>
      <c r="J27" s="706">
        <f t="shared" si="1"/>
        <v>0.3</v>
      </c>
      <c r="K27" s="706">
        <f t="shared" si="1"/>
        <v>0.25</v>
      </c>
      <c r="L27" s="706">
        <f t="shared" si="1"/>
        <v>0.05</v>
      </c>
      <c r="M27" s="706">
        <f t="shared" si="1"/>
        <v>0.2</v>
      </c>
      <c r="N27" s="707">
        <f t="shared" si="6"/>
        <v>1</v>
      </c>
      <c r="O27" s="708"/>
      <c r="R27" s="702">
        <f t="shared" si="7"/>
        <v>0.6</v>
      </c>
      <c r="S27" s="703">
        <f t="shared" si="8"/>
        <v>0.71500000000000008</v>
      </c>
    </row>
    <row r="28" spans="2:19">
      <c r="B28" s="704">
        <f t="shared" si="2"/>
        <v>2010</v>
      </c>
      <c r="C28" s="705">
        <f t="shared" si="3"/>
        <v>0</v>
      </c>
      <c r="D28" s="706">
        <f t="shared" si="0"/>
        <v>0</v>
      </c>
      <c r="E28" s="706">
        <f t="shared" si="0"/>
        <v>0</v>
      </c>
      <c r="F28" s="706">
        <f t="shared" si="0"/>
        <v>0</v>
      </c>
      <c r="G28" s="706">
        <f t="shared" si="0"/>
        <v>1</v>
      </c>
      <c r="H28" s="707">
        <f t="shared" si="4"/>
        <v>1</v>
      </c>
      <c r="I28" s="705">
        <f t="shared" si="5"/>
        <v>0.2</v>
      </c>
      <c r="J28" s="706">
        <f t="shared" si="1"/>
        <v>0.3</v>
      </c>
      <c r="K28" s="706">
        <f t="shared" si="1"/>
        <v>0.25</v>
      </c>
      <c r="L28" s="706">
        <f t="shared" si="1"/>
        <v>0.05</v>
      </c>
      <c r="M28" s="706">
        <f t="shared" si="1"/>
        <v>0.2</v>
      </c>
      <c r="N28" s="707">
        <f t="shared" si="6"/>
        <v>1</v>
      </c>
      <c r="O28" s="708"/>
      <c r="R28" s="702">
        <f t="shared" si="7"/>
        <v>0.6</v>
      </c>
      <c r="S28" s="703">
        <f t="shared" si="8"/>
        <v>0.71500000000000008</v>
      </c>
    </row>
    <row r="29" spans="2:19">
      <c r="B29" s="704">
        <f t="shared" si="2"/>
        <v>2011</v>
      </c>
      <c r="C29" s="705">
        <f t="shared" si="3"/>
        <v>0</v>
      </c>
      <c r="D29" s="706">
        <f t="shared" si="0"/>
        <v>0</v>
      </c>
      <c r="E29" s="706">
        <f t="shared" si="0"/>
        <v>0</v>
      </c>
      <c r="F29" s="706">
        <f t="shared" si="0"/>
        <v>0</v>
      </c>
      <c r="G29" s="706">
        <f t="shared" si="0"/>
        <v>1</v>
      </c>
      <c r="H29" s="707">
        <f t="shared" si="4"/>
        <v>1</v>
      </c>
      <c r="I29" s="705">
        <f t="shared" si="5"/>
        <v>0.2</v>
      </c>
      <c r="J29" s="706">
        <f t="shared" si="1"/>
        <v>0.3</v>
      </c>
      <c r="K29" s="706">
        <f t="shared" si="1"/>
        <v>0.25</v>
      </c>
      <c r="L29" s="706">
        <f t="shared" si="1"/>
        <v>0.05</v>
      </c>
      <c r="M29" s="706">
        <f t="shared" si="1"/>
        <v>0.2</v>
      </c>
      <c r="N29" s="707">
        <f t="shared" si="6"/>
        <v>1</v>
      </c>
      <c r="O29" s="708"/>
      <c r="R29" s="702">
        <f t="shared" si="7"/>
        <v>0.6</v>
      </c>
      <c r="S29" s="703">
        <f t="shared" si="8"/>
        <v>0.71500000000000008</v>
      </c>
    </row>
    <row r="30" spans="2:19">
      <c r="B30" s="704">
        <f t="shared" si="2"/>
        <v>2012</v>
      </c>
      <c r="C30" s="705">
        <f t="shared" si="3"/>
        <v>0</v>
      </c>
      <c r="D30" s="706">
        <f t="shared" si="0"/>
        <v>0</v>
      </c>
      <c r="E30" s="706">
        <f t="shared" si="0"/>
        <v>0</v>
      </c>
      <c r="F30" s="706">
        <f t="shared" si="0"/>
        <v>0</v>
      </c>
      <c r="G30" s="706">
        <f t="shared" si="0"/>
        <v>1</v>
      </c>
      <c r="H30" s="707">
        <f t="shared" si="4"/>
        <v>1</v>
      </c>
      <c r="I30" s="705">
        <f t="shared" si="5"/>
        <v>0.2</v>
      </c>
      <c r="J30" s="706">
        <f t="shared" si="1"/>
        <v>0.3</v>
      </c>
      <c r="K30" s="706">
        <f t="shared" si="1"/>
        <v>0.25</v>
      </c>
      <c r="L30" s="706">
        <f t="shared" si="1"/>
        <v>0.05</v>
      </c>
      <c r="M30" s="706">
        <f t="shared" si="1"/>
        <v>0.2</v>
      </c>
      <c r="N30" s="707">
        <f t="shared" si="6"/>
        <v>1</v>
      </c>
      <c r="O30" s="708"/>
      <c r="R30" s="702">
        <f t="shared" si="7"/>
        <v>0.6</v>
      </c>
      <c r="S30" s="703">
        <f t="shared" si="8"/>
        <v>0.71500000000000008</v>
      </c>
    </row>
    <row r="31" spans="2:19">
      <c r="B31" s="704">
        <f t="shared" si="2"/>
        <v>2013</v>
      </c>
      <c r="C31" s="705">
        <f t="shared" si="3"/>
        <v>0</v>
      </c>
      <c r="D31" s="706">
        <f t="shared" si="0"/>
        <v>0</v>
      </c>
      <c r="E31" s="706">
        <f t="shared" si="0"/>
        <v>0</v>
      </c>
      <c r="F31" s="706">
        <f t="shared" si="0"/>
        <v>0</v>
      </c>
      <c r="G31" s="706">
        <f t="shared" si="0"/>
        <v>1</v>
      </c>
      <c r="H31" s="707">
        <f t="shared" si="4"/>
        <v>1</v>
      </c>
      <c r="I31" s="705">
        <f t="shared" si="5"/>
        <v>0.2</v>
      </c>
      <c r="J31" s="706">
        <f t="shared" si="1"/>
        <v>0.3</v>
      </c>
      <c r="K31" s="706">
        <f t="shared" si="1"/>
        <v>0.25</v>
      </c>
      <c r="L31" s="706">
        <f t="shared" si="1"/>
        <v>0.05</v>
      </c>
      <c r="M31" s="706">
        <f t="shared" si="1"/>
        <v>0.2</v>
      </c>
      <c r="N31" s="707">
        <f t="shared" si="6"/>
        <v>1</v>
      </c>
      <c r="O31" s="708"/>
      <c r="R31" s="702">
        <f t="shared" si="7"/>
        <v>0.6</v>
      </c>
      <c r="S31" s="703">
        <f t="shared" si="8"/>
        <v>0.71500000000000008</v>
      </c>
    </row>
    <row r="32" spans="2:19">
      <c r="B32" s="704">
        <f t="shared" si="2"/>
        <v>2014</v>
      </c>
      <c r="C32" s="705">
        <f t="shared" si="3"/>
        <v>0</v>
      </c>
      <c r="D32" s="706">
        <f t="shared" si="0"/>
        <v>0</v>
      </c>
      <c r="E32" s="706">
        <f t="shared" si="0"/>
        <v>0</v>
      </c>
      <c r="F32" s="706">
        <f t="shared" si="0"/>
        <v>0</v>
      </c>
      <c r="G32" s="706">
        <f t="shared" si="0"/>
        <v>1</v>
      </c>
      <c r="H32" s="707">
        <f t="shared" si="4"/>
        <v>1</v>
      </c>
      <c r="I32" s="705">
        <f t="shared" si="5"/>
        <v>0.2</v>
      </c>
      <c r="J32" s="706">
        <f t="shared" si="1"/>
        <v>0.3</v>
      </c>
      <c r="K32" s="706">
        <f t="shared" si="1"/>
        <v>0.25</v>
      </c>
      <c r="L32" s="706">
        <f t="shared" si="1"/>
        <v>0.05</v>
      </c>
      <c r="M32" s="706">
        <f t="shared" si="1"/>
        <v>0.2</v>
      </c>
      <c r="N32" s="707">
        <f t="shared" si="6"/>
        <v>1</v>
      </c>
      <c r="O32" s="708"/>
      <c r="R32" s="702">
        <f t="shared" si="7"/>
        <v>0.6</v>
      </c>
      <c r="S32" s="703">
        <f t="shared" si="8"/>
        <v>0.71500000000000008</v>
      </c>
    </row>
    <row r="33" spans="2:19">
      <c r="B33" s="704">
        <f t="shared" si="2"/>
        <v>2015</v>
      </c>
      <c r="C33" s="705">
        <f t="shared" si="3"/>
        <v>0</v>
      </c>
      <c r="D33" s="706">
        <f t="shared" si="0"/>
        <v>0</v>
      </c>
      <c r="E33" s="706">
        <f t="shared" si="0"/>
        <v>0</v>
      </c>
      <c r="F33" s="706">
        <f t="shared" si="0"/>
        <v>0</v>
      </c>
      <c r="G33" s="706">
        <f t="shared" si="0"/>
        <v>1</v>
      </c>
      <c r="H33" s="707">
        <f t="shared" si="4"/>
        <v>1</v>
      </c>
      <c r="I33" s="705">
        <f t="shared" si="5"/>
        <v>0.2</v>
      </c>
      <c r="J33" s="706">
        <f t="shared" si="1"/>
        <v>0.3</v>
      </c>
      <c r="K33" s="706">
        <f t="shared" si="1"/>
        <v>0.25</v>
      </c>
      <c r="L33" s="706">
        <f t="shared" si="1"/>
        <v>0.05</v>
      </c>
      <c r="M33" s="706">
        <f t="shared" si="1"/>
        <v>0.2</v>
      </c>
      <c r="N33" s="707">
        <f t="shared" si="6"/>
        <v>1</v>
      </c>
      <c r="O33" s="708"/>
      <c r="R33" s="702">
        <f t="shared" si="7"/>
        <v>0.6</v>
      </c>
      <c r="S33" s="703">
        <f t="shared" si="8"/>
        <v>0.71500000000000008</v>
      </c>
    </row>
    <row r="34" spans="2:19">
      <c r="B34" s="704">
        <f t="shared" si="2"/>
        <v>2016</v>
      </c>
      <c r="C34" s="705">
        <f t="shared" si="3"/>
        <v>0</v>
      </c>
      <c r="D34" s="706">
        <f t="shared" si="3"/>
        <v>0</v>
      </c>
      <c r="E34" s="706">
        <f t="shared" si="3"/>
        <v>0</v>
      </c>
      <c r="F34" s="706">
        <f t="shared" si="3"/>
        <v>0</v>
      </c>
      <c r="G34" s="706">
        <f t="shared" si="3"/>
        <v>1</v>
      </c>
      <c r="H34" s="707">
        <f t="shared" si="4"/>
        <v>1</v>
      </c>
      <c r="I34" s="705">
        <f t="shared" si="5"/>
        <v>0.2</v>
      </c>
      <c r="J34" s="706">
        <f t="shared" si="5"/>
        <v>0.3</v>
      </c>
      <c r="K34" s="706">
        <f t="shared" si="5"/>
        <v>0.25</v>
      </c>
      <c r="L34" s="706">
        <f t="shared" si="5"/>
        <v>0.05</v>
      </c>
      <c r="M34" s="706">
        <f t="shared" si="5"/>
        <v>0.2</v>
      </c>
      <c r="N34" s="707">
        <f t="shared" si="6"/>
        <v>1</v>
      </c>
      <c r="O34" s="708"/>
      <c r="R34" s="702">
        <f t="shared" si="7"/>
        <v>0.6</v>
      </c>
      <c r="S34" s="703">
        <f t="shared" si="8"/>
        <v>0.71500000000000008</v>
      </c>
    </row>
    <row r="35" spans="2:19">
      <c r="B35" s="704">
        <f t="shared" si="2"/>
        <v>2017</v>
      </c>
      <c r="C35" s="705">
        <f t="shared" si="3"/>
        <v>0</v>
      </c>
      <c r="D35" s="706">
        <f t="shared" si="3"/>
        <v>0</v>
      </c>
      <c r="E35" s="706">
        <f t="shared" si="3"/>
        <v>0</v>
      </c>
      <c r="F35" s="706">
        <f t="shared" si="3"/>
        <v>0</v>
      </c>
      <c r="G35" s="706">
        <f t="shared" si="3"/>
        <v>1</v>
      </c>
      <c r="H35" s="707">
        <f t="shared" si="4"/>
        <v>1</v>
      </c>
      <c r="I35" s="705">
        <f t="shared" si="5"/>
        <v>0.2</v>
      </c>
      <c r="J35" s="706">
        <f t="shared" si="5"/>
        <v>0.3</v>
      </c>
      <c r="K35" s="706">
        <f t="shared" si="5"/>
        <v>0.25</v>
      </c>
      <c r="L35" s="706">
        <f t="shared" si="5"/>
        <v>0.05</v>
      </c>
      <c r="M35" s="706">
        <f t="shared" si="5"/>
        <v>0.2</v>
      </c>
      <c r="N35" s="707">
        <f t="shared" si="6"/>
        <v>1</v>
      </c>
      <c r="O35" s="708"/>
      <c r="R35" s="702">
        <f t="shared" si="7"/>
        <v>0.6</v>
      </c>
      <c r="S35" s="703">
        <f t="shared" si="8"/>
        <v>0.71500000000000008</v>
      </c>
    </row>
    <row r="36" spans="2:19">
      <c r="B36" s="704">
        <f t="shared" si="2"/>
        <v>2018</v>
      </c>
      <c r="C36" s="705">
        <f t="shared" si="3"/>
        <v>0</v>
      </c>
      <c r="D36" s="706">
        <f t="shared" si="3"/>
        <v>0</v>
      </c>
      <c r="E36" s="706">
        <f t="shared" si="3"/>
        <v>0</v>
      </c>
      <c r="F36" s="706">
        <f t="shared" si="3"/>
        <v>0</v>
      </c>
      <c r="G36" s="706">
        <f t="shared" si="3"/>
        <v>1</v>
      </c>
      <c r="H36" s="707">
        <f t="shared" si="4"/>
        <v>1</v>
      </c>
      <c r="I36" s="705">
        <f t="shared" si="5"/>
        <v>0.2</v>
      </c>
      <c r="J36" s="706">
        <f t="shared" si="5"/>
        <v>0.3</v>
      </c>
      <c r="K36" s="706">
        <f t="shared" si="5"/>
        <v>0.25</v>
      </c>
      <c r="L36" s="706">
        <f t="shared" si="5"/>
        <v>0.05</v>
      </c>
      <c r="M36" s="706">
        <f t="shared" si="5"/>
        <v>0.2</v>
      </c>
      <c r="N36" s="707">
        <f t="shared" si="6"/>
        <v>1</v>
      </c>
      <c r="O36" s="708"/>
      <c r="R36" s="702">
        <f t="shared" si="7"/>
        <v>0.6</v>
      </c>
      <c r="S36" s="703">
        <f t="shared" si="8"/>
        <v>0.71500000000000008</v>
      </c>
    </row>
    <row r="37" spans="2:19">
      <c r="B37" s="704">
        <f t="shared" si="2"/>
        <v>2019</v>
      </c>
      <c r="C37" s="705">
        <f t="shared" si="3"/>
        <v>0</v>
      </c>
      <c r="D37" s="706">
        <f t="shared" si="3"/>
        <v>0</v>
      </c>
      <c r="E37" s="706">
        <f t="shared" si="3"/>
        <v>0</v>
      </c>
      <c r="F37" s="706">
        <f t="shared" si="3"/>
        <v>0</v>
      </c>
      <c r="G37" s="706">
        <f t="shared" si="3"/>
        <v>1</v>
      </c>
      <c r="H37" s="707">
        <f t="shared" si="4"/>
        <v>1</v>
      </c>
      <c r="I37" s="705">
        <f t="shared" si="5"/>
        <v>0.2</v>
      </c>
      <c r="J37" s="706">
        <f t="shared" si="5"/>
        <v>0.3</v>
      </c>
      <c r="K37" s="706">
        <f t="shared" si="5"/>
        <v>0.25</v>
      </c>
      <c r="L37" s="706">
        <f t="shared" si="5"/>
        <v>0.05</v>
      </c>
      <c r="M37" s="706">
        <f t="shared" si="5"/>
        <v>0.2</v>
      </c>
      <c r="N37" s="707">
        <f t="shared" si="6"/>
        <v>1</v>
      </c>
      <c r="O37" s="708"/>
      <c r="R37" s="702">
        <f t="shared" si="7"/>
        <v>0.6</v>
      </c>
      <c r="S37" s="703">
        <f t="shared" si="8"/>
        <v>0.71500000000000008</v>
      </c>
    </row>
    <row r="38" spans="2:19">
      <c r="B38" s="704">
        <f t="shared" si="2"/>
        <v>2020</v>
      </c>
      <c r="C38" s="705">
        <f t="shared" si="3"/>
        <v>0</v>
      </c>
      <c r="D38" s="706">
        <f t="shared" si="3"/>
        <v>0</v>
      </c>
      <c r="E38" s="706">
        <f t="shared" si="3"/>
        <v>0</v>
      </c>
      <c r="F38" s="706">
        <f t="shared" si="3"/>
        <v>0</v>
      </c>
      <c r="G38" s="706">
        <f t="shared" si="3"/>
        <v>1</v>
      </c>
      <c r="H38" s="707">
        <f t="shared" si="4"/>
        <v>1</v>
      </c>
      <c r="I38" s="705">
        <f t="shared" si="5"/>
        <v>0.2</v>
      </c>
      <c r="J38" s="706">
        <f t="shared" si="5"/>
        <v>0.3</v>
      </c>
      <c r="K38" s="706">
        <f t="shared" si="5"/>
        <v>0.25</v>
      </c>
      <c r="L38" s="706">
        <f t="shared" si="5"/>
        <v>0.05</v>
      </c>
      <c r="M38" s="706">
        <f t="shared" si="5"/>
        <v>0.2</v>
      </c>
      <c r="N38" s="707">
        <f t="shared" si="6"/>
        <v>1</v>
      </c>
      <c r="O38" s="708"/>
      <c r="R38" s="702">
        <f t="shared" si="7"/>
        <v>0.6</v>
      </c>
      <c r="S38" s="703">
        <f t="shared" si="8"/>
        <v>0.71500000000000008</v>
      </c>
    </row>
    <row r="39" spans="2:19">
      <c r="B39" s="704">
        <f t="shared" si="2"/>
        <v>2021</v>
      </c>
      <c r="C39" s="705">
        <f t="shared" si="3"/>
        <v>0</v>
      </c>
      <c r="D39" s="706">
        <f t="shared" si="3"/>
        <v>0</v>
      </c>
      <c r="E39" s="706">
        <f t="shared" si="3"/>
        <v>0</v>
      </c>
      <c r="F39" s="706">
        <f t="shared" si="3"/>
        <v>0</v>
      </c>
      <c r="G39" s="706">
        <f t="shared" si="3"/>
        <v>1</v>
      </c>
      <c r="H39" s="707">
        <f t="shared" si="4"/>
        <v>1</v>
      </c>
      <c r="I39" s="705">
        <f t="shared" si="5"/>
        <v>0.2</v>
      </c>
      <c r="J39" s="706">
        <f t="shared" si="5"/>
        <v>0.3</v>
      </c>
      <c r="K39" s="706">
        <f t="shared" si="5"/>
        <v>0.25</v>
      </c>
      <c r="L39" s="706">
        <f t="shared" si="5"/>
        <v>0.05</v>
      </c>
      <c r="M39" s="706">
        <f t="shared" si="5"/>
        <v>0.2</v>
      </c>
      <c r="N39" s="707">
        <f t="shared" si="6"/>
        <v>1</v>
      </c>
      <c r="O39" s="708"/>
      <c r="R39" s="702">
        <f t="shared" si="7"/>
        <v>0.6</v>
      </c>
      <c r="S39" s="703">
        <f t="shared" si="8"/>
        <v>0.71500000000000008</v>
      </c>
    </row>
    <row r="40" spans="2:19">
      <c r="B40" s="704">
        <f t="shared" si="2"/>
        <v>2022</v>
      </c>
      <c r="C40" s="705">
        <f t="shared" si="3"/>
        <v>0</v>
      </c>
      <c r="D40" s="706">
        <f t="shared" si="3"/>
        <v>0</v>
      </c>
      <c r="E40" s="706">
        <f t="shared" si="3"/>
        <v>0</v>
      </c>
      <c r="F40" s="706">
        <f t="shared" si="3"/>
        <v>0</v>
      </c>
      <c r="G40" s="706">
        <f t="shared" si="3"/>
        <v>1</v>
      </c>
      <c r="H40" s="707">
        <f t="shared" si="4"/>
        <v>1</v>
      </c>
      <c r="I40" s="705">
        <f t="shared" si="5"/>
        <v>0.2</v>
      </c>
      <c r="J40" s="706">
        <f t="shared" si="5"/>
        <v>0.3</v>
      </c>
      <c r="K40" s="706">
        <f t="shared" si="5"/>
        <v>0.25</v>
      </c>
      <c r="L40" s="706">
        <f t="shared" si="5"/>
        <v>0.05</v>
      </c>
      <c r="M40" s="706">
        <f t="shared" si="5"/>
        <v>0.2</v>
      </c>
      <c r="N40" s="707">
        <f t="shared" si="6"/>
        <v>1</v>
      </c>
      <c r="O40" s="708"/>
      <c r="R40" s="702">
        <f t="shared" si="7"/>
        <v>0.6</v>
      </c>
      <c r="S40" s="703">
        <f t="shared" si="8"/>
        <v>0.71500000000000008</v>
      </c>
    </row>
    <row r="41" spans="2:19">
      <c r="B41" s="704">
        <f t="shared" si="2"/>
        <v>2023</v>
      </c>
      <c r="C41" s="705">
        <f t="shared" si="3"/>
        <v>0</v>
      </c>
      <c r="D41" s="706">
        <f t="shared" si="3"/>
        <v>0</v>
      </c>
      <c r="E41" s="706">
        <f t="shared" si="3"/>
        <v>0</v>
      </c>
      <c r="F41" s="706">
        <f t="shared" si="3"/>
        <v>0</v>
      </c>
      <c r="G41" s="706">
        <f t="shared" si="3"/>
        <v>1</v>
      </c>
      <c r="H41" s="707">
        <f t="shared" si="4"/>
        <v>1</v>
      </c>
      <c r="I41" s="705">
        <f t="shared" si="5"/>
        <v>0.2</v>
      </c>
      <c r="J41" s="706">
        <f t="shared" si="5"/>
        <v>0.3</v>
      </c>
      <c r="K41" s="706">
        <f t="shared" si="5"/>
        <v>0.25</v>
      </c>
      <c r="L41" s="706">
        <f t="shared" si="5"/>
        <v>0.05</v>
      </c>
      <c r="M41" s="706">
        <f t="shared" si="5"/>
        <v>0.2</v>
      </c>
      <c r="N41" s="707">
        <f t="shared" si="6"/>
        <v>1</v>
      </c>
      <c r="O41" s="708"/>
      <c r="R41" s="702">
        <f t="shared" si="7"/>
        <v>0.6</v>
      </c>
      <c r="S41" s="703">
        <f t="shared" si="8"/>
        <v>0.71500000000000008</v>
      </c>
    </row>
    <row r="42" spans="2:19">
      <c r="B42" s="704">
        <f t="shared" si="2"/>
        <v>2024</v>
      </c>
      <c r="C42" s="705">
        <f t="shared" si="3"/>
        <v>0</v>
      </c>
      <c r="D42" s="706">
        <f t="shared" si="3"/>
        <v>0</v>
      </c>
      <c r="E42" s="706">
        <f t="shared" si="3"/>
        <v>0</v>
      </c>
      <c r="F42" s="706">
        <f t="shared" si="3"/>
        <v>0</v>
      </c>
      <c r="G42" s="706">
        <f t="shared" si="3"/>
        <v>1</v>
      </c>
      <c r="H42" s="707">
        <f t="shared" si="4"/>
        <v>1</v>
      </c>
      <c r="I42" s="705">
        <f t="shared" si="5"/>
        <v>0.2</v>
      </c>
      <c r="J42" s="706">
        <f t="shared" si="5"/>
        <v>0.3</v>
      </c>
      <c r="K42" s="706">
        <f t="shared" si="5"/>
        <v>0.25</v>
      </c>
      <c r="L42" s="706">
        <f t="shared" si="5"/>
        <v>0.05</v>
      </c>
      <c r="M42" s="706">
        <f t="shared" si="5"/>
        <v>0.2</v>
      </c>
      <c r="N42" s="707">
        <f t="shared" si="6"/>
        <v>1</v>
      </c>
      <c r="O42" s="708"/>
      <c r="R42" s="702">
        <f t="shared" si="7"/>
        <v>0.6</v>
      </c>
      <c r="S42" s="703">
        <f t="shared" si="8"/>
        <v>0.71500000000000008</v>
      </c>
    </row>
    <row r="43" spans="2:19">
      <c r="B43" s="704">
        <f t="shared" si="2"/>
        <v>2025</v>
      </c>
      <c r="C43" s="705">
        <f t="shared" si="3"/>
        <v>0</v>
      </c>
      <c r="D43" s="706">
        <f t="shared" si="3"/>
        <v>0</v>
      </c>
      <c r="E43" s="706">
        <f t="shared" si="3"/>
        <v>0</v>
      </c>
      <c r="F43" s="706">
        <f t="shared" si="3"/>
        <v>0</v>
      </c>
      <c r="G43" s="706">
        <f t="shared" si="3"/>
        <v>1</v>
      </c>
      <c r="H43" s="707">
        <f t="shared" si="4"/>
        <v>1</v>
      </c>
      <c r="I43" s="705">
        <f t="shared" si="5"/>
        <v>0.2</v>
      </c>
      <c r="J43" s="706">
        <f t="shared" si="5"/>
        <v>0.3</v>
      </c>
      <c r="K43" s="706">
        <f t="shared" si="5"/>
        <v>0.25</v>
      </c>
      <c r="L43" s="706">
        <f t="shared" si="5"/>
        <v>0.05</v>
      </c>
      <c r="M43" s="706">
        <f t="shared" si="5"/>
        <v>0.2</v>
      </c>
      <c r="N43" s="707">
        <f t="shared" si="6"/>
        <v>1</v>
      </c>
      <c r="O43" s="708"/>
      <c r="R43" s="702">
        <f t="shared" si="7"/>
        <v>0.6</v>
      </c>
      <c r="S43" s="703">
        <f t="shared" si="8"/>
        <v>0.71500000000000008</v>
      </c>
    </row>
    <row r="44" spans="2:19">
      <c r="B44" s="704">
        <f t="shared" si="2"/>
        <v>2026</v>
      </c>
      <c r="C44" s="705">
        <f t="shared" si="3"/>
        <v>0</v>
      </c>
      <c r="D44" s="706">
        <f t="shared" si="3"/>
        <v>0</v>
      </c>
      <c r="E44" s="706">
        <f t="shared" si="3"/>
        <v>0</v>
      </c>
      <c r="F44" s="706">
        <f t="shared" si="3"/>
        <v>0</v>
      </c>
      <c r="G44" s="706">
        <f t="shared" si="3"/>
        <v>1</v>
      </c>
      <c r="H44" s="707">
        <f t="shared" si="4"/>
        <v>1</v>
      </c>
      <c r="I44" s="705">
        <f t="shared" si="5"/>
        <v>0.2</v>
      </c>
      <c r="J44" s="706">
        <f t="shared" si="5"/>
        <v>0.3</v>
      </c>
      <c r="K44" s="706">
        <f t="shared" si="5"/>
        <v>0.25</v>
      </c>
      <c r="L44" s="706">
        <f t="shared" si="5"/>
        <v>0.05</v>
      </c>
      <c r="M44" s="706">
        <f t="shared" si="5"/>
        <v>0.2</v>
      </c>
      <c r="N44" s="707">
        <f t="shared" si="6"/>
        <v>1</v>
      </c>
      <c r="O44" s="708"/>
      <c r="R44" s="702">
        <f t="shared" si="7"/>
        <v>0.6</v>
      </c>
      <c r="S44" s="703">
        <f t="shared" si="8"/>
        <v>0.71500000000000008</v>
      </c>
    </row>
    <row r="45" spans="2:19">
      <c r="B45" s="704">
        <f t="shared" si="2"/>
        <v>2027</v>
      </c>
      <c r="C45" s="705">
        <f t="shared" si="3"/>
        <v>0</v>
      </c>
      <c r="D45" s="706">
        <f t="shared" si="3"/>
        <v>0</v>
      </c>
      <c r="E45" s="706">
        <f t="shared" si="3"/>
        <v>0</v>
      </c>
      <c r="F45" s="706">
        <f t="shared" si="3"/>
        <v>0</v>
      </c>
      <c r="G45" s="706">
        <f t="shared" si="3"/>
        <v>1</v>
      </c>
      <c r="H45" s="707">
        <f t="shared" si="4"/>
        <v>1</v>
      </c>
      <c r="I45" s="705">
        <f t="shared" si="5"/>
        <v>0.2</v>
      </c>
      <c r="J45" s="706">
        <f t="shared" si="5"/>
        <v>0.3</v>
      </c>
      <c r="K45" s="706">
        <f t="shared" si="5"/>
        <v>0.25</v>
      </c>
      <c r="L45" s="706">
        <f t="shared" si="5"/>
        <v>0.05</v>
      </c>
      <c r="M45" s="706">
        <f t="shared" si="5"/>
        <v>0.2</v>
      </c>
      <c r="N45" s="707">
        <f t="shared" si="6"/>
        <v>1</v>
      </c>
      <c r="O45" s="708"/>
      <c r="R45" s="702">
        <f t="shared" si="7"/>
        <v>0.6</v>
      </c>
      <c r="S45" s="703">
        <f t="shared" si="8"/>
        <v>0.71500000000000008</v>
      </c>
    </row>
    <row r="46" spans="2:19">
      <c r="B46" s="704">
        <f t="shared" si="2"/>
        <v>2028</v>
      </c>
      <c r="C46" s="705">
        <f t="shared" si="3"/>
        <v>0</v>
      </c>
      <c r="D46" s="706">
        <f t="shared" si="3"/>
        <v>0</v>
      </c>
      <c r="E46" s="706">
        <f t="shared" si="3"/>
        <v>0</v>
      </c>
      <c r="F46" s="706">
        <f t="shared" si="3"/>
        <v>0</v>
      </c>
      <c r="G46" s="706">
        <f t="shared" si="3"/>
        <v>1</v>
      </c>
      <c r="H46" s="707">
        <f t="shared" si="4"/>
        <v>1</v>
      </c>
      <c r="I46" s="705">
        <f t="shared" si="5"/>
        <v>0.2</v>
      </c>
      <c r="J46" s="706">
        <f t="shared" si="5"/>
        <v>0.3</v>
      </c>
      <c r="K46" s="706">
        <f t="shared" si="5"/>
        <v>0.25</v>
      </c>
      <c r="L46" s="706">
        <f t="shared" si="5"/>
        <v>0.05</v>
      </c>
      <c r="M46" s="706">
        <f t="shared" si="5"/>
        <v>0.2</v>
      </c>
      <c r="N46" s="707">
        <f t="shared" si="6"/>
        <v>1</v>
      </c>
      <c r="O46" s="708"/>
      <c r="R46" s="702">
        <f t="shared" si="7"/>
        <v>0.6</v>
      </c>
      <c r="S46" s="703">
        <f t="shared" si="8"/>
        <v>0.71500000000000008</v>
      </c>
    </row>
    <row r="47" spans="2:19">
      <c r="B47" s="704">
        <f t="shared" si="2"/>
        <v>2029</v>
      </c>
      <c r="C47" s="705">
        <f t="shared" si="3"/>
        <v>0</v>
      </c>
      <c r="D47" s="706">
        <f t="shared" si="3"/>
        <v>0</v>
      </c>
      <c r="E47" s="706">
        <f t="shared" si="3"/>
        <v>0</v>
      </c>
      <c r="F47" s="706">
        <f t="shared" si="3"/>
        <v>0</v>
      </c>
      <c r="G47" s="706">
        <f t="shared" si="3"/>
        <v>1</v>
      </c>
      <c r="H47" s="707">
        <f t="shared" si="4"/>
        <v>1</v>
      </c>
      <c r="I47" s="705">
        <f t="shared" si="5"/>
        <v>0.2</v>
      </c>
      <c r="J47" s="706">
        <f t="shared" si="5"/>
        <v>0.3</v>
      </c>
      <c r="K47" s="706">
        <f t="shared" si="5"/>
        <v>0.25</v>
      </c>
      <c r="L47" s="706">
        <f t="shared" si="5"/>
        <v>0.05</v>
      </c>
      <c r="M47" s="706">
        <f t="shared" si="5"/>
        <v>0.2</v>
      </c>
      <c r="N47" s="707">
        <f t="shared" si="6"/>
        <v>1</v>
      </c>
      <c r="O47" s="708"/>
      <c r="R47" s="702">
        <f t="shared" si="7"/>
        <v>0.6</v>
      </c>
      <c r="S47" s="703">
        <f t="shared" si="8"/>
        <v>0.71500000000000008</v>
      </c>
    </row>
    <row r="48" spans="2:19">
      <c r="B48" s="704">
        <f t="shared" si="2"/>
        <v>2030</v>
      </c>
      <c r="C48" s="705">
        <f t="shared" si="3"/>
        <v>0</v>
      </c>
      <c r="D48" s="706">
        <f t="shared" si="3"/>
        <v>0</v>
      </c>
      <c r="E48" s="706">
        <f t="shared" si="3"/>
        <v>0</v>
      </c>
      <c r="F48" s="706">
        <f t="shared" si="3"/>
        <v>0</v>
      </c>
      <c r="G48" s="706">
        <f t="shared" si="3"/>
        <v>1</v>
      </c>
      <c r="H48" s="707">
        <f t="shared" si="4"/>
        <v>1</v>
      </c>
      <c r="I48" s="705">
        <f t="shared" si="5"/>
        <v>0.2</v>
      </c>
      <c r="J48" s="706">
        <f t="shared" si="5"/>
        <v>0.3</v>
      </c>
      <c r="K48" s="706">
        <f t="shared" si="5"/>
        <v>0.25</v>
      </c>
      <c r="L48" s="706">
        <f t="shared" si="5"/>
        <v>0.05</v>
      </c>
      <c r="M48" s="706">
        <f t="shared" si="5"/>
        <v>0.2</v>
      </c>
      <c r="N48" s="707">
        <f t="shared" si="6"/>
        <v>1</v>
      </c>
      <c r="O48" s="708"/>
      <c r="R48" s="702">
        <f t="shared" si="7"/>
        <v>0.6</v>
      </c>
      <c r="S48" s="703">
        <f t="shared" si="8"/>
        <v>0.71500000000000008</v>
      </c>
    </row>
    <row r="49" spans="2:19">
      <c r="B49" s="704">
        <f t="shared" si="2"/>
        <v>2031</v>
      </c>
      <c r="C49" s="705">
        <f t="shared" si="3"/>
        <v>0</v>
      </c>
      <c r="D49" s="706">
        <f t="shared" si="3"/>
        <v>0</v>
      </c>
      <c r="E49" s="706">
        <f t="shared" si="3"/>
        <v>0</v>
      </c>
      <c r="F49" s="706">
        <f t="shared" si="3"/>
        <v>0</v>
      </c>
      <c r="G49" s="706">
        <f t="shared" si="3"/>
        <v>1</v>
      </c>
      <c r="H49" s="707">
        <f t="shared" si="4"/>
        <v>1</v>
      </c>
      <c r="I49" s="705">
        <f t="shared" si="5"/>
        <v>0.2</v>
      </c>
      <c r="J49" s="706">
        <f t="shared" si="5"/>
        <v>0.3</v>
      </c>
      <c r="K49" s="706">
        <f t="shared" si="5"/>
        <v>0.25</v>
      </c>
      <c r="L49" s="706">
        <f t="shared" si="5"/>
        <v>0.05</v>
      </c>
      <c r="M49" s="706">
        <f t="shared" si="5"/>
        <v>0.2</v>
      </c>
      <c r="N49" s="707">
        <f t="shared" si="6"/>
        <v>1</v>
      </c>
      <c r="O49" s="708"/>
      <c r="R49" s="702">
        <f t="shared" si="7"/>
        <v>0.6</v>
      </c>
      <c r="S49" s="703">
        <f t="shared" si="8"/>
        <v>0.71500000000000008</v>
      </c>
    </row>
    <row r="50" spans="2:19">
      <c r="B50" s="704">
        <f t="shared" si="2"/>
        <v>2032</v>
      </c>
      <c r="C50" s="705">
        <f t="shared" si="3"/>
        <v>0</v>
      </c>
      <c r="D50" s="706">
        <f t="shared" si="3"/>
        <v>0</v>
      </c>
      <c r="E50" s="706">
        <f t="shared" si="3"/>
        <v>0</v>
      </c>
      <c r="F50" s="706">
        <f t="shared" si="3"/>
        <v>0</v>
      </c>
      <c r="G50" s="706">
        <f t="shared" si="3"/>
        <v>1</v>
      </c>
      <c r="H50" s="707">
        <f t="shared" si="4"/>
        <v>1</v>
      </c>
      <c r="I50" s="705">
        <f t="shared" si="5"/>
        <v>0.2</v>
      </c>
      <c r="J50" s="706">
        <f t="shared" si="5"/>
        <v>0.3</v>
      </c>
      <c r="K50" s="706">
        <f t="shared" si="5"/>
        <v>0.25</v>
      </c>
      <c r="L50" s="706">
        <f t="shared" si="5"/>
        <v>0.05</v>
      </c>
      <c r="M50" s="706">
        <f t="shared" si="5"/>
        <v>0.2</v>
      </c>
      <c r="N50" s="707">
        <f t="shared" si="6"/>
        <v>1</v>
      </c>
      <c r="O50" s="708"/>
      <c r="R50" s="702">
        <f t="shared" si="7"/>
        <v>0.6</v>
      </c>
      <c r="S50" s="703">
        <f t="shared" si="8"/>
        <v>0.71500000000000008</v>
      </c>
    </row>
    <row r="51" spans="2:19">
      <c r="B51" s="704">
        <f t="shared" ref="B51:B82" si="9">B50+1</f>
        <v>2033</v>
      </c>
      <c r="C51" s="705">
        <f t="shared" ref="C51:G98" si="10">C$16</f>
        <v>0</v>
      </c>
      <c r="D51" s="706">
        <f t="shared" si="10"/>
        <v>0</v>
      </c>
      <c r="E51" s="706">
        <f t="shared" si="10"/>
        <v>0</v>
      </c>
      <c r="F51" s="706">
        <f t="shared" si="10"/>
        <v>0</v>
      </c>
      <c r="G51" s="706">
        <f t="shared" si="10"/>
        <v>1</v>
      </c>
      <c r="H51" s="707">
        <f t="shared" si="4"/>
        <v>1</v>
      </c>
      <c r="I51" s="705">
        <f t="shared" ref="I51:M98" si="11">I$16</f>
        <v>0.2</v>
      </c>
      <c r="J51" s="706">
        <f t="shared" si="11"/>
        <v>0.3</v>
      </c>
      <c r="K51" s="706">
        <f t="shared" si="11"/>
        <v>0.25</v>
      </c>
      <c r="L51" s="706">
        <f t="shared" si="11"/>
        <v>0.05</v>
      </c>
      <c r="M51" s="706">
        <f t="shared" si="11"/>
        <v>0.2</v>
      </c>
      <c r="N51" s="707">
        <f t="shared" si="6"/>
        <v>1</v>
      </c>
      <c r="O51" s="708"/>
      <c r="R51" s="702">
        <f t="shared" si="7"/>
        <v>0.6</v>
      </c>
      <c r="S51" s="703">
        <f t="shared" si="8"/>
        <v>0.71500000000000008</v>
      </c>
    </row>
    <row r="52" spans="2:19">
      <c r="B52" s="704">
        <f t="shared" si="9"/>
        <v>2034</v>
      </c>
      <c r="C52" s="705">
        <f t="shared" si="10"/>
        <v>0</v>
      </c>
      <c r="D52" s="706">
        <f t="shared" si="10"/>
        <v>0</v>
      </c>
      <c r="E52" s="706">
        <f t="shared" si="10"/>
        <v>0</v>
      </c>
      <c r="F52" s="706">
        <f t="shared" si="10"/>
        <v>0</v>
      </c>
      <c r="G52" s="706">
        <f t="shared" si="10"/>
        <v>1</v>
      </c>
      <c r="H52" s="707">
        <f t="shared" si="4"/>
        <v>1</v>
      </c>
      <c r="I52" s="705">
        <f t="shared" si="11"/>
        <v>0.2</v>
      </c>
      <c r="J52" s="706">
        <f t="shared" si="11"/>
        <v>0.3</v>
      </c>
      <c r="K52" s="706">
        <f t="shared" si="11"/>
        <v>0.25</v>
      </c>
      <c r="L52" s="706">
        <f t="shared" si="11"/>
        <v>0.05</v>
      </c>
      <c r="M52" s="706">
        <f t="shared" si="11"/>
        <v>0.2</v>
      </c>
      <c r="N52" s="707">
        <f t="shared" si="6"/>
        <v>1</v>
      </c>
      <c r="O52" s="708"/>
      <c r="R52" s="702">
        <f t="shared" si="7"/>
        <v>0.6</v>
      </c>
      <c r="S52" s="703">
        <f t="shared" si="8"/>
        <v>0.71500000000000008</v>
      </c>
    </row>
    <row r="53" spans="2:19">
      <c r="B53" s="704">
        <f t="shared" si="9"/>
        <v>2035</v>
      </c>
      <c r="C53" s="705">
        <f t="shared" si="10"/>
        <v>0</v>
      </c>
      <c r="D53" s="706">
        <f t="shared" si="10"/>
        <v>0</v>
      </c>
      <c r="E53" s="706">
        <f t="shared" si="10"/>
        <v>0</v>
      </c>
      <c r="F53" s="706">
        <f t="shared" si="10"/>
        <v>0</v>
      </c>
      <c r="G53" s="706">
        <f t="shared" si="10"/>
        <v>1</v>
      </c>
      <c r="H53" s="707">
        <f t="shared" si="4"/>
        <v>1</v>
      </c>
      <c r="I53" s="705">
        <f t="shared" si="11"/>
        <v>0.2</v>
      </c>
      <c r="J53" s="706">
        <f t="shared" si="11"/>
        <v>0.3</v>
      </c>
      <c r="K53" s="706">
        <f t="shared" si="11"/>
        <v>0.25</v>
      </c>
      <c r="L53" s="706">
        <f t="shared" si="11"/>
        <v>0.05</v>
      </c>
      <c r="M53" s="706">
        <f t="shared" si="11"/>
        <v>0.2</v>
      </c>
      <c r="N53" s="707">
        <f t="shared" si="6"/>
        <v>1</v>
      </c>
      <c r="O53" s="708"/>
      <c r="R53" s="702">
        <f t="shared" si="7"/>
        <v>0.6</v>
      </c>
      <c r="S53" s="703">
        <f t="shared" si="8"/>
        <v>0.71500000000000008</v>
      </c>
    </row>
    <row r="54" spans="2:19">
      <c r="B54" s="704">
        <f t="shared" si="9"/>
        <v>2036</v>
      </c>
      <c r="C54" s="705">
        <f t="shared" si="10"/>
        <v>0</v>
      </c>
      <c r="D54" s="706">
        <f t="shared" si="10"/>
        <v>0</v>
      </c>
      <c r="E54" s="706">
        <f t="shared" si="10"/>
        <v>0</v>
      </c>
      <c r="F54" s="706">
        <f t="shared" si="10"/>
        <v>0</v>
      </c>
      <c r="G54" s="706">
        <f t="shared" si="10"/>
        <v>1</v>
      </c>
      <c r="H54" s="707">
        <f t="shared" si="4"/>
        <v>1</v>
      </c>
      <c r="I54" s="705">
        <f t="shared" si="11"/>
        <v>0.2</v>
      </c>
      <c r="J54" s="706">
        <f t="shared" si="11"/>
        <v>0.3</v>
      </c>
      <c r="K54" s="706">
        <f t="shared" si="11"/>
        <v>0.25</v>
      </c>
      <c r="L54" s="706">
        <f t="shared" si="11"/>
        <v>0.05</v>
      </c>
      <c r="M54" s="706">
        <f t="shared" si="11"/>
        <v>0.2</v>
      </c>
      <c r="N54" s="707">
        <f t="shared" si="6"/>
        <v>1</v>
      </c>
      <c r="O54" s="708"/>
      <c r="R54" s="702">
        <f t="shared" si="7"/>
        <v>0.6</v>
      </c>
      <c r="S54" s="703">
        <f t="shared" si="8"/>
        <v>0.71500000000000008</v>
      </c>
    </row>
    <row r="55" spans="2:19">
      <c r="B55" s="704">
        <f t="shared" si="9"/>
        <v>2037</v>
      </c>
      <c r="C55" s="705">
        <f t="shared" si="10"/>
        <v>0</v>
      </c>
      <c r="D55" s="706">
        <f t="shared" si="10"/>
        <v>0</v>
      </c>
      <c r="E55" s="706">
        <f t="shared" si="10"/>
        <v>0</v>
      </c>
      <c r="F55" s="706">
        <f t="shared" si="10"/>
        <v>0</v>
      </c>
      <c r="G55" s="706">
        <f t="shared" si="10"/>
        <v>1</v>
      </c>
      <c r="H55" s="707">
        <f t="shared" si="4"/>
        <v>1</v>
      </c>
      <c r="I55" s="705">
        <f t="shared" si="11"/>
        <v>0.2</v>
      </c>
      <c r="J55" s="706">
        <f t="shared" si="11"/>
        <v>0.3</v>
      </c>
      <c r="K55" s="706">
        <f t="shared" si="11"/>
        <v>0.25</v>
      </c>
      <c r="L55" s="706">
        <f t="shared" si="11"/>
        <v>0.05</v>
      </c>
      <c r="M55" s="706">
        <f t="shared" si="11"/>
        <v>0.2</v>
      </c>
      <c r="N55" s="707">
        <f t="shared" si="6"/>
        <v>1</v>
      </c>
      <c r="O55" s="708"/>
      <c r="R55" s="702">
        <f t="shared" si="7"/>
        <v>0.6</v>
      </c>
      <c r="S55" s="703">
        <f t="shared" si="8"/>
        <v>0.71500000000000008</v>
      </c>
    </row>
    <row r="56" spans="2:19">
      <c r="B56" s="704">
        <f t="shared" si="9"/>
        <v>2038</v>
      </c>
      <c r="C56" s="705">
        <f t="shared" si="10"/>
        <v>0</v>
      </c>
      <c r="D56" s="706">
        <f t="shared" si="10"/>
        <v>0</v>
      </c>
      <c r="E56" s="706">
        <f t="shared" si="10"/>
        <v>0</v>
      </c>
      <c r="F56" s="706">
        <f t="shared" si="10"/>
        <v>0</v>
      </c>
      <c r="G56" s="706">
        <f t="shared" si="10"/>
        <v>1</v>
      </c>
      <c r="H56" s="707">
        <f t="shared" si="4"/>
        <v>1</v>
      </c>
      <c r="I56" s="705">
        <f t="shared" si="11"/>
        <v>0.2</v>
      </c>
      <c r="J56" s="706">
        <f t="shared" si="11"/>
        <v>0.3</v>
      </c>
      <c r="K56" s="706">
        <f t="shared" si="11"/>
        <v>0.25</v>
      </c>
      <c r="L56" s="706">
        <f t="shared" si="11"/>
        <v>0.05</v>
      </c>
      <c r="M56" s="706">
        <f t="shared" si="11"/>
        <v>0.2</v>
      </c>
      <c r="N56" s="707">
        <f t="shared" si="6"/>
        <v>1</v>
      </c>
      <c r="O56" s="708"/>
      <c r="R56" s="702">
        <f t="shared" si="7"/>
        <v>0.6</v>
      </c>
      <c r="S56" s="703">
        <f t="shared" si="8"/>
        <v>0.71500000000000008</v>
      </c>
    </row>
    <row r="57" spans="2:19">
      <c r="B57" s="704">
        <f t="shared" si="9"/>
        <v>2039</v>
      </c>
      <c r="C57" s="705">
        <f t="shared" si="10"/>
        <v>0</v>
      </c>
      <c r="D57" s="706">
        <f t="shared" si="10"/>
        <v>0</v>
      </c>
      <c r="E57" s="706">
        <f t="shared" si="10"/>
        <v>0</v>
      </c>
      <c r="F57" s="706">
        <f t="shared" si="10"/>
        <v>0</v>
      </c>
      <c r="G57" s="706">
        <f t="shared" si="10"/>
        <v>1</v>
      </c>
      <c r="H57" s="707">
        <f t="shared" si="4"/>
        <v>1</v>
      </c>
      <c r="I57" s="705">
        <f t="shared" si="11"/>
        <v>0.2</v>
      </c>
      <c r="J57" s="706">
        <f t="shared" si="11"/>
        <v>0.3</v>
      </c>
      <c r="K57" s="706">
        <f t="shared" si="11"/>
        <v>0.25</v>
      </c>
      <c r="L57" s="706">
        <f t="shared" si="11"/>
        <v>0.05</v>
      </c>
      <c r="M57" s="706">
        <f t="shared" si="11"/>
        <v>0.2</v>
      </c>
      <c r="N57" s="707">
        <f t="shared" si="6"/>
        <v>1</v>
      </c>
      <c r="O57" s="708"/>
      <c r="R57" s="702">
        <f t="shared" si="7"/>
        <v>0.6</v>
      </c>
      <c r="S57" s="703">
        <f t="shared" si="8"/>
        <v>0.71500000000000008</v>
      </c>
    </row>
    <row r="58" spans="2:19">
      <c r="B58" s="704">
        <f t="shared" si="9"/>
        <v>2040</v>
      </c>
      <c r="C58" s="705">
        <f t="shared" si="10"/>
        <v>0</v>
      </c>
      <c r="D58" s="706">
        <f t="shared" si="10"/>
        <v>0</v>
      </c>
      <c r="E58" s="706">
        <f t="shared" si="10"/>
        <v>0</v>
      </c>
      <c r="F58" s="706">
        <f t="shared" si="10"/>
        <v>0</v>
      </c>
      <c r="G58" s="706">
        <f t="shared" si="10"/>
        <v>1</v>
      </c>
      <c r="H58" s="707">
        <f t="shared" si="4"/>
        <v>1</v>
      </c>
      <c r="I58" s="705">
        <f t="shared" si="11"/>
        <v>0.2</v>
      </c>
      <c r="J58" s="706">
        <f t="shared" si="11"/>
        <v>0.3</v>
      </c>
      <c r="K58" s="706">
        <f t="shared" si="11"/>
        <v>0.25</v>
      </c>
      <c r="L58" s="706">
        <f t="shared" si="11"/>
        <v>0.05</v>
      </c>
      <c r="M58" s="706">
        <f t="shared" si="11"/>
        <v>0.2</v>
      </c>
      <c r="N58" s="707">
        <f t="shared" si="6"/>
        <v>1</v>
      </c>
      <c r="O58" s="708"/>
      <c r="R58" s="702">
        <f t="shared" si="7"/>
        <v>0.6</v>
      </c>
      <c r="S58" s="703">
        <f t="shared" si="8"/>
        <v>0.71500000000000008</v>
      </c>
    </row>
    <row r="59" spans="2:19">
      <c r="B59" s="704">
        <f t="shared" si="9"/>
        <v>2041</v>
      </c>
      <c r="C59" s="705">
        <f t="shared" si="10"/>
        <v>0</v>
      </c>
      <c r="D59" s="706">
        <f t="shared" si="10"/>
        <v>0</v>
      </c>
      <c r="E59" s="706">
        <f t="shared" si="10"/>
        <v>0</v>
      </c>
      <c r="F59" s="706">
        <f t="shared" si="10"/>
        <v>0</v>
      </c>
      <c r="G59" s="706">
        <f t="shared" si="10"/>
        <v>1</v>
      </c>
      <c r="H59" s="707">
        <f t="shared" si="4"/>
        <v>1</v>
      </c>
      <c r="I59" s="705">
        <f t="shared" si="11"/>
        <v>0.2</v>
      </c>
      <c r="J59" s="706">
        <f t="shared" si="11"/>
        <v>0.3</v>
      </c>
      <c r="K59" s="706">
        <f t="shared" si="11"/>
        <v>0.25</v>
      </c>
      <c r="L59" s="706">
        <f t="shared" si="11"/>
        <v>0.05</v>
      </c>
      <c r="M59" s="706">
        <f t="shared" si="11"/>
        <v>0.2</v>
      </c>
      <c r="N59" s="707">
        <f t="shared" si="6"/>
        <v>1</v>
      </c>
      <c r="O59" s="708"/>
      <c r="R59" s="702">
        <f t="shared" si="7"/>
        <v>0.6</v>
      </c>
      <c r="S59" s="703">
        <f t="shared" si="8"/>
        <v>0.71500000000000008</v>
      </c>
    </row>
    <row r="60" spans="2:19">
      <c r="B60" s="704">
        <f t="shared" si="9"/>
        <v>2042</v>
      </c>
      <c r="C60" s="705">
        <f t="shared" si="10"/>
        <v>0</v>
      </c>
      <c r="D60" s="706">
        <f t="shared" si="10"/>
        <v>0</v>
      </c>
      <c r="E60" s="706">
        <f t="shared" si="10"/>
        <v>0</v>
      </c>
      <c r="F60" s="706">
        <f t="shared" si="10"/>
        <v>0</v>
      </c>
      <c r="G60" s="706">
        <f t="shared" si="10"/>
        <v>1</v>
      </c>
      <c r="H60" s="707">
        <f t="shared" si="4"/>
        <v>1</v>
      </c>
      <c r="I60" s="705">
        <f t="shared" si="11"/>
        <v>0.2</v>
      </c>
      <c r="J60" s="706">
        <f t="shared" si="11"/>
        <v>0.3</v>
      </c>
      <c r="K60" s="706">
        <f t="shared" si="11"/>
        <v>0.25</v>
      </c>
      <c r="L60" s="706">
        <f t="shared" si="11"/>
        <v>0.05</v>
      </c>
      <c r="M60" s="706">
        <f t="shared" si="11"/>
        <v>0.2</v>
      </c>
      <c r="N60" s="707">
        <f t="shared" si="6"/>
        <v>1</v>
      </c>
      <c r="O60" s="708"/>
      <c r="R60" s="702">
        <f t="shared" si="7"/>
        <v>0.6</v>
      </c>
      <c r="S60" s="703">
        <f t="shared" si="8"/>
        <v>0.71500000000000008</v>
      </c>
    </row>
    <row r="61" spans="2:19">
      <c r="B61" s="704">
        <f t="shared" si="9"/>
        <v>2043</v>
      </c>
      <c r="C61" s="705">
        <f t="shared" si="10"/>
        <v>0</v>
      </c>
      <c r="D61" s="706">
        <f t="shared" si="10"/>
        <v>0</v>
      </c>
      <c r="E61" s="706">
        <f t="shared" si="10"/>
        <v>0</v>
      </c>
      <c r="F61" s="706">
        <f t="shared" si="10"/>
        <v>0</v>
      </c>
      <c r="G61" s="706">
        <f t="shared" si="10"/>
        <v>1</v>
      </c>
      <c r="H61" s="707">
        <f t="shared" si="4"/>
        <v>1</v>
      </c>
      <c r="I61" s="705">
        <f t="shared" si="11"/>
        <v>0.2</v>
      </c>
      <c r="J61" s="706">
        <f t="shared" si="11"/>
        <v>0.3</v>
      </c>
      <c r="K61" s="706">
        <f t="shared" si="11"/>
        <v>0.25</v>
      </c>
      <c r="L61" s="706">
        <f t="shared" si="11"/>
        <v>0.05</v>
      </c>
      <c r="M61" s="706">
        <f t="shared" si="11"/>
        <v>0.2</v>
      </c>
      <c r="N61" s="707">
        <f t="shared" si="6"/>
        <v>1</v>
      </c>
      <c r="O61" s="708"/>
      <c r="R61" s="702">
        <f t="shared" si="7"/>
        <v>0.6</v>
      </c>
      <c r="S61" s="703">
        <f t="shared" si="8"/>
        <v>0.71500000000000008</v>
      </c>
    </row>
    <row r="62" spans="2:19">
      <c r="B62" s="704">
        <f t="shared" si="9"/>
        <v>2044</v>
      </c>
      <c r="C62" s="705">
        <f t="shared" si="10"/>
        <v>0</v>
      </c>
      <c r="D62" s="706">
        <f t="shared" si="10"/>
        <v>0</v>
      </c>
      <c r="E62" s="706">
        <f t="shared" si="10"/>
        <v>0</v>
      </c>
      <c r="F62" s="706">
        <f t="shared" si="10"/>
        <v>0</v>
      </c>
      <c r="G62" s="706">
        <f t="shared" si="10"/>
        <v>1</v>
      </c>
      <c r="H62" s="707">
        <f t="shared" si="4"/>
        <v>1</v>
      </c>
      <c r="I62" s="705">
        <f t="shared" si="11"/>
        <v>0.2</v>
      </c>
      <c r="J62" s="706">
        <f t="shared" si="11"/>
        <v>0.3</v>
      </c>
      <c r="K62" s="706">
        <f t="shared" si="11"/>
        <v>0.25</v>
      </c>
      <c r="L62" s="706">
        <f t="shared" si="11"/>
        <v>0.05</v>
      </c>
      <c r="M62" s="706">
        <f t="shared" si="11"/>
        <v>0.2</v>
      </c>
      <c r="N62" s="707">
        <f t="shared" si="6"/>
        <v>1</v>
      </c>
      <c r="O62" s="708"/>
      <c r="R62" s="702">
        <f t="shared" si="7"/>
        <v>0.6</v>
      </c>
      <c r="S62" s="703">
        <f t="shared" si="8"/>
        <v>0.71500000000000008</v>
      </c>
    </row>
    <row r="63" spans="2:19">
      <c r="B63" s="704">
        <f t="shared" si="9"/>
        <v>2045</v>
      </c>
      <c r="C63" s="705">
        <f t="shared" si="10"/>
        <v>0</v>
      </c>
      <c r="D63" s="706">
        <f t="shared" si="10"/>
        <v>0</v>
      </c>
      <c r="E63" s="706">
        <f t="shared" si="10"/>
        <v>0</v>
      </c>
      <c r="F63" s="706">
        <f t="shared" si="10"/>
        <v>0</v>
      </c>
      <c r="G63" s="706">
        <f t="shared" si="10"/>
        <v>1</v>
      </c>
      <c r="H63" s="707">
        <f t="shared" si="4"/>
        <v>1</v>
      </c>
      <c r="I63" s="705">
        <f t="shared" si="11"/>
        <v>0.2</v>
      </c>
      <c r="J63" s="706">
        <f t="shared" si="11"/>
        <v>0.3</v>
      </c>
      <c r="K63" s="706">
        <f t="shared" si="11"/>
        <v>0.25</v>
      </c>
      <c r="L63" s="706">
        <f t="shared" si="11"/>
        <v>0.05</v>
      </c>
      <c r="M63" s="706">
        <f t="shared" si="11"/>
        <v>0.2</v>
      </c>
      <c r="N63" s="707">
        <f t="shared" si="6"/>
        <v>1</v>
      </c>
      <c r="O63" s="708"/>
      <c r="R63" s="702">
        <f t="shared" si="7"/>
        <v>0.6</v>
      </c>
      <c r="S63" s="703">
        <f t="shared" si="8"/>
        <v>0.71500000000000008</v>
      </c>
    </row>
    <row r="64" spans="2:19">
      <c r="B64" s="704">
        <f t="shared" si="9"/>
        <v>2046</v>
      </c>
      <c r="C64" s="705">
        <f t="shared" si="10"/>
        <v>0</v>
      </c>
      <c r="D64" s="706">
        <f t="shared" si="10"/>
        <v>0</v>
      </c>
      <c r="E64" s="706">
        <f t="shared" si="10"/>
        <v>0</v>
      </c>
      <c r="F64" s="706">
        <f t="shared" si="10"/>
        <v>0</v>
      </c>
      <c r="G64" s="706">
        <f t="shared" si="10"/>
        <v>1</v>
      </c>
      <c r="H64" s="707">
        <f t="shared" si="4"/>
        <v>1</v>
      </c>
      <c r="I64" s="705">
        <f t="shared" si="11"/>
        <v>0.2</v>
      </c>
      <c r="J64" s="706">
        <f t="shared" si="11"/>
        <v>0.3</v>
      </c>
      <c r="K64" s="706">
        <f t="shared" si="11"/>
        <v>0.25</v>
      </c>
      <c r="L64" s="706">
        <f t="shared" si="11"/>
        <v>0.05</v>
      </c>
      <c r="M64" s="706">
        <f t="shared" si="11"/>
        <v>0.2</v>
      </c>
      <c r="N64" s="707">
        <f t="shared" si="6"/>
        <v>1</v>
      </c>
      <c r="O64" s="708"/>
      <c r="R64" s="702">
        <f t="shared" si="7"/>
        <v>0.6</v>
      </c>
      <c r="S64" s="703">
        <f t="shared" si="8"/>
        <v>0.71500000000000008</v>
      </c>
    </row>
    <row r="65" spans="2:19">
      <c r="B65" s="704">
        <f t="shared" si="9"/>
        <v>2047</v>
      </c>
      <c r="C65" s="705">
        <f t="shared" si="10"/>
        <v>0</v>
      </c>
      <c r="D65" s="706">
        <f t="shared" si="10"/>
        <v>0</v>
      </c>
      <c r="E65" s="706">
        <f t="shared" si="10"/>
        <v>0</v>
      </c>
      <c r="F65" s="706">
        <f t="shared" si="10"/>
        <v>0</v>
      </c>
      <c r="G65" s="706">
        <f t="shared" si="10"/>
        <v>1</v>
      </c>
      <c r="H65" s="707">
        <f t="shared" si="4"/>
        <v>1</v>
      </c>
      <c r="I65" s="705">
        <f t="shared" si="11"/>
        <v>0.2</v>
      </c>
      <c r="J65" s="706">
        <f t="shared" si="11"/>
        <v>0.3</v>
      </c>
      <c r="K65" s="706">
        <f t="shared" si="11"/>
        <v>0.25</v>
      </c>
      <c r="L65" s="706">
        <f t="shared" si="11"/>
        <v>0.05</v>
      </c>
      <c r="M65" s="706">
        <f t="shared" si="11"/>
        <v>0.2</v>
      </c>
      <c r="N65" s="707">
        <f t="shared" si="6"/>
        <v>1</v>
      </c>
      <c r="O65" s="708"/>
      <c r="R65" s="702">
        <f t="shared" si="7"/>
        <v>0.6</v>
      </c>
      <c r="S65" s="703">
        <f t="shared" si="8"/>
        <v>0.71500000000000008</v>
      </c>
    </row>
    <row r="66" spans="2:19">
      <c r="B66" s="704">
        <f t="shared" si="9"/>
        <v>2048</v>
      </c>
      <c r="C66" s="705">
        <f t="shared" si="10"/>
        <v>0</v>
      </c>
      <c r="D66" s="706">
        <f t="shared" si="10"/>
        <v>0</v>
      </c>
      <c r="E66" s="706">
        <f t="shared" si="10"/>
        <v>0</v>
      </c>
      <c r="F66" s="706">
        <f t="shared" si="10"/>
        <v>0</v>
      </c>
      <c r="G66" s="706">
        <f t="shared" si="10"/>
        <v>1</v>
      </c>
      <c r="H66" s="707">
        <f t="shared" si="4"/>
        <v>1</v>
      </c>
      <c r="I66" s="705">
        <f t="shared" si="11"/>
        <v>0.2</v>
      </c>
      <c r="J66" s="706">
        <f t="shared" si="11"/>
        <v>0.3</v>
      </c>
      <c r="K66" s="706">
        <f t="shared" si="11"/>
        <v>0.25</v>
      </c>
      <c r="L66" s="706">
        <f t="shared" si="11"/>
        <v>0.05</v>
      </c>
      <c r="M66" s="706">
        <f t="shared" si="11"/>
        <v>0.2</v>
      </c>
      <c r="N66" s="707">
        <f t="shared" si="6"/>
        <v>1</v>
      </c>
      <c r="O66" s="708"/>
      <c r="R66" s="702">
        <f t="shared" si="7"/>
        <v>0.6</v>
      </c>
      <c r="S66" s="703">
        <f t="shared" si="8"/>
        <v>0.71500000000000008</v>
      </c>
    </row>
    <row r="67" spans="2:19">
      <c r="B67" s="704">
        <f t="shared" si="9"/>
        <v>2049</v>
      </c>
      <c r="C67" s="705">
        <f t="shared" si="10"/>
        <v>0</v>
      </c>
      <c r="D67" s="706">
        <f t="shared" si="10"/>
        <v>0</v>
      </c>
      <c r="E67" s="706">
        <f t="shared" si="10"/>
        <v>0</v>
      </c>
      <c r="F67" s="706">
        <f t="shared" si="10"/>
        <v>0</v>
      </c>
      <c r="G67" s="706">
        <f t="shared" si="10"/>
        <v>1</v>
      </c>
      <c r="H67" s="707">
        <f t="shared" si="4"/>
        <v>1</v>
      </c>
      <c r="I67" s="705">
        <f t="shared" si="11"/>
        <v>0.2</v>
      </c>
      <c r="J67" s="706">
        <f t="shared" si="11"/>
        <v>0.3</v>
      </c>
      <c r="K67" s="706">
        <f t="shared" si="11"/>
        <v>0.25</v>
      </c>
      <c r="L67" s="706">
        <f t="shared" si="11"/>
        <v>0.05</v>
      </c>
      <c r="M67" s="706">
        <f t="shared" si="11"/>
        <v>0.2</v>
      </c>
      <c r="N67" s="707">
        <f t="shared" si="6"/>
        <v>1</v>
      </c>
      <c r="O67" s="708"/>
      <c r="R67" s="702">
        <f t="shared" si="7"/>
        <v>0.6</v>
      </c>
      <c r="S67" s="703">
        <f t="shared" si="8"/>
        <v>0.71500000000000008</v>
      </c>
    </row>
    <row r="68" spans="2:19">
      <c r="B68" s="704">
        <f t="shared" si="9"/>
        <v>2050</v>
      </c>
      <c r="C68" s="705">
        <f t="shared" si="10"/>
        <v>0</v>
      </c>
      <c r="D68" s="706">
        <f t="shared" si="10"/>
        <v>0</v>
      </c>
      <c r="E68" s="706">
        <f t="shared" si="10"/>
        <v>0</v>
      </c>
      <c r="F68" s="706">
        <f t="shared" si="10"/>
        <v>0</v>
      </c>
      <c r="G68" s="706">
        <f t="shared" si="10"/>
        <v>1</v>
      </c>
      <c r="H68" s="707">
        <f t="shared" si="4"/>
        <v>1</v>
      </c>
      <c r="I68" s="705">
        <f t="shared" si="11"/>
        <v>0.2</v>
      </c>
      <c r="J68" s="706">
        <f t="shared" si="11"/>
        <v>0.3</v>
      </c>
      <c r="K68" s="706">
        <f t="shared" si="11"/>
        <v>0.25</v>
      </c>
      <c r="L68" s="706">
        <f t="shared" si="11"/>
        <v>0.05</v>
      </c>
      <c r="M68" s="706">
        <f t="shared" si="11"/>
        <v>0.2</v>
      </c>
      <c r="N68" s="707">
        <f t="shared" si="6"/>
        <v>1</v>
      </c>
      <c r="O68" s="708"/>
      <c r="R68" s="702">
        <f t="shared" si="7"/>
        <v>0.6</v>
      </c>
      <c r="S68" s="703">
        <f t="shared" si="8"/>
        <v>0.71500000000000008</v>
      </c>
    </row>
    <row r="69" spans="2:19">
      <c r="B69" s="704">
        <f t="shared" si="9"/>
        <v>2051</v>
      </c>
      <c r="C69" s="705">
        <f t="shared" si="10"/>
        <v>0</v>
      </c>
      <c r="D69" s="706">
        <f t="shared" si="10"/>
        <v>0</v>
      </c>
      <c r="E69" s="706">
        <f t="shared" si="10"/>
        <v>0</v>
      </c>
      <c r="F69" s="706">
        <f t="shared" si="10"/>
        <v>0</v>
      </c>
      <c r="G69" s="706">
        <f t="shared" si="10"/>
        <v>1</v>
      </c>
      <c r="H69" s="707">
        <f t="shared" si="4"/>
        <v>1</v>
      </c>
      <c r="I69" s="705">
        <f t="shared" si="11"/>
        <v>0.2</v>
      </c>
      <c r="J69" s="706">
        <f t="shared" si="11"/>
        <v>0.3</v>
      </c>
      <c r="K69" s="706">
        <f t="shared" si="11"/>
        <v>0.25</v>
      </c>
      <c r="L69" s="706">
        <f t="shared" si="11"/>
        <v>0.05</v>
      </c>
      <c r="M69" s="706">
        <f t="shared" si="11"/>
        <v>0.2</v>
      </c>
      <c r="N69" s="707">
        <f t="shared" si="6"/>
        <v>1</v>
      </c>
      <c r="O69" s="708"/>
      <c r="R69" s="702">
        <f t="shared" si="7"/>
        <v>0.6</v>
      </c>
      <c r="S69" s="703">
        <f t="shared" si="8"/>
        <v>0.71500000000000008</v>
      </c>
    </row>
    <row r="70" spans="2:19">
      <c r="B70" s="704">
        <f t="shared" si="9"/>
        <v>2052</v>
      </c>
      <c r="C70" s="705">
        <f t="shared" si="10"/>
        <v>0</v>
      </c>
      <c r="D70" s="706">
        <f t="shared" si="10"/>
        <v>0</v>
      </c>
      <c r="E70" s="706">
        <f t="shared" si="10"/>
        <v>0</v>
      </c>
      <c r="F70" s="706">
        <f t="shared" si="10"/>
        <v>0</v>
      </c>
      <c r="G70" s="706">
        <f t="shared" si="10"/>
        <v>1</v>
      </c>
      <c r="H70" s="707">
        <f t="shared" si="4"/>
        <v>1</v>
      </c>
      <c r="I70" s="705">
        <f t="shared" si="11"/>
        <v>0.2</v>
      </c>
      <c r="J70" s="706">
        <f t="shared" si="11"/>
        <v>0.3</v>
      </c>
      <c r="K70" s="706">
        <f t="shared" si="11"/>
        <v>0.25</v>
      </c>
      <c r="L70" s="706">
        <f t="shared" si="11"/>
        <v>0.05</v>
      </c>
      <c r="M70" s="706">
        <f t="shared" si="11"/>
        <v>0.2</v>
      </c>
      <c r="N70" s="707">
        <f t="shared" si="6"/>
        <v>1</v>
      </c>
      <c r="O70" s="708"/>
      <c r="R70" s="702">
        <f t="shared" si="7"/>
        <v>0.6</v>
      </c>
      <c r="S70" s="703">
        <f t="shared" si="8"/>
        <v>0.71500000000000008</v>
      </c>
    </row>
    <row r="71" spans="2:19">
      <c r="B71" s="704">
        <f t="shared" si="9"/>
        <v>2053</v>
      </c>
      <c r="C71" s="705">
        <f t="shared" si="10"/>
        <v>0</v>
      </c>
      <c r="D71" s="706">
        <f t="shared" si="10"/>
        <v>0</v>
      </c>
      <c r="E71" s="706">
        <f t="shared" si="10"/>
        <v>0</v>
      </c>
      <c r="F71" s="706">
        <f t="shared" si="10"/>
        <v>0</v>
      </c>
      <c r="G71" s="706">
        <f t="shared" si="10"/>
        <v>1</v>
      </c>
      <c r="H71" s="707">
        <f t="shared" si="4"/>
        <v>1</v>
      </c>
      <c r="I71" s="705">
        <f t="shared" si="11"/>
        <v>0.2</v>
      </c>
      <c r="J71" s="706">
        <f t="shared" si="11"/>
        <v>0.3</v>
      </c>
      <c r="K71" s="706">
        <f t="shared" si="11"/>
        <v>0.25</v>
      </c>
      <c r="L71" s="706">
        <f t="shared" si="11"/>
        <v>0.05</v>
      </c>
      <c r="M71" s="706">
        <f t="shared" si="11"/>
        <v>0.2</v>
      </c>
      <c r="N71" s="707">
        <f t="shared" si="6"/>
        <v>1</v>
      </c>
      <c r="O71" s="708"/>
      <c r="R71" s="702">
        <f t="shared" si="7"/>
        <v>0.6</v>
      </c>
      <c r="S71" s="703">
        <f t="shared" si="8"/>
        <v>0.71500000000000008</v>
      </c>
    </row>
    <row r="72" spans="2:19">
      <c r="B72" s="704">
        <f t="shared" si="9"/>
        <v>2054</v>
      </c>
      <c r="C72" s="705">
        <f t="shared" si="10"/>
        <v>0</v>
      </c>
      <c r="D72" s="706">
        <f t="shared" si="10"/>
        <v>0</v>
      </c>
      <c r="E72" s="706">
        <f t="shared" si="10"/>
        <v>0</v>
      </c>
      <c r="F72" s="706">
        <f t="shared" si="10"/>
        <v>0</v>
      </c>
      <c r="G72" s="706">
        <f t="shared" si="10"/>
        <v>1</v>
      </c>
      <c r="H72" s="707">
        <f t="shared" si="4"/>
        <v>1</v>
      </c>
      <c r="I72" s="705">
        <f t="shared" si="11"/>
        <v>0.2</v>
      </c>
      <c r="J72" s="706">
        <f t="shared" si="11"/>
        <v>0.3</v>
      </c>
      <c r="K72" s="706">
        <f t="shared" si="11"/>
        <v>0.25</v>
      </c>
      <c r="L72" s="706">
        <f t="shared" si="11"/>
        <v>0.05</v>
      </c>
      <c r="M72" s="706">
        <f t="shared" si="11"/>
        <v>0.2</v>
      </c>
      <c r="N72" s="707">
        <f t="shared" si="6"/>
        <v>1</v>
      </c>
      <c r="O72" s="708"/>
      <c r="R72" s="702">
        <f t="shared" si="7"/>
        <v>0.6</v>
      </c>
      <c r="S72" s="703">
        <f t="shared" si="8"/>
        <v>0.71500000000000008</v>
      </c>
    </row>
    <row r="73" spans="2:19">
      <c r="B73" s="704">
        <f t="shared" si="9"/>
        <v>2055</v>
      </c>
      <c r="C73" s="705">
        <f t="shared" si="10"/>
        <v>0</v>
      </c>
      <c r="D73" s="706">
        <f t="shared" si="10"/>
        <v>0</v>
      </c>
      <c r="E73" s="706">
        <f t="shared" si="10"/>
        <v>0</v>
      </c>
      <c r="F73" s="706">
        <f t="shared" si="10"/>
        <v>0</v>
      </c>
      <c r="G73" s="706">
        <f t="shared" si="10"/>
        <v>1</v>
      </c>
      <c r="H73" s="707">
        <f t="shared" si="4"/>
        <v>1</v>
      </c>
      <c r="I73" s="705">
        <f t="shared" si="11"/>
        <v>0.2</v>
      </c>
      <c r="J73" s="706">
        <f t="shared" si="11"/>
        <v>0.3</v>
      </c>
      <c r="K73" s="706">
        <f t="shared" si="11"/>
        <v>0.25</v>
      </c>
      <c r="L73" s="706">
        <f t="shared" si="11"/>
        <v>0.05</v>
      </c>
      <c r="M73" s="706">
        <f t="shared" si="11"/>
        <v>0.2</v>
      </c>
      <c r="N73" s="707">
        <f t="shared" si="6"/>
        <v>1</v>
      </c>
      <c r="O73" s="708"/>
      <c r="R73" s="702">
        <f t="shared" si="7"/>
        <v>0.6</v>
      </c>
      <c r="S73" s="703">
        <f t="shared" si="8"/>
        <v>0.71500000000000008</v>
      </c>
    </row>
    <row r="74" spans="2:19">
      <c r="B74" s="704">
        <f t="shared" si="9"/>
        <v>2056</v>
      </c>
      <c r="C74" s="705">
        <f t="shared" si="10"/>
        <v>0</v>
      </c>
      <c r="D74" s="706">
        <f t="shared" si="10"/>
        <v>0</v>
      </c>
      <c r="E74" s="706">
        <f t="shared" si="10"/>
        <v>0</v>
      </c>
      <c r="F74" s="706">
        <f t="shared" si="10"/>
        <v>0</v>
      </c>
      <c r="G74" s="706">
        <f t="shared" si="10"/>
        <v>1</v>
      </c>
      <c r="H74" s="707">
        <f t="shared" si="4"/>
        <v>1</v>
      </c>
      <c r="I74" s="705">
        <f t="shared" si="11"/>
        <v>0.2</v>
      </c>
      <c r="J74" s="706">
        <f t="shared" si="11"/>
        <v>0.3</v>
      </c>
      <c r="K74" s="706">
        <f t="shared" si="11"/>
        <v>0.25</v>
      </c>
      <c r="L74" s="706">
        <f t="shared" si="11"/>
        <v>0.05</v>
      </c>
      <c r="M74" s="706">
        <f t="shared" si="11"/>
        <v>0.2</v>
      </c>
      <c r="N74" s="707">
        <f t="shared" si="6"/>
        <v>1</v>
      </c>
      <c r="O74" s="708"/>
      <c r="R74" s="702">
        <f t="shared" si="7"/>
        <v>0.6</v>
      </c>
      <c r="S74" s="703">
        <f t="shared" si="8"/>
        <v>0.71500000000000008</v>
      </c>
    </row>
    <row r="75" spans="2:19">
      <c r="B75" s="704">
        <f t="shared" si="9"/>
        <v>2057</v>
      </c>
      <c r="C75" s="705">
        <f t="shared" si="10"/>
        <v>0</v>
      </c>
      <c r="D75" s="706">
        <f t="shared" si="10"/>
        <v>0</v>
      </c>
      <c r="E75" s="706">
        <f t="shared" si="10"/>
        <v>0</v>
      </c>
      <c r="F75" s="706">
        <f t="shared" si="10"/>
        <v>0</v>
      </c>
      <c r="G75" s="706">
        <f t="shared" si="10"/>
        <v>1</v>
      </c>
      <c r="H75" s="707">
        <f t="shared" si="4"/>
        <v>1</v>
      </c>
      <c r="I75" s="705">
        <f t="shared" si="11"/>
        <v>0.2</v>
      </c>
      <c r="J75" s="706">
        <f t="shared" si="11"/>
        <v>0.3</v>
      </c>
      <c r="K75" s="706">
        <f t="shared" si="11"/>
        <v>0.25</v>
      </c>
      <c r="L75" s="706">
        <f t="shared" si="11"/>
        <v>0.05</v>
      </c>
      <c r="M75" s="706">
        <f t="shared" si="11"/>
        <v>0.2</v>
      </c>
      <c r="N75" s="707">
        <f t="shared" si="6"/>
        <v>1</v>
      </c>
      <c r="O75" s="708"/>
      <c r="R75" s="702">
        <f t="shared" si="7"/>
        <v>0.6</v>
      </c>
      <c r="S75" s="703">
        <f t="shared" si="8"/>
        <v>0.71500000000000008</v>
      </c>
    </row>
    <row r="76" spans="2:19">
      <c r="B76" s="704">
        <f t="shared" si="9"/>
        <v>2058</v>
      </c>
      <c r="C76" s="705">
        <f t="shared" si="10"/>
        <v>0</v>
      </c>
      <c r="D76" s="706">
        <f t="shared" si="10"/>
        <v>0</v>
      </c>
      <c r="E76" s="706">
        <f t="shared" si="10"/>
        <v>0</v>
      </c>
      <c r="F76" s="706">
        <f t="shared" si="10"/>
        <v>0</v>
      </c>
      <c r="G76" s="706">
        <f t="shared" si="10"/>
        <v>1</v>
      </c>
      <c r="H76" s="707">
        <f t="shared" si="4"/>
        <v>1</v>
      </c>
      <c r="I76" s="705">
        <f t="shared" si="11"/>
        <v>0.2</v>
      </c>
      <c r="J76" s="706">
        <f t="shared" si="11"/>
        <v>0.3</v>
      </c>
      <c r="K76" s="706">
        <f t="shared" si="11"/>
        <v>0.25</v>
      </c>
      <c r="L76" s="706">
        <f t="shared" si="11"/>
        <v>0.05</v>
      </c>
      <c r="M76" s="706">
        <f t="shared" si="11"/>
        <v>0.2</v>
      </c>
      <c r="N76" s="707">
        <f t="shared" si="6"/>
        <v>1</v>
      </c>
      <c r="O76" s="708"/>
      <c r="R76" s="702">
        <f t="shared" si="7"/>
        <v>0.6</v>
      </c>
      <c r="S76" s="703">
        <f t="shared" si="8"/>
        <v>0.71500000000000008</v>
      </c>
    </row>
    <row r="77" spans="2:19">
      <c r="B77" s="704">
        <f t="shared" si="9"/>
        <v>2059</v>
      </c>
      <c r="C77" s="705">
        <f t="shared" si="10"/>
        <v>0</v>
      </c>
      <c r="D77" s="706">
        <f t="shared" si="10"/>
        <v>0</v>
      </c>
      <c r="E77" s="706">
        <f t="shared" si="10"/>
        <v>0</v>
      </c>
      <c r="F77" s="706">
        <f t="shared" si="10"/>
        <v>0</v>
      </c>
      <c r="G77" s="706">
        <f t="shared" si="10"/>
        <v>1</v>
      </c>
      <c r="H77" s="707">
        <f t="shared" si="4"/>
        <v>1</v>
      </c>
      <c r="I77" s="705">
        <f t="shared" si="11"/>
        <v>0.2</v>
      </c>
      <c r="J77" s="706">
        <f t="shared" si="11"/>
        <v>0.3</v>
      </c>
      <c r="K77" s="706">
        <f t="shared" si="11"/>
        <v>0.25</v>
      </c>
      <c r="L77" s="706">
        <f t="shared" si="11"/>
        <v>0.05</v>
      </c>
      <c r="M77" s="706">
        <f t="shared" si="11"/>
        <v>0.2</v>
      </c>
      <c r="N77" s="707">
        <f t="shared" si="6"/>
        <v>1</v>
      </c>
      <c r="O77" s="708"/>
      <c r="R77" s="702">
        <f t="shared" si="7"/>
        <v>0.6</v>
      </c>
      <c r="S77" s="703">
        <f t="shared" si="8"/>
        <v>0.71500000000000008</v>
      </c>
    </row>
    <row r="78" spans="2:19">
      <c r="B78" s="704">
        <f t="shared" si="9"/>
        <v>2060</v>
      </c>
      <c r="C78" s="705">
        <f t="shared" si="10"/>
        <v>0</v>
      </c>
      <c r="D78" s="706">
        <f t="shared" si="10"/>
        <v>0</v>
      </c>
      <c r="E78" s="706">
        <f t="shared" si="10"/>
        <v>0</v>
      </c>
      <c r="F78" s="706">
        <f t="shared" si="10"/>
        <v>0</v>
      </c>
      <c r="G78" s="706">
        <f t="shared" si="10"/>
        <v>1</v>
      </c>
      <c r="H78" s="707">
        <f t="shared" si="4"/>
        <v>1</v>
      </c>
      <c r="I78" s="705">
        <f t="shared" si="11"/>
        <v>0.2</v>
      </c>
      <c r="J78" s="706">
        <f t="shared" si="11"/>
        <v>0.3</v>
      </c>
      <c r="K78" s="706">
        <f t="shared" si="11"/>
        <v>0.25</v>
      </c>
      <c r="L78" s="706">
        <f t="shared" si="11"/>
        <v>0.05</v>
      </c>
      <c r="M78" s="706">
        <f t="shared" si="11"/>
        <v>0.2</v>
      </c>
      <c r="N78" s="707">
        <f t="shared" si="6"/>
        <v>1</v>
      </c>
      <c r="O78" s="708"/>
      <c r="R78" s="702">
        <f t="shared" si="7"/>
        <v>0.6</v>
      </c>
      <c r="S78" s="703">
        <f t="shared" si="8"/>
        <v>0.71500000000000008</v>
      </c>
    </row>
    <row r="79" spans="2:19">
      <c r="B79" s="704">
        <f t="shared" si="9"/>
        <v>2061</v>
      </c>
      <c r="C79" s="705">
        <f t="shared" si="10"/>
        <v>0</v>
      </c>
      <c r="D79" s="706">
        <f t="shared" si="10"/>
        <v>0</v>
      </c>
      <c r="E79" s="706">
        <f t="shared" si="10"/>
        <v>0</v>
      </c>
      <c r="F79" s="706">
        <f t="shared" si="10"/>
        <v>0</v>
      </c>
      <c r="G79" s="706">
        <f t="shared" si="10"/>
        <v>1</v>
      </c>
      <c r="H79" s="707">
        <f t="shared" si="4"/>
        <v>1</v>
      </c>
      <c r="I79" s="705">
        <f t="shared" si="11"/>
        <v>0.2</v>
      </c>
      <c r="J79" s="706">
        <f t="shared" si="11"/>
        <v>0.3</v>
      </c>
      <c r="K79" s="706">
        <f t="shared" si="11"/>
        <v>0.25</v>
      </c>
      <c r="L79" s="706">
        <f t="shared" si="11"/>
        <v>0.05</v>
      </c>
      <c r="M79" s="706">
        <f t="shared" si="11"/>
        <v>0.2</v>
      </c>
      <c r="N79" s="707">
        <f t="shared" si="6"/>
        <v>1</v>
      </c>
      <c r="O79" s="708"/>
      <c r="R79" s="702">
        <f t="shared" si="7"/>
        <v>0.6</v>
      </c>
      <c r="S79" s="703">
        <f t="shared" si="8"/>
        <v>0.71500000000000008</v>
      </c>
    </row>
    <row r="80" spans="2:19">
      <c r="B80" s="704">
        <f t="shared" si="9"/>
        <v>2062</v>
      </c>
      <c r="C80" s="705">
        <f t="shared" si="10"/>
        <v>0</v>
      </c>
      <c r="D80" s="706">
        <f t="shared" si="10"/>
        <v>0</v>
      </c>
      <c r="E80" s="706">
        <f t="shared" si="10"/>
        <v>0</v>
      </c>
      <c r="F80" s="706">
        <f t="shared" si="10"/>
        <v>0</v>
      </c>
      <c r="G80" s="706">
        <f t="shared" si="10"/>
        <v>1</v>
      </c>
      <c r="H80" s="707">
        <f t="shared" si="4"/>
        <v>1</v>
      </c>
      <c r="I80" s="705">
        <f t="shared" si="11"/>
        <v>0.2</v>
      </c>
      <c r="J80" s="706">
        <f t="shared" si="11"/>
        <v>0.3</v>
      </c>
      <c r="K80" s="706">
        <f t="shared" si="11"/>
        <v>0.25</v>
      </c>
      <c r="L80" s="706">
        <f t="shared" si="11"/>
        <v>0.05</v>
      </c>
      <c r="M80" s="706">
        <f t="shared" si="11"/>
        <v>0.2</v>
      </c>
      <c r="N80" s="707">
        <f t="shared" si="6"/>
        <v>1</v>
      </c>
      <c r="O80" s="708"/>
      <c r="R80" s="702">
        <f t="shared" si="7"/>
        <v>0.6</v>
      </c>
      <c r="S80" s="703">
        <f t="shared" si="8"/>
        <v>0.71500000000000008</v>
      </c>
    </row>
    <row r="81" spans="2:19">
      <c r="B81" s="704">
        <f t="shared" si="9"/>
        <v>2063</v>
      </c>
      <c r="C81" s="705">
        <f t="shared" si="10"/>
        <v>0</v>
      </c>
      <c r="D81" s="706">
        <f t="shared" si="10"/>
        <v>0</v>
      </c>
      <c r="E81" s="706">
        <f t="shared" si="10"/>
        <v>0</v>
      </c>
      <c r="F81" s="706">
        <f t="shared" si="10"/>
        <v>0</v>
      </c>
      <c r="G81" s="706">
        <f t="shared" si="10"/>
        <v>1</v>
      </c>
      <c r="H81" s="707">
        <f t="shared" si="4"/>
        <v>1</v>
      </c>
      <c r="I81" s="705">
        <f t="shared" si="11"/>
        <v>0.2</v>
      </c>
      <c r="J81" s="706">
        <f t="shared" si="11"/>
        <v>0.3</v>
      </c>
      <c r="K81" s="706">
        <f t="shared" si="11"/>
        <v>0.25</v>
      </c>
      <c r="L81" s="706">
        <f t="shared" si="11"/>
        <v>0.05</v>
      </c>
      <c r="M81" s="706">
        <f t="shared" si="11"/>
        <v>0.2</v>
      </c>
      <c r="N81" s="707">
        <f t="shared" si="6"/>
        <v>1</v>
      </c>
      <c r="O81" s="708"/>
      <c r="R81" s="702">
        <f t="shared" si="7"/>
        <v>0.6</v>
      </c>
      <c r="S81" s="703">
        <f t="shared" si="8"/>
        <v>0.71500000000000008</v>
      </c>
    </row>
    <row r="82" spans="2:19">
      <c r="B82" s="704">
        <f t="shared" si="9"/>
        <v>2064</v>
      </c>
      <c r="C82" s="705">
        <f t="shared" si="10"/>
        <v>0</v>
      </c>
      <c r="D82" s="706">
        <f t="shared" si="10"/>
        <v>0</v>
      </c>
      <c r="E82" s="706">
        <f t="shared" si="10"/>
        <v>0</v>
      </c>
      <c r="F82" s="706">
        <f t="shared" si="10"/>
        <v>0</v>
      </c>
      <c r="G82" s="706">
        <f t="shared" si="10"/>
        <v>1</v>
      </c>
      <c r="H82" s="707">
        <f t="shared" si="4"/>
        <v>1</v>
      </c>
      <c r="I82" s="705">
        <f t="shared" si="11"/>
        <v>0.2</v>
      </c>
      <c r="J82" s="706">
        <f t="shared" si="11"/>
        <v>0.3</v>
      </c>
      <c r="K82" s="706">
        <f t="shared" si="11"/>
        <v>0.25</v>
      </c>
      <c r="L82" s="706">
        <f t="shared" si="11"/>
        <v>0.05</v>
      </c>
      <c r="M82" s="706">
        <f t="shared" si="11"/>
        <v>0.2</v>
      </c>
      <c r="N82" s="707">
        <f t="shared" si="6"/>
        <v>1</v>
      </c>
      <c r="O82" s="708"/>
      <c r="R82" s="702">
        <f t="shared" si="7"/>
        <v>0.6</v>
      </c>
      <c r="S82" s="703">
        <f t="shared" si="8"/>
        <v>0.71500000000000008</v>
      </c>
    </row>
    <row r="83" spans="2:19">
      <c r="B83" s="704">
        <f t="shared" ref="B83:B98" si="12">B82+1</f>
        <v>2065</v>
      </c>
      <c r="C83" s="705">
        <f t="shared" si="10"/>
        <v>0</v>
      </c>
      <c r="D83" s="706">
        <f t="shared" si="10"/>
        <v>0</v>
      </c>
      <c r="E83" s="706">
        <f t="shared" si="10"/>
        <v>0</v>
      </c>
      <c r="F83" s="706">
        <f t="shared" si="10"/>
        <v>0</v>
      </c>
      <c r="G83" s="706">
        <f t="shared" si="10"/>
        <v>1</v>
      </c>
      <c r="H83" s="707">
        <f t="shared" ref="H83:H98" si="13">SUM(C83:G83)</f>
        <v>1</v>
      </c>
      <c r="I83" s="705">
        <f t="shared" si="11"/>
        <v>0.2</v>
      </c>
      <c r="J83" s="706">
        <f t="shared" si="11"/>
        <v>0.3</v>
      </c>
      <c r="K83" s="706">
        <f t="shared" si="11"/>
        <v>0.25</v>
      </c>
      <c r="L83" s="706">
        <f t="shared" si="11"/>
        <v>0.05</v>
      </c>
      <c r="M83" s="706">
        <f t="shared" si="11"/>
        <v>0.2</v>
      </c>
      <c r="N83" s="707">
        <f t="shared" ref="N83:N98" si="14">SUM(I83:M83)</f>
        <v>1</v>
      </c>
      <c r="O83" s="708"/>
      <c r="R83" s="702">
        <f t="shared" ref="R83:R98" si="15">C83*C$13+D83*D$13+E83*E$13+F83*F$13+G83*G$13</f>
        <v>0.6</v>
      </c>
      <c r="S83" s="703">
        <f t="shared" ref="S83:S98" si="16">I83*I$13+J83*J$13+K83*K$13+L83*L$13+M83*M$13</f>
        <v>0.71500000000000008</v>
      </c>
    </row>
    <row r="84" spans="2:19">
      <c r="B84" s="704">
        <f t="shared" si="12"/>
        <v>2066</v>
      </c>
      <c r="C84" s="705">
        <f t="shared" si="10"/>
        <v>0</v>
      </c>
      <c r="D84" s="706">
        <f t="shared" si="10"/>
        <v>0</v>
      </c>
      <c r="E84" s="706">
        <f t="shared" si="10"/>
        <v>0</v>
      </c>
      <c r="F84" s="706">
        <f t="shared" si="10"/>
        <v>0</v>
      </c>
      <c r="G84" s="706">
        <f t="shared" si="10"/>
        <v>1</v>
      </c>
      <c r="H84" s="707">
        <f t="shared" si="13"/>
        <v>1</v>
      </c>
      <c r="I84" s="705">
        <f t="shared" si="11"/>
        <v>0.2</v>
      </c>
      <c r="J84" s="706">
        <f t="shared" si="11"/>
        <v>0.3</v>
      </c>
      <c r="K84" s="706">
        <f t="shared" si="11"/>
        <v>0.25</v>
      </c>
      <c r="L84" s="706">
        <f t="shared" si="11"/>
        <v>0.05</v>
      </c>
      <c r="M84" s="706">
        <f t="shared" si="11"/>
        <v>0.2</v>
      </c>
      <c r="N84" s="707">
        <f t="shared" si="14"/>
        <v>1</v>
      </c>
      <c r="O84" s="708"/>
      <c r="R84" s="702">
        <f t="shared" si="15"/>
        <v>0.6</v>
      </c>
      <c r="S84" s="703">
        <f t="shared" si="16"/>
        <v>0.71500000000000008</v>
      </c>
    </row>
    <row r="85" spans="2:19">
      <c r="B85" s="704">
        <f t="shared" si="12"/>
        <v>2067</v>
      </c>
      <c r="C85" s="705">
        <f t="shared" si="10"/>
        <v>0</v>
      </c>
      <c r="D85" s="706">
        <f t="shared" si="10"/>
        <v>0</v>
      </c>
      <c r="E85" s="706">
        <f t="shared" si="10"/>
        <v>0</v>
      </c>
      <c r="F85" s="706">
        <f t="shared" si="10"/>
        <v>0</v>
      </c>
      <c r="G85" s="706">
        <f t="shared" si="10"/>
        <v>1</v>
      </c>
      <c r="H85" s="707">
        <f t="shared" si="13"/>
        <v>1</v>
      </c>
      <c r="I85" s="705">
        <f t="shared" si="11"/>
        <v>0.2</v>
      </c>
      <c r="J85" s="706">
        <f t="shared" si="11"/>
        <v>0.3</v>
      </c>
      <c r="K85" s="706">
        <f t="shared" si="11"/>
        <v>0.25</v>
      </c>
      <c r="L85" s="706">
        <f t="shared" si="11"/>
        <v>0.05</v>
      </c>
      <c r="M85" s="706">
        <f t="shared" si="11"/>
        <v>0.2</v>
      </c>
      <c r="N85" s="707">
        <f t="shared" si="14"/>
        <v>1</v>
      </c>
      <c r="O85" s="708"/>
      <c r="R85" s="702">
        <f t="shared" si="15"/>
        <v>0.6</v>
      </c>
      <c r="S85" s="703">
        <f t="shared" si="16"/>
        <v>0.71500000000000008</v>
      </c>
    </row>
    <row r="86" spans="2:19">
      <c r="B86" s="704">
        <f t="shared" si="12"/>
        <v>2068</v>
      </c>
      <c r="C86" s="705">
        <f t="shared" si="10"/>
        <v>0</v>
      </c>
      <c r="D86" s="706">
        <f t="shared" si="10"/>
        <v>0</v>
      </c>
      <c r="E86" s="706">
        <f t="shared" si="10"/>
        <v>0</v>
      </c>
      <c r="F86" s="706">
        <f t="shared" si="10"/>
        <v>0</v>
      </c>
      <c r="G86" s="706">
        <f t="shared" si="10"/>
        <v>1</v>
      </c>
      <c r="H86" s="707">
        <f t="shared" si="13"/>
        <v>1</v>
      </c>
      <c r="I86" s="705">
        <f t="shared" si="11"/>
        <v>0.2</v>
      </c>
      <c r="J86" s="706">
        <f t="shared" si="11"/>
        <v>0.3</v>
      </c>
      <c r="K86" s="706">
        <f t="shared" si="11"/>
        <v>0.25</v>
      </c>
      <c r="L86" s="706">
        <f t="shared" si="11"/>
        <v>0.05</v>
      </c>
      <c r="M86" s="706">
        <f t="shared" si="11"/>
        <v>0.2</v>
      </c>
      <c r="N86" s="707">
        <f t="shared" si="14"/>
        <v>1</v>
      </c>
      <c r="O86" s="708"/>
      <c r="R86" s="702">
        <f t="shared" si="15"/>
        <v>0.6</v>
      </c>
      <c r="S86" s="703">
        <f t="shared" si="16"/>
        <v>0.71500000000000008</v>
      </c>
    </row>
    <row r="87" spans="2:19">
      <c r="B87" s="704">
        <f t="shared" si="12"/>
        <v>2069</v>
      </c>
      <c r="C87" s="705">
        <f t="shared" si="10"/>
        <v>0</v>
      </c>
      <c r="D87" s="706">
        <f t="shared" si="10"/>
        <v>0</v>
      </c>
      <c r="E87" s="706">
        <f t="shared" si="10"/>
        <v>0</v>
      </c>
      <c r="F87" s="706">
        <f t="shared" si="10"/>
        <v>0</v>
      </c>
      <c r="G87" s="706">
        <f t="shared" si="10"/>
        <v>1</v>
      </c>
      <c r="H87" s="707">
        <f t="shared" si="13"/>
        <v>1</v>
      </c>
      <c r="I87" s="705">
        <f t="shared" si="11"/>
        <v>0.2</v>
      </c>
      <c r="J87" s="706">
        <f t="shared" si="11"/>
        <v>0.3</v>
      </c>
      <c r="K87" s="706">
        <f t="shared" si="11"/>
        <v>0.25</v>
      </c>
      <c r="L87" s="706">
        <f t="shared" si="11"/>
        <v>0.05</v>
      </c>
      <c r="M87" s="706">
        <f t="shared" si="11"/>
        <v>0.2</v>
      </c>
      <c r="N87" s="707">
        <f t="shared" si="14"/>
        <v>1</v>
      </c>
      <c r="O87" s="708"/>
      <c r="R87" s="702">
        <f t="shared" si="15"/>
        <v>0.6</v>
      </c>
      <c r="S87" s="703">
        <f t="shared" si="16"/>
        <v>0.71500000000000008</v>
      </c>
    </row>
    <row r="88" spans="2:19">
      <c r="B88" s="704">
        <f t="shared" si="12"/>
        <v>2070</v>
      </c>
      <c r="C88" s="705">
        <f t="shared" si="10"/>
        <v>0</v>
      </c>
      <c r="D88" s="706">
        <f t="shared" si="10"/>
        <v>0</v>
      </c>
      <c r="E88" s="706">
        <f t="shared" si="10"/>
        <v>0</v>
      </c>
      <c r="F88" s="706">
        <f t="shared" si="10"/>
        <v>0</v>
      </c>
      <c r="G88" s="706">
        <f t="shared" si="10"/>
        <v>1</v>
      </c>
      <c r="H88" s="707">
        <f t="shared" si="13"/>
        <v>1</v>
      </c>
      <c r="I88" s="705">
        <f t="shared" si="11"/>
        <v>0.2</v>
      </c>
      <c r="J88" s="706">
        <f t="shared" si="11"/>
        <v>0.3</v>
      </c>
      <c r="K88" s="706">
        <f t="shared" si="11"/>
        <v>0.25</v>
      </c>
      <c r="L88" s="706">
        <f t="shared" si="11"/>
        <v>0.05</v>
      </c>
      <c r="M88" s="706">
        <f t="shared" si="11"/>
        <v>0.2</v>
      </c>
      <c r="N88" s="707">
        <f t="shared" si="14"/>
        <v>1</v>
      </c>
      <c r="O88" s="708"/>
      <c r="R88" s="702">
        <f t="shared" si="15"/>
        <v>0.6</v>
      </c>
      <c r="S88" s="703">
        <f t="shared" si="16"/>
        <v>0.71500000000000008</v>
      </c>
    </row>
    <row r="89" spans="2:19">
      <c r="B89" s="704">
        <f t="shared" si="12"/>
        <v>2071</v>
      </c>
      <c r="C89" s="705">
        <f t="shared" si="10"/>
        <v>0</v>
      </c>
      <c r="D89" s="706">
        <f t="shared" si="10"/>
        <v>0</v>
      </c>
      <c r="E89" s="706">
        <f t="shared" si="10"/>
        <v>0</v>
      </c>
      <c r="F89" s="706">
        <f t="shared" si="10"/>
        <v>0</v>
      </c>
      <c r="G89" s="706">
        <f t="shared" si="10"/>
        <v>1</v>
      </c>
      <c r="H89" s="707">
        <f t="shared" si="13"/>
        <v>1</v>
      </c>
      <c r="I89" s="705">
        <f t="shared" si="11"/>
        <v>0.2</v>
      </c>
      <c r="J89" s="706">
        <f t="shared" si="11"/>
        <v>0.3</v>
      </c>
      <c r="K89" s="706">
        <f t="shared" si="11"/>
        <v>0.25</v>
      </c>
      <c r="L89" s="706">
        <f t="shared" si="11"/>
        <v>0.05</v>
      </c>
      <c r="M89" s="706">
        <f t="shared" si="11"/>
        <v>0.2</v>
      </c>
      <c r="N89" s="707">
        <f t="shared" si="14"/>
        <v>1</v>
      </c>
      <c r="O89" s="708"/>
      <c r="R89" s="702">
        <f t="shared" si="15"/>
        <v>0.6</v>
      </c>
      <c r="S89" s="703">
        <f t="shared" si="16"/>
        <v>0.71500000000000008</v>
      </c>
    </row>
    <row r="90" spans="2:19">
      <c r="B90" s="704">
        <f t="shared" si="12"/>
        <v>2072</v>
      </c>
      <c r="C90" s="705">
        <f t="shared" si="10"/>
        <v>0</v>
      </c>
      <c r="D90" s="706">
        <f t="shared" si="10"/>
        <v>0</v>
      </c>
      <c r="E90" s="706">
        <f t="shared" si="10"/>
        <v>0</v>
      </c>
      <c r="F90" s="706">
        <f t="shared" si="10"/>
        <v>0</v>
      </c>
      <c r="G90" s="706">
        <f t="shared" si="10"/>
        <v>1</v>
      </c>
      <c r="H90" s="707">
        <f t="shared" si="13"/>
        <v>1</v>
      </c>
      <c r="I90" s="705">
        <f t="shared" si="11"/>
        <v>0.2</v>
      </c>
      <c r="J90" s="706">
        <f t="shared" si="11"/>
        <v>0.3</v>
      </c>
      <c r="K90" s="706">
        <f t="shared" si="11"/>
        <v>0.25</v>
      </c>
      <c r="L90" s="706">
        <f t="shared" si="11"/>
        <v>0.05</v>
      </c>
      <c r="M90" s="706">
        <f t="shared" si="11"/>
        <v>0.2</v>
      </c>
      <c r="N90" s="707">
        <f t="shared" si="14"/>
        <v>1</v>
      </c>
      <c r="O90" s="708"/>
      <c r="R90" s="702">
        <f t="shared" si="15"/>
        <v>0.6</v>
      </c>
      <c r="S90" s="703">
        <f t="shared" si="16"/>
        <v>0.71500000000000008</v>
      </c>
    </row>
    <row r="91" spans="2:19">
      <c r="B91" s="704">
        <f t="shared" si="12"/>
        <v>2073</v>
      </c>
      <c r="C91" s="705">
        <f t="shared" si="10"/>
        <v>0</v>
      </c>
      <c r="D91" s="706">
        <f t="shared" si="10"/>
        <v>0</v>
      </c>
      <c r="E91" s="706">
        <f t="shared" si="10"/>
        <v>0</v>
      </c>
      <c r="F91" s="706">
        <f t="shared" si="10"/>
        <v>0</v>
      </c>
      <c r="G91" s="706">
        <f t="shared" si="10"/>
        <v>1</v>
      </c>
      <c r="H91" s="707">
        <f t="shared" si="13"/>
        <v>1</v>
      </c>
      <c r="I91" s="705">
        <f t="shared" si="11"/>
        <v>0.2</v>
      </c>
      <c r="J91" s="706">
        <f t="shared" si="11"/>
        <v>0.3</v>
      </c>
      <c r="K91" s="706">
        <f t="shared" si="11"/>
        <v>0.25</v>
      </c>
      <c r="L91" s="706">
        <f t="shared" si="11"/>
        <v>0.05</v>
      </c>
      <c r="M91" s="706">
        <f t="shared" si="11"/>
        <v>0.2</v>
      </c>
      <c r="N91" s="707">
        <f t="shared" si="14"/>
        <v>1</v>
      </c>
      <c r="O91" s="708"/>
      <c r="R91" s="702">
        <f t="shared" si="15"/>
        <v>0.6</v>
      </c>
      <c r="S91" s="703">
        <f t="shared" si="16"/>
        <v>0.71500000000000008</v>
      </c>
    </row>
    <row r="92" spans="2:19">
      <c r="B92" s="704">
        <f t="shared" si="12"/>
        <v>2074</v>
      </c>
      <c r="C92" s="705">
        <f t="shared" si="10"/>
        <v>0</v>
      </c>
      <c r="D92" s="706">
        <f t="shared" si="10"/>
        <v>0</v>
      </c>
      <c r="E92" s="706">
        <f t="shared" si="10"/>
        <v>0</v>
      </c>
      <c r="F92" s="706">
        <f t="shared" si="10"/>
        <v>0</v>
      </c>
      <c r="G92" s="706">
        <f t="shared" si="10"/>
        <v>1</v>
      </c>
      <c r="H92" s="707">
        <f t="shared" si="13"/>
        <v>1</v>
      </c>
      <c r="I92" s="705">
        <f t="shared" si="11"/>
        <v>0.2</v>
      </c>
      <c r="J92" s="706">
        <f t="shared" si="11"/>
        <v>0.3</v>
      </c>
      <c r="K92" s="706">
        <f t="shared" si="11"/>
        <v>0.25</v>
      </c>
      <c r="L92" s="706">
        <f t="shared" si="11"/>
        <v>0.05</v>
      </c>
      <c r="M92" s="706">
        <f t="shared" si="11"/>
        <v>0.2</v>
      </c>
      <c r="N92" s="707">
        <f t="shared" si="14"/>
        <v>1</v>
      </c>
      <c r="O92" s="708"/>
      <c r="R92" s="702">
        <f t="shared" si="15"/>
        <v>0.6</v>
      </c>
      <c r="S92" s="703">
        <f t="shared" si="16"/>
        <v>0.71500000000000008</v>
      </c>
    </row>
    <row r="93" spans="2:19">
      <c r="B93" s="704">
        <f t="shared" si="12"/>
        <v>2075</v>
      </c>
      <c r="C93" s="705">
        <f t="shared" si="10"/>
        <v>0</v>
      </c>
      <c r="D93" s="706">
        <f t="shared" si="10"/>
        <v>0</v>
      </c>
      <c r="E93" s="706">
        <f t="shared" si="10"/>
        <v>0</v>
      </c>
      <c r="F93" s="706">
        <f t="shared" si="10"/>
        <v>0</v>
      </c>
      <c r="G93" s="706">
        <f t="shared" si="10"/>
        <v>1</v>
      </c>
      <c r="H93" s="707">
        <f t="shared" si="13"/>
        <v>1</v>
      </c>
      <c r="I93" s="705">
        <f t="shared" si="11"/>
        <v>0.2</v>
      </c>
      <c r="J93" s="706">
        <f t="shared" si="11"/>
        <v>0.3</v>
      </c>
      <c r="K93" s="706">
        <f t="shared" si="11"/>
        <v>0.25</v>
      </c>
      <c r="L93" s="706">
        <f t="shared" si="11"/>
        <v>0.05</v>
      </c>
      <c r="M93" s="706">
        <f t="shared" si="11"/>
        <v>0.2</v>
      </c>
      <c r="N93" s="707">
        <f t="shared" si="14"/>
        <v>1</v>
      </c>
      <c r="O93" s="708"/>
      <c r="R93" s="702">
        <f t="shared" si="15"/>
        <v>0.6</v>
      </c>
      <c r="S93" s="703">
        <f t="shared" si="16"/>
        <v>0.71500000000000008</v>
      </c>
    </row>
    <row r="94" spans="2:19">
      <c r="B94" s="704">
        <f t="shared" si="12"/>
        <v>2076</v>
      </c>
      <c r="C94" s="705">
        <f t="shared" si="10"/>
        <v>0</v>
      </c>
      <c r="D94" s="706">
        <f t="shared" si="10"/>
        <v>0</v>
      </c>
      <c r="E94" s="706">
        <f t="shared" si="10"/>
        <v>0</v>
      </c>
      <c r="F94" s="706">
        <f t="shared" si="10"/>
        <v>0</v>
      </c>
      <c r="G94" s="706">
        <f t="shared" si="10"/>
        <v>1</v>
      </c>
      <c r="H94" s="707">
        <f t="shared" si="13"/>
        <v>1</v>
      </c>
      <c r="I94" s="705">
        <f t="shared" si="11"/>
        <v>0.2</v>
      </c>
      <c r="J94" s="706">
        <f t="shared" si="11"/>
        <v>0.3</v>
      </c>
      <c r="K94" s="706">
        <f t="shared" si="11"/>
        <v>0.25</v>
      </c>
      <c r="L94" s="706">
        <f t="shared" si="11"/>
        <v>0.05</v>
      </c>
      <c r="M94" s="706">
        <f t="shared" si="11"/>
        <v>0.2</v>
      </c>
      <c r="N94" s="707">
        <f t="shared" si="14"/>
        <v>1</v>
      </c>
      <c r="O94" s="708"/>
      <c r="R94" s="702">
        <f t="shared" si="15"/>
        <v>0.6</v>
      </c>
      <c r="S94" s="703">
        <f t="shared" si="16"/>
        <v>0.71500000000000008</v>
      </c>
    </row>
    <row r="95" spans="2:19">
      <c r="B95" s="704">
        <f t="shared" si="12"/>
        <v>2077</v>
      </c>
      <c r="C95" s="705">
        <f t="shared" si="10"/>
        <v>0</v>
      </c>
      <c r="D95" s="706">
        <f t="shared" si="10"/>
        <v>0</v>
      </c>
      <c r="E95" s="706">
        <f t="shared" si="10"/>
        <v>0</v>
      </c>
      <c r="F95" s="706">
        <f t="shared" si="10"/>
        <v>0</v>
      </c>
      <c r="G95" s="706">
        <f t="shared" si="10"/>
        <v>1</v>
      </c>
      <c r="H95" s="707">
        <f t="shared" si="13"/>
        <v>1</v>
      </c>
      <c r="I95" s="705">
        <f t="shared" si="11"/>
        <v>0.2</v>
      </c>
      <c r="J95" s="706">
        <f t="shared" si="11"/>
        <v>0.3</v>
      </c>
      <c r="K95" s="706">
        <f t="shared" si="11"/>
        <v>0.25</v>
      </c>
      <c r="L95" s="706">
        <f t="shared" si="11"/>
        <v>0.05</v>
      </c>
      <c r="M95" s="706">
        <f t="shared" si="11"/>
        <v>0.2</v>
      </c>
      <c r="N95" s="707">
        <f t="shared" si="14"/>
        <v>1</v>
      </c>
      <c r="O95" s="708"/>
      <c r="R95" s="702">
        <f t="shared" si="15"/>
        <v>0.6</v>
      </c>
      <c r="S95" s="703">
        <f t="shared" si="16"/>
        <v>0.71500000000000008</v>
      </c>
    </row>
    <row r="96" spans="2:19">
      <c r="B96" s="704">
        <f t="shared" si="12"/>
        <v>2078</v>
      </c>
      <c r="C96" s="705">
        <f t="shared" si="10"/>
        <v>0</v>
      </c>
      <c r="D96" s="706">
        <f t="shared" si="10"/>
        <v>0</v>
      </c>
      <c r="E96" s="706">
        <f t="shared" si="10"/>
        <v>0</v>
      </c>
      <c r="F96" s="706">
        <f t="shared" si="10"/>
        <v>0</v>
      </c>
      <c r="G96" s="706">
        <f t="shared" si="10"/>
        <v>1</v>
      </c>
      <c r="H96" s="707">
        <f t="shared" si="13"/>
        <v>1</v>
      </c>
      <c r="I96" s="705">
        <f t="shared" si="11"/>
        <v>0.2</v>
      </c>
      <c r="J96" s="706">
        <f t="shared" si="11"/>
        <v>0.3</v>
      </c>
      <c r="K96" s="706">
        <f t="shared" si="11"/>
        <v>0.25</v>
      </c>
      <c r="L96" s="706">
        <f t="shared" si="11"/>
        <v>0.05</v>
      </c>
      <c r="M96" s="706">
        <f t="shared" si="11"/>
        <v>0.2</v>
      </c>
      <c r="N96" s="707">
        <f t="shared" si="14"/>
        <v>1</v>
      </c>
      <c r="O96" s="708"/>
      <c r="R96" s="702">
        <f t="shared" si="15"/>
        <v>0.6</v>
      </c>
      <c r="S96" s="703">
        <f t="shared" si="16"/>
        <v>0.71500000000000008</v>
      </c>
    </row>
    <row r="97" spans="2:19">
      <c r="B97" s="704">
        <f t="shared" si="12"/>
        <v>2079</v>
      </c>
      <c r="C97" s="705">
        <f t="shared" si="10"/>
        <v>0</v>
      </c>
      <c r="D97" s="706">
        <f t="shared" si="10"/>
        <v>0</v>
      </c>
      <c r="E97" s="706">
        <f t="shared" si="10"/>
        <v>0</v>
      </c>
      <c r="F97" s="706">
        <f t="shared" si="10"/>
        <v>0</v>
      </c>
      <c r="G97" s="706">
        <f t="shared" si="10"/>
        <v>1</v>
      </c>
      <c r="H97" s="707">
        <f t="shared" si="13"/>
        <v>1</v>
      </c>
      <c r="I97" s="705">
        <f t="shared" si="11"/>
        <v>0.2</v>
      </c>
      <c r="J97" s="706">
        <f t="shared" si="11"/>
        <v>0.3</v>
      </c>
      <c r="K97" s="706">
        <f t="shared" si="11"/>
        <v>0.25</v>
      </c>
      <c r="L97" s="706">
        <f t="shared" si="11"/>
        <v>0.05</v>
      </c>
      <c r="M97" s="706">
        <f t="shared" si="11"/>
        <v>0.2</v>
      </c>
      <c r="N97" s="707">
        <f t="shared" si="14"/>
        <v>1</v>
      </c>
      <c r="O97" s="708"/>
      <c r="R97" s="702">
        <f t="shared" si="15"/>
        <v>0.6</v>
      </c>
      <c r="S97" s="703">
        <f t="shared" si="16"/>
        <v>0.71500000000000008</v>
      </c>
    </row>
    <row r="98" spans="2:19" ht="13.5" thickBot="1">
      <c r="B98" s="709">
        <f t="shared" si="12"/>
        <v>2080</v>
      </c>
      <c r="C98" s="710">
        <f t="shared" si="10"/>
        <v>0</v>
      </c>
      <c r="D98" s="711">
        <f t="shared" si="10"/>
        <v>0</v>
      </c>
      <c r="E98" s="711">
        <f t="shared" si="10"/>
        <v>0</v>
      </c>
      <c r="F98" s="711">
        <f t="shared" si="10"/>
        <v>0</v>
      </c>
      <c r="G98" s="711">
        <f t="shared" si="10"/>
        <v>1</v>
      </c>
      <c r="H98" s="712">
        <f t="shared" si="13"/>
        <v>1</v>
      </c>
      <c r="I98" s="710">
        <f t="shared" si="11"/>
        <v>0.2</v>
      </c>
      <c r="J98" s="711">
        <f t="shared" si="11"/>
        <v>0.3</v>
      </c>
      <c r="K98" s="711">
        <f t="shared" si="11"/>
        <v>0.25</v>
      </c>
      <c r="L98" s="711">
        <f t="shared" si="11"/>
        <v>0.05</v>
      </c>
      <c r="M98" s="711">
        <f t="shared" si="11"/>
        <v>0.2</v>
      </c>
      <c r="N98" s="712">
        <f t="shared" si="14"/>
        <v>1</v>
      </c>
      <c r="O98" s="713"/>
      <c r="R98" s="714">
        <f t="shared" si="15"/>
        <v>0.6</v>
      </c>
      <c r="S98" s="714">
        <f t="shared" si="16"/>
        <v>0.71500000000000008</v>
      </c>
    </row>
    <row r="99" spans="2:19">
      <c r="H99" s="715"/>
    </row>
    <row r="100" spans="2:19">
      <c r="H100" s="715"/>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6"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716" customWidth="1"/>
    <col min="2" max="2" width="6.28515625" style="716" customWidth="1"/>
    <col min="3" max="3" width="9.28515625" style="716" customWidth="1"/>
    <col min="4" max="4" width="7.42578125" style="716" customWidth="1"/>
    <col min="5" max="14" width="8" style="716" customWidth="1"/>
    <col min="15" max="16" width="8.42578125" style="716" customWidth="1"/>
    <col min="17" max="17" width="3.85546875" style="716" customWidth="1"/>
    <col min="18" max="18" width="3.42578125" style="716" customWidth="1"/>
    <col min="19" max="21" width="11.42578125" style="716" hidden="1" customWidth="1"/>
    <col min="22" max="22" width="10.28515625" style="716" hidden="1" customWidth="1"/>
    <col min="23" max="23" width="9.7109375" style="716" hidden="1" customWidth="1"/>
    <col min="24" max="24" width="9.42578125" style="716" hidden="1" customWidth="1"/>
    <col min="25" max="26" width="11.42578125" style="716" hidden="1" customWidth="1"/>
    <col min="27" max="27" width="2.85546875" style="716" hidden="1" customWidth="1"/>
    <col min="28" max="29" width="11.42578125" style="716"/>
    <col min="30" max="30" width="10.85546875" style="716" customWidth="1"/>
    <col min="31" max="16384" width="11.42578125" style="716"/>
  </cols>
  <sheetData>
    <row r="2" spans="2:30">
      <c r="C2" s="717" t="s">
        <v>34</v>
      </c>
      <c r="S2" s="717" t="s">
        <v>300</v>
      </c>
      <c r="AC2" s="716" t="s">
        <v>6</v>
      </c>
      <c r="AD2" s="861">
        <v>0.435</v>
      </c>
    </row>
    <row r="3" spans="2:30">
      <c r="B3" s="718"/>
      <c r="C3" s="718"/>
      <c r="S3" s="718"/>
      <c r="AC3" s="716" t="s">
        <v>256</v>
      </c>
      <c r="AD3" s="861">
        <v>0.129</v>
      </c>
    </row>
    <row r="4" spans="2:30">
      <c r="B4" s="718"/>
      <c r="C4" s="718" t="s">
        <v>38</v>
      </c>
      <c r="S4" s="718" t="s">
        <v>301</v>
      </c>
      <c r="AC4" s="716" t="s">
        <v>2</v>
      </c>
      <c r="AD4" s="861">
        <v>9.9000000000000005E-2</v>
      </c>
    </row>
    <row r="5" spans="2:30">
      <c r="B5" s="718"/>
      <c r="C5" s="718"/>
      <c r="S5" s="718" t="s">
        <v>38</v>
      </c>
      <c r="AC5" s="716" t="s">
        <v>16</v>
      </c>
      <c r="AD5" s="861">
        <v>2.7E-2</v>
      </c>
    </row>
    <row r="6" spans="2:30">
      <c r="B6" s="718"/>
      <c r="S6" s="718"/>
      <c r="AC6" s="716" t="s">
        <v>331</v>
      </c>
      <c r="AD6" s="861">
        <v>8.9999999999999993E-3</v>
      </c>
    </row>
    <row r="7" spans="2:30" ht="13.5" thickBot="1">
      <c r="B7" s="718"/>
      <c r="C7" s="719"/>
      <c r="S7" s="718"/>
      <c r="AC7" s="716" t="s">
        <v>332</v>
      </c>
      <c r="AD7" s="861">
        <v>7.1999999999999995E-2</v>
      </c>
    </row>
    <row r="8" spans="2:30" ht="13.5" thickBot="1">
      <c r="B8" s="718"/>
      <c r="D8" s="765">
        <v>6.2100000000000002E-2</v>
      </c>
      <c r="E8" s="720">
        <f>AD2</f>
        <v>0.435</v>
      </c>
      <c r="F8" s="721">
        <f>AD3</f>
        <v>0.129</v>
      </c>
      <c r="G8" s="721">
        <v>0</v>
      </c>
      <c r="H8" s="721">
        <v>0</v>
      </c>
      <c r="I8" s="721">
        <f>AD4</f>
        <v>9.9000000000000005E-2</v>
      </c>
      <c r="J8" s="721">
        <f>AD5</f>
        <v>2.7E-2</v>
      </c>
      <c r="K8" s="721">
        <f>AD6</f>
        <v>8.9999999999999993E-3</v>
      </c>
      <c r="L8" s="721">
        <f>AD7</f>
        <v>7.1999999999999995E-2</v>
      </c>
      <c r="M8" s="721">
        <f>AD8</f>
        <v>3.3000000000000002E-2</v>
      </c>
      <c r="N8" s="721">
        <f>AD9</f>
        <v>0.04</v>
      </c>
      <c r="O8" s="721">
        <f>AD10</f>
        <v>0.156</v>
      </c>
      <c r="P8" s="722">
        <f>SUM(E8:O8)</f>
        <v>1</v>
      </c>
      <c r="S8" s="718"/>
      <c r="T8" s="718"/>
      <c r="AC8" s="716" t="s">
        <v>231</v>
      </c>
      <c r="AD8" s="861">
        <v>3.3000000000000002E-2</v>
      </c>
    </row>
    <row r="9" spans="2:30" ht="13.5" thickBot="1">
      <c r="B9" s="723"/>
      <c r="C9" s="724"/>
      <c r="D9" s="725"/>
      <c r="E9" s="919" t="s">
        <v>41</v>
      </c>
      <c r="F9" s="920"/>
      <c r="G9" s="920"/>
      <c r="H9" s="920"/>
      <c r="I9" s="920"/>
      <c r="J9" s="920"/>
      <c r="K9" s="920"/>
      <c r="L9" s="920"/>
      <c r="M9" s="920"/>
      <c r="N9" s="920"/>
      <c r="O9" s="920"/>
      <c r="P9" s="726"/>
      <c r="AC9" s="716" t="s">
        <v>232</v>
      </c>
      <c r="AD9" s="861">
        <v>0.04</v>
      </c>
    </row>
    <row r="10" spans="2:30" ht="21.75" customHeight="1" thickBot="1">
      <c r="B10" s="917" t="s">
        <v>1</v>
      </c>
      <c r="C10" s="917" t="s">
        <v>33</v>
      </c>
      <c r="D10" s="917" t="s">
        <v>40</v>
      </c>
      <c r="E10" s="917" t="s">
        <v>228</v>
      </c>
      <c r="F10" s="917" t="s">
        <v>271</v>
      </c>
      <c r="G10" s="909" t="s">
        <v>267</v>
      </c>
      <c r="H10" s="917" t="s">
        <v>270</v>
      </c>
      <c r="I10" s="909" t="s">
        <v>2</v>
      </c>
      <c r="J10" s="917" t="s">
        <v>16</v>
      </c>
      <c r="K10" s="909" t="s">
        <v>229</v>
      </c>
      <c r="L10" s="906" t="s">
        <v>273</v>
      </c>
      <c r="M10" s="907"/>
      <c r="N10" s="907"/>
      <c r="O10" s="908"/>
      <c r="P10" s="917" t="s">
        <v>27</v>
      </c>
      <c r="AC10" s="716" t="s">
        <v>233</v>
      </c>
      <c r="AD10" s="861">
        <v>0.156</v>
      </c>
    </row>
    <row r="11" spans="2:30" s="728" customFormat="1" ht="42" customHeight="1" thickBot="1">
      <c r="B11" s="918"/>
      <c r="C11" s="918"/>
      <c r="D11" s="918"/>
      <c r="E11" s="918"/>
      <c r="F11" s="918"/>
      <c r="G11" s="911"/>
      <c r="H11" s="918"/>
      <c r="I11" s="911"/>
      <c r="J11" s="918"/>
      <c r="K11" s="911"/>
      <c r="L11" s="727" t="s">
        <v>230</v>
      </c>
      <c r="M11" s="727" t="s">
        <v>231</v>
      </c>
      <c r="N11" s="727" t="s">
        <v>232</v>
      </c>
      <c r="O11" s="727" t="s">
        <v>233</v>
      </c>
      <c r="P11" s="918"/>
      <c r="S11" s="365" t="s">
        <v>1</v>
      </c>
      <c r="T11" s="369" t="s">
        <v>302</v>
      </c>
      <c r="U11" s="365" t="s">
        <v>303</v>
      </c>
      <c r="V11" s="369" t="s">
        <v>304</v>
      </c>
      <c r="W11" s="365" t="s">
        <v>40</v>
      </c>
      <c r="X11" s="369" t="s">
        <v>305</v>
      </c>
    </row>
    <row r="12" spans="2:30" s="735" customFormat="1" ht="26.25" thickBot="1">
      <c r="B12" s="729"/>
      <c r="C12" s="730" t="s">
        <v>15</v>
      </c>
      <c r="D12" s="730" t="s">
        <v>24</v>
      </c>
      <c r="E12" s="731" t="s">
        <v>24</v>
      </c>
      <c r="F12" s="732" t="s">
        <v>24</v>
      </c>
      <c r="G12" s="732" t="s">
        <v>24</v>
      </c>
      <c r="H12" s="732" t="s">
        <v>24</v>
      </c>
      <c r="I12" s="732" t="s">
        <v>24</v>
      </c>
      <c r="J12" s="732" t="s">
        <v>24</v>
      </c>
      <c r="K12" s="732" t="s">
        <v>24</v>
      </c>
      <c r="L12" s="732" t="s">
        <v>24</v>
      </c>
      <c r="M12" s="732" t="s">
        <v>24</v>
      </c>
      <c r="N12" s="732" t="s">
        <v>24</v>
      </c>
      <c r="O12" s="733" t="s">
        <v>24</v>
      </c>
      <c r="P12" s="734" t="s">
        <v>39</v>
      </c>
      <c r="S12" s="736"/>
      <c r="T12" s="737" t="s">
        <v>306</v>
      </c>
      <c r="U12" s="736" t="s">
        <v>307</v>
      </c>
      <c r="V12" s="737" t="s">
        <v>15</v>
      </c>
      <c r="W12" s="738" t="s">
        <v>24</v>
      </c>
      <c r="X12" s="737" t="s">
        <v>15</v>
      </c>
    </row>
    <row r="13" spans="2:30">
      <c r="B13" s="739">
        <f>year</f>
        <v>2000</v>
      </c>
      <c r="C13" s="740">
        <f>'[2]Fraksi pengelolaan sampah BaU'!F30</f>
        <v>0</v>
      </c>
      <c r="D13" s="741">
        <v>1</v>
      </c>
      <c r="E13" s="742">
        <f>E$8</f>
        <v>0.435</v>
      </c>
      <c r="F13" s="742">
        <f t="shared" ref="E13:O28" si="0">F$8</f>
        <v>0.129</v>
      </c>
      <c r="G13" s="742">
        <f t="shared" si="0"/>
        <v>0</v>
      </c>
      <c r="H13" s="742">
        <f>H$8</f>
        <v>0</v>
      </c>
      <c r="I13" s="742">
        <f t="shared" si="0"/>
        <v>9.9000000000000005E-2</v>
      </c>
      <c r="J13" s="742">
        <f t="shared" si="0"/>
        <v>2.7E-2</v>
      </c>
      <c r="K13" s="742">
        <f t="shared" si="0"/>
        <v>8.9999999999999993E-3</v>
      </c>
      <c r="L13" s="742">
        <f>L$8</f>
        <v>7.1999999999999995E-2</v>
      </c>
      <c r="M13" s="742">
        <f>M$8</f>
        <v>3.3000000000000002E-2</v>
      </c>
      <c r="N13" s="742">
        <f>N$8</f>
        <v>0.04</v>
      </c>
      <c r="O13" s="742">
        <f>O$8</f>
        <v>0.156</v>
      </c>
      <c r="P13" s="743">
        <f t="shared" ref="P13:P44" si="1">SUM(E13:O13)</f>
        <v>1</v>
      </c>
      <c r="S13" s="739">
        <f>year</f>
        <v>2000</v>
      </c>
      <c r="T13" s="744">
        <v>0</v>
      </c>
      <c r="U13" s="744">
        <v>5</v>
      </c>
      <c r="V13" s="745">
        <f>T13*U13</f>
        <v>0</v>
      </c>
      <c r="W13" s="746">
        <v>1</v>
      </c>
      <c r="X13" s="747">
        <f t="shared" ref="X13:X44" si="2">V13*W13</f>
        <v>0</v>
      </c>
    </row>
    <row r="14" spans="2:30">
      <c r="B14" s="748">
        <f t="shared" ref="B14:B45" si="3">B13+1</f>
        <v>2001</v>
      </c>
      <c r="C14" s="740">
        <f>'[2]Fraksi pengelolaan sampah BaU'!F31</f>
        <v>0</v>
      </c>
      <c r="D14" s="741">
        <v>1</v>
      </c>
      <c r="E14" s="742">
        <f t="shared" si="0"/>
        <v>0.435</v>
      </c>
      <c r="F14" s="742">
        <f t="shared" si="0"/>
        <v>0.129</v>
      </c>
      <c r="G14" s="742">
        <f t="shared" si="0"/>
        <v>0</v>
      </c>
      <c r="H14" s="742">
        <f t="shared" si="0"/>
        <v>0</v>
      </c>
      <c r="I14" s="742">
        <f t="shared" si="0"/>
        <v>9.9000000000000005E-2</v>
      </c>
      <c r="J14" s="742">
        <f t="shared" si="0"/>
        <v>2.7E-2</v>
      </c>
      <c r="K14" s="742">
        <f t="shared" si="0"/>
        <v>8.9999999999999993E-3</v>
      </c>
      <c r="L14" s="742">
        <f t="shared" si="0"/>
        <v>7.1999999999999995E-2</v>
      </c>
      <c r="M14" s="742">
        <f t="shared" si="0"/>
        <v>3.3000000000000002E-2</v>
      </c>
      <c r="N14" s="742">
        <f t="shared" si="0"/>
        <v>0.04</v>
      </c>
      <c r="O14" s="742">
        <f t="shared" si="0"/>
        <v>0.156</v>
      </c>
      <c r="P14" s="749">
        <f t="shared" si="1"/>
        <v>1</v>
      </c>
      <c r="S14" s="748">
        <f t="shared" ref="S14:S77" si="4">S13+1</f>
        <v>2001</v>
      </c>
      <c r="T14" s="750">
        <v>0</v>
      </c>
      <c r="U14" s="750">
        <v>5</v>
      </c>
      <c r="V14" s="751">
        <f>T14*U14</f>
        <v>0</v>
      </c>
      <c r="W14" s="752">
        <v>1</v>
      </c>
      <c r="X14" s="753">
        <f t="shared" si="2"/>
        <v>0</v>
      </c>
    </row>
    <row r="15" spans="2:30">
      <c r="B15" s="748">
        <f t="shared" si="3"/>
        <v>2002</v>
      </c>
      <c r="C15" s="740">
        <f>'[2]Fraksi pengelolaan sampah BaU'!F32</f>
        <v>0</v>
      </c>
      <c r="D15" s="741">
        <v>1</v>
      </c>
      <c r="E15" s="742">
        <f t="shared" si="0"/>
        <v>0.435</v>
      </c>
      <c r="F15" s="742">
        <f t="shared" si="0"/>
        <v>0.129</v>
      </c>
      <c r="G15" s="742">
        <f t="shared" si="0"/>
        <v>0</v>
      </c>
      <c r="H15" s="742">
        <f t="shared" si="0"/>
        <v>0</v>
      </c>
      <c r="I15" s="742">
        <f t="shared" si="0"/>
        <v>9.9000000000000005E-2</v>
      </c>
      <c r="J15" s="742">
        <f t="shared" si="0"/>
        <v>2.7E-2</v>
      </c>
      <c r="K15" s="742">
        <f t="shared" si="0"/>
        <v>8.9999999999999993E-3</v>
      </c>
      <c r="L15" s="742">
        <f t="shared" si="0"/>
        <v>7.1999999999999995E-2</v>
      </c>
      <c r="M15" s="742">
        <f t="shared" si="0"/>
        <v>3.3000000000000002E-2</v>
      </c>
      <c r="N15" s="742">
        <f t="shared" si="0"/>
        <v>0.04</v>
      </c>
      <c r="O15" s="742">
        <f t="shared" si="0"/>
        <v>0.156</v>
      </c>
      <c r="P15" s="749">
        <f t="shared" si="1"/>
        <v>1</v>
      </c>
      <c r="S15" s="748">
        <f t="shared" si="4"/>
        <v>2002</v>
      </c>
      <c r="T15" s="750">
        <v>0</v>
      </c>
      <c r="U15" s="750">
        <v>5</v>
      </c>
      <c r="V15" s="751">
        <f t="shared" ref="V15:V78" si="5">T15*U15</f>
        <v>0</v>
      </c>
      <c r="W15" s="752">
        <v>1</v>
      </c>
      <c r="X15" s="753">
        <f t="shared" si="2"/>
        <v>0</v>
      </c>
    </row>
    <row r="16" spans="2:30">
      <c r="B16" s="748">
        <f t="shared" si="3"/>
        <v>2003</v>
      </c>
      <c r="C16" s="740">
        <f>'[2]Fraksi pengelolaan sampah BaU'!F33</f>
        <v>0</v>
      </c>
      <c r="D16" s="741">
        <v>1</v>
      </c>
      <c r="E16" s="742">
        <f t="shared" si="0"/>
        <v>0.435</v>
      </c>
      <c r="F16" s="742">
        <f t="shared" si="0"/>
        <v>0.129</v>
      </c>
      <c r="G16" s="742">
        <f t="shared" si="0"/>
        <v>0</v>
      </c>
      <c r="H16" s="742">
        <f t="shared" si="0"/>
        <v>0</v>
      </c>
      <c r="I16" s="742">
        <f t="shared" si="0"/>
        <v>9.9000000000000005E-2</v>
      </c>
      <c r="J16" s="742">
        <f t="shared" si="0"/>
        <v>2.7E-2</v>
      </c>
      <c r="K16" s="742">
        <f t="shared" si="0"/>
        <v>8.9999999999999993E-3</v>
      </c>
      <c r="L16" s="742">
        <f t="shared" si="0"/>
        <v>7.1999999999999995E-2</v>
      </c>
      <c r="M16" s="742">
        <f t="shared" si="0"/>
        <v>3.3000000000000002E-2</v>
      </c>
      <c r="N16" s="742">
        <f t="shared" si="0"/>
        <v>0.04</v>
      </c>
      <c r="O16" s="742">
        <f t="shared" si="0"/>
        <v>0.156</v>
      </c>
      <c r="P16" s="749">
        <f t="shared" si="1"/>
        <v>1</v>
      </c>
      <c r="S16" s="748">
        <f t="shared" si="4"/>
        <v>2003</v>
      </c>
      <c r="T16" s="750">
        <v>0</v>
      </c>
      <c r="U16" s="750">
        <v>5</v>
      </c>
      <c r="V16" s="751">
        <f t="shared" si="5"/>
        <v>0</v>
      </c>
      <c r="W16" s="752">
        <v>1</v>
      </c>
      <c r="X16" s="753">
        <f t="shared" si="2"/>
        <v>0</v>
      </c>
    </row>
    <row r="17" spans="2:24">
      <c r="B17" s="748">
        <f t="shared" si="3"/>
        <v>2004</v>
      </c>
      <c r="C17" s="740">
        <f>'[2]Fraksi pengelolaan sampah BaU'!F34</f>
        <v>0</v>
      </c>
      <c r="D17" s="741">
        <v>1</v>
      </c>
      <c r="E17" s="742">
        <f t="shared" si="0"/>
        <v>0.435</v>
      </c>
      <c r="F17" s="742">
        <f t="shared" si="0"/>
        <v>0.129</v>
      </c>
      <c r="G17" s="742">
        <f t="shared" si="0"/>
        <v>0</v>
      </c>
      <c r="H17" s="742">
        <f t="shared" si="0"/>
        <v>0</v>
      </c>
      <c r="I17" s="742">
        <f t="shared" si="0"/>
        <v>9.9000000000000005E-2</v>
      </c>
      <c r="J17" s="742">
        <f t="shared" si="0"/>
        <v>2.7E-2</v>
      </c>
      <c r="K17" s="742">
        <f t="shared" si="0"/>
        <v>8.9999999999999993E-3</v>
      </c>
      <c r="L17" s="742">
        <f t="shared" si="0"/>
        <v>7.1999999999999995E-2</v>
      </c>
      <c r="M17" s="742">
        <f t="shared" si="0"/>
        <v>3.3000000000000002E-2</v>
      </c>
      <c r="N17" s="742">
        <f t="shared" si="0"/>
        <v>0.04</v>
      </c>
      <c r="O17" s="742">
        <f t="shared" si="0"/>
        <v>0.156</v>
      </c>
      <c r="P17" s="749">
        <f t="shared" si="1"/>
        <v>1</v>
      </c>
      <c r="S17" s="748">
        <f t="shared" si="4"/>
        <v>2004</v>
      </c>
      <c r="T17" s="750">
        <v>0</v>
      </c>
      <c r="U17" s="750">
        <v>5</v>
      </c>
      <c r="V17" s="751">
        <f t="shared" si="5"/>
        <v>0</v>
      </c>
      <c r="W17" s="752">
        <v>1</v>
      </c>
      <c r="X17" s="753">
        <f t="shared" si="2"/>
        <v>0</v>
      </c>
    </row>
    <row r="18" spans="2:24">
      <c r="B18" s="748">
        <f t="shared" si="3"/>
        <v>2005</v>
      </c>
      <c r="C18" s="740">
        <f>'[2]Fraksi pengelolaan sampah BaU'!F35</f>
        <v>0</v>
      </c>
      <c r="D18" s="741">
        <v>1</v>
      </c>
      <c r="E18" s="742">
        <f t="shared" si="0"/>
        <v>0.435</v>
      </c>
      <c r="F18" s="742">
        <f t="shared" si="0"/>
        <v>0.129</v>
      </c>
      <c r="G18" s="742">
        <f t="shared" si="0"/>
        <v>0</v>
      </c>
      <c r="H18" s="742">
        <f t="shared" si="0"/>
        <v>0</v>
      </c>
      <c r="I18" s="742">
        <f t="shared" si="0"/>
        <v>9.9000000000000005E-2</v>
      </c>
      <c r="J18" s="742">
        <f t="shared" si="0"/>
        <v>2.7E-2</v>
      </c>
      <c r="K18" s="742">
        <f t="shared" si="0"/>
        <v>8.9999999999999993E-3</v>
      </c>
      <c r="L18" s="742">
        <f t="shared" si="0"/>
        <v>7.1999999999999995E-2</v>
      </c>
      <c r="M18" s="742">
        <f t="shared" si="0"/>
        <v>3.3000000000000002E-2</v>
      </c>
      <c r="N18" s="742">
        <f t="shared" si="0"/>
        <v>0.04</v>
      </c>
      <c r="O18" s="742">
        <f t="shared" si="0"/>
        <v>0.156</v>
      </c>
      <c r="P18" s="749">
        <f t="shared" si="1"/>
        <v>1</v>
      </c>
      <c r="S18" s="748">
        <f t="shared" si="4"/>
        <v>2005</v>
      </c>
      <c r="T18" s="750">
        <v>0</v>
      </c>
      <c r="U18" s="750">
        <v>5</v>
      </c>
      <c r="V18" s="751">
        <f t="shared" si="5"/>
        <v>0</v>
      </c>
      <c r="W18" s="752">
        <v>1</v>
      </c>
      <c r="X18" s="753">
        <f t="shared" si="2"/>
        <v>0</v>
      </c>
    </row>
    <row r="19" spans="2:24">
      <c r="B19" s="748">
        <f t="shared" si="3"/>
        <v>2006</v>
      </c>
      <c r="C19" s="740">
        <f>'[2]Fraksi pengelolaan sampah BaU'!F36</f>
        <v>0</v>
      </c>
      <c r="D19" s="741">
        <v>1</v>
      </c>
      <c r="E19" s="742">
        <f t="shared" si="0"/>
        <v>0.435</v>
      </c>
      <c r="F19" s="742">
        <f t="shared" si="0"/>
        <v>0.129</v>
      </c>
      <c r="G19" s="742">
        <f t="shared" si="0"/>
        <v>0</v>
      </c>
      <c r="H19" s="742">
        <f t="shared" si="0"/>
        <v>0</v>
      </c>
      <c r="I19" s="742">
        <f t="shared" si="0"/>
        <v>9.9000000000000005E-2</v>
      </c>
      <c r="J19" s="742">
        <f t="shared" si="0"/>
        <v>2.7E-2</v>
      </c>
      <c r="K19" s="742">
        <f t="shared" si="0"/>
        <v>8.9999999999999993E-3</v>
      </c>
      <c r="L19" s="742">
        <f t="shared" si="0"/>
        <v>7.1999999999999995E-2</v>
      </c>
      <c r="M19" s="742">
        <f t="shared" si="0"/>
        <v>3.3000000000000002E-2</v>
      </c>
      <c r="N19" s="742">
        <f t="shared" si="0"/>
        <v>0.04</v>
      </c>
      <c r="O19" s="742">
        <f t="shared" si="0"/>
        <v>0.156</v>
      </c>
      <c r="P19" s="749">
        <f t="shared" si="1"/>
        <v>1</v>
      </c>
      <c r="S19" s="748">
        <f t="shared" si="4"/>
        <v>2006</v>
      </c>
      <c r="T19" s="750">
        <v>0</v>
      </c>
      <c r="U19" s="750">
        <v>5</v>
      </c>
      <c r="V19" s="751">
        <f t="shared" si="5"/>
        <v>0</v>
      </c>
      <c r="W19" s="752">
        <v>1</v>
      </c>
      <c r="X19" s="753">
        <f t="shared" si="2"/>
        <v>0</v>
      </c>
    </row>
    <row r="20" spans="2:24">
      <c r="B20" s="748">
        <f t="shared" si="3"/>
        <v>2007</v>
      </c>
      <c r="C20" s="740">
        <f>'[2]Fraksi pengelolaan sampah BaU'!F37</f>
        <v>0</v>
      </c>
      <c r="D20" s="741">
        <v>1</v>
      </c>
      <c r="E20" s="742">
        <f t="shared" si="0"/>
        <v>0.435</v>
      </c>
      <c r="F20" s="742">
        <f t="shared" si="0"/>
        <v>0.129</v>
      </c>
      <c r="G20" s="742">
        <f t="shared" si="0"/>
        <v>0</v>
      </c>
      <c r="H20" s="742">
        <f t="shared" si="0"/>
        <v>0</v>
      </c>
      <c r="I20" s="742">
        <f t="shared" si="0"/>
        <v>9.9000000000000005E-2</v>
      </c>
      <c r="J20" s="742">
        <f t="shared" si="0"/>
        <v>2.7E-2</v>
      </c>
      <c r="K20" s="742">
        <f t="shared" si="0"/>
        <v>8.9999999999999993E-3</v>
      </c>
      <c r="L20" s="742">
        <f t="shared" si="0"/>
        <v>7.1999999999999995E-2</v>
      </c>
      <c r="M20" s="742">
        <f t="shared" si="0"/>
        <v>3.3000000000000002E-2</v>
      </c>
      <c r="N20" s="742">
        <f t="shared" si="0"/>
        <v>0.04</v>
      </c>
      <c r="O20" s="742">
        <f t="shared" si="0"/>
        <v>0.156</v>
      </c>
      <c r="P20" s="749">
        <f t="shared" si="1"/>
        <v>1</v>
      </c>
      <c r="S20" s="748">
        <f t="shared" si="4"/>
        <v>2007</v>
      </c>
      <c r="T20" s="750">
        <v>0</v>
      </c>
      <c r="U20" s="750">
        <v>5</v>
      </c>
      <c r="V20" s="751">
        <f t="shared" si="5"/>
        <v>0</v>
      </c>
      <c r="W20" s="752">
        <v>1</v>
      </c>
      <c r="X20" s="753">
        <f t="shared" si="2"/>
        <v>0</v>
      </c>
    </row>
    <row r="21" spans="2:24">
      <c r="B21" s="748">
        <f t="shared" si="3"/>
        <v>2008</v>
      </c>
      <c r="C21" s="740">
        <f>'[2]Fraksi pengelolaan sampah BaU'!F38</f>
        <v>0</v>
      </c>
      <c r="D21" s="741">
        <v>1</v>
      </c>
      <c r="E21" s="742">
        <f t="shared" si="0"/>
        <v>0.435</v>
      </c>
      <c r="F21" s="742">
        <f t="shared" si="0"/>
        <v>0.129</v>
      </c>
      <c r="G21" s="742">
        <f t="shared" si="0"/>
        <v>0</v>
      </c>
      <c r="H21" s="742">
        <f t="shared" si="0"/>
        <v>0</v>
      </c>
      <c r="I21" s="742">
        <f t="shared" si="0"/>
        <v>9.9000000000000005E-2</v>
      </c>
      <c r="J21" s="742">
        <f t="shared" si="0"/>
        <v>2.7E-2</v>
      </c>
      <c r="K21" s="742">
        <f t="shared" si="0"/>
        <v>8.9999999999999993E-3</v>
      </c>
      <c r="L21" s="742">
        <f t="shared" si="0"/>
        <v>7.1999999999999995E-2</v>
      </c>
      <c r="M21" s="742">
        <f t="shared" si="0"/>
        <v>3.3000000000000002E-2</v>
      </c>
      <c r="N21" s="742">
        <f t="shared" si="0"/>
        <v>0.04</v>
      </c>
      <c r="O21" s="742">
        <f t="shared" si="0"/>
        <v>0.156</v>
      </c>
      <c r="P21" s="749">
        <f t="shared" si="1"/>
        <v>1</v>
      </c>
      <c r="S21" s="748">
        <f t="shared" si="4"/>
        <v>2008</v>
      </c>
      <c r="T21" s="750">
        <v>0</v>
      </c>
      <c r="U21" s="750">
        <v>5</v>
      </c>
      <c r="V21" s="751">
        <f t="shared" si="5"/>
        <v>0</v>
      </c>
      <c r="W21" s="752">
        <v>1</v>
      </c>
      <c r="X21" s="753">
        <f t="shared" si="2"/>
        <v>0</v>
      </c>
    </row>
    <row r="22" spans="2:24">
      <c r="B22" s="748">
        <f t="shared" si="3"/>
        <v>2009</v>
      </c>
      <c r="C22" s="740">
        <f>'[2]Fraksi pengelolaan sampah BaU'!F39</f>
        <v>0</v>
      </c>
      <c r="D22" s="741">
        <v>1</v>
      </c>
      <c r="E22" s="742">
        <f t="shared" si="0"/>
        <v>0.435</v>
      </c>
      <c r="F22" s="742">
        <f t="shared" si="0"/>
        <v>0.129</v>
      </c>
      <c r="G22" s="742">
        <f t="shared" si="0"/>
        <v>0</v>
      </c>
      <c r="H22" s="742">
        <f t="shared" si="0"/>
        <v>0</v>
      </c>
      <c r="I22" s="742">
        <f t="shared" si="0"/>
        <v>9.9000000000000005E-2</v>
      </c>
      <c r="J22" s="742">
        <f t="shared" si="0"/>
        <v>2.7E-2</v>
      </c>
      <c r="K22" s="742">
        <f t="shared" si="0"/>
        <v>8.9999999999999993E-3</v>
      </c>
      <c r="L22" s="742">
        <f t="shared" si="0"/>
        <v>7.1999999999999995E-2</v>
      </c>
      <c r="M22" s="742">
        <f t="shared" si="0"/>
        <v>3.3000000000000002E-2</v>
      </c>
      <c r="N22" s="742">
        <f t="shared" si="0"/>
        <v>0.04</v>
      </c>
      <c r="O22" s="742">
        <f t="shared" si="0"/>
        <v>0.156</v>
      </c>
      <c r="P22" s="749">
        <f t="shared" si="1"/>
        <v>1</v>
      </c>
      <c r="S22" s="748">
        <f t="shared" si="4"/>
        <v>2009</v>
      </c>
      <c r="T22" s="750">
        <v>0</v>
      </c>
      <c r="U22" s="750">
        <v>5</v>
      </c>
      <c r="V22" s="751">
        <f t="shared" si="5"/>
        <v>0</v>
      </c>
      <c r="W22" s="752">
        <v>1</v>
      </c>
      <c r="X22" s="753">
        <f t="shared" si="2"/>
        <v>0</v>
      </c>
    </row>
    <row r="23" spans="2:24">
      <c r="B23" s="748">
        <f t="shared" si="3"/>
        <v>2010</v>
      </c>
      <c r="C23" s="740">
        <f>'[2]Fraksi pengelolaan sampah BaU'!F40</f>
        <v>0</v>
      </c>
      <c r="D23" s="741">
        <v>1</v>
      </c>
      <c r="E23" s="742">
        <f t="shared" ref="E23:O38" si="6">E$8</f>
        <v>0.435</v>
      </c>
      <c r="F23" s="742">
        <f t="shared" si="6"/>
        <v>0.129</v>
      </c>
      <c r="G23" s="742">
        <f t="shared" si="0"/>
        <v>0</v>
      </c>
      <c r="H23" s="742">
        <f t="shared" si="6"/>
        <v>0</v>
      </c>
      <c r="I23" s="742">
        <f t="shared" si="0"/>
        <v>9.9000000000000005E-2</v>
      </c>
      <c r="J23" s="742">
        <f t="shared" si="6"/>
        <v>2.7E-2</v>
      </c>
      <c r="K23" s="742">
        <f t="shared" si="6"/>
        <v>8.9999999999999993E-3</v>
      </c>
      <c r="L23" s="742">
        <f t="shared" si="6"/>
        <v>7.1999999999999995E-2</v>
      </c>
      <c r="M23" s="742">
        <f t="shared" si="6"/>
        <v>3.3000000000000002E-2</v>
      </c>
      <c r="N23" s="742">
        <f t="shared" si="6"/>
        <v>0.04</v>
      </c>
      <c r="O23" s="742">
        <f t="shared" si="6"/>
        <v>0.156</v>
      </c>
      <c r="P23" s="749">
        <f t="shared" si="1"/>
        <v>1</v>
      </c>
      <c r="S23" s="748">
        <f t="shared" si="4"/>
        <v>2010</v>
      </c>
      <c r="T23" s="750">
        <v>0</v>
      </c>
      <c r="U23" s="750">
        <v>5</v>
      </c>
      <c r="V23" s="751">
        <f t="shared" si="5"/>
        <v>0</v>
      </c>
      <c r="W23" s="752">
        <v>1</v>
      </c>
      <c r="X23" s="753">
        <f t="shared" si="2"/>
        <v>0</v>
      </c>
    </row>
    <row r="24" spans="2:24">
      <c r="B24" s="748">
        <f t="shared" si="3"/>
        <v>2011</v>
      </c>
      <c r="C24" s="860">
        <f>'[3]Fraksi pengelolaan sampah BaU'!F29</f>
        <v>0</v>
      </c>
      <c r="D24" s="741">
        <v>1</v>
      </c>
      <c r="E24" s="742">
        <f t="shared" si="6"/>
        <v>0.435</v>
      </c>
      <c r="F24" s="742">
        <f t="shared" si="6"/>
        <v>0.129</v>
      </c>
      <c r="G24" s="742">
        <f t="shared" si="0"/>
        <v>0</v>
      </c>
      <c r="H24" s="742">
        <f t="shared" si="6"/>
        <v>0</v>
      </c>
      <c r="I24" s="742">
        <f t="shared" si="0"/>
        <v>9.9000000000000005E-2</v>
      </c>
      <c r="J24" s="742">
        <f t="shared" si="6"/>
        <v>2.7E-2</v>
      </c>
      <c r="K24" s="742">
        <f t="shared" si="6"/>
        <v>8.9999999999999993E-3</v>
      </c>
      <c r="L24" s="742">
        <f t="shared" si="6"/>
        <v>7.1999999999999995E-2</v>
      </c>
      <c r="M24" s="742">
        <f t="shared" si="6"/>
        <v>3.3000000000000002E-2</v>
      </c>
      <c r="N24" s="742">
        <f t="shared" si="6"/>
        <v>0.04</v>
      </c>
      <c r="O24" s="742">
        <f t="shared" si="6"/>
        <v>0.156</v>
      </c>
      <c r="P24" s="749">
        <f t="shared" si="1"/>
        <v>1</v>
      </c>
      <c r="S24" s="748">
        <f t="shared" si="4"/>
        <v>2011</v>
      </c>
      <c r="T24" s="750">
        <v>0</v>
      </c>
      <c r="U24" s="750">
        <v>5</v>
      </c>
      <c r="V24" s="751">
        <f t="shared" si="5"/>
        <v>0</v>
      </c>
      <c r="W24" s="752">
        <v>1</v>
      </c>
      <c r="X24" s="753">
        <f t="shared" si="2"/>
        <v>0</v>
      </c>
    </row>
    <row r="25" spans="2:24">
      <c r="B25" s="748">
        <f t="shared" si="3"/>
        <v>2012</v>
      </c>
      <c r="C25" s="860">
        <f>'[3]Fraksi pengelolaan sampah BaU'!F30</f>
        <v>0</v>
      </c>
      <c r="D25" s="741">
        <v>1</v>
      </c>
      <c r="E25" s="742">
        <f t="shared" si="6"/>
        <v>0.435</v>
      </c>
      <c r="F25" s="742">
        <f t="shared" si="6"/>
        <v>0.129</v>
      </c>
      <c r="G25" s="742">
        <f t="shared" si="0"/>
        <v>0</v>
      </c>
      <c r="H25" s="742">
        <f t="shared" si="6"/>
        <v>0</v>
      </c>
      <c r="I25" s="742">
        <f t="shared" si="0"/>
        <v>9.9000000000000005E-2</v>
      </c>
      <c r="J25" s="742">
        <f t="shared" si="6"/>
        <v>2.7E-2</v>
      </c>
      <c r="K25" s="742">
        <f t="shared" si="6"/>
        <v>8.9999999999999993E-3</v>
      </c>
      <c r="L25" s="742">
        <f t="shared" si="6"/>
        <v>7.1999999999999995E-2</v>
      </c>
      <c r="M25" s="742">
        <f t="shared" si="6"/>
        <v>3.3000000000000002E-2</v>
      </c>
      <c r="N25" s="742">
        <f t="shared" si="6"/>
        <v>0.04</v>
      </c>
      <c r="O25" s="742">
        <f t="shared" si="6"/>
        <v>0.156</v>
      </c>
      <c r="P25" s="749">
        <f t="shared" si="1"/>
        <v>1</v>
      </c>
      <c r="S25" s="748">
        <f t="shared" si="4"/>
        <v>2012</v>
      </c>
      <c r="T25" s="750">
        <v>0</v>
      </c>
      <c r="U25" s="750">
        <v>5</v>
      </c>
      <c r="V25" s="751">
        <f t="shared" si="5"/>
        <v>0</v>
      </c>
      <c r="W25" s="752">
        <v>1</v>
      </c>
      <c r="X25" s="753">
        <f t="shared" si="2"/>
        <v>0</v>
      </c>
    </row>
    <row r="26" spans="2:24">
      <c r="B26" s="748">
        <f t="shared" si="3"/>
        <v>2013</v>
      </c>
      <c r="C26" s="860">
        <f>'[3]Fraksi pengelolaan sampah BaU'!F31</f>
        <v>0</v>
      </c>
      <c r="D26" s="741">
        <v>1</v>
      </c>
      <c r="E26" s="742">
        <f t="shared" si="6"/>
        <v>0.435</v>
      </c>
      <c r="F26" s="742">
        <f t="shared" si="6"/>
        <v>0.129</v>
      </c>
      <c r="G26" s="742">
        <f t="shared" si="0"/>
        <v>0</v>
      </c>
      <c r="H26" s="742">
        <f t="shared" si="6"/>
        <v>0</v>
      </c>
      <c r="I26" s="742">
        <f t="shared" si="0"/>
        <v>9.9000000000000005E-2</v>
      </c>
      <c r="J26" s="742">
        <f t="shared" si="6"/>
        <v>2.7E-2</v>
      </c>
      <c r="K26" s="742">
        <f t="shared" si="6"/>
        <v>8.9999999999999993E-3</v>
      </c>
      <c r="L26" s="742">
        <f t="shared" si="6"/>
        <v>7.1999999999999995E-2</v>
      </c>
      <c r="M26" s="742">
        <f t="shared" si="6"/>
        <v>3.3000000000000002E-2</v>
      </c>
      <c r="N26" s="742">
        <f t="shared" si="6"/>
        <v>0.04</v>
      </c>
      <c r="O26" s="742">
        <f t="shared" si="6"/>
        <v>0.156</v>
      </c>
      <c r="P26" s="749">
        <f t="shared" si="1"/>
        <v>1</v>
      </c>
      <c r="S26" s="748">
        <f t="shared" si="4"/>
        <v>2013</v>
      </c>
      <c r="T26" s="750">
        <v>0</v>
      </c>
      <c r="U26" s="750">
        <v>5</v>
      </c>
      <c r="V26" s="751">
        <f t="shared" si="5"/>
        <v>0</v>
      </c>
      <c r="W26" s="752">
        <v>1</v>
      </c>
      <c r="X26" s="753">
        <f t="shared" si="2"/>
        <v>0</v>
      </c>
    </row>
    <row r="27" spans="2:24">
      <c r="B27" s="748">
        <f t="shared" si="3"/>
        <v>2014</v>
      </c>
      <c r="C27" s="860">
        <f>'[3]Fraksi pengelolaan sampah BaU'!F32</f>
        <v>0</v>
      </c>
      <c r="D27" s="741">
        <v>1</v>
      </c>
      <c r="E27" s="742">
        <f t="shared" si="6"/>
        <v>0.435</v>
      </c>
      <c r="F27" s="742">
        <f t="shared" si="6"/>
        <v>0.129</v>
      </c>
      <c r="G27" s="742">
        <f t="shared" si="0"/>
        <v>0</v>
      </c>
      <c r="H27" s="742">
        <f t="shared" si="6"/>
        <v>0</v>
      </c>
      <c r="I27" s="742">
        <f t="shared" si="0"/>
        <v>9.9000000000000005E-2</v>
      </c>
      <c r="J27" s="742">
        <f t="shared" si="6"/>
        <v>2.7E-2</v>
      </c>
      <c r="K27" s="742">
        <f t="shared" si="6"/>
        <v>8.9999999999999993E-3</v>
      </c>
      <c r="L27" s="742">
        <f t="shared" si="6"/>
        <v>7.1999999999999995E-2</v>
      </c>
      <c r="M27" s="742">
        <f t="shared" si="6"/>
        <v>3.3000000000000002E-2</v>
      </c>
      <c r="N27" s="742">
        <f t="shared" si="6"/>
        <v>0.04</v>
      </c>
      <c r="O27" s="742">
        <f t="shared" si="6"/>
        <v>0.156</v>
      </c>
      <c r="P27" s="749">
        <f t="shared" si="1"/>
        <v>1</v>
      </c>
      <c r="S27" s="748">
        <f t="shared" si="4"/>
        <v>2014</v>
      </c>
      <c r="T27" s="750">
        <v>0</v>
      </c>
      <c r="U27" s="750">
        <v>5</v>
      </c>
      <c r="V27" s="751">
        <f t="shared" si="5"/>
        <v>0</v>
      </c>
      <c r="W27" s="752">
        <v>1</v>
      </c>
      <c r="X27" s="753">
        <f t="shared" si="2"/>
        <v>0</v>
      </c>
    </row>
    <row r="28" spans="2:24">
      <c r="B28" s="748">
        <f t="shared" si="3"/>
        <v>2015</v>
      </c>
      <c r="C28" s="860">
        <f>'[3]Fraksi pengelolaan sampah BaU'!F33</f>
        <v>0</v>
      </c>
      <c r="D28" s="741">
        <v>1</v>
      </c>
      <c r="E28" s="742">
        <f t="shared" si="6"/>
        <v>0.435</v>
      </c>
      <c r="F28" s="742">
        <f t="shared" si="6"/>
        <v>0.129</v>
      </c>
      <c r="G28" s="742">
        <f t="shared" si="0"/>
        <v>0</v>
      </c>
      <c r="H28" s="742">
        <f t="shared" si="6"/>
        <v>0</v>
      </c>
      <c r="I28" s="742">
        <f t="shared" si="0"/>
        <v>9.9000000000000005E-2</v>
      </c>
      <c r="J28" s="742">
        <f t="shared" si="6"/>
        <v>2.7E-2</v>
      </c>
      <c r="K28" s="742">
        <f t="shared" si="6"/>
        <v>8.9999999999999993E-3</v>
      </c>
      <c r="L28" s="742">
        <f t="shared" si="6"/>
        <v>7.1999999999999995E-2</v>
      </c>
      <c r="M28" s="742">
        <f t="shared" si="6"/>
        <v>3.3000000000000002E-2</v>
      </c>
      <c r="N28" s="742">
        <f t="shared" si="6"/>
        <v>0.04</v>
      </c>
      <c r="O28" s="742">
        <f t="shared" si="6"/>
        <v>0.156</v>
      </c>
      <c r="P28" s="749">
        <f t="shared" si="1"/>
        <v>1</v>
      </c>
      <c r="S28" s="748">
        <f t="shared" si="4"/>
        <v>2015</v>
      </c>
      <c r="T28" s="750">
        <v>0</v>
      </c>
      <c r="U28" s="750">
        <v>5</v>
      </c>
      <c r="V28" s="751">
        <f t="shared" si="5"/>
        <v>0</v>
      </c>
      <c r="W28" s="752">
        <v>1</v>
      </c>
      <c r="X28" s="753">
        <f t="shared" si="2"/>
        <v>0</v>
      </c>
    </row>
    <row r="29" spans="2:24">
      <c r="B29" s="748">
        <f t="shared" si="3"/>
        <v>2016</v>
      </c>
      <c r="C29" s="860">
        <f>'[3]Fraksi pengelolaan sampah BaU'!F34</f>
        <v>0</v>
      </c>
      <c r="D29" s="741">
        <v>1</v>
      </c>
      <c r="E29" s="742">
        <f t="shared" si="6"/>
        <v>0.435</v>
      </c>
      <c r="F29" s="742">
        <f t="shared" si="6"/>
        <v>0.129</v>
      </c>
      <c r="G29" s="742">
        <f t="shared" si="6"/>
        <v>0</v>
      </c>
      <c r="H29" s="742">
        <f t="shared" si="6"/>
        <v>0</v>
      </c>
      <c r="I29" s="742">
        <f t="shared" si="6"/>
        <v>9.9000000000000005E-2</v>
      </c>
      <c r="J29" s="742">
        <f t="shared" si="6"/>
        <v>2.7E-2</v>
      </c>
      <c r="K29" s="742">
        <f t="shared" si="6"/>
        <v>8.9999999999999993E-3</v>
      </c>
      <c r="L29" s="742">
        <f t="shared" si="6"/>
        <v>7.1999999999999995E-2</v>
      </c>
      <c r="M29" s="742">
        <f t="shared" si="6"/>
        <v>3.3000000000000002E-2</v>
      </c>
      <c r="N29" s="742">
        <f t="shared" si="6"/>
        <v>0.04</v>
      </c>
      <c r="O29" s="742">
        <f t="shared" si="6"/>
        <v>0.156</v>
      </c>
      <c r="P29" s="749">
        <f t="shared" si="1"/>
        <v>1</v>
      </c>
      <c r="S29" s="748">
        <f t="shared" si="4"/>
        <v>2016</v>
      </c>
      <c r="T29" s="750">
        <v>0</v>
      </c>
      <c r="U29" s="750">
        <v>5</v>
      </c>
      <c r="V29" s="751">
        <f t="shared" si="5"/>
        <v>0</v>
      </c>
      <c r="W29" s="752">
        <v>1</v>
      </c>
      <c r="X29" s="753">
        <f t="shared" si="2"/>
        <v>0</v>
      </c>
    </row>
    <row r="30" spans="2:24">
      <c r="B30" s="748">
        <f t="shared" si="3"/>
        <v>2017</v>
      </c>
      <c r="C30" s="860">
        <f>'[3]Fraksi pengelolaan sampah BaU'!F35</f>
        <v>0.64848960000000011</v>
      </c>
      <c r="D30" s="741">
        <v>1</v>
      </c>
      <c r="E30" s="742">
        <f t="shared" si="6"/>
        <v>0.435</v>
      </c>
      <c r="F30" s="742">
        <f t="shared" si="6"/>
        <v>0.129</v>
      </c>
      <c r="G30" s="742">
        <f t="shared" si="6"/>
        <v>0</v>
      </c>
      <c r="H30" s="742">
        <f t="shared" si="6"/>
        <v>0</v>
      </c>
      <c r="I30" s="742">
        <f t="shared" si="6"/>
        <v>9.9000000000000005E-2</v>
      </c>
      <c r="J30" s="742">
        <f t="shared" si="6"/>
        <v>2.7E-2</v>
      </c>
      <c r="K30" s="742">
        <f t="shared" si="6"/>
        <v>8.9999999999999993E-3</v>
      </c>
      <c r="L30" s="742">
        <f t="shared" si="6"/>
        <v>7.1999999999999995E-2</v>
      </c>
      <c r="M30" s="742">
        <f t="shared" si="6"/>
        <v>3.3000000000000002E-2</v>
      </c>
      <c r="N30" s="742">
        <f t="shared" si="6"/>
        <v>0.04</v>
      </c>
      <c r="O30" s="742">
        <f t="shared" si="6"/>
        <v>0.156</v>
      </c>
      <c r="P30" s="749">
        <f t="shared" si="1"/>
        <v>1</v>
      </c>
      <c r="S30" s="748">
        <f t="shared" si="4"/>
        <v>2017</v>
      </c>
      <c r="T30" s="750">
        <v>0</v>
      </c>
      <c r="U30" s="750">
        <v>5</v>
      </c>
      <c r="V30" s="751">
        <f t="shared" si="5"/>
        <v>0</v>
      </c>
      <c r="W30" s="752">
        <v>1</v>
      </c>
      <c r="X30" s="753">
        <f t="shared" si="2"/>
        <v>0</v>
      </c>
    </row>
    <row r="31" spans="2:24">
      <c r="B31" s="748">
        <f t="shared" si="3"/>
        <v>2018</v>
      </c>
      <c r="C31" s="860">
        <f>'[3]Fraksi pengelolaan sampah BaU'!F36</f>
        <v>0.71061699759999997</v>
      </c>
      <c r="D31" s="741">
        <v>1</v>
      </c>
      <c r="E31" s="742">
        <f t="shared" si="6"/>
        <v>0.435</v>
      </c>
      <c r="F31" s="742">
        <f t="shared" si="6"/>
        <v>0.129</v>
      </c>
      <c r="G31" s="742">
        <f t="shared" si="6"/>
        <v>0</v>
      </c>
      <c r="H31" s="742">
        <f t="shared" si="6"/>
        <v>0</v>
      </c>
      <c r="I31" s="742">
        <f t="shared" si="6"/>
        <v>9.9000000000000005E-2</v>
      </c>
      <c r="J31" s="742">
        <f t="shared" si="6"/>
        <v>2.7E-2</v>
      </c>
      <c r="K31" s="742">
        <f t="shared" si="6"/>
        <v>8.9999999999999993E-3</v>
      </c>
      <c r="L31" s="742">
        <f t="shared" si="6"/>
        <v>7.1999999999999995E-2</v>
      </c>
      <c r="M31" s="742">
        <f t="shared" si="6"/>
        <v>3.3000000000000002E-2</v>
      </c>
      <c r="N31" s="742">
        <f t="shared" si="6"/>
        <v>0.04</v>
      </c>
      <c r="O31" s="742">
        <f t="shared" si="6"/>
        <v>0.156</v>
      </c>
      <c r="P31" s="749">
        <f t="shared" si="1"/>
        <v>1</v>
      </c>
      <c r="S31" s="748">
        <f t="shared" si="4"/>
        <v>2018</v>
      </c>
      <c r="T31" s="750">
        <v>0</v>
      </c>
      <c r="U31" s="750">
        <v>5</v>
      </c>
      <c r="V31" s="751">
        <f t="shared" si="5"/>
        <v>0</v>
      </c>
      <c r="W31" s="752">
        <v>1</v>
      </c>
      <c r="X31" s="753">
        <f t="shared" si="2"/>
        <v>0</v>
      </c>
    </row>
    <row r="32" spans="2:24">
      <c r="B32" s="748">
        <f t="shared" si="3"/>
        <v>2019</v>
      </c>
      <c r="C32" s="860">
        <f>'[3]Fraksi pengelolaan sampah BaU'!F37</f>
        <v>0.77835919417120003</v>
      </c>
      <c r="D32" s="741">
        <v>1</v>
      </c>
      <c r="E32" s="742">
        <f t="shared" si="6"/>
        <v>0.435</v>
      </c>
      <c r="F32" s="742">
        <f t="shared" si="6"/>
        <v>0.129</v>
      </c>
      <c r="G32" s="742">
        <f t="shared" si="6"/>
        <v>0</v>
      </c>
      <c r="H32" s="742">
        <f t="shared" si="6"/>
        <v>0</v>
      </c>
      <c r="I32" s="742">
        <f t="shared" si="6"/>
        <v>9.9000000000000005E-2</v>
      </c>
      <c r="J32" s="742">
        <f t="shared" si="6"/>
        <v>2.7E-2</v>
      </c>
      <c r="K32" s="742">
        <f t="shared" si="6"/>
        <v>8.9999999999999993E-3</v>
      </c>
      <c r="L32" s="742">
        <f t="shared" si="6"/>
        <v>7.1999999999999995E-2</v>
      </c>
      <c r="M32" s="742">
        <f t="shared" si="6"/>
        <v>3.3000000000000002E-2</v>
      </c>
      <c r="N32" s="742">
        <f t="shared" si="6"/>
        <v>0.04</v>
      </c>
      <c r="O32" s="742">
        <f t="shared" si="6"/>
        <v>0.156</v>
      </c>
      <c r="P32" s="749">
        <f t="shared" si="1"/>
        <v>1</v>
      </c>
      <c r="S32" s="748">
        <f t="shared" si="4"/>
        <v>2019</v>
      </c>
      <c r="T32" s="750">
        <v>0</v>
      </c>
      <c r="U32" s="750">
        <v>5</v>
      </c>
      <c r="V32" s="751">
        <f t="shared" si="5"/>
        <v>0</v>
      </c>
      <c r="W32" s="752">
        <v>1</v>
      </c>
      <c r="X32" s="753">
        <f t="shared" si="2"/>
        <v>0</v>
      </c>
    </row>
    <row r="33" spans="2:24">
      <c r="B33" s="748">
        <f t="shared" si="3"/>
        <v>2020</v>
      </c>
      <c r="C33" s="860">
        <f>'[3]Fraksi pengelolaan sampah BaU'!F38</f>
        <v>0.85220487346158469</v>
      </c>
      <c r="D33" s="741">
        <v>1</v>
      </c>
      <c r="E33" s="742">
        <f t="shared" ref="E33:O48" si="7">E$8</f>
        <v>0.435</v>
      </c>
      <c r="F33" s="742">
        <f t="shared" si="7"/>
        <v>0.129</v>
      </c>
      <c r="G33" s="742">
        <f t="shared" si="6"/>
        <v>0</v>
      </c>
      <c r="H33" s="742">
        <f t="shared" si="7"/>
        <v>0</v>
      </c>
      <c r="I33" s="742">
        <f t="shared" si="6"/>
        <v>9.9000000000000005E-2</v>
      </c>
      <c r="J33" s="742">
        <f t="shared" si="7"/>
        <v>2.7E-2</v>
      </c>
      <c r="K33" s="742">
        <f t="shared" si="7"/>
        <v>8.9999999999999993E-3</v>
      </c>
      <c r="L33" s="742">
        <f t="shared" si="7"/>
        <v>7.1999999999999995E-2</v>
      </c>
      <c r="M33" s="742">
        <f t="shared" si="7"/>
        <v>3.3000000000000002E-2</v>
      </c>
      <c r="N33" s="742">
        <f t="shared" si="7"/>
        <v>0.04</v>
      </c>
      <c r="O33" s="742">
        <f t="shared" si="7"/>
        <v>0.156</v>
      </c>
      <c r="P33" s="749">
        <f t="shared" si="1"/>
        <v>1</v>
      </c>
      <c r="S33" s="748">
        <f t="shared" si="4"/>
        <v>2020</v>
      </c>
      <c r="T33" s="750">
        <v>0</v>
      </c>
      <c r="U33" s="750">
        <v>5</v>
      </c>
      <c r="V33" s="751">
        <f t="shared" si="5"/>
        <v>0</v>
      </c>
      <c r="W33" s="752">
        <v>1</v>
      </c>
      <c r="X33" s="753">
        <f t="shared" si="2"/>
        <v>0</v>
      </c>
    </row>
    <row r="34" spans="2:24">
      <c r="B34" s="748">
        <f t="shared" si="3"/>
        <v>2021</v>
      </c>
      <c r="C34" s="860">
        <f>'[3]Fraksi pengelolaan sampah BaU'!F39</f>
        <v>0.93268414578262737</v>
      </c>
      <c r="D34" s="741">
        <v>1</v>
      </c>
      <c r="E34" s="742">
        <f t="shared" si="7"/>
        <v>0.435</v>
      </c>
      <c r="F34" s="742">
        <f t="shared" si="7"/>
        <v>0.129</v>
      </c>
      <c r="G34" s="742">
        <f t="shared" si="6"/>
        <v>0</v>
      </c>
      <c r="H34" s="742">
        <f t="shared" si="7"/>
        <v>0</v>
      </c>
      <c r="I34" s="742">
        <f t="shared" si="6"/>
        <v>9.9000000000000005E-2</v>
      </c>
      <c r="J34" s="742">
        <f t="shared" si="7"/>
        <v>2.7E-2</v>
      </c>
      <c r="K34" s="742">
        <f t="shared" si="7"/>
        <v>8.9999999999999993E-3</v>
      </c>
      <c r="L34" s="742">
        <f t="shared" si="7"/>
        <v>7.1999999999999995E-2</v>
      </c>
      <c r="M34" s="742">
        <f t="shared" si="7"/>
        <v>3.3000000000000002E-2</v>
      </c>
      <c r="N34" s="742">
        <f t="shared" si="7"/>
        <v>0.04</v>
      </c>
      <c r="O34" s="742">
        <f t="shared" si="7"/>
        <v>0.156</v>
      </c>
      <c r="P34" s="749">
        <f t="shared" si="1"/>
        <v>1</v>
      </c>
      <c r="S34" s="748">
        <f t="shared" si="4"/>
        <v>2021</v>
      </c>
      <c r="T34" s="750">
        <v>0</v>
      </c>
      <c r="U34" s="750">
        <v>5</v>
      </c>
      <c r="V34" s="751">
        <f t="shared" si="5"/>
        <v>0</v>
      </c>
      <c r="W34" s="752">
        <v>1</v>
      </c>
      <c r="X34" s="753">
        <f t="shared" si="2"/>
        <v>0</v>
      </c>
    </row>
    <row r="35" spans="2:24">
      <c r="B35" s="748">
        <f t="shared" si="3"/>
        <v>2022</v>
      </c>
      <c r="C35" s="860">
        <f>'[3]Fraksi pengelolaan sampah BaU'!F40</f>
        <v>1.0203719920918655</v>
      </c>
      <c r="D35" s="741">
        <v>1</v>
      </c>
      <c r="E35" s="742">
        <f t="shared" si="7"/>
        <v>0.435</v>
      </c>
      <c r="F35" s="742">
        <f t="shared" si="7"/>
        <v>0.129</v>
      </c>
      <c r="G35" s="742">
        <f t="shared" si="6"/>
        <v>0</v>
      </c>
      <c r="H35" s="742">
        <f t="shared" si="7"/>
        <v>0</v>
      </c>
      <c r="I35" s="742">
        <f t="shared" si="6"/>
        <v>9.9000000000000005E-2</v>
      </c>
      <c r="J35" s="742">
        <f t="shared" si="7"/>
        <v>2.7E-2</v>
      </c>
      <c r="K35" s="742">
        <f t="shared" si="7"/>
        <v>8.9999999999999993E-3</v>
      </c>
      <c r="L35" s="742">
        <f t="shared" si="7"/>
        <v>7.1999999999999995E-2</v>
      </c>
      <c r="M35" s="742">
        <f t="shared" si="7"/>
        <v>3.3000000000000002E-2</v>
      </c>
      <c r="N35" s="742">
        <f t="shared" si="7"/>
        <v>0.04</v>
      </c>
      <c r="O35" s="742">
        <f t="shared" si="7"/>
        <v>0.156</v>
      </c>
      <c r="P35" s="749">
        <f t="shared" si="1"/>
        <v>1</v>
      </c>
      <c r="S35" s="748">
        <f t="shared" si="4"/>
        <v>2022</v>
      </c>
      <c r="T35" s="750">
        <v>0</v>
      </c>
      <c r="U35" s="750">
        <v>5</v>
      </c>
      <c r="V35" s="751">
        <f t="shared" si="5"/>
        <v>0</v>
      </c>
      <c r="W35" s="752">
        <v>1</v>
      </c>
      <c r="X35" s="753">
        <f t="shared" si="2"/>
        <v>0</v>
      </c>
    </row>
    <row r="36" spans="2:24">
      <c r="B36" s="748">
        <f t="shared" si="3"/>
        <v>2023</v>
      </c>
      <c r="C36" s="860">
        <f>'[3]Fraksi pengelolaan sampah BaU'!F41</f>
        <v>1.1158919901493765</v>
      </c>
      <c r="D36" s="741">
        <v>1</v>
      </c>
      <c r="E36" s="742">
        <f t="shared" si="7"/>
        <v>0.435</v>
      </c>
      <c r="F36" s="742">
        <f t="shared" si="7"/>
        <v>0.129</v>
      </c>
      <c r="G36" s="742">
        <f t="shared" si="6"/>
        <v>0</v>
      </c>
      <c r="H36" s="742">
        <f t="shared" si="7"/>
        <v>0</v>
      </c>
      <c r="I36" s="742">
        <f t="shared" si="6"/>
        <v>9.9000000000000005E-2</v>
      </c>
      <c r="J36" s="742">
        <f t="shared" si="7"/>
        <v>2.7E-2</v>
      </c>
      <c r="K36" s="742">
        <f t="shared" si="7"/>
        <v>8.9999999999999993E-3</v>
      </c>
      <c r="L36" s="742">
        <f t="shared" si="7"/>
        <v>7.1999999999999995E-2</v>
      </c>
      <c r="M36" s="742">
        <f t="shared" si="7"/>
        <v>3.3000000000000002E-2</v>
      </c>
      <c r="N36" s="742">
        <f t="shared" si="7"/>
        <v>0.04</v>
      </c>
      <c r="O36" s="742">
        <f t="shared" si="7"/>
        <v>0.156</v>
      </c>
      <c r="P36" s="749">
        <f t="shared" si="1"/>
        <v>1</v>
      </c>
      <c r="S36" s="748">
        <f t="shared" si="4"/>
        <v>2023</v>
      </c>
      <c r="T36" s="750">
        <v>0</v>
      </c>
      <c r="U36" s="750">
        <v>5</v>
      </c>
      <c r="V36" s="751">
        <f t="shared" si="5"/>
        <v>0</v>
      </c>
      <c r="W36" s="752">
        <v>1</v>
      </c>
      <c r="X36" s="753">
        <f t="shared" si="2"/>
        <v>0</v>
      </c>
    </row>
    <row r="37" spans="2:24">
      <c r="B37" s="748">
        <f t="shared" si="3"/>
        <v>2024</v>
      </c>
      <c r="C37" s="860">
        <f>'[3]Fraksi pengelolaan sampah BaU'!F42</f>
        <v>1.2199203455774268</v>
      </c>
      <c r="D37" s="741">
        <v>1</v>
      </c>
      <c r="E37" s="742">
        <f t="shared" si="7"/>
        <v>0.435</v>
      </c>
      <c r="F37" s="742">
        <f t="shared" si="7"/>
        <v>0.129</v>
      </c>
      <c r="G37" s="742">
        <f t="shared" si="6"/>
        <v>0</v>
      </c>
      <c r="H37" s="742">
        <f t="shared" si="7"/>
        <v>0</v>
      </c>
      <c r="I37" s="742">
        <f t="shared" si="6"/>
        <v>9.9000000000000005E-2</v>
      </c>
      <c r="J37" s="742">
        <f t="shared" si="7"/>
        <v>2.7E-2</v>
      </c>
      <c r="K37" s="742">
        <f t="shared" si="7"/>
        <v>8.9999999999999993E-3</v>
      </c>
      <c r="L37" s="742">
        <f t="shared" si="7"/>
        <v>7.1999999999999995E-2</v>
      </c>
      <c r="M37" s="742">
        <f t="shared" si="7"/>
        <v>3.3000000000000002E-2</v>
      </c>
      <c r="N37" s="742">
        <f t="shared" si="7"/>
        <v>0.04</v>
      </c>
      <c r="O37" s="742">
        <f t="shared" si="7"/>
        <v>0.156</v>
      </c>
      <c r="P37" s="749">
        <f t="shared" si="1"/>
        <v>1</v>
      </c>
      <c r="S37" s="748">
        <f t="shared" si="4"/>
        <v>2024</v>
      </c>
      <c r="T37" s="750">
        <v>0</v>
      </c>
      <c r="U37" s="750">
        <v>5</v>
      </c>
      <c r="V37" s="751">
        <f t="shared" si="5"/>
        <v>0</v>
      </c>
      <c r="W37" s="752">
        <v>1</v>
      </c>
      <c r="X37" s="753">
        <f t="shared" si="2"/>
        <v>0</v>
      </c>
    </row>
    <row r="38" spans="2:24">
      <c r="B38" s="748">
        <f t="shared" si="3"/>
        <v>2025</v>
      </c>
      <c r="C38" s="860">
        <f>'[3]Fraksi pengelolaan sampah BaU'!F43</f>
        <v>1.3331902524824664</v>
      </c>
      <c r="D38" s="741">
        <v>1</v>
      </c>
      <c r="E38" s="742">
        <f t="shared" si="7"/>
        <v>0.435</v>
      </c>
      <c r="F38" s="742">
        <f t="shared" si="7"/>
        <v>0.129</v>
      </c>
      <c r="G38" s="742">
        <f t="shared" si="6"/>
        <v>0</v>
      </c>
      <c r="H38" s="742">
        <f t="shared" si="7"/>
        <v>0</v>
      </c>
      <c r="I38" s="742">
        <f t="shared" si="6"/>
        <v>9.9000000000000005E-2</v>
      </c>
      <c r="J38" s="742">
        <f t="shared" si="7"/>
        <v>2.7E-2</v>
      </c>
      <c r="K38" s="742">
        <f t="shared" si="7"/>
        <v>8.9999999999999993E-3</v>
      </c>
      <c r="L38" s="742">
        <f t="shared" si="7"/>
        <v>7.1999999999999995E-2</v>
      </c>
      <c r="M38" s="742">
        <f t="shared" si="7"/>
        <v>3.3000000000000002E-2</v>
      </c>
      <c r="N38" s="742">
        <f t="shared" si="7"/>
        <v>0.04</v>
      </c>
      <c r="O38" s="742">
        <f t="shared" si="7"/>
        <v>0.156</v>
      </c>
      <c r="P38" s="749">
        <f t="shared" si="1"/>
        <v>1</v>
      </c>
      <c r="S38" s="748">
        <f t="shared" si="4"/>
        <v>2025</v>
      </c>
      <c r="T38" s="750">
        <v>0</v>
      </c>
      <c r="U38" s="750">
        <v>5</v>
      </c>
      <c r="V38" s="751">
        <f t="shared" si="5"/>
        <v>0</v>
      </c>
      <c r="W38" s="752">
        <v>1</v>
      </c>
      <c r="X38" s="753">
        <f t="shared" si="2"/>
        <v>0</v>
      </c>
    </row>
    <row r="39" spans="2:24">
      <c r="B39" s="748">
        <f t="shared" si="3"/>
        <v>2026</v>
      </c>
      <c r="C39" s="860">
        <f>'[3]Fraksi pengelolaan sampah BaU'!F44</f>
        <v>1.4564966102740597</v>
      </c>
      <c r="D39" s="741">
        <v>1</v>
      </c>
      <c r="E39" s="742">
        <f t="shared" si="7"/>
        <v>0.435</v>
      </c>
      <c r="F39" s="742">
        <f t="shared" si="7"/>
        <v>0.129</v>
      </c>
      <c r="G39" s="742">
        <f t="shared" si="7"/>
        <v>0</v>
      </c>
      <c r="H39" s="742">
        <f t="shared" si="7"/>
        <v>0</v>
      </c>
      <c r="I39" s="742">
        <f t="shared" si="7"/>
        <v>9.9000000000000005E-2</v>
      </c>
      <c r="J39" s="742">
        <f t="shared" si="7"/>
        <v>2.7E-2</v>
      </c>
      <c r="K39" s="742">
        <f t="shared" si="7"/>
        <v>8.9999999999999993E-3</v>
      </c>
      <c r="L39" s="742">
        <f t="shared" si="7"/>
        <v>7.1999999999999995E-2</v>
      </c>
      <c r="M39" s="742">
        <f t="shared" si="7"/>
        <v>3.3000000000000002E-2</v>
      </c>
      <c r="N39" s="742">
        <f t="shared" si="7"/>
        <v>0.04</v>
      </c>
      <c r="O39" s="742">
        <f t="shared" si="7"/>
        <v>0.156</v>
      </c>
      <c r="P39" s="749">
        <f t="shared" si="1"/>
        <v>1</v>
      </c>
      <c r="S39" s="748">
        <f t="shared" si="4"/>
        <v>2026</v>
      </c>
      <c r="T39" s="750">
        <v>0</v>
      </c>
      <c r="U39" s="750">
        <v>5</v>
      </c>
      <c r="V39" s="751">
        <f t="shared" si="5"/>
        <v>0</v>
      </c>
      <c r="W39" s="752">
        <v>1</v>
      </c>
      <c r="X39" s="753">
        <f t="shared" si="2"/>
        <v>0</v>
      </c>
    </row>
    <row r="40" spans="2:24">
      <c r="B40" s="748">
        <f t="shared" si="3"/>
        <v>2027</v>
      </c>
      <c r="C40" s="860">
        <f>'[3]Fraksi pengelolaan sampah BaU'!F45</f>
        <v>1.5907011254477466</v>
      </c>
      <c r="D40" s="741">
        <v>1</v>
      </c>
      <c r="E40" s="742">
        <f t="shared" si="7"/>
        <v>0.435</v>
      </c>
      <c r="F40" s="742">
        <f t="shared" si="7"/>
        <v>0.129</v>
      </c>
      <c r="G40" s="742">
        <f t="shared" si="7"/>
        <v>0</v>
      </c>
      <c r="H40" s="742">
        <f t="shared" si="7"/>
        <v>0</v>
      </c>
      <c r="I40" s="742">
        <f t="shared" si="7"/>
        <v>9.9000000000000005E-2</v>
      </c>
      <c r="J40" s="742">
        <f t="shared" si="7"/>
        <v>2.7E-2</v>
      </c>
      <c r="K40" s="742">
        <f t="shared" si="7"/>
        <v>8.9999999999999993E-3</v>
      </c>
      <c r="L40" s="742">
        <f t="shared" si="7"/>
        <v>7.1999999999999995E-2</v>
      </c>
      <c r="M40" s="742">
        <f t="shared" si="7"/>
        <v>3.3000000000000002E-2</v>
      </c>
      <c r="N40" s="742">
        <f t="shared" si="7"/>
        <v>0.04</v>
      </c>
      <c r="O40" s="742">
        <f t="shared" si="7"/>
        <v>0.156</v>
      </c>
      <c r="P40" s="749">
        <f t="shared" si="1"/>
        <v>1</v>
      </c>
      <c r="S40" s="748">
        <f t="shared" si="4"/>
        <v>2027</v>
      </c>
      <c r="T40" s="750">
        <v>0</v>
      </c>
      <c r="U40" s="750">
        <v>5</v>
      </c>
      <c r="V40" s="751">
        <f t="shared" si="5"/>
        <v>0</v>
      </c>
      <c r="W40" s="752">
        <v>1</v>
      </c>
      <c r="X40" s="753">
        <f t="shared" si="2"/>
        <v>0</v>
      </c>
    </row>
    <row r="41" spans="2:24">
      <c r="B41" s="748">
        <f t="shared" si="3"/>
        <v>2028</v>
      </c>
      <c r="C41" s="860">
        <f>'[3]Fraksi pengelolaan sampah BaU'!F46</f>
        <v>1.7367378294006408</v>
      </c>
      <c r="D41" s="741">
        <v>1</v>
      </c>
      <c r="E41" s="742">
        <f t="shared" si="7"/>
        <v>0.435</v>
      </c>
      <c r="F41" s="742">
        <f t="shared" si="7"/>
        <v>0.129</v>
      </c>
      <c r="G41" s="742">
        <f t="shared" si="7"/>
        <v>0</v>
      </c>
      <c r="H41" s="742">
        <f t="shared" si="7"/>
        <v>0</v>
      </c>
      <c r="I41" s="742">
        <f t="shared" si="7"/>
        <v>9.9000000000000005E-2</v>
      </c>
      <c r="J41" s="742">
        <f t="shared" si="7"/>
        <v>2.7E-2</v>
      </c>
      <c r="K41" s="742">
        <f t="shared" si="7"/>
        <v>8.9999999999999993E-3</v>
      </c>
      <c r="L41" s="742">
        <f t="shared" si="7"/>
        <v>7.1999999999999995E-2</v>
      </c>
      <c r="M41" s="742">
        <f t="shared" si="7"/>
        <v>3.3000000000000002E-2</v>
      </c>
      <c r="N41" s="742">
        <f t="shared" si="7"/>
        <v>0.04</v>
      </c>
      <c r="O41" s="742">
        <f t="shared" si="7"/>
        <v>0.156</v>
      </c>
      <c r="P41" s="749">
        <f t="shared" si="1"/>
        <v>1</v>
      </c>
      <c r="S41" s="748">
        <f t="shared" si="4"/>
        <v>2028</v>
      </c>
      <c r="T41" s="750">
        <v>0</v>
      </c>
      <c r="U41" s="750">
        <v>5</v>
      </c>
      <c r="V41" s="751">
        <f t="shared" si="5"/>
        <v>0</v>
      </c>
      <c r="W41" s="752">
        <v>1</v>
      </c>
      <c r="X41" s="753">
        <f t="shared" si="2"/>
        <v>0</v>
      </c>
    </row>
    <row r="42" spans="2:24">
      <c r="B42" s="748">
        <f t="shared" si="3"/>
        <v>2029</v>
      </c>
      <c r="C42" s="860">
        <f>'[3]Fraksi pengelolaan sampah BaU'!F47</f>
        <v>1.8956190458331472</v>
      </c>
      <c r="D42" s="741">
        <v>1</v>
      </c>
      <c r="E42" s="742">
        <f t="shared" si="7"/>
        <v>0.435</v>
      </c>
      <c r="F42" s="742">
        <f t="shared" si="7"/>
        <v>0.129</v>
      </c>
      <c r="G42" s="742">
        <f t="shared" si="7"/>
        <v>0</v>
      </c>
      <c r="H42" s="742">
        <f t="shared" si="7"/>
        <v>0</v>
      </c>
      <c r="I42" s="742">
        <f t="shared" si="7"/>
        <v>9.9000000000000005E-2</v>
      </c>
      <c r="J42" s="742">
        <f t="shared" si="7"/>
        <v>2.7E-2</v>
      </c>
      <c r="K42" s="742">
        <f t="shared" si="7"/>
        <v>8.9999999999999993E-3</v>
      </c>
      <c r="L42" s="742">
        <f t="shared" si="7"/>
        <v>7.1999999999999995E-2</v>
      </c>
      <c r="M42" s="742">
        <f t="shared" si="7"/>
        <v>3.3000000000000002E-2</v>
      </c>
      <c r="N42" s="742">
        <f t="shared" si="7"/>
        <v>0.04</v>
      </c>
      <c r="O42" s="742">
        <f t="shared" si="7"/>
        <v>0.156</v>
      </c>
      <c r="P42" s="749">
        <f t="shared" si="1"/>
        <v>1</v>
      </c>
      <c r="S42" s="748">
        <f t="shared" si="4"/>
        <v>2029</v>
      </c>
      <c r="T42" s="750">
        <v>0</v>
      </c>
      <c r="U42" s="750">
        <v>5</v>
      </c>
      <c r="V42" s="751">
        <f t="shared" si="5"/>
        <v>0</v>
      </c>
      <c r="W42" s="752">
        <v>1</v>
      </c>
      <c r="X42" s="753">
        <f t="shared" si="2"/>
        <v>0</v>
      </c>
    </row>
    <row r="43" spans="2:24">
      <c r="B43" s="748">
        <f t="shared" si="3"/>
        <v>2030</v>
      </c>
      <c r="C43" s="860">
        <f>'[3]Fraksi pengelolaan sampah BaU'!F48</f>
        <v>2.0691260000000002</v>
      </c>
      <c r="D43" s="741">
        <v>1</v>
      </c>
      <c r="E43" s="742">
        <f t="shared" ref="E43:O58" si="8">E$8</f>
        <v>0.435</v>
      </c>
      <c r="F43" s="742">
        <f t="shared" si="8"/>
        <v>0.129</v>
      </c>
      <c r="G43" s="742">
        <f t="shared" si="7"/>
        <v>0</v>
      </c>
      <c r="H43" s="742">
        <f t="shared" si="8"/>
        <v>0</v>
      </c>
      <c r="I43" s="742">
        <f t="shared" si="7"/>
        <v>9.9000000000000005E-2</v>
      </c>
      <c r="J43" s="742">
        <f t="shared" si="8"/>
        <v>2.7E-2</v>
      </c>
      <c r="K43" s="742">
        <f t="shared" si="8"/>
        <v>8.9999999999999993E-3</v>
      </c>
      <c r="L43" s="742">
        <f t="shared" si="8"/>
        <v>7.1999999999999995E-2</v>
      </c>
      <c r="M43" s="742">
        <f t="shared" si="8"/>
        <v>3.3000000000000002E-2</v>
      </c>
      <c r="N43" s="742">
        <f t="shared" si="8"/>
        <v>0.04</v>
      </c>
      <c r="O43" s="742">
        <f t="shared" si="8"/>
        <v>0.156</v>
      </c>
      <c r="P43" s="749">
        <f t="shared" si="1"/>
        <v>1</v>
      </c>
      <c r="S43" s="748">
        <f t="shared" si="4"/>
        <v>2030</v>
      </c>
      <c r="T43" s="750">
        <v>0</v>
      </c>
      <c r="U43" s="750">
        <v>5</v>
      </c>
      <c r="V43" s="751">
        <f t="shared" si="5"/>
        <v>0</v>
      </c>
      <c r="W43" s="752">
        <v>1</v>
      </c>
      <c r="X43" s="753">
        <f t="shared" si="2"/>
        <v>0</v>
      </c>
    </row>
    <row r="44" spans="2:24">
      <c r="B44" s="748">
        <f t="shared" si="3"/>
        <v>2031</v>
      </c>
      <c r="C44" s="754"/>
      <c r="D44" s="741">
        <v>1</v>
      </c>
      <c r="E44" s="742">
        <f t="shared" si="8"/>
        <v>0.435</v>
      </c>
      <c r="F44" s="742">
        <f t="shared" si="8"/>
        <v>0.129</v>
      </c>
      <c r="G44" s="742">
        <f t="shared" si="7"/>
        <v>0</v>
      </c>
      <c r="H44" s="742">
        <f t="shared" si="8"/>
        <v>0</v>
      </c>
      <c r="I44" s="742">
        <f t="shared" si="7"/>
        <v>9.9000000000000005E-2</v>
      </c>
      <c r="J44" s="742">
        <f t="shared" si="8"/>
        <v>2.7E-2</v>
      </c>
      <c r="K44" s="742">
        <f t="shared" si="8"/>
        <v>8.9999999999999993E-3</v>
      </c>
      <c r="L44" s="742">
        <f t="shared" si="8"/>
        <v>7.1999999999999995E-2</v>
      </c>
      <c r="M44" s="742">
        <f t="shared" si="8"/>
        <v>3.3000000000000002E-2</v>
      </c>
      <c r="N44" s="742">
        <f t="shared" si="8"/>
        <v>0.04</v>
      </c>
      <c r="O44" s="742">
        <f t="shared" si="8"/>
        <v>0.156</v>
      </c>
      <c r="P44" s="749">
        <f t="shared" si="1"/>
        <v>1</v>
      </c>
      <c r="S44" s="748">
        <f t="shared" si="4"/>
        <v>2031</v>
      </c>
      <c r="T44" s="750">
        <v>0</v>
      </c>
      <c r="U44" s="750">
        <v>5</v>
      </c>
      <c r="V44" s="751">
        <f t="shared" si="5"/>
        <v>0</v>
      </c>
      <c r="W44" s="752">
        <v>1</v>
      </c>
      <c r="X44" s="753">
        <f t="shared" si="2"/>
        <v>0</v>
      </c>
    </row>
    <row r="45" spans="2:24">
      <c r="B45" s="748">
        <f t="shared" si="3"/>
        <v>2032</v>
      </c>
      <c r="C45" s="754"/>
      <c r="D45" s="741">
        <v>1</v>
      </c>
      <c r="E45" s="742">
        <f t="shared" si="8"/>
        <v>0.435</v>
      </c>
      <c r="F45" s="742">
        <f t="shared" si="8"/>
        <v>0.129</v>
      </c>
      <c r="G45" s="742">
        <f t="shared" si="7"/>
        <v>0</v>
      </c>
      <c r="H45" s="742">
        <f t="shared" si="8"/>
        <v>0</v>
      </c>
      <c r="I45" s="742">
        <f t="shared" si="7"/>
        <v>9.9000000000000005E-2</v>
      </c>
      <c r="J45" s="742">
        <f t="shared" si="8"/>
        <v>2.7E-2</v>
      </c>
      <c r="K45" s="742">
        <f t="shared" si="8"/>
        <v>8.9999999999999993E-3</v>
      </c>
      <c r="L45" s="742">
        <f t="shared" si="8"/>
        <v>7.1999999999999995E-2</v>
      </c>
      <c r="M45" s="742">
        <f t="shared" si="8"/>
        <v>3.3000000000000002E-2</v>
      </c>
      <c r="N45" s="742">
        <f t="shared" si="8"/>
        <v>0.04</v>
      </c>
      <c r="O45" s="742">
        <f t="shared" si="8"/>
        <v>0.156</v>
      </c>
      <c r="P45" s="749">
        <f t="shared" ref="P45:P76" si="9">SUM(E45:O45)</f>
        <v>1</v>
      </c>
      <c r="S45" s="748">
        <f t="shared" si="4"/>
        <v>2032</v>
      </c>
      <c r="T45" s="750">
        <v>0</v>
      </c>
      <c r="U45" s="750">
        <v>5</v>
      </c>
      <c r="V45" s="751">
        <f t="shared" si="5"/>
        <v>0</v>
      </c>
      <c r="W45" s="752">
        <v>1</v>
      </c>
      <c r="X45" s="753">
        <f t="shared" ref="X45:X76" si="10">V45*W45</f>
        <v>0</v>
      </c>
    </row>
    <row r="46" spans="2:24">
      <c r="B46" s="748">
        <f t="shared" ref="B46:B77" si="11">B45+1</f>
        <v>2033</v>
      </c>
      <c r="C46" s="754"/>
      <c r="D46" s="741">
        <v>1</v>
      </c>
      <c r="E46" s="742">
        <f t="shared" si="8"/>
        <v>0.435</v>
      </c>
      <c r="F46" s="742">
        <f t="shared" si="8"/>
        <v>0.129</v>
      </c>
      <c r="G46" s="742">
        <f t="shared" si="7"/>
        <v>0</v>
      </c>
      <c r="H46" s="742">
        <f t="shared" si="8"/>
        <v>0</v>
      </c>
      <c r="I46" s="742">
        <f t="shared" si="7"/>
        <v>9.9000000000000005E-2</v>
      </c>
      <c r="J46" s="742">
        <f t="shared" si="8"/>
        <v>2.7E-2</v>
      </c>
      <c r="K46" s="742">
        <f t="shared" si="8"/>
        <v>8.9999999999999993E-3</v>
      </c>
      <c r="L46" s="742">
        <f t="shared" si="8"/>
        <v>7.1999999999999995E-2</v>
      </c>
      <c r="M46" s="742">
        <f t="shared" si="8"/>
        <v>3.3000000000000002E-2</v>
      </c>
      <c r="N46" s="742">
        <f t="shared" si="8"/>
        <v>0.04</v>
      </c>
      <c r="O46" s="742">
        <f t="shared" si="8"/>
        <v>0.156</v>
      </c>
      <c r="P46" s="749">
        <f t="shared" si="9"/>
        <v>1</v>
      </c>
      <c r="S46" s="748">
        <f t="shared" si="4"/>
        <v>2033</v>
      </c>
      <c r="T46" s="750">
        <v>0</v>
      </c>
      <c r="U46" s="750">
        <v>5</v>
      </c>
      <c r="V46" s="751">
        <f t="shared" si="5"/>
        <v>0</v>
      </c>
      <c r="W46" s="752">
        <v>1</v>
      </c>
      <c r="X46" s="753">
        <f t="shared" si="10"/>
        <v>0</v>
      </c>
    </row>
    <row r="47" spans="2:24">
      <c r="B47" s="748">
        <f t="shared" si="11"/>
        <v>2034</v>
      </c>
      <c r="C47" s="754"/>
      <c r="D47" s="741">
        <v>1</v>
      </c>
      <c r="E47" s="742">
        <f t="shared" si="8"/>
        <v>0.435</v>
      </c>
      <c r="F47" s="742">
        <f t="shared" si="8"/>
        <v>0.129</v>
      </c>
      <c r="G47" s="742">
        <f t="shared" si="7"/>
        <v>0</v>
      </c>
      <c r="H47" s="742">
        <f t="shared" si="8"/>
        <v>0</v>
      </c>
      <c r="I47" s="742">
        <f t="shared" si="7"/>
        <v>9.9000000000000005E-2</v>
      </c>
      <c r="J47" s="742">
        <f t="shared" si="8"/>
        <v>2.7E-2</v>
      </c>
      <c r="K47" s="742">
        <f t="shared" si="8"/>
        <v>8.9999999999999993E-3</v>
      </c>
      <c r="L47" s="742">
        <f t="shared" si="8"/>
        <v>7.1999999999999995E-2</v>
      </c>
      <c r="M47" s="742">
        <f t="shared" si="8"/>
        <v>3.3000000000000002E-2</v>
      </c>
      <c r="N47" s="742">
        <f t="shared" si="8"/>
        <v>0.04</v>
      </c>
      <c r="O47" s="742">
        <f t="shared" si="8"/>
        <v>0.156</v>
      </c>
      <c r="P47" s="749">
        <f t="shared" si="9"/>
        <v>1</v>
      </c>
      <c r="S47" s="748">
        <f t="shared" si="4"/>
        <v>2034</v>
      </c>
      <c r="T47" s="750">
        <v>0</v>
      </c>
      <c r="U47" s="750">
        <v>5</v>
      </c>
      <c r="V47" s="751">
        <f t="shared" si="5"/>
        <v>0</v>
      </c>
      <c r="W47" s="752">
        <v>1</v>
      </c>
      <c r="X47" s="753">
        <f t="shared" si="10"/>
        <v>0</v>
      </c>
    </row>
    <row r="48" spans="2:24">
      <c r="B48" s="748">
        <f t="shared" si="11"/>
        <v>2035</v>
      </c>
      <c r="C48" s="754"/>
      <c r="D48" s="741">
        <v>1</v>
      </c>
      <c r="E48" s="742">
        <f t="shared" si="8"/>
        <v>0.435</v>
      </c>
      <c r="F48" s="742">
        <f t="shared" si="8"/>
        <v>0.129</v>
      </c>
      <c r="G48" s="742">
        <f t="shared" si="7"/>
        <v>0</v>
      </c>
      <c r="H48" s="742">
        <f t="shared" si="8"/>
        <v>0</v>
      </c>
      <c r="I48" s="742">
        <f t="shared" si="7"/>
        <v>9.9000000000000005E-2</v>
      </c>
      <c r="J48" s="742">
        <f t="shared" si="8"/>
        <v>2.7E-2</v>
      </c>
      <c r="K48" s="742">
        <f t="shared" si="8"/>
        <v>8.9999999999999993E-3</v>
      </c>
      <c r="L48" s="742">
        <f t="shared" si="8"/>
        <v>7.1999999999999995E-2</v>
      </c>
      <c r="M48" s="742">
        <f t="shared" si="8"/>
        <v>3.3000000000000002E-2</v>
      </c>
      <c r="N48" s="742">
        <f t="shared" si="8"/>
        <v>0.04</v>
      </c>
      <c r="O48" s="742">
        <f t="shared" si="8"/>
        <v>0.156</v>
      </c>
      <c r="P48" s="749">
        <f t="shared" si="9"/>
        <v>1</v>
      </c>
      <c r="S48" s="748">
        <f t="shared" si="4"/>
        <v>2035</v>
      </c>
      <c r="T48" s="750">
        <v>0</v>
      </c>
      <c r="U48" s="750">
        <v>5</v>
      </c>
      <c r="V48" s="751">
        <f t="shared" si="5"/>
        <v>0</v>
      </c>
      <c r="W48" s="752">
        <v>1</v>
      </c>
      <c r="X48" s="753">
        <f t="shared" si="10"/>
        <v>0</v>
      </c>
    </row>
    <row r="49" spans="2:24">
      <c r="B49" s="748">
        <f t="shared" si="11"/>
        <v>2036</v>
      </c>
      <c r="C49" s="754"/>
      <c r="D49" s="741">
        <v>1</v>
      </c>
      <c r="E49" s="742">
        <f t="shared" si="8"/>
        <v>0.435</v>
      </c>
      <c r="F49" s="742">
        <f t="shared" si="8"/>
        <v>0.129</v>
      </c>
      <c r="G49" s="742">
        <f t="shared" si="8"/>
        <v>0</v>
      </c>
      <c r="H49" s="742">
        <f t="shared" si="8"/>
        <v>0</v>
      </c>
      <c r="I49" s="742">
        <f t="shared" si="8"/>
        <v>9.9000000000000005E-2</v>
      </c>
      <c r="J49" s="742">
        <f t="shared" si="8"/>
        <v>2.7E-2</v>
      </c>
      <c r="K49" s="742">
        <f t="shared" si="8"/>
        <v>8.9999999999999993E-3</v>
      </c>
      <c r="L49" s="742">
        <f t="shared" si="8"/>
        <v>7.1999999999999995E-2</v>
      </c>
      <c r="M49" s="742">
        <f t="shared" si="8"/>
        <v>3.3000000000000002E-2</v>
      </c>
      <c r="N49" s="742">
        <f t="shared" si="8"/>
        <v>0.04</v>
      </c>
      <c r="O49" s="742">
        <f t="shared" si="8"/>
        <v>0.156</v>
      </c>
      <c r="P49" s="749">
        <f t="shared" si="9"/>
        <v>1</v>
      </c>
      <c r="S49" s="748">
        <f t="shared" si="4"/>
        <v>2036</v>
      </c>
      <c r="T49" s="750">
        <v>0</v>
      </c>
      <c r="U49" s="750">
        <v>5</v>
      </c>
      <c r="V49" s="751">
        <f t="shared" si="5"/>
        <v>0</v>
      </c>
      <c r="W49" s="752">
        <v>1</v>
      </c>
      <c r="X49" s="753">
        <f t="shared" si="10"/>
        <v>0</v>
      </c>
    </row>
    <row r="50" spans="2:24">
      <c r="B50" s="748">
        <f t="shared" si="11"/>
        <v>2037</v>
      </c>
      <c r="C50" s="754"/>
      <c r="D50" s="741">
        <v>1</v>
      </c>
      <c r="E50" s="742">
        <f t="shared" si="8"/>
        <v>0.435</v>
      </c>
      <c r="F50" s="742">
        <f t="shared" si="8"/>
        <v>0.129</v>
      </c>
      <c r="G50" s="742">
        <f t="shared" si="8"/>
        <v>0</v>
      </c>
      <c r="H50" s="742">
        <f t="shared" si="8"/>
        <v>0</v>
      </c>
      <c r="I50" s="742">
        <f t="shared" si="8"/>
        <v>9.9000000000000005E-2</v>
      </c>
      <c r="J50" s="742">
        <f t="shared" si="8"/>
        <v>2.7E-2</v>
      </c>
      <c r="K50" s="742">
        <f t="shared" si="8"/>
        <v>8.9999999999999993E-3</v>
      </c>
      <c r="L50" s="742">
        <f t="shared" si="8"/>
        <v>7.1999999999999995E-2</v>
      </c>
      <c r="M50" s="742">
        <f t="shared" si="8"/>
        <v>3.3000000000000002E-2</v>
      </c>
      <c r="N50" s="742">
        <f t="shared" si="8"/>
        <v>0.04</v>
      </c>
      <c r="O50" s="742">
        <f t="shared" si="8"/>
        <v>0.156</v>
      </c>
      <c r="P50" s="749">
        <f t="shared" si="9"/>
        <v>1</v>
      </c>
      <c r="S50" s="748">
        <f t="shared" si="4"/>
        <v>2037</v>
      </c>
      <c r="T50" s="750">
        <v>0</v>
      </c>
      <c r="U50" s="750">
        <v>5</v>
      </c>
      <c r="V50" s="751">
        <f t="shared" si="5"/>
        <v>0</v>
      </c>
      <c r="W50" s="752">
        <v>1</v>
      </c>
      <c r="X50" s="753">
        <f t="shared" si="10"/>
        <v>0</v>
      </c>
    </row>
    <row r="51" spans="2:24">
      <c r="B51" s="748">
        <f t="shared" si="11"/>
        <v>2038</v>
      </c>
      <c r="C51" s="754"/>
      <c r="D51" s="741">
        <v>1</v>
      </c>
      <c r="E51" s="742">
        <f t="shared" si="8"/>
        <v>0.435</v>
      </c>
      <c r="F51" s="742">
        <f t="shared" si="8"/>
        <v>0.129</v>
      </c>
      <c r="G51" s="742">
        <f t="shared" si="8"/>
        <v>0</v>
      </c>
      <c r="H51" s="742">
        <f t="shared" si="8"/>
        <v>0</v>
      </c>
      <c r="I51" s="742">
        <f t="shared" si="8"/>
        <v>9.9000000000000005E-2</v>
      </c>
      <c r="J51" s="742">
        <f t="shared" si="8"/>
        <v>2.7E-2</v>
      </c>
      <c r="K51" s="742">
        <f t="shared" si="8"/>
        <v>8.9999999999999993E-3</v>
      </c>
      <c r="L51" s="742">
        <f t="shared" si="8"/>
        <v>7.1999999999999995E-2</v>
      </c>
      <c r="M51" s="742">
        <f t="shared" si="8"/>
        <v>3.3000000000000002E-2</v>
      </c>
      <c r="N51" s="742">
        <f t="shared" si="8"/>
        <v>0.04</v>
      </c>
      <c r="O51" s="742">
        <f t="shared" si="8"/>
        <v>0.156</v>
      </c>
      <c r="P51" s="749">
        <f t="shared" si="9"/>
        <v>1</v>
      </c>
      <c r="S51" s="748">
        <f t="shared" si="4"/>
        <v>2038</v>
      </c>
      <c r="T51" s="750">
        <v>0</v>
      </c>
      <c r="U51" s="750">
        <v>5</v>
      </c>
      <c r="V51" s="751">
        <f t="shared" si="5"/>
        <v>0</v>
      </c>
      <c r="W51" s="752">
        <v>1</v>
      </c>
      <c r="X51" s="753">
        <f t="shared" si="10"/>
        <v>0</v>
      </c>
    </row>
    <row r="52" spans="2:24">
      <c r="B52" s="748">
        <f t="shared" si="11"/>
        <v>2039</v>
      </c>
      <c r="C52" s="754"/>
      <c r="D52" s="741">
        <v>1</v>
      </c>
      <c r="E52" s="742">
        <f t="shared" si="8"/>
        <v>0.435</v>
      </c>
      <c r="F52" s="742">
        <f t="shared" si="8"/>
        <v>0.129</v>
      </c>
      <c r="G52" s="742">
        <f t="shared" si="8"/>
        <v>0</v>
      </c>
      <c r="H52" s="742">
        <f t="shared" si="8"/>
        <v>0</v>
      </c>
      <c r="I52" s="742">
        <f t="shared" si="8"/>
        <v>9.9000000000000005E-2</v>
      </c>
      <c r="J52" s="742">
        <f t="shared" si="8"/>
        <v>2.7E-2</v>
      </c>
      <c r="K52" s="742">
        <f t="shared" si="8"/>
        <v>8.9999999999999993E-3</v>
      </c>
      <c r="L52" s="742">
        <f t="shared" si="8"/>
        <v>7.1999999999999995E-2</v>
      </c>
      <c r="M52" s="742">
        <f t="shared" si="8"/>
        <v>3.3000000000000002E-2</v>
      </c>
      <c r="N52" s="742">
        <f t="shared" si="8"/>
        <v>0.04</v>
      </c>
      <c r="O52" s="742">
        <f t="shared" si="8"/>
        <v>0.156</v>
      </c>
      <c r="P52" s="749">
        <f t="shared" si="9"/>
        <v>1</v>
      </c>
      <c r="S52" s="748">
        <f t="shared" si="4"/>
        <v>2039</v>
      </c>
      <c r="T52" s="750">
        <v>0</v>
      </c>
      <c r="U52" s="750">
        <v>5</v>
      </c>
      <c r="V52" s="751">
        <f t="shared" si="5"/>
        <v>0</v>
      </c>
      <c r="W52" s="752">
        <v>1</v>
      </c>
      <c r="X52" s="753">
        <f t="shared" si="10"/>
        <v>0</v>
      </c>
    </row>
    <row r="53" spans="2:24">
      <c r="B53" s="748">
        <f t="shared" si="11"/>
        <v>2040</v>
      </c>
      <c r="C53" s="754"/>
      <c r="D53" s="741">
        <v>1</v>
      </c>
      <c r="E53" s="742">
        <f t="shared" ref="E53:O68" si="12">E$8</f>
        <v>0.435</v>
      </c>
      <c r="F53" s="742">
        <f t="shared" si="12"/>
        <v>0.129</v>
      </c>
      <c r="G53" s="742">
        <f t="shared" si="8"/>
        <v>0</v>
      </c>
      <c r="H53" s="742">
        <f t="shared" si="12"/>
        <v>0</v>
      </c>
      <c r="I53" s="742">
        <f t="shared" si="8"/>
        <v>9.9000000000000005E-2</v>
      </c>
      <c r="J53" s="742">
        <f t="shared" si="12"/>
        <v>2.7E-2</v>
      </c>
      <c r="K53" s="742">
        <f t="shared" si="12"/>
        <v>8.9999999999999993E-3</v>
      </c>
      <c r="L53" s="742">
        <f t="shared" si="12"/>
        <v>7.1999999999999995E-2</v>
      </c>
      <c r="M53" s="742">
        <f t="shared" si="12"/>
        <v>3.3000000000000002E-2</v>
      </c>
      <c r="N53" s="742">
        <f t="shared" si="12"/>
        <v>0.04</v>
      </c>
      <c r="O53" s="742">
        <f t="shared" si="12"/>
        <v>0.156</v>
      </c>
      <c r="P53" s="749">
        <f t="shared" si="9"/>
        <v>1</v>
      </c>
      <c r="S53" s="748">
        <f t="shared" si="4"/>
        <v>2040</v>
      </c>
      <c r="T53" s="750">
        <v>0</v>
      </c>
      <c r="U53" s="750">
        <v>5</v>
      </c>
      <c r="V53" s="751">
        <f t="shared" si="5"/>
        <v>0</v>
      </c>
      <c r="W53" s="752">
        <v>1</v>
      </c>
      <c r="X53" s="753">
        <f t="shared" si="10"/>
        <v>0</v>
      </c>
    </row>
    <row r="54" spans="2:24">
      <c r="B54" s="748">
        <f t="shared" si="11"/>
        <v>2041</v>
      </c>
      <c r="C54" s="754"/>
      <c r="D54" s="741">
        <v>1</v>
      </c>
      <c r="E54" s="742">
        <f t="shared" si="12"/>
        <v>0.435</v>
      </c>
      <c r="F54" s="742">
        <f t="shared" si="12"/>
        <v>0.129</v>
      </c>
      <c r="G54" s="742">
        <f t="shared" si="8"/>
        <v>0</v>
      </c>
      <c r="H54" s="742">
        <f t="shared" si="12"/>
        <v>0</v>
      </c>
      <c r="I54" s="742">
        <f t="shared" si="8"/>
        <v>9.9000000000000005E-2</v>
      </c>
      <c r="J54" s="742">
        <f t="shared" si="12"/>
        <v>2.7E-2</v>
      </c>
      <c r="K54" s="742">
        <f t="shared" si="12"/>
        <v>8.9999999999999993E-3</v>
      </c>
      <c r="L54" s="742">
        <f t="shared" si="12"/>
        <v>7.1999999999999995E-2</v>
      </c>
      <c r="M54" s="742">
        <f t="shared" si="12"/>
        <v>3.3000000000000002E-2</v>
      </c>
      <c r="N54" s="742">
        <f t="shared" si="12"/>
        <v>0.04</v>
      </c>
      <c r="O54" s="742">
        <f t="shared" si="12"/>
        <v>0.156</v>
      </c>
      <c r="P54" s="749">
        <f t="shared" si="9"/>
        <v>1</v>
      </c>
      <c r="S54" s="748">
        <f t="shared" si="4"/>
        <v>2041</v>
      </c>
      <c r="T54" s="750">
        <v>0</v>
      </c>
      <c r="U54" s="750">
        <v>5</v>
      </c>
      <c r="V54" s="751">
        <f t="shared" si="5"/>
        <v>0</v>
      </c>
      <c r="W54" s="752">
        <v>1</v>
      </c>
      <c r="X54" s="753">
        <f t="shared" si="10"/>
        <v>0</v>
      </c>
    </row>
    <row r="55" spans="2:24">
      <c r="B55" s="748">
        <f t="shared" si="11"/>
        <v>2042</v>
      </c>
      <c r="C55" s="754"/>
      <c r="D55" s="741">
        <v>1</v>
      </c>
      <c r="E55" s="742">
        <f t="shared" si="12"/>
        <v>0.435</v>
      </c>
      <c r="F55" s="742">
        <f t="shared" si="12"/>
        <v>0.129</v>
      </c>
      <c r="G55" s="742">
        <f t="shared" si="8"/>
        <v>0</v>
      </c>
      <c r="H55" s="742">
        <f t="shared" si="12"/>
        <v>0</v>
      </c>
      <c r="I55" s="742">
        <f t="shared" si="8"/>
        <v>9.9000000000000005E-2</v>
      </c>
      <c r="J55" s="742">
        <f t="shared" si="12"/>
        <v>2.7E-2</v>
      </c>
      <c r="K55" s="742">
        <f t="shared" si="12"/>
        <v>8.9999999999999993E-3</v>
      </c>
      <c r="L55" s="742">
        <f t="shared" si="12"/>
        <v>7.1999999999999995E-2</v>
      </c>
      <c r="M55" s="742">
        <f t="shared" si="12"/>
        <v>3.3000000000000002E-2</v>
      </c>
      <c r="N55" s="742">
        <f t="shared" si="12"/>
        <v>0.04</v>
      </c>
      <c r="O55" s="742">
        <f t="shared" si="12"/>
        <v>0.156</v>
      </c>
      <c r="P55" s="749">
        <f t="shared" si="9"/>
        <v>1</v>
      </c>
      <c r="S55" s="748">
        <f t="shared" si="4"/>
        <v>2042</v>
      </c>
      <c r="T55" s="750">
        <v>0</v>
      </c>
      <c r="U55" s="750">
        <v>5</v>
      </c>
      <c r="V55" s="751">
        <f t="shared" si="5"/>
        <v>0</v>
      </c>
      <c r="W55" s="752">
        <v>1</v>
      </c>
      <c r="X55" s="753">
        <f t="shared" si="10"/>
        <v>0</v>
      </c>
    </row>
    <row r="56" spans="2:24">
      <c r="B56" s="748">
        <f t="shared" si="11"/>
        <v>2043</v>
      </c>
      <c r="C56" s="754"/>
      <c r="D56" s="741">
        <v>1</v>
      </c>
      <c r="E56" s="742">
        <f t="shared" si="12"/>
        <v>0.435</v>
      </c>
      <c r="F56" s="742">
        <f t="shared" si="12"/>
        <v>0.129</v>
      </c>
      <c r="G56" s="742">
        <f t="shared" si="8"/>
        <v>0</v>
      </c>
      <c r="H56" s="742">
        <f t="shared" si="12"/>
        <v>0</v>
      </c>
      <c r="I56" s="742">
        <f t="shared" si="8"/>
        <v>9.9000000000000005E-2</v>
      </c>
      <c r="J56" s="742">
        <f t="shared" si="12"/>
        <v>2.7E-2</v>
      </c>
      <c r="K56" s="742">
        <f t="shared" si="12"/>
        <v>8.9999999999999993E-3</v>
      </c>
      <c r="L56" s="742">
        <f t="shared" si="12"/>
        <v>7.1999999999999995E-2</v>
      </c>
      <c r="M56" s="742">
        <f t="shared" si="12"/>
        <v>3.3000000000000002E-2</v>
      </c>
      <c r="N56" s="742">
        <f t="shared" si="12"/>
        <v>0.04</v>
      </c>
      <c r="O56" s="742">
        <f t="shared" si="12"/>
        <v>0.156</v>
      </c>
      <c r="P56" s="749">
        <f t="shared" si="9"/>
        <v>1</v>
      </c>
      <c r="S56" s="748">
        <f t="shared" si="4"/>
        <v>2043</v>
      </c>
      <c r="T56" s="750">
        <v>0</v>
      </c>
      <c r="U56" s="750">
        <v>5</v>
      </c>
      <c r="V56" s="751">
        <f t="shared" si="5"/>
        <v>0</v>
      </c>
      <c r="W56" s="752">
        <v>1</v>
      </c>
      <c r="X56" s="753">
        <f t="shared" si="10"/>
        <v>0</v>
      </c>
    </row>
    <row r="57" spans="2:24">
      <c r="B57" s="748">
        <f t="shared" si="11"/>
        <v>2044</v>
      </c>
      <c r="C57" s="754"/>
      <c r="D57" s="741">
        <v>1</v>
      </c>
      <c r="E57" s="742">
        <f t="shared" si="12"/>
        <v>0.435</v>
      </c>
      <c r="F57" s="742">
        <f t="shared" si="12"/>
        <v>0.129</v>
      </c>
      <c r="G57" s="742">
        <f t="shared" si="8"/>
        <v>0</v>
      </c>
      <c r="H57" s="742">
        <f t="shared" si="12"/>
        <v>0</v>
      </c>
      <c r="I57" s="742">
        <f t="shared" si="8"/>
        <v>9.9000000000000005E-2</v>
      </c>
      <c r="J57" s="742">
        <f t="shared" si="12"/>
        <v>2.7E-2</v>
      </c>
      <c r="K57" s="742">
        <f t="shared" si="12"/>
        <v>8.9999999999999993E-3</v>
      </c>
      <c r="L57" s="742">
        <f t="shared" si="12"/>
        <v>7.1999999999999995E-2</v>
      </c>
      <c r="M57" s="742">
        <f t="shared" si="12"/>
        <v>3.3000000000000002E-2</v>
      </c>
      <c r="N57" s="742">
        <f t="shared" si="12"/>
        <v>0.04</v>
      </c>
      <c r="O57" s="742">
        <f t="shared" si="12"/>
        <v>0.156</v>
      </c>
      <c r="P57" s="749">
        <f t="shared" si="9"/>
        <v>1</v>
      </c>
      <c r="S57" s="748">
        <f t="shared" si="4"/>
        <v>2044</v>
      </c>
      <c r="T57" s="750">
        <v>0</v>
      </c>
      <c r="U57" s="750">
        <v>5</v>
      </c>
      <c r="V57" s="751">
        <f t="shared" si="5"/>
        <v>0</v>
      </c>
      <c r="W57" s="752">
        <v>1</v>
      </c>
      <c r="X57" s="753">
        <f t="shared" si="10"/>
        <v>0</v>
      </c>
    </row>
    <row r="58" spans="2:24">
      <c r="B58" s="748">
        <f t="shared" si="11"/>
        <v>2045</v>
      </c>
      <c r="C58" s="754"/>
      <c r="D58" s="741">
        <v>1</v>
      </c>
      <c r="E58" s="742">
        <f t="shared" si="12"/>
        <v>0.435</v>
      </c>
      <c r="F58" s="742">
        <f t="shared" si="12"/>
        <v>0.129</v>
      </c>
      <c r="G58" s="742">
        <f t="shared" si="8"/>
        <v>0</v>
      </c>
      <c r="H58" s="742">
        <f t="shared" si="12"/>
        <v>0</v>
      </c>
      <c r="I58" s="742">
        <f t="shared" si="8"/>
        <v>9.9000000000000005E-2</v>
      </c>
      <c r="J58" s="742">
        <f t="shared" si="12"/>
        <v>2.7E-2</v>
      </c>
      <c r="K58" s="742">
        <f t="shared" si="12"/>
        <v>8.9999999999999993E-3</v>
      </c>
      <c r="L58" s="742">
        <f t="shared" si="12"/>
        <v>7.1999999999999995E-2</v>
      </c>
      <c r="M58" s="742">
        <f t="shared" si="12"/>
        <v>3.3000000000000002E-2</v>
      </c>
      <c r="N58" s="742">
        <f t="shared" si="12"/>
        <v>0.04</v>
      </c>
      <c r="O58" s="742">
        <f t="shared" si="12"/>
        <v>0.156</v>
      </c>
      <c r="P58" s="749">
        <f t="shared" si="9"/>
        <v>1</v>
      </c>
      <c r="S58" s="748">
        <f t="shared" si="4"/>
        <v>2045</v>
      </c>
      <c r="T58" s="750">
        <v>0</v>
      </c>
      <c r="U58" s="750">
        <v>5</v>
      </c>
      <c r="V58" s="751">
        <f t="shared" si="5"/>
        <v>0</v>
      </c>
      <c r="W58" s="752">
        <v>1</v>
      </c>
      <c r="X58" s="753">
        <f t="shared" si="10"/>
        <v>0</v>
      </c>
    </row>
    <row r="59" spans="2:24">
      <c r="B59" s="748">
        <f t="shared" si="11"/>
        <v>2046</v>
      </c>
      <c r="C59" s="754"/>
      <c r="D59" s="741">
        <v>1</v>
      </c>
      <c r="E59" s="742">
        <f t="shared" si="12"/>
        <v>0.435</v>
      </c>
      <c r="F59" s="742">
        <f t="shared" si="12"/>
        <v>0.129</v>
      </c>
      <c r="G59" s="742">
        <f t="shared" si="12"/>
        <v>0</v>
      </c>
      <c r="H59" s="742">
        <f t="shared" si="12"/>
        <v>0</v>
      </c>
      <c r="I59" s="742">
        <f t="shared" si="12"/>
        <v>9.9000000000000005E-2</v>
      </c>
      <c r="J59" s="742">
        <f t="shared" si="12"/>
        <v>2.7E-2</v>
      </c>
      <c r="K59" s="742">
        <f t="shared" si="12"/>
        <v>8.9999999999999993E-3</v>
      </c>
      <c r="L59" s="742">
        <f t="shared" si="12"/>
        <v>7.1999999999999995E-2</v>
      </c>
      <c r="M59" s="742">
        <f t="shared" si="12"/>
        <v>3.3000000000000002E-2</v>
      </c>
      <c r="N59" s="742">
        <f t="shared" si="12"/>
        <v>0.04</v>
      </c>
      <c r="O59" s="742">
        <f t="shared" si="12"/>
        <v>0.156</v>
      </c>
      <c r="P59" s="749">
        <f t="shared" si="9"/>
        <v>1</v>
      </c>
      <c r="S59" s="748">
        <f t="shared" si="4"/>
        <v>2046</v>
      </c>
      <c r="T59" s="750">
        <v>0</v>
      </c>
      <c r="U59" s="750">
        <v>5</v>
      </c>
      <c r="V59" s="751">
        <f t="shared" si="5"/>
        <v>0</v>
      </c>
      <c r="W59" s="752">
        <v>1</v>
      </c>
      <c r="X59" s="753">
        <f t="shared" si="10"/>
        <v>0</v>
      </c>
    </row>
    <row r="60" spans="2:24">
      <c r="B60" s="748">
        <f t="shared" si="11"/>
        <v>2047</v>
      </c>
      <c r="C60" s="754"/>
      <c r="D60" s="741">
        <v>1</v>
      </c>
      <c r="E60" s="742">
        <f t="shared" si="12"/>
        <v>0.435</v>
      </c>
      <c r="F60" s="742">
        <f t="shared" si="12"/>
        <v>0.129</v>
      </c>
      <c r="G60" s="742">
        <f t="shared" si="12"/>
        <v>0</v>
      </c>
      <c r="H60" s="742">
        <f t="shared" si="12"/>
        <v>0</v>
      </c>
      <c r="I60" s="742">
        <f t="shared" si="12"/>
        <v>9.9000000000000005E-2</v>
      </c>
      <c r="J60" s="742">
        <f t="shared" si="12"/>
        <v>2.7E-2</v>
      </c>
      <c r="K60" s="742">
        <f t="shared" si="12"/>
        <v>8.9999999999999993E-3</v>
      </c>
      <c r="L60" s="742">
        <f t="shared" si="12"/>
        <v>7.1999999999999995E-2</v>
      </c>
      <c r="M60" s="742">
        <f t="shared" si="12"/>
        <v>3.3000000000000002E-2</v>
      </c>
      <c r="N60" s="742">
        <f t="shared" si="12"/>
        <v>0.04</v>
      </c>
      <c r="O60" s="742">
        <f t="shared" si="12"/>
        <v>0.156</v>
      </c>
      <c r="P60" s="749">
        <f t="shared" si="9"/>
        <v>1</v>
      </c>
      <c r="S60" s="748">
        <f t="shared" si="4"/>
        <v>2047</v>
      </c>
      <c r="T60" s="750">
        <v>0</v>
      </c>
      <c r="U60" s="750">
        <v>5</v>
      </c>
      <c r="V60" s="751">
        <f t="shared" si="5"/>
        <v>0</v>
      </c>
      <c r="W60" s="752">
        <v>1</v>
      </c>
      <c r="X60" s="753">
        <f t="shared" si="10"/>
        <v>0</v>
      </c>
    </row>
    <row r="61" spans="2:24">
      <c r="B61" s="748">
        <f t="shared" si="11"/>
        <v>2048</v>
      </c>
      <c r="C61" s="754"/>
      <c r="D61" s="741">
        <v>1</v>
      </c>
      <c r="E61" s="742">
        <f t="shared" si="12"/>
        <v>0.435</v>
      </c>
      <c r="F61" s="742">
        <f t="shared" si="12"/>
        <v>0.129</v>
      </c>
      <c r="G61" s="742">
        <f t="shared" si="12"/>
        <v>0</v>
      </c>
      <c r="H61" s="742">
        <f t="shared" si="12"/>
        <v>0</v>
      </c>
      <c r="I61" s="742">
        <f t="shared" si="12"/>
        <v>9.9000000000000005E-2</v>
      </c>
      <c r="J61" s="742">
        <f t="shared" si="12"/>
        <v>2.7E-2</v>
      </c>
      <c r="K61" s="742">
        <f t="shared" si="12"/>
        <v>8.9999999999999993E-3</v>
      </c>
      <c r="L61" s="742">
        <f t="shared" si="12"/>
        <v>7.1999999999999995E-2</v>
      </c>
      <c r="M61" s="742">
        <f t="shared" si="12"/>
        <v>3.3000000000000002E-2</v>
      </c>
      <c r="N61" s="742">
        <f t="shared" si="12"/>
        <v>0.04</v>
      </c>
      <c r="O61" s="742">
        <f t="shared" si="12"/>
        <v>0.156</v>
      </c>
      <c r="P61" s="749">
        <f t="shared" si="9"/>
        <v>1</v>
      </c>
      <c r="S61" s="748">
        <f t="shared" si="4"/>
        <v>2048</v>
      </c>
      <c r="T61" s="750">
        <v>0</v>
      </c>
      <c r="U61" s="750">
        <v>5</v>
      </c>
      <c r="V61" s="751">
        <f t="shared" si="5"/>
        <v>0</v>
      </c>
      <c r="W61" s="752">
        <v>1</v>
      </c>
      <c r="X61" s="753">
        <f t="shared" si="10"/>
        <v>0</v>
      </c>
    </row>
    <row r="62" spans="2:24">
      <c r="B62" s="748">
        <f t="shared" si="11"/>
        <v>2049</v>
      </c>
      <c r="C62" s="754"/>
      <c r="D62" s="741">
        <v>1</v>
      </c>
      <c r="E62" s="742">
        <f t="shared" si="12"/>
        <v>0.435</v>
      </c>
      <c r="F62" s="742">
        <f t="shared" si="12"/>
        <v>0.129</v>
      </c>
      <c r="G62" s="742">
        <f t="shared" si="12"/>
        <v>0</v>
      </c>
      <c r="H62" s="742">
        <f t="shared" si="12"/>
        <v>0</v>
      </c>
      <c r="I62" s="742">
        <f t="shared" si="12"/>
        <v>9.9000000000000005E-2</v>
      </c>
      <c r="J62" s="742">
        <f t="shared" si="12"/>
        <v>2.7E-2</v>
      </c>
      <c r="K62" s="742">
        <f t="shared" si="12"/>
        <v>8.9999999999999993E-3</v>
      </c>
      <c r="L62" s="742">
        <f t="shared" si="12"/>
        <v>7.1999999999999995E-2</v>
      </c>
      <c r="M62" s="742">
        <f t="shared" si="12"/>
        <v>3.3000000000000002E-2</v>
      </c>
      <c r="N62" s="742">
        <f t="shared" si="12"/>
        <v>0.04</v>
      </c>
      <c r="O62" s="742">
        <f t="shared" si="12"/>
        <v>0.156</v>
      </c>
      <c r="P62" s="749">
        <f t="shared" si="9"/>
        <v>1</v>
      </c>
      <c r="S62" s="748">
        <f t="shared" si="4"/>
        <v>2049</v>
      </c>
      <c r="T62" s="750">
        <v>0</v>
      </c>
      <c r="U62" s="750">
        <v>5</v>
      </c>
      <c r="V62" s="751">
        <f t="shared" si="5"/>
        <v>0</v>
      </c>
      <c r="W62" s="752">
        <v>1</v>
      </c>
      <c r="X62" s="753">
        <f t="shared" si="10"/>
        <v>0</v>
      </c>
    </row>
    <row r="63" spans="2:24">
      <c r="B63" s="748">
        <f t="shared" si="11"/>
        <v>2050</v>
      </c>
      <c r="C63" s="754"/>
      <c r="D63" s="741">
        <v>1</v>
      </c>
      <c r="E63" s="742">
        <f t="shared" ref="E63:O78" si="13">E$8</f>
        <v>0.435</v>
      </c>
      <c r="F63" s="742">
        <f t="shared" si="13"/>
        <v>0.129</v>
      </c>
      <c r="G63" s="742">
        <f t="shared" si="12"/>
        <v>0</v>
      </c>
      <c r="H63" s="742">
        <f t="shared" si="13"/>
        <v>0</v>
      </c>
      <c r="I63" s="742">
        <f t="shared" si="12"/>
        <v>9.9000000000000005E-2</v>
      </c>
      <c r="J63" s="742">
        <f t="shared" si="13"/>
        <v>2.7E-2</v>
      </c>
      <c r="K63" s="742">
        <f t="shared" si="13"/>
        <v>8.9999999999999993E-3</v>
      </c>
      <c r="L63" s="742">
        <f t="shared" si="13"/>
        <v>7.1999999999999995E-2</v>
      </c>
      <c r="M63" s="742">
        <f t="shared" si="13"/>
        <v>3.3000000000000002E-2</v>
      </c>
      <c r="N63" s="742">
        <f t="shared" si="13"/>
        <v>0.04</v>
      </c>
      <c r="O63" s="742">
        <f t="shared" si="13"/>
        <v>0.156</v>
      </c>
      <c r="P63" s="749">
        <f t="shared" si="9"/>
        <v>1</v>
      </c>
      <c r="S63" s="748">
        <f t="shared" si="4"/>
        <v>2050</v>
      </c>
      <c r="T63" s="750">
        <v>0</v>
      </c>
      <c r="U63" s="750">
        <v>5</v>
      </c>
      <c r="V63" s="751">
        <f t="shared" si="5"/>
        <v>0</v>
      </c>
      <c r="W63" s="752">
        <v>1</v>
      </c>
      <c r="X63" s="753">
        <f t="shared" si="10"/>
        <v>0</v>
      </c>
    </row>
    <row r="64" spans="2:24">
      <c r="B64" s="748">
        <f t="shared" si="11"/>
        <v>2051</v>
      </c>
      <c r="C64" s="754"/>
      <c r="D64" s="741">
        <v>1</v>
      </c>
      <c r="E64" s="742">
        <f t="shared" si="13"/>
        <v>0.435</v>
      </c>
      <c r="F64" s="742">
        <f t="shared" si="13"/>
        <v>0.129</v>
      </c>
      <c r="G64" s="742">
        <f t="shared" si="12"/>
        <v>0</v>
      </c>
      <c r="H64" s="742">
        <f t="shared" si="13"/>
        <v>0</v>
      </c>
      <c r="I64" s="742">
        <f t="shared" si="12"/>
        <v>9.9000000000000005E-2</v>
      </c>
      <c r="J64" s="742">
        <f t="shared" si="13"/>
        <v>2.7E-2</v>
      </c>
      <c r="K64" s="742">
        <f t="shared" si="13"/>
        <v>8.9999999999999993E-3</v>
      </c>
      <c r="L64" s="742">
        <f t="shared" si="13"/>
        <v>7.1999999999999995E-2</v>
      </c>
      <c r="M64" s="742">
        <f t="shared" si="13"/>
        <v>3.3000000000000002E-2</v>
      </c>
      <c r="N64" s="742">
        <f t="shared" si="13"/>
        <v>0.04</v>
      </c>
      <c r="O64" s="742">
        <f t="shared" si="13"/>
        <v>0.156</v>
      </c>
      <c r="P64" s="749">
        <f t="shared" si="9"/>
        <v>1</v>
      </c>
      <c r="S64" s="748">
        <f t="shared" si="4"/>
        <v>2051</v>
      </c>
      <c r="T64" s="750">
        <v>0</v>
      </c>
      <c r="U64" s="750">
        <v>5</v>
      </c>
      <c r="V64" s="751">
        <f t="shared" si="5"/>
        <v>0</v>
      </c>
      <c r="W64" s="752">
        <v>1</v>
      </c>
      <c r="X64" s="753">
        <f t="shared" si="10"/>
        <v>0</v>
      </c>
    </row>
    <row r="65" spans="2:24">
      <c r="B65" s="748">
        <f t="shared" si="11"/>
        <v>2052</v>
      </c>
      <c r="C65" s="754"/>
      <c r="D65" s="741">
        <v>1</v>
      </c>
      <c r="E65" s="742">
        <f t="shared" si="13"/>
        <v>0.435</v>
      </c>
      <c r="F65" s="742">
        <f t="shared" si="13"/>
        <v>0.129</v>
      </c>
      <c r="G65" s="742">
        <f t="shared" si="12"/>
        <v>0</v>
      </c>
      <c r="H65" s="742">
        <f t="shared" si="13"/>
        <v>0</v>
      </c>
      <c r="I65" s="742">
        <f t="shared" si="12"/>
        <v>9.9000000000000005E-2</v>
      </c>
      <c r="J65" s="742">
        <f t="shared" si="13"/>
        <v>2.7E-2</v>
      </c>
      <c r="K65" s="742">
        <f t="shared" si="13"/>
        <v>8.9999999999999993E-3</v>
      </c>
      <c r="L65" s="742">
        <f t="shared" si="13"/>
        <v>7.1999999999999995E-2</v>
      </c>
      <c r="M65" s="742">
        <f t="shared" si="13"/>
        <v>3.3000000000000002E-2</v>
      </c>
      <c r="N65" s="742">
        <f t="shared" si="13"/>
        <v>0.04</v>
      </c>
      <c r="O65" s="742">
        <f t="shared" si="13"/>
        <v>0.156</v>
      </c>
      <c r="P65" s="749">
        <f t="shared" si="9"/>
        <v>1</v>
      </c>
      <c r="S65" s="748">
        <f t="shared" si="4"/>
        <v>2052</v>
      </c>
      <c r="T65" s="750">
        <v>0</v>
      </c>
      <c r="U65" s="750">
        <v>5</v>
      </c>
      <c r="V65" s="751">
        <f t="shared" si="5"/>
        <v>0</v>
      </c>
      <c r="W65" s="752">
        <v>1</v>
      </c>
      <c r="X65" s="753">
        <f t="shared" si="10"/>
        <v>0</v>
      </c>
    </row>
    <row r="66" spans="2:24">
      <c r="B66" s="748">
        <f t="shared" si="11"/>
        <v>2053</v>
      </c>
      <c r="C66" s="754"/>
      <c r="D66" s="741">
        <v>1</v>
      </c>
      <c r="E66" s="742">
        <f t="shared" si="13"/>
        <v>0.435</v>
      </c>
      <c r="F66" s="742">
        <f t="shared" si="13"/>
        <v>0.129</v>
      </c>
      <c r="G66" s="742">
        <f t="shared" si="12"/>
        <v>0</v>
      </c>
      <c r="H66" s="742">
        <f t="shared" si="13"/>
        <v>0</v>
      </c>
      <c r="I66" s="742">
        <f t="shared" si="12"/>
        <v>9.9000000000000005E-2</v>
      </c>
      <c r="J66" s="742">
        <f t="shared" si="13"/>
        <v>2.7E-2</v>
      </c>
      <c r="K66" s="742">
        <f t="shared" si="13"/>
        <v>8.9999999999999993E-3</v>
      </c>
      <c r="L66" s="742">
        <f t="shared" si="13"/>
        <v>7.1999999999999995E-2</v>
      </c>
      <c r="M66" s="742">
        <f t="shared" si="13"/>
        <v>3.3000000000000002E-2</v>
      </c>
      <c r="N66" s="742">
        <f t="shared" si="13"/>
        <v>0.04</v>
      </c>
      <c r="O66" s="742">
        <f t="shared" si="13"/>
        <v>0.156</v>
      </c>
      <c r="P66" s="749">
        <f t="shared" si="9"/>
        <v>1</v>
      </c>
      <c r="S66" s="748">
        <f t="shared" si="4"/>
        <v>2053</v>
      </c>
      <c r="T66" s="750">
        <v>0</v>
      </c>
      <c r="U66" s="750">
        <v>5</v>
      </c>
      <c r="V66" s="751">
        <f t="shared" si="5"/>
        <v>0</v>
      </c>
      <c r="W66" s="752">
        <v>1</v>
      </c>
      <c r="X66" s="753">
        <f t="shared" si="10"/>
        <v>0</v>
      </c>
    </row>
    <row r="67" spans="2:24">
      <c r="B67" s="748">
        <f t="shared" si="11"/>
        <v>2054</v>
      </c>
      <c r="C67" s="754"/>
      <c r="D67" s="741">
        <v>1</v>
      </c>
      <c r="E67" s="742">
        <f t="shared" si="13"/>
        <v>0.435</v>
      </c>
      <c r="F67" s="742">
        <f t="shared" si="13"/>
        <v>0.129</v>
      </c>
      <c r="G67" s="742">
        <f t="shared" si="12"/>
        <v>0</v>
      </c>
      <c r="H67" s="742">
        <f t="shared" si="13"/>
        <v>0</v>
      </c>
      <c r="I67" s="742">
        <f t="shared" si="12"/>
        <v>9.9000000000000005E-2</v>
      </c>
      <c r="J67" s="742">
        <f t="shared" si="13"/>
        <v>2.7E-2</v>
      </c>
      <c r="K67" s="742">
        <f t="shared" si="13"/>
        <v>8.9999999999999993E-3</v>
      </c>
      <c r="L67" s="742">
        <f t="shared" si="13"/>
        <v>7.1999999999999995E-2</v>
      </c>
      <c r="M67" s="742">
        <f t="shared" si="13"/>
        <v>3.3000000000000002E-2</v>
      </c>
      <c r="N67" s="742">
        <f t="shared" si="13"/>
        <v>0.04</v>
      </c>
      <c r="O67" s="742">
        <f t="shared" si="13"/>
        <v>0.156</v>
      </c>
      <c r="P67" s="749">
        <f t="shared" si="9"/>
        <v>1</v>
      </c>
      <c r="S67" s="748">
        <f t="shared" si="4"/>
        <v>2054</v>
      </c>
      <c r="T67" s="750">
        <v>0</v>
      </c>
      <c r="U67" s="750">
        <v>5</v>
      </c>
      <c r="V67" s="751">
        <f t="shared" si="5"/>
        <v>0</v>
      </c>
      <c r="W67" s="752">
        <v>1</v>
      </c>
      <c r="X67" s="753">
        <f t="shared" si="10"/>
        <v>0</v>
      </c>
    </row>
    <row r="68" spans="2:24">
      <c r="B68" s="748">
        <f t="shared" si="11"/>
        <v>2055</v>
      </c>
      <c r="C68" s="754"/>
      <c r="D68" s="741">
        <v>1</v>
      </c>
      <c r="E68" s="742">
        <f t="shared" si="13"/>
        <v>0.435</v>
      </c>
      <c r="F68" s="742">
        <f t="shared" si="13"/>
        <v>0.129</v>
      </c>
      <c r="G68" s="742">
        <f t="shared" si="12"/>
        <v>0</v>
      </c>
      <c r="H68" s="742">
        <f t="shared" si="13"/>
        <v>0</v>
      </c>
      <c r="I68" s="742">
        <f t="shared" si="12"/>
        <v>9.9000000000000005E-2</v>
      </c>
      <c r="J68" s="742">
        <f t="shared" si="13"/>
        <v>2.7E-2</v>
      </c>
      <c r="K68" s="742">
        <f t="shared" si="13"/>
        <v>8.9999999999999993E-3</v>
      </c>
      <c r="L68" s="742">
        <f t="shared" si="13"/>
        <v>7.1999999999999995E-2</v>
      </c>
      <c r="M68" s="742">
        <f t="shared" si="13"/>
        <v>3.3000000000000002E-2</v>
      </c>
      <c r="N68" s="742">
        <f t="shared" si="13"/>
        <v>0.04</v>
      </c>
      <c r="O68" s="742">
        <f t="shared" si="13"/>
        <v>0.156</v>
      </c>
      <c r="P68" s="749">
        <f t="shared" si="9"/>
        <v>1</v>
      </c>
      <c r="S68" s="748">
        <f t="shared" si="4"/>
        <v>2055</v>
      </c>
      <c r="T68" s="750">
        <v>0</v>
      </c>
      <c r="U68" s="750">
        <v>5</v>
      </c>
      <c r="V68" s="751">
        <f t="shared" si="5"/>
        <v>0</v>
      </c>
      <c r="W68" s="752">
        <v>1</v>
      </c>
      <c r="X68" s="753">
        <f t="shared" si="10"/>
        <v>0</v>
      </c>
    </row>
    <row r="69" spans="2:24">
      <c r="B69" s="748">
        <f t="shared" si="11"/>
        <v>2056</v>
      </c>
      <c r="C69" s="754"/>
      <c r="D69" s="741">
        <v>1</v>
      </c>
      <c r="E69" s="742">
        <f t="shared" si="13"/>
        <v>0.435</v>
      </c>
      <c r="F69" s="742">
        <f t="shared" si="13"/>
        <v>0.129</v>
      </c>
      <c r="G69" s="742">
        <f t="shared" si="13"/>
        <v>0</v>
      </c>
      <c r="H69" s="742">
        <f t="shared" si="13"/>
        <v>0</v>
      </c>
      <c r="I69" s="742">
        <f t="shared" si="13"/>
        <v>9.9000000000000005E-2</v>
      </c>
      <c r="J69" s="742">
        <f t="shared" si="13"/>
        <v>2.7E-2</v>
      </c>
      <c r="K69" s="742">
        <f t="shared" si="13"/>
        <v>8.9999999999999993E-3</v>
      </c>
      <c r="L69" s="742">
        <f t="shared" si="13"/>
        <v>7.1999999999999995E-2</v>
      </c>
      <c r="M69" s="742">
        <f t="shared" si="13"/>
        <v>3.3000000000000002E-2</v>
      </c>
      <c r="N69" s="742">
        <f t="shared" si="13"/>
        <v>0.04</v>
      </c>
      <c r="O69" s="742">
        <f t="shared" si="13"/>
        <v>0.156</v>
      </c>
      <c r="P69" s="749">
        <f t="shared" si="9"/>
        <v>1</v>
      </c>
      <c r="S69" s="748">
        <f t="shared" si="4"/>
        <v>2056</v>
      </c>
      <c r="T69" s="750">
        <v>0</v>
      </c>
      <c r="U69" s="750">
        <v>5</v>
      </c>
      <c r="V69" s="751">
        <f t="shared" si="5"/>
        <v>0</v>
      </c>
      <c r="W69" s="752">
        <v>1</v>
      </c>
      <c r="X69" s="753">
        <f t="shared" si="10"/>
        <v>0</v>
      </c>
    </row>
    <row r="70" spans="2:24">
      <c r="B70" s="748">
        <f t="shared" si="11"/>
        <v>2057</v>
      </c>
      <c r="C70" s="754"/>
      <c r="D70" s="741">
        <v>1</v>
      </c>
      <c r="E70" s="742">
        <f t="shared" si="13"/>
        <v>0.435</v>
      </c>
      <c r="F70" s="742">
        <f t="shared" si="13"/>
        <v>0.129</v>
      </c>
      <c r="G70" s="742">
        <f t="shared" si="13"/>
        <v>0</v>
      </c>
      <c r="H70" s="742">
        <f t="shared" si="13"/>
        <v>0</v>
      </c>
      <c r="I70" s="742">
        <f t="shared" si="13"/>
        <v>9.9000000000000005E-2</v>
      </c>
      <c r="J70" s="742">
        <f t="shared" si="13"/>
        <v>2.7E-2</v>
      </c>
      <c r="K70" s="742">
        <f t="shared" si="13"/>
        <v>8.9999999999999993E-3</v>
      </c>
      <c r="L70" s="742">
        <f t="shared" si="13"/>
        <v>7.1999999999999995E-2</v>
      </c>
      <c r="M70" s="742">
        <f t="shared" si="13"/>
        <v>3.3000000000000002E-2</v>
      </c>
      <c r="N70" s="742">
        <f t="shared" si="13"/>
        <v>0.04</v>
      </c>
      <c r="O70" s="742">
        <f t="shared" si="13"/>
        <v>0.156</v>
      </c>
      <c r="P70" s="749">
        <f t="shared" si="9"/>
        <v>1</v>
      </c>
      <c r="S70" s="748">
        <f t="shared" si="4"/>
        <v>2057</v>
      </c>
      <c r="T70" s="750">
        <v>0</v>
      </c>
      <c r="U70" s="750">
        <v>5</v>
      </c>
      <c r="V70" s="751">
        <f t="shared" si="5"/>
        <v>0</v>
      </c>
      <c r="W70" s="752">
        <v>1</v>
      </c>
      <c r="X70" s="753">
        <f t="shared" si="10"/>
        <v>0</v>
      </c>
    </row>
    <row r="71" spans="2:24">
      <c r="B71" s="748">
        <f t="shared" si="11"/>
        <v>2058</v>
      </c>
      <c r="C71" s="754"/>
      <c r="D71" s="741">
        <v>1</v>
      </c>
      <c r="E71" s="742">
        <f t="shared" si="13"/>
        <v>0.435</v>
      </c>
      <c r="F71" s="742">
        <f t="shared" si="13"/>
        <v>0.129</v>
      </c>
      <c r="G71" s="742">
        <f t="shared" si="13"/>
        <v>0</v>
      </c>
      <c r="H71" s="742">
        <f t="shared" si="13"/>
        <v>0</v>
      </c>
      <c r="I71" s="742">
        <f t="shared" si="13"/>
        <v>9.9000000000000005E-2</v>
      </c>
      <c r="J71" s="742">
        <f t="shared" si="13"/>
        <v>2.7E-2</v>
      </c>
      <c r="K71" s="742">
        <f t="shared" si="13"/>
        <v>8.9999999999999993E-3</v>
      </c>
      <c r="L71" s="742">
        <f t="shared" si="13"/>
        <v>7.1999999999999995E-2</v>
      </c>
      <c r="M71" s="742">
        <f t="shared" si="13"/>
        <v>3.3000000000000002E-2</v>
      </c>
      <c r="N71" s="742">
        <f t="shared" si="13"/>
        <v>0.04</v>
      </c>
      <c r="O71" s="742">
        <f t="shared" si="13"/>
        <v>0.156</v>
      </c>
      <c r="P71" s="749">
        <f t="shared" si="9"/>
        <v>1</v>
      </c>
      <c r="S71" s="748">
        <f t="shared" si="4"/>
        <v>2058</v>
      </c>
      <c r="T71" s="750">
        <v>0</v>
      </c>
      <c r="U71" s="750">
        <v>5</v>
      </c>
      <c r="V71" s="751">
        <f t="shared" si="5"/>
        <v>0</v>
      </c>
      <c r="W71" s="752">
        <v>1</v>
      </c>
      <c r="X71" s="753">
        <f t="shared" si="10"/>
        <v>0</v>
      </c>
    </row>
    <row r="72" spans="2:24">
      <c r="B72" s="748">
        <f t="shared" si="11"/>
        <v>2059</v>
      </c>
      <c r="C72" s="754"/>
      <c r="D72" s="741">
        <v>1</v>
      </c>
      <c r="E72" s="742">
        <f t="shared" si="13"/>
        <v>0.435</v>
      </c>
      <c r="F72" s="742">
        <f t="shared" si="13"/>
        <v>0.129</v>
      </c>
      <c r="G72" s="742">
        <f t="shared" si="13"/>
        <v>0</v>
      </c>
      <c r="H72" s="742">
        <f t="shared" si="13"/>
        <v>0</v>
      </c>
      <c r="I72" s="742">
        <f t="shared" si="13"/>
        <v>9.9000000000000005E-2</v>
      </c>
      <c r="J72" s="742">
        <f t="shared" si="13"/>
        <v>2.7E-2</v>
      </c>
      <c r="K72" s="742">
        <f t="shared" si="13"/>
        <v>8.9999999999999993E-3</v>
      </c>
      <c r="L72" s="742">
        <f t="shared" si="13"/>
        <v>7.1999999999999995E-2</v>
      </c>
      <c r="M72" s="742">
        <f t="shared" si="13"/>
        <v>3.3000000000000002E-2</v>
      </c>
      <c r="N72" s="742">
        <f t="shared" si="13"/>
        <v>0.04</v>
      </c>
      <c r="O72" s="742">
        <f t="shared" si="13"/>
        <v>0.156</v>
      </c>
      <c r="P72" s="749">
        <f t="shared" si="9"/>
        <v>1</v>
      </c>
      <c r="S72" s="748">
        <f t="shared" si="4"/>
        <v>2059</v>
      </c>
      <c r="T72" s="750">
        <v>0</v>
      </c>
      <c r="U72" s="750">
        <v>5</v>
      </c>
      <c r="V72" s="751">
        <f t="shared" si="5"/>
        <v>0</v>
      </c>
      <c r="W72" s="752">
        <v>1</v>
      </c>
      <c r="X72" s="753">
        <f t="shared" si="10"/>
        <v>0</v>
      </c>
    </row>
    <row r="73" spans="2:24">
      <c r="B73" s="748">
        <f t="shared" si="11"/>
        <v>2060</v>
      </c>
      <c r="C73" s="754"/>
      <c r="D73" s="741">
        <v>1</v>
      </c>
      <c r="E73" s="742">
        <f t="shared" ref="E73:O88" si="14">E$8</f>
        <v>0.435</v>
      </c>
      <c r="F73" s="742">
        <f t="shared" si="14"/>
        <v>0.129</v>
      </c>
      <c r="G73" s="742">
        <f t="shared" si="13"/>
        <v>0</v>
      </c>
      <c r="H73" s="742">
        <f t="shared" si="14"/>
        <v>0</v>
      </c>
      <c r="I73" s="742">
        <f t="shared" si="13"/>
        <v>9.9000000000000005E-2</v>
      </c>
      <c r="J73" s="742">
        <f t="shared" si="14"/>
        <v>2.7E-2</v>
      </c>
      <c r="K73" s="742">
        <f t="shared" si="14"/>
        <v>8.9999999999999993E-3</v>
      </c>
      <c r="L73" s="742">
        <f t="shared" si="14"/>
        <v>7.1999999999999995E-2</v>
      </c>
      <c r="M73" s="742">
        <f t="shared" si="14"/>
        <v>3.3000000000000002E-2</v>
      </c>
      <c r="N73" s="742">
        <f t="shared" si="14"/>
        <v>0.04</v>
      </c>
      <c r="O73" s="742">
        <f t="shared" si="14"/>
        <v>0.156</v>
      </c>
      <c r="P73" s="749">
        <f t="shared" si="9"/>
        <v>1</v>
      </c>
      <c r="S73" s="748">
        <f t="shared" si="4"/>
        <v>2060</v>
      </c>
      <c r="T73" s="750">
        <v>0</v>
      </c>
      <c r="U73" s="750">
        <v>5</v>
      </c>
      <c r="V73" s="751">
        <f t="shared" si="5"/>
        <v>0</v>
      </c>
      <c r="W73" s="752">
        <v>1</v>
      </c>
      <c r="X73" s="753">
        <f t="shared" si="10"/>
        <v>0</v>
      </c>
    </row>
    <row r="74" spans="2:24">
      <c r="B74" s="748">
        <f t="shared" si="11"/>
        <v>2061</v>
      </c>
      <c r="C74" s="754"/>
      <c r="D74" s="741">
        <v>1</v>
      </c>
      <c r="E74" s="742">
        <f t="shared" si="14"/>
        <v>0.435</v>
      </c>
      <c r="F74" s="742">
        <f t="shared" si="14"/>
        <v>0.129</v>
      </c>
      <c r="G74" s="742">
        <f t="shared" si="13"/>
        <v>0</v>
      </c>
      <c r="H74" s="742">
        <f t="shared" si="14"/>
        <v>0</v>
      </c>
      <c r="I74" s="742">
        <f t="shared" si="13"/>
        <v>9.9000000000000005E-2</v>
      </c>
      <c r="J74" s="742">
        <f t="shared" si="14"/>
        <v>2.7E-2</v>
      </c>
      <c r="K74" s="742">
        <f t="shared" si="14"/>
        <v>8.9999999999999993E-3</v>
      </c>
      <c r="L74" s="742">
        <f t="shared" si="14"/>
        <v>7.1999999999999995E-2</v>
      </c>
      <c r="M74" s="742">
        <f t="shared" si="14"/>
        <v>3.3000000000000002E-2</v>
      </c>
      <c r="N74" s="742">
        <f t="shared" si="14"/>
        <v>0.04</v>
      </c>
      <c r="O74" s="742">
        <f t="shared" si="14"/>
        <v>0.156</v>
      </c>
      <c r="P74" s="749">
        <f t="shared" si="9"/>
        <v>1</v>
      </c>
      <c r="S74" s="748">
        <f t="shared" si="4"/>
        <v>2061</v>
      </c>
      <c r="T74" s="750">
        <v>0</v>
      </c>
      <c r="U74" s="750">
        <v>5</v>
      </c>
      <c r="V74" s="751">
        <f t="shared" si="5"/>
        <v>0</v>
      </c>
      <c r="W74" s="752">
        <v>1</v>
      </c>
      <c r="X74" s="753">
        <f t="shared" si="10"/>
        <v>0</v>
      </c>
    </row>
    <row r="75" spans="2:24">
      <c r="B75" s="748">
        <f t="shared" si="11"/>
        <v>2062</v>
      </c>
      <c r="C75" s="754"/>
      <c r="D75" s="741">
        <v>1</v>
      </c>
      <c r="E75" s="742">
        <f t="shared" si="14"/>
        <v>0.435</v>
      </c>
      <c r="F75" s="742">
        <f t="shared" si="14"/>
        <v>0.129</v>
      </c>
      <c r="G75" s="742">
        <f t="shared" si="13"/>
        <v>0</v>
      </c>
      <c r="H75" s="742">
        <f t="shared" si="14"/>
        <v>0</v>
      </c>
      <c r="I75" s="742">
        <f t="shared" si="13"/>
        <v>9.9000000000000005E-2</v>
      </c>
      <c r="J75" s="742">
        <f t="shared" si="14"/>
        <v>2.7E-2</v>
      </c>
      <c r="K75" s="742">
        <f t="shared" si="14"/>
        <v>8.9999999999999993E-3</v>
      </c>
      <c r="L75" s="742">
        <f t="shared" si="14"/>
        <v>7.1999999999999995E-2</v>
      </c>
      <c r="M75" s="742">
        <f t="shared" si="14"/>
        <v>3.3000000000000002E-2</v>
      </c>
      <c r="N75" s="742">
        <f t="shared" si="14"/>
        <v>0.04</v>
      </c>
      <c r="O75" s="742">
        <f t="shared" si="14"/>
        <v>0.156</v>
      </c>
      <c r="P75" s="749">
        <f t="shared" si="9"/>
        <v>1</v>
      </c>
      <c r="S75" s="748">
        <f t="shared" si="4"/>
        <v>2062</v>
      </c>
      <c r="T75" s="750">
        <v>0</v>
      </c>
      <c r="U75" s="750">
        <v>5</v>
      </c>
      <c r="V75" s="751">
        <f t="shared" si="5"/>
        <v>0</v>
      </c>
      <c r="W75" s="752">
        <v>1</v>
      </c>
      <c r="X75" s="753">
        <f t="shared" si="10"/>
        <v>0</v>
      </c>
    </row>
    <row r="76" spans="2:24">
      <c r="B76" s="748">
        <f t="shared" si="11"/>
        <v>2063</v>
      </c>
      <c r="C76" s="754"/>
      <c r="D76" s="741">
        <v>1</v>
      </c>
      <c r="E76" s="742">
        <f t="shared" si="14"/>
        <v>0.435</v>
      </c>
      <c r="F76" s="742">
        <f t="shared" si="14"/>
        <v>0.129</v>
      </c>
      <c r="G76" s="742">
        <f t="shared" si="13"/>
        <v>0</v>
      </c>
      <c r="H76" s="742">
        <f t="shared" si="14"/>
        <v>0</v>
      </c>
      <c r="I76" s="742">
        <f t="shared" si="13"/>
        <v>9.9000000000000005E-2</v>
      </c>
      <c r="J76" s="742">
        <f t="shared" si="14"/>
        <v>2.7E-2</v>
      </c>
      <c r="K76" s="742">
        <f t="shared" si="14"/>
        <v>8.9999999999999993E-3</v>
      </c>
      <c r="L76" s="742">
        <f t="shared" si="14"/>
        <v>7.1999999999999995E-2</v>
      </c>
      <c r="M76" s="742">
        <f t="shared" si="14"/>
        <v>3.3000000000000002E-2</v>
      </c>
      <c r="N76" s="742">
        <f t="shared" si="14"/>
        <v>0.04</v>
      </c>
      <c r="O76" s="742">
        <f t="shared" si="14"/>
        <v>0.156</v>
      </c>
      <c r="P76" s="749">
        <f t="shared" si="9"/>
        <v>1</v>
      </c>
      <c r="S76" s="748">
        <f t="shared" si="4"/>
        <v>2063</v>
      </c>
      <c r="T76" s="750">
        <v>0</v>
      </c>
      <c r="U76" s="750">
        <v>5</v>
      </c>
      <c r="V76" s="751">
        <f t="shared" si="5"/>
        <v>0</v>
      </c>
      <c r="W76" s="752">
        <v>1</v>
      </c>
      <c r="X76" s="753">
        <f t="shared" si="10"/>
        <v>0</v>
      </c>
    </row>
    <row r="77" spans="2:24">
      <c r="B77" s="748">
        <f t="shared" si="11"/>
        <v>2064</v>
      </c>
      <c r="C77" s="754"/>
      <c r="D77" s="741">
        <v>1</v>
      </c>
      <c r="E77" s="742">
        <f t="shared" si="14"/>
        <v>0.435</v>
      </c>
      <c r="F77" s="742">
        <f t="shared" si="14"/>
        <v>0.129</v>
      </c>
      <c r="G77" s="742">
        <f t="shared" si="13"/>
        <v>0</v>
      </c>
      <c r="H77" s="742">
        <f t="shared" si="14"/>
        <v>0</v>
      </c>
      <c r="I77" s="742">
        <f t="shared" si="13"/>
        <v>9.9000000000000005E-2</v>
      </c>
      <c r="J77" s="742">
        <f t="shared" si="14"/>
        <v>2.7E-2</v>
      </c>
      <c r="K77" s="742">
        <f t="shared" si="14"/>
        <v>8.9999999999999993E-3</v>
      </c>
      <c r="L77" s="742">
        <f t="shared" si="14"/>
        <v>7.1999999999999995E-2</v>
      </c>
      <c r="M77" s="742">
        <f t="shared" si="14"/>
        <v>3.3000000000000002E-2</v>
      </c>
      <c r="N77" s="742">
        <f t="shared" si="14"/>
        <v>0.04</v>
      </c>
      <c r="O77" s="742">
        <f t="shared" si="14"/>
        <v>0.156</v>
      </c>
      <c r="P77" s="749">
        <f t="shared" ref="P77:P93" si="15">SUM(E77:O77)</f>
        <v>1</v>
      </c>
      <c r="S77" s="748">
        <f t="shared" si="4"/>
        <v>2064</v>
      </c>
      <c r="T77" s="750">
        <v>0</v>
      </c>
      <c r="U77" s="750">
        <v>5</v>
      </c>
      <c r="V77" s="751">
        <f t="shared" si="5"/>
        <v>0</v>
      </c>
      <c r="W77" s="752">
        <v>1</v>
      </c>
      <c r="X77" s="753">
        <f t="shared" ref="X77:X93" si="16">V77*W77</f>
        <v>0</v>
      </c>
    </row>
    <row r="78" spans="2:24">
      <c r="B78" s="748">
        <f t="shared" ref="B78:B93" si="17">B77+1</f>
        <v>2065</v>
      </c>
      <c r="C78" s="754"/>
      <c r="D78" s="741">
        <v>1</v>
      </c>
      <c r="E78" s="742">
        <f t="shared" si="14"/>
        <v>0.435</v>
      </c>
      <c r="F78" s="742">
        <f t="shared" si="14"/>
        <v>0.129</v>
      </c>
      <c r="G78" s="742">
        <f t="shared" si="13"/>
        <v>0</v>
      </c>
      <c r="H78" s="742">
        <f t="shared" si="14"/>
        <v>0</v>
      </c>
      <c r="I78" s="742">
        <f t="shared" si="13"/>
        <v>9.9000000000000005E-2</v>
      </c>
      <c r="J78" s="742">
        <f t="shared" si="14"/>
        <v>2.7E-2</v>
      </c>
      <c r="K78" s="742">
        <f t="shared" si="14"/>
        <v>8.9999999999999993E-3</v>
      </c>
      <c r="L78" s="742">
        <f t="shared" si="14"/>
        <v>7.1999999999999995E-2</v>
      </c>
      <c r="M78" s="742">
        <f t="shared" si="14"/>
        <v>3.3000000000000002E-2</v>
      </c>
      <c r="N78" s="742">
        <f t="shared" si="14"/>
        <v>0.04</v>
      </c>
      <c r="O78" s="742">
        <f t="shared" si="14"/>
        <v>0.156</v>
      </c>
      <c r="P78" s="749">
        <f t="shared" si="15"/>
        <v>1</v>
      </c>
      <c r="S78" s="748">
        <f t="shared" ref="S78:S93" si="18">S77+1</f>
        <v>2065</v>
      </c>
      <c r="T78" s="750">
        <v>0</v>
      </c>
      <c r="U78" s="750">
        <v>5</v>
      </c>
      <c r="V78" s="751">
        <f t="shared" si="5"/>
        <v>0</v>
      </c>
      <c r="W78" s="752">
        <v>1</v>
      </c>
      <c r="X78" s="753">
        <f t="shared" si="16"/>
        <v>0</v>
      </c>
    </row>
    <row r="79" spans="2:24">
      <c r="B79" s="748">
        <f t="shared" si="17"/>
        <v>2066</v>
      </c>
      <c r="C79" s="754"/>
      <c r="D79" s="741">
        <v>1</v>
      </c>
      <c r="E79" s="742">
        <f t="shared" si="14"/>
        <v>0.435</v>
      </c>
      <c r="F79" s="742">
        <f t="shared" si="14"/>
        <v>0.129</v>
      </c>
      <c r="G79" s="742">
        <f t="shared" si="14"/>
        <v>0</v>
      </c>
      <c r="H79" s="742">
        <f t="shared" si="14"/>
        <v>0</v>
      </c>
      <c r="I79" s="742">
        <f t="shared" si="14"/>
        <v>9.9000000000000005E-2</v>
      </c>
      <c r="J79" s="742">
        <f t="shared" si="14"/>
        <v>2.7E-2</v>
      </c>
      <c r="K79" s="742">
        <f t="shared" si="14"/>
        <v>8.9999999999999993E-3</v>
      </c>
      <c r="L79" s="742">
        <f t="shared" si="14"/>
        <v>7.1999999999999995E-2</v>
      </c>
      <c r="M79" s="742">
        <f t="shared" si="14"/>
        <v>3.3000000000000002E-2</v>
      </c>
      <c r="N79" s="742">
        <f t="shared" si="14"/>
        <v>0.04</v>
      </c>
      <c r="O79" s="742">
        <f t="shared" si="14"/>
        <v>0.156</v>
      </c>
      <c r="P79" s="749">
        <f t="shared" si="15"/>
        <v>1</v>
      </c>
      <c r="S79" s="748">
        <f t="shared" si="18"/>
        <v>2066</v>
      </c>
      <c r="T79" s="750">
        <v>0</v>
      </c>
      <c r="U79" s="750">
        <v>5</v>
      </c>
      <c r="V79" s="751">
        <f t="shared" ref="V79:V93" si="19">T79*U79</f>
        <v>0</v>
      </c>
      <c r="W79" s="752">
        <v>1</v>
      </c>
      <c r="X79" s="753">
        <f t="shared" si="16"/>
        <v>0</v>
      </c>
    </row>
    <row r="80" spans="2:24">
      <c r="B80" s="748">
        <f t="shared" si="17"/>
        <v>2067</v>
      </c>
      <c r="C80" s="754"/>
      <c r="D80" s="741">
        <v>1</v>
      </c>
      <c r="E80" s="742">
        <f t="shared" si="14"/>
        <v>0.435</v>
      </c>
      <c r="F80" s="742">
        <f t="shared" si="14"/>
        <v>0.129</v>
      </c>
      <c r="G80" s="742">
        <f t="shared" si="14"/>
        <v>0</v>
      </c>
      <c r="H80" s="742">
        <f t="shared" si="14"/>
        <v>0</v>
      </c>
      <c r="I80" s="742">
        <f t="shared" si="14"/>
        <v>9.9000000000000005E-2</v>
      </c>
      <c r="J80" s="742">
        <f t="shared" si="14"/>
        <v>2.7E-2</v>
      </c>
      <c r="K80" s="742">
        <f t="shared" si="14"/>
        <v>8.9999999999999993E-3</v>
      </c>
      <c r="L80" s="742">
        <f t="shared" si="14"/>
        <v>7.1999999999999995E-2</v>
      </c>
      <c r="M80" s="742">
        <f t="shared" si="14"/>
        <v>3.3000000000000002E-2</v>
      </c>
      <c r="N80" s="742">
        <f t="shared" si="14"/>
        <v>0.04</v>
      </c>
      <c r="O80" s="742">
        <f t="shared" si="14"/>
        <v>0.156</v>
      </c>
      <c r="P80" s="749">
        <f t="shared" si="15"/>
        <v>1</v>
      </c>
      <c r="S80" s="748">
        <f t="shared" si="18"/>
        <v>2067</v>
      </c>
      <c r="T80" s="750">
        <v>0</v>
      </c>
      <c r="U80" s="750">
        <v>5</v>
      </c>
      <c r="V80" s="751">
        <f t="shared" si="19"/>
        <v>0</v>
      </c>
      <c r="W80" s="752">
        <v>1</v>
      </c>
      <c r="X80" s="753">
        <f t="shared" si="16"/>
        <v>0</v>
      </c>
    </row>
    <row r="81" spans="2:24">
      <c r="B81" s="748">
        <f t="shared" si="17"/>
        <v>2068</v>
      </c>
      <c r="C81" s="754"/>
      <c r="D81" s="741">
        <v>1</v>
      </c>
      <c r="E81" s="742">
        <f t="shared" si="14"/>
        <v>0.435</v>
      </c>
      <c r="F81" s="742">
        <f t="shared" si="14"/>
        <v>0.129</v>
      </c>
      <c r="G81" s="742">
        <f t="shared" si="14"/>
        <v>0</v>
      </c>
      <c r="H81" s="742">
        <f t="shared" si="14"/>
        <v>0</v>
      </c>
      <c r="I81" s="742">
        <f t="shared" si="14"/>
        <v>9.9000000000000005E-2</v>
      </c>
      <c r="J81" s="742">
        <f t="shared" si="14"/>
        <v>2.7E-2</v>
      </c>
      <c r="K81" s="742">
        <f t="shared" si="14"/>
        <v>8.9999999999999993E-3</v>
      </c>
      <c r="L81" s="742">
        <f t="shared" si="14"/>
        <v>7.1999999999999995E-2</v>
      </c>
      <c r="M81" s="742">
        <f t="shared" si="14"/>
        <v>3.3000000000000002E-2</v>
      </c>
      <c r="N81" s="742">
        <f t="shared" si="14"/>
        <v>0.04</v>
      </c>
      <c r="O81" s="742">
        <f t="shared" si="14"/>
        <v>0.156</v>
      </c>
      <c r="P81" s="749">
        <f t="shared" si="15"/>
        <v>1</v>
      </c>
      <c r="S81" s="748">
        <f t="shared" si="18"/>
        <v>2068</v>
      </c>
      <c r="T81" s="750">
        <v>0</v>
      </c>
      <c r="U81" s="750">
        <v>5</v>
      </c>
      <c r="V81" s="751">
        <f t="shared" si="19"/>
        <v>0</v>
      </c>
      <c r="W81" s="752">
        <v>1</v>
      </c>
      <c r="X81" s="753">
        <f t="shared" si="16"/>
        <v>0</v>
      </c>
    </row>
    <row r="82" spans="2:24">
      <c r="B82" s="748">
        <f t="shared" si="17"/>
        <v>2069</v>
      </c>
      <c r="C82" s="754"/>
      <c r="D82" s="741">
        <v>1</v>
      </c>
      <c r="E82" s="742">
        <f t="shared" si="14"/>
        <v>0.435</v>
      </c>
      <c r="F82" s="742">
        <f t="shared" si="14"/>
        <v>0.129</v>
      </c>
      <c r="G82" s="742">
        <f t="shared" si="14"/>
        <v>0</v>
      </c>
      <c r="H82" s="742">
        <f t="shared" si="14"/>
        <v>0</v>
      </c>
      <c r="I82" s="742">
        <f t="shared" si="14"/>
        <v>9.9000000000000005E-2</v>
      </c>
      <c r="J82" s="742">
        <f t="shared" si="14"/>
        <v>2.7E-2</v>
      </c>
      <c r="K82" s="742">
        <f t="shared" si="14"/>
        <v>8.9999999999999993E-3</v>
      </c>
      <c r="L82" s="742">
        <f t="shared" si="14"/>
        <v>7.1999999999999995E-2</v>
      </c>
      <c r="M82" s="742">
        <f t="shared" si="14"/>
        <v>3.3000000000000002E-2</v>
      </c>
      <c r="N82" s="742">
        <f t="shared" si="14"/>
        <v>0.04</v>
      </c>
      <c r="O82" s="742">
        <f t="shared" si="14"/>
        <v>0.156</v>
      </c>
      <c r="P82" s="749">
        <f t="shared" si="15"/>
        <v>1</v>
      </c>
      <c r="S82" s="748">
        <f t="shared" si="18"/>
        <v>2069</v>
      </c>
      <c r="T82" s="750">
        <v>0</v>
      </c>
      <c r="U82" s="750">
        <v>5</v>
      </c>
      <c r="V82" s="751">
        <f t="shared" si="19"/>
        <v>0</v>
      </c>
      <c r="W82" s="752">
        <v>1</v>
      </c>
      <c r="X82" s="753">
        <f t="shared" si="16"/>
        <v>0</v>
      </c>
    </row>
    <row r="83" spans="2:24">
      <c r="B83" s="748">
        <f t="shared" si="17"/>
        <v>2070</v>
      </c>
      <c r="C83" s="754"/>
      <c r="D83" s="741">
        <v>1</v>
      </c>
      <c r="E83" s="742">
        <f t="shared" ref="E83:O93" si="20">E$8</f>
        <v>0.435</v>
      </c>
      <c r="F83" s="742">
        <f t="shared" si="20"/>
        <v>0.129</v>
      </c>
      <c r="G83" s="742">
        <f t="shared" si="14"/>
        <v>0</v>
      </c>
      <c r="H83" s="742">
        <f t="shared" si="20"/>
        <v>0</v>
      </c>
      <c r="I83" s="742">
        <f t="shared" si="14"/>
        <v>9.9000000000000005E-2</v>
      </c>
      <c r="J83" s="742">
        <f t="shared" si="20"/>
        <v>2.7E-2</v>
      </c>
      <c r="K83" s="742">
        <f t="shared" si="20"/>
        <v>8.9999999999999993E-3</v>
      </c>
      <c r="L83" s="742">
        <f t="shared" si="20"/>
        <v>7.1999999999999995E-2</v>
      </c>
      <c r="M83" s="742">
        <f t="shared" si="20"/>
        <v>3.3000000000000002E-2</v>
      </c>
      <c r="N83" s="742">
        <f t="shared" si="20"/>
        <v>0.04</v>
      </c>
      <c r="O83" s="742">
        <f t="shared" si="20"/>
        <v>0.156</v>
      </c>
      <c r="P83" s="749">
        <f t="shared" si="15"/>
        <v>1</v>
      </c>
      <c r="S83" s="748">
        <f t="shared" si="18"/>
        <v>2070</v>
      </c>
      <c r="T83" s="750">
        <v>0</v>
      </c>
      <c r="U83" s="750">
        <v>5</v>
      </c>
      <c r="V83" s="751">
        <f t="shared" si="19"/>
        <v>0</v>
      </c>
      <c r="W83" s="752">
        <v>1</v>
      </c>
      <c r="X83" s="753">
        <f t="shared" si="16"/>
        <v>0</v>
      </c>
    </row>
    <row r="84" spans="2:24">
      <c r="B84" s="748">
        <f t="shared" si="17"/>
        <v>2071</v>
      </c>
      <c r="C84" s="754"/>
      <c r="D84" s="741">
        <v>1</v>
      </c>
      <c r="E84" s="742">
        <f t="shared" si="20"/>
        <v>0.435</v>
      </c>
      <c r="F84" s="742">
        <f t="shared" si="20"/>
        <v>0.129</v>
      </c>
      <c r="G84" s="742">
        <f t="shared" si="14"/>
        <v>0</v>
      </c>
      <c r="H84" s="742">
        <f t="shared" si="20"/>
        <v>0</v>
      </c>
      <c r="I84" s="742">
        <f t="shared" si="14"/>
        <v>9.9000000000000005E-2</v>
      </c>
      <c r="J84" s="742">
        <f t="shared" si="20"/>
        <v>2.7E-2</v>
      </c>
      <c r="K84" s="742">
        <f t="shared" si="20"/>
        <v>8.9999999999999993E-3</v>
      </c>
      <c r="L84" s="742">
        <f t="shared" si="20"/>
        <v>7.1999999999999995E-2</v>
      </c>
      <c r="M84" s="742">
        <f t="shared" si="20"/>
        <v>3.3000000000000002E-2</v>
      </c>
      <c r="N84" s="742">
        <f t="shared" si="20"/>
        <v>0.04</v>
      </c>
      <c r="O84" s="742">
        <f t="shared" si="20"/>
        <v>0.156</v>
      </c>
      <c r="P84" s="749">
        <f t="shared" si="15"/>
        <v>1</v>
      </c>
      <c r="S84" s="748">
        <f t="shared" si="18"/>
        <v>2071</v>
      </c>
      <c r="T84" s="750">
        <v>0</v>
      </c>
      <c r="U84" s="750">
        <v>5</v>
      </c>
      <c r="V84" s="751">
        <f t="shared" si="19"/>
        <v>0</v>
      </c>
      <c r="W84" s="752">
        <v>1</v>
      </c>
      <c r="X84" s="753">
        <f t="shared" si="16"/>
        <v>0</v>
      </c>
    </row>
    <row r="85" spans="2:24">
      <c r="B85" s="748">
        <f t="shared" si="17"/>
        <v>2072</v>
      </c>
      <c r="C85" s="754"/>
      <c r="D85" s="741">
        <v>1</v>
      </c>
      <c r="E85" s="742">
        <f t="shared" si="20"/>
        <v>0.435</v>
      </c>
      <c r="F85" s="742">
        <f t="shared" si="20"/>
        <v>0.129</v>
      </c>
      <c r="G85" s="742">
        <f t="shared" si="14"/>
        <v>0</v>
      </c>
      <c r="H85" s="742">
        <f t="shared" si="20"/>
        <v>0</v>
      </c>
      <c r="I85" s="742">
        <f t="shared" si="14"/>
        <v>9.9000000000000005E-2</v>
      </c>
      <c r="J85" s="742">
        <f t="shared" si="20"/>
        <v>2.7E-2</v>
      </c>
      <c r="K85" s="742">
        <f t="shared" si="20"/>
        <v>8.9999999999999993E-3</v>
      </c>
      <c r="L85" s="742">
        <f t="shared" si="20"/>
        <v>7.1999999999999995E-2</v>
      </c>
      <c r="M85" s="742">
        <f t="shared" si="20"/>
        <v>3.3000000000000002E-2</v>
      </c>
      <c r="N85" s="742">
        <f t="shared" si="20"/>
        <v>0.04</v>
      </c>
      <c r="O85" s="742">
        <f t="shared" si="20"/>
        <v>0.156</v>
      </c>
      <c r="P85" s="749">
        <f t="shared" si="15"/>
        <v>1</v>
      </c>
      <c r="S85" s="748">
        <f t="shared" si="18"/>
        <v>2072</v>
      </c>
      <c r="T85" s="750">
        <v>0</v>
      </c>
      <c r="U85" s="750">
        <v>5</v>
      </c>
      <c r="V85" s="751">
        <f t="shared" si="19"/>
        <v>0</v>
      </c>
      <c r="W85" s="752">
        <v>1</v>
      </c>
      <c r="X85" s="753">
        <f t="shared" si="16"/>
        <v>0</v>
      </c>
    </row>
    <row r="86" spans="2:24">
      <c r="B86" s="748">
        <f t="shared" si="17"/>
        <v>2073</v>
      </c>
      <c r="C86" s="754"/>
      <c r="D86" s="741">
        <v>1</v>
      </c>
      <c r="E86" s="742">
        <f t="shared" si="20"/>
        <v>0.435</v>
      </c>
      <c r="F86" s="742">
        <f t="shared" si="20"/>
        <v>0.129</v>
      </c>
      <c r="G86" s="742">
        <f t="shared" si="14"/>
        <v>0</v>
      </c>
      <c r="H86" s="742">
        <f t="shared" si="20"/>
        <v>0</v>
      </c>
      <c r="I86" s="742">
        <f t="shared" si="14"/>
        <v>9.9000000000000005E-2</v>
      </c>
      <c r="J86" s="742">
        <f t="shared" si="20"/>
        <v>2.7E-2</v>
      </c>
      <c r="K86" s="742">
        <f t="shared" si="20"/>
        <v>8.9999999999999993E-3</v>
      </c>
      <c r="L86" s="742">
        <f t="shared" si="20"/>
        <v>7.1999999999999995E-2</v>
      </c>
      <c r="M86" s="742">
        <f t="shared" si="20"/>
        <v>3.3000000000000002E-2</v>
      </c>
      <c r="N86" s="742">
        <f t="shared" si="20"/>
        <v>0.04</v>
      </c>
      <c r="O86" s="742">
        <f t="shared" si="20"/>
        <v>0.156</v>
      </c>
      <c r="P86" s="749">
        <f t="shared" si="15"/>
        <v>1</v>
      </c>
      <c r="S86" s="748">
        <f t="shared" si="18"/>
        <v>2073</v>
      </c>
      <c r="T86" s="750">
        <v>0</v>
      </c>
      <c r="U86" s="750">
        <v>5</v>
      </c>
      <c r="V86" s="751">
        <f t="shared" si="19"/>
        <v>0</v>
      </c>
      <c r="W86" s="752">
        <v>1</v>
      </c>
      <c r="X86" s="753">
        <f t="shared" si="16"/>
        <v>0</v>
      </c>
    </row>
    <row r="87" spans="2:24">
      <c r="B87" s="748">
        <f t="shared" si="17"/>
        <v>2074</v>
      </c>
      <c r="C87" s="754"/>
      <c r="D87" s="741">
        <v>1</v>
      </c>
      <c r="E87" s="742">
        <f t="shared" si="20"/>
        <v>0.435</v>
      </c>
      <c r="F87" s="742">
        <f t="shared" si="20"/>
        <v>0.129</v>
      </c>
      <c r="G87" s="742">
        <f t="shared" si="14"/>
        <v>0</v>
      </c>
      <c r="H87" s="742">
        <f t="shared" si="20"/>
        <v>0</v>
      </c>
      <c r="I87" s="742">
        <f t="shared" si="14"/>
        <v>9.9000000000000005E-2</v>
      </c>
      <c r="J87" s="742">
        <f t="shared" si="20"/>
        <v>2.7E-2</v>
      </c>
      <c r="K87" s="742">
        <f t="shared" si="20"/>
        <v>8.9999999999999993E-3</v>
      </c>
      <c r="L87" s="742">
        <f t="shared" si="20"/>
        <v>7.1999999999999995E-2</v>
      </c>
      <c r="M87" s="742">
        <f t="shared" si="20"/>
        <v>3.3000000000000002E-2</v>
      </c>
      <c r="N87" s="742">
        <f t="shared" si="20"/>
        <v>0.04</v>
      </c>
      <c r="O87" s="742">
        <f t="shared" si="20"/>
        <v>0.156</v>
      </c>
      <c r="P87" s="749">
        <f t="shared" si="15"/>
        <v>1</v>
      </c>
      <c r="S87" s="748">
        <f t="shared" si="18"/>
        <v>2074</v>
      </c>
      <c r="T87" s="750">
        <v>0</v>
      </c>
      <c r="U87" s="750">
        <v>5</v>
      </c>
      <c r="V87" s="751">
        <f t="shared" si="19"/>
        <v>0</v>
      </c>
      <c r="W87" s="752">
        <v>1</v>
      </c>
      <c r="X87" s="753">
        <f t="shared" si="16"/>
        <v>0</v>
      </c>
    </row>
    <row r="88" spans="2:24">
      <c r="B88" s="748">
        <f t="shared" si="17"/>
        <v>2075</v>
      </c>
      <c r="C88" s="754"/>
      <c r="D88" s="741">
        <v>1</v>
      </c>
      <c r="E88" s="742">
        <f t="shared" si="20"/>
        <v>0.435</v>
      </c>
      <c r="F88" s="742">
        <f t="shared" si="20"/>
        <v>0.129</v>
      </c>
      <c r="G88" s="742">
        <f t="shared" si="14"/>
        <v>0</v>
      </c>
      <c r="H88" s="742">
        <f t="shared" si="20"/>
        <v>0</v>
      </c>
      <c r="I88" s="742">
        <f t="shared" si="14"/>
        <v>9.9000000000000005E-2</v>
      </c>
      <c r="J88" s="742">
        <f t="shared" si="20"/>
        <v>2.7E-2</v>
      </c>
      <c r="K88" s="742">
        <f t="shared" si="20"/>
        <v>8.9999999999999993E-3</v>
      </c>
      <c r="L88" s="742">
        <f t="shared" si="20"/>
        <v>7.1999999999999995E-2</v>
      </c>
      <c r="M88" s="742">
        <f t="shared" si="20"/>
        <v>3.3000000000000002E-2</v>
      </c>
      <c r="N88" s="742">
        <f t="shared" si="20"/>
        <v>0.04</v>
      </c>
      <c r="O88" s="742">
        <f t="shared" si="20"/>
        <v>0.156</v>
      </c>
      <c r="P88" s="749">
        <f t="shared" si="15"/>
        <v>1</v>
      </c>
      <c r="S88" s="748">
        <f t="shared" si="18"/>
        <v>2075</v>
      </c>
      <c r="T88" s="750">
        <v>0</v>
      </c>
      <c r="U88" s="750">
        <v>5</v>
      </c>
      <c r="V88" s="751">
        <f t="shared" si="19"/>
        <v>0</v>
      </c>
      <c r="W88" s="752">
        <v>1</v>
      </c>
      <c r="X88" s="753">
        <f t="shared" si="16"/>
        <v>0</v>
      </c>
    </row>
    <row r="89" spans="2:24">
      <c r="B89" s="748">
        <f t="shared" si="17"/>
        <v>2076</v>
      </c>
      <c r="C89" s="754"/>
      <c r="D89" s="741">
        <v>1</v>
      </c>
      <c r="E89" s="742">
        <f t="shared" si="20"/>
        <v>0.435</v>
      </c>
      <c r="F89" s="742">
        <f t="shared" si="20"/>
        <v>0.129</v>
      </c>
      <c r="G89" s="742">
        <f t="shared" si="20"/>
        <v>0</v>
      </c>
      <c r="H89" s="742">
        <f t="shared" si="20"/>
        <v>0</v>
      </c>
      <c r="I89" s="742">
        <f t="shared" si="20"/>
        <v>9.9000000000000005E-2</v>
      </c>
      <c r="J89" s="742">
        <f t="shared" si="20"/>
        <v>2.7E-2</v>
      </c>
      <c r="K89" s="742">
        <f t="shared" si="20"/>
        <v>8.9999999999999993E-3</v>
      </c>
      <c r="L89" s="742">
        <f t="shared" si="20"/>
        <v>7.1999999999999995E-2</v>
      </c>
      <c r="M89" s="742">
        <f t="shared" si="20"/>
        <v>3.3000000000000002E-2</v>
      </c>
      <c r="N89" s="742">
        <f t="shared" si="20"/>
        <v>0.04</v>
      </c>
      <c r="O89" s="742">
        <f t="shared" si="20"/>
        <v>0.156</v>
      </c>
      <c r="P89" s="749">
        <f t="shared" si="15"/>
        <v>1</v>
      </c>
      <c r="S89" s="748">
        <f t="shared" si="18"/>
        <v>2076</v>
      </c>
      <c r="T89" s="750">
        <v>0</v>
      </c>
      <c r="U89" s="750">
        <v>5</v>
      </c>
      <c r="V89" s="751">
        <f t="shared" si="19"/>
        <v>0</v>
      </c>
      <c r="W89" s="752">
        <v>1</v>
      </c>
      <c r="X89" s="753">
        <f t="shared" si="16"/>
        <v>0</v>
      </c>
    </row>
    <row r="90" spans="2:24">
      <c r="B90" s="748">
        <f t="shared" si="17"/>
        <v>2077</v>
      </c>
      <c r="C90" s="754"/>
      <c r="D90" s="741">
        <v>1</v>
      </c>
      <c r="E90" s="742">
        <f t="shared" si="20"/>
        <v>0.435</v>
      </c>
      <c r="F90" s="742">
        <f t="shared" si="20"/>
        <v>0.129</v>
      </c>
      <c r="G90" s="742">
        <f t="shared" si="20"/>
        <v>0</v>
      </c>
      <c r="H90" s="742">
        <f t="shared" si="20"/>
        <v>0</v>
      </c>
      <c r="I90" s="742">
        <f t="shared" si="20"/>
        <v>9.9000000000000005E-2</v>
      </c>
      <c r="J90" s="742">
        <f t="shared" si="20"/>
        <v>2.7E-2</v>
      </c>
      <c r="K90" s="742">
        <f t="shared" si="20"/>
        <v>8.9999999999999993E-3</v>
      </c>
      <c r="L90" s="742">
        <f t="shared" si="20"/>
        <v>7.1999999999999995E-2</v>
      </c>
      <c r="M90" s="742">
        <f t="shared" si="20"/>
        <v>3.3000000000000002E-2</v>
      </c>
      <c r="N90" s="742">
        <f t="shared" si="20"/>
        <v>0.04</v>
      </c>
      <c r="O90" s="742">
        <f t="shared" si="20"/>
        <v>0.156</v>
      </c>
      <c r="P90" s="749">
        <f t="shared" si="15"/>
        <v>1</v>
      </c>
      <c r="S90" s="748">
        <f t="shared" si="18"/>
        <v>2077</v>
      </c>
      <c r="T90" s="750">
        <v>0</v>
      </c>
      <c r="U90" s="750">
        <v>5</v>
      </c>
      <c r="V90" s="751">
        <f t="shared" si="19"/>
        <v>0</v>
      </c>
      <c r="W90" s="752">
        <v>1</v>
      </c>
      <c r="X90" s="753">
        <f t="shared" si="16"/>
        <v>0</v>
      </c>
    </row>
    <row r="91" spans="2:24">
      <c r="B91" s="748">
        <f t="shared" si="17"/>
        <v>2078</v>
      </c>
      <c r="C91" s="754"/>
      <c r="D91" s="741">
        <v>1</v>
      </c>
      <c r="E91" s="742">
        <f t="shared" si="20"/>
        <v>0.435</v>
      </c>
      <c r="F91" s="742">
        <f t="shared" si="20"/>
        <v>0.129</v>
      </c>
      <c r="G91" s="742">
        <f t="shared" si="20"/>
        <v>0</v>
      </c>
      <c r="H91" s="742">
        <f t="shared" si="20"/>
        <v>0</v>
      </c>
      <c r="I91" s="742">
        <f t="shared" si="20"/>
        <v>9.9000000000000005E-2</v>
      </c>
      <c r="J91" s="742">
        <f t="shared" si="20"/>
        <v>2.7E-2</v>
      </c>
      <c r="K91" s="742">
        <f t="shared" si="20"/>
        <v>8.9999999999999993E-3</v>
      </c>
      <c r="L91" s="742">
        <f t="shared" si="20"/>
        <v>7.1999999999999995E-2</v>
      </c>
      <c r="M91" s="742">
        <f t="shared" si="20"/>
        <v>3.3000000000000002E-2</v>
      </c>
      <c r="N91" s="742">
        <f t="shared" si="20"/>
        <v>0.04</v>
      </c>
      <c r="O91" s="742">
        <f t="shared" si="20"/>
        <v>0.156</v>
      </c>
      <c r="P91" s="749">
        <f t="shared" si="15"/>
        <v>1</v>
      </c>
      <c r="S91" s="748">
        <f t="shared" si="18"/>
        <v>2078</v>
      </c>
      <c r="T91" s="750">
        <v>0</v>
      </c>
      <c r="U91" s="750">
        <v>5</v>
      </c>
      <c r="V91" s="751">
        <f t="shared" si="19"/>
        <v>0</v>
      </c>
      <c r="W91" s="752">
        <v>1</v>
      </c>
      <c r="X91" s="753">
        <f t="shared" si="16"/>
        <v>0</v>
      </c>
    </row>
    <row r="92" spans="2:24">
      <c r="B92" s="748">
        <f t="shared" si="17"/>
        <v>2079</v>
      </c>
      <c r="C92" s="754"/>
      <c r="D92" s="741">
        <v>1</v>
      </c>
      <c r="E92" s="742">
        <f t="shared" si="20"/>
        <v>0.435</v>
      </c>
      <c r="F92" s="742">
        <f t="shared" si="20"/>
        <v>0.129</v>
      </c>
      <c r="G92" s="742">
        <f t="shared" si="20"/>
        <v>0</v>
      </c>
      <c r="H92" s="742">
        <f t="shared" si="20"/>
        <v>0</v>
      </c>
      <c r="I92" s="742">
        <f t="shared" si="20"/>
        <v>9.9000000000000005E-2</v>
      </c>
      <c r="J92" s="742">
        <f t="shared" si="20"/>
        <v>2.7E-2</v>
      </c>
      <c r="K92" s="742">
        <f t="shared" si="20"/>
        <v>8.9999999999999993E-3</v>
      </c>
      <c r="L92" s="742">
        <f t="shared" si="20"/>
        <v>7.1999999999999995E-2</v>
      </c>
      <c r="M92" s="742">
        <f t="shared" si="20"/>
        <v>3.3000000000000002E-2</v>
      </c>
      <c r="N92" s="742">
        <f t="shared" si="20"/>
        <v>0.04</v>
      </c>
      <c r="O92" s="742">
        <f t="shared" si="20"/>
        <v>0.156</v>
      </c>
      <c r="P92" s="749">
        <f t="shared" si="15"/>
        <v>1</v>
      </c>
      <c r="S92" s="748">
        <f t="shared" si="18"/>
        <v>2079</v>
      </c>
      <c r="T92" s="750">
        <v>0</v>
      </c>
      <c r="U92" s="750">
        <v>5</v>
      </c>
      <c r="V92" s="751">
        <f t="shared" si="19"/>
        <v>0</v>
      </c>
      <c r="W92" s="752">
        <v>1</v>
      </c>
      <c r="X92" s="753">
        <f t="shared" si="16"/>
        <v>0</v>
      </c>
    </row>
    <row r="93" spans="2:24" ht="13.5" thickBot="1">
      <c r="B93" s="755">
        <f t="shared" si="17"/>
        <v>2080</v>
      </c>
      <c r="C93" s="756"/>
      <c r="D93" s="741">
        <v>1</v>
      </c>
      <c r="E93" s="757">
        <f t="shared" si="20"/>
        <v>0.435</v>
      </c>
      <c r="F93" s="757">
        <f t="shared" si="20"/>
        <v>0.129</v>
      </c>
      <c r="G93" s="757">
        <f t="shared" si="20"/>
        <v>0</v>
      </c>
      <c r="H93" s="757">
        <f t="shared" si="20"/>
        <v>0</v>
      </c>
      <c r="I93" s="757">
        <f t="shared" si="20"/>
        <v>9.9000000000000005E-2</v>
      </c>
      <c r="J93" s="757">
        <f t="shared" si="20"/>
        <v>2.7E-2</v>
      </c>
      <c r="K93" s="757">
        <f t="shared" si="20"/>
        <v>8.9999999999999993E-3</v>
      </c>
      <c r="L93" s="757">
        <f t="shared" si="20"/>
        <v>7.1999999999999995E-2</v>
      </c>
      <c r="M93" s="757">
        <f t="shared" si="20"/>
        <v>3.3000000000000002E-2</v>
      </c>
      <c r="N93" s="757">
        <f t="shared" si="20"/>
        <v>0.04</v>
      </c>
      <c r="O93" s="758">
        <f t="shared" si="20"/>
        <v>0.156</v>
      </c>
      <c r="P93" s="759">
        <f t="shared" si="15"/>
        <v>1</v>
      </c>
      <c r="S93" s="755">
        <f t="shared" si="18"/>
        <v>2080</v>
      </c>
      <c r="T93" s="760">
        <v>0</v>
      </c>
      <c r="U93" s="761">
        <v>5</v>
      </c>
      <c r="V93" s="762">
        <f t="shared" si="19"/>
        <v>0</v>
      </c>
      <c r="W93" s="763">
        <v>1</v>
      </c>
      <c r="X93" s="764">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21" t="str">
        <f>city</f>
        <v>Penajam Paser Utara</v>
      </c>
      <c r="J2" s="922"/>
      <c r="K2" s="922"/>
      <c r="L2" s="922"/>
      <c r="M2" s="922"/>
      <c r="N2" s="922"/>
      <c r="O2" s="922"/>
    </row>
    <row r="3" spans="2:16" ht="16.5" thickBot="1">
      <c r="C3" s="4"/>
      <c r="H3" s="5" t="s">
        <v>276</v>
      </c>
      <c r="I3" s="921" t="str">
        <f>province</f>
        <v>Kalimantan Timur</v>
      </c>
      <c r="J3" s="922"/>
      <c r="K3" s="922"/>
      <c r="L3" s="922"/>
      <c r="M3" s="922"/>
      <c r="N3" s="922"/>
      <c r="O3" s="922"/>
    </row>
    <row r="4" spans="2:16" ht="16.5" thickBot="1">
      <c r="D4" s="4"/>
      <c r="E4" s="4"/>
      <c r="H4" s="5" t="s">
        <v>30</v>
      </c>
      <c r="I4" s="921" t="str">
        <f>country</f>
        <v>Indonesia</v>
      </c>
      <c r="J4" s="922"/>
      <c r="K4" s="922"/>
      <c r="L4" s="922"/>
      <c r="M4" s="922"/>
      <c r="N4" s="922"/>
      <c r="O4" s="9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27" t="s">
        <v>32</v>
      </c>
      <c r="D10" s="928"/>
      <c r="E10" s="928"/>
      <c r="F10" s="928"/>
      <c r="G10" s="928"/>
      <c r="H10" s="928"/>
      <c r="I10" s="928"/>
      <c r="J10" s="928"/>
      <c r="K10" s="928"/>
      <c r="L10" s="928"/>
      <c r="M10" s="928"/>
      <c r="N10" s="928"/>
      <c r="O10" s="928"/>
      <c r="P10" s="929"/>
    </row>
    <row r="11" spans="2:16" ht="13.5" customHeight="1" thickBot="1">
      <c r="C11" s="910" t="s">
        <v>228</v>
      </c>
      <c r="D11" s="910" t="s">
        <v>262</v>
      </c>
      <c r="E11" s="910" t="s">
        <v>267</v>
      </c>
      <c r="F11" s="910" t="s">
        <v>261</v>
      </c>
      <c r="G11" s="910" t="s">
        <v>2</v>
      </c>
      <c r="H11" s="910" t="s">
        <v>16</v>
      </c>
      <c r="I11" s="910" t="s">
        <v>229</v>
      </c>
      <c r="J11" s="923" t="s">
        <v>273</v>
      </c>
      <c r="K11" s="924"/>
      <c r="L11" s="924"/>
      <c r="M11" s="925"/>
      <c r="N11" s="910" t="s">
        <v>146</v>
      </c>
      <c r="O11" s="910" t="s">
        <v>210</v>
      </c>
      <c r="P11" s="909" t="s">
        <v>308</v>
      </c>
    </row>
    <row r="12" spans="2:16" s="1" customFormat="1">
      <c r="B12" s="365" t="s">
        <v>1</v>
      </c>
      <c r="C12" s="926"/>
      <c r="D12" s="926"/>
      <c r="E12" s="926"/>
      <c r="F12" s="926"/>
      <c r="G12" s="926"/>
      <c r="H12" s="926"/>
      <c r="I12" s="926"/>
      <c r="J12" s="369" t="s">
        <v>230</v>
      </c>
      <c r="K12" s="369" t="s">
        <v>231</v>
      </c>
      <c r="L12" s="369" t="s">
        <v>232</v>
      </c>
      <c r="M12" s="365" t="s">
        <v>233</v>
      </c>
      <c r="N12" s="926"/>
      <c r="O12" s="926"/>
      <c r="P12" s="9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0.28209297600000005</v>
      </c>
      <c r="D31" s="552">
        <f>Activity!$C30*Activity!$D30*Activity!F30</f>
        <v>8.3655158400000013E-2</v>
      </c>
      <c r="E31" s="550">
        <f>Activity!$C30*Activity!$D30*Activity!G30</f>
        <v>0</v>
      </c>
      <c r="F31" s="552">
        <f>Activity!$C30*Activity!$D30*Activity!H30</f>
        <v>0</v>
      </c>
      <c r="G31" s="552">
        <f>Activity!$C30*Activity!$D30*Activity!I30</f>
        <v>6.4200470400000015E-2</v>
      </c>
      <c r="H31" s="552">
        <f>Activity!$C30*Activity!$D30*Activity!J30</f>
        <v>1.7509219200000002E-2</v>
      </c>
      <c r="I31" s="552">
        <f>Activity!$C30*Activity!$D30*Activity!K30</f>
        <v>5.8364064000000007E-3</v>
      </c>
      <c r="J31" s="553">
        <f>Activity!$C30*Activity!$D30*Activity!L30</f>
        <v>4.6691251200000006E-2</v>
      </c>
      <c r="K31" s="552">
        <f>Activity!$C30*Activity!$D30*Activity!M30</f>
        <v>2.1400156800000004E-2</v>
      </c>
      <c r="L31" s="552">
        <f>Activity!$C30*Activity!$D30*Activity!N30</f>
        <v>2.5939584000000005E-2</v>
      </c>
      <c r="M31" s="550">
        <f>Activity!$C30*Activity!$D30*Activity!O30</f>
        <v>0.10116437760000002</v>
      </c>
      <c r="N31" s="413">
        <v>0</v>
      </c>
      <c r="O31" s="552">
        <f>Activity!C30*Activity!D30</f>
        <v>0.64848960000000011</v>
      </c>
      <c r="P31" s="559">
        <f>Activity!X30</f>
        <v>0</v>
      </c>
    </row>
    <row r="32" spans="2:16">
      <c r="B32" s="7">
        <f t="shared" si="1"/>
        <v>2018</v>
      </c>
      <c r="C32" s="551">
        <f>Activity!$C31*Activity!$D31*Activity!E31</f>
        <v>0.30911839395599999</v>
      </c>
      <c r="D32" s="552">
        <f>Activity!$C31*Activity!$D31*Activity!F31</f>
        <v>9.1669592690399995E-2</v>
      </c>
      <c r="E32" s="550">
        <f>Activity!$C31*Activity!$D31*Activity!G31</f>
        <v>0</v>
      </c>
      <c r="F32" s="552">
        <f>Activity!$C31*Activity!$D31*Activity!H31</f>
        <v>0</v>
      </c>
      <c r="G32" s="552">
        <f>Activity!$C31*Activity!$D31*Activity!I31</f>
        <v>7.03510827624E-2</v>
      </c>
      <c r="H32" s="552">
        <f>Activity!$C31*Activity!$D31*Activity!J31</f>
        <v>1.91866589352E-2</v>
      </c>
      <c r="I32" s="552">
        <f>Activity!$C31*Activity!$D31*Activity!K31</f>
        <v>6.3955529783999996E-3</v>
      </c>
      <c r="J32" s="553">
        <f>Activity!$C31*Activity!$D31*Activity!L31</f>
        <v>5.1164423827199997E-2</v>
      </c>
      <c r="K32" s="552">
        <f>Activity!$C31*Activity!$D31*Activity!M31</f>
        <v>2.3450360920799999E-2</v>
      </c>
      <c r="L32" s="552">
        <f>Activity!$C31*Activity!$D31*Activity!N31</f>
        <v>2.8424679903999998E-2</v>
      </c>
      <c r="M32" s="550">
        <f>Activity!$C31*Activity!$D31*Activity!O31</f>
        <v>0.11085625162559999</v>
      </c>
      <c r="N32" s="413">
        <v>0</v>
      </c>
      <c r="O32" s="552">
        <f>Activity!C31*Activity!D31</f>
        <v>0.71061699759999997</v>
      </c>
      <c r="P32" s="559">
        <f>Activity!X31</f>
        <v>0</v>
      </c>
    </row>
    <row r="33" spans="2:16">
      <c r="B33" s="7">
        <f t="shared" si="1"/>
        <v>2019</v>
      </c>
      <c r="C33" s="551">
        <f>Activity!$C32*Activity!$D32*Activity!E32</f>
        <v>0.33858624946447202</v>
      </c>
      <c r="D33" s="552">
        <f>Activity!$C32*Activity!$D32*Activity!F32</f>
        <v>0.1004083360480848</v>
      </c>
      <c r="E33" s="550">
        <f>Activity!$C32*Activity!$D32*Activity!G32</f>
        <v>0</v>
      </c>
      <c r="F33" s="552">
        <f>Activity!$C32*Activity!$D32*Activity!H32</f>
        <v>0</v>
      </c>
      <c r="G33" s="552">
        <f>Activity!$C32*Activity!$D32*Activity!I32</f>
        <v>7.7057560222948809E-2</v>
      </c>
      <c r="H33" s="552">
        <f>Activity!$C32*Activity!$D32*Activity!J32</f>
        <v>2.1015698242622401E-2</v>
      </c>
      <c r="I33" s="552">
        <f>Activity!$C32*Activity!$D32*Activity!K32</f>
        <v>7.0052327475407994E-3</v>
      </c>
      <c r="J33" s="553">
        <f>Activity!$C32*Activity!$D32*Activity!L32</f>
        <v>5.6041861980326395E-2</v>
      </c>
      <c r="K33" s="552">
        <f>Activity!$C32*Activity!$D32*Activity!M32</f>
        <v>2.5685853407649603E-2</v>
      </c>
      <c r="L33" s="552">
        <f>Activity!$C32*Activity!$D32*Activity!N32</f>
        <v>3.1134367766848001E-2</v>
      </c>
      <c r="M33" s="550">
        <f>Activity!$C32*Activity!$D32*Activity!O32</f>
        <v>0.12142403429070721</v>
      </c>
      <c r="N33" s="413">
        <v>0</v>
      </c>
      <c r="O33" s="552">
        <f>Activity!C32*Activity!D32</f>
        <v>0.77835919417120003</v>
      </c>
      <c r="P33" s="559">
        <f>Activity!X32</f>
        <v>0</v>
      </c>
    </row>
    <row r="34" spans="2:16">
      <c r="B34" s="7">
        <f t="shared" si="1"/>
        <v>2020</v>
      </c>
      <c r="C34" s="551">
        <f>Activity!$C33*Activity!$D33*Activity!E33</f>
        <v>0.37070911995578931</v>
      </c>
      <c r="D34" s="552">
        <f>Activity!$C33*Activity!$D33*Activity!F33</f>
        <v>0.10993442867654443</v>
      </c>
      <c r="E34" s="550">
        <f>Activity!$C33*Activity!$D33*Activity!G33</f>
        <v>0</v>
      </c>
      <c r="F34" s="552">
        <f>Activity!$C33*Activity!$D33*Activity!H33</f>
        <v>0</v>
      </c>
      <c r="G34" s="552">
        <f>Activity!$C33*Activity!$D33*Activity!I33</f>
        <v>8.4368282472696884E-2</v>
      </c>
      <c r="H34" s="552">
        <f>Activity!$C33*Activity!$D33*Activity!J33</f>
        <v>2.3009531583462785E-2</v>
      </c>
      <c r="I34" s="552">
        <f>Activity!$C33*Activity!$D33*Activity!K33</f>
        <v>7.6698438611542616E-3</v>
      </c>
      <c r="J34" s="553">
        <f>Activity!$C33*Activity!$D33*Activity!L33</f>
        <v>6.1358750889234093E-2</v>
      </c>
      <c r="K34" s="552">
        <f>Activity!$C33*Activity!$D33*Activity!M33</f>
        <v>2.8122760824232297E-2</v>
      </c>
      <c r="L34" s="552">
        <f>Activity!$C33*Activity!$D33*Activity!N33</f>
        <v>3.4088194938463386E-2</v>
      </c>
      <c r="M34" s="550">
        <f>Activity!$C33*Activity!$D33*Activity!O33</f>
        <v>0.13294396026000721</v>
      </c>
      <c r="N34" s="413">
        <v>0</v>
      </c>
      <c r="O34" s="552">
        <f>Activity!C33*Activity!D33</f>
        <v>0.85220487346158469</v>
      </c>
      <c r="P34" s="559">
        <f>Activity!X33</f>
        <v>0</v>
      </c>
    </row>
    <row r="35" spans="2:16">
      <c r="B35" s="7">
        <f t="shared" si="1"/>
        <v>2021</v>
      </c>
      <c r="C35" s="551">
        <f>Activity!$C34*Activity!$D34*Activity!E34</f>
        <v>0.40571760341544288</v>
      </c>
      <c r="D35" s="552">
        <f>Activity!$C34*Activity!$D34*Activity!F34</f>
        <v>0.12031625480595894</v>
      </c>
      <c r="E35" s="550">
        <f>Activity!$C34*Activity!$D34*Activity!G34</f>
        <v>0</v>
      </c>
      <c r="F35" s="552">
        <f>Activity!$C34*Activity!$D34*Activity!H34</f>
        <v>0</v>
      </c>
      <c r="G35" s="552">
        <f>Activity!$C34*Activity!$D34*Activity!I34</f>
        <v>9.2335730432480112E-2</v>
      </c>
      <c r="H35" s="552">
        <f>Activity!$C34*Activity!$D34*Activity!J34</f>
        <v>2.5182471936130938E-2</v>
      </c>
      <c r="I35" s="552">
        <f>Activity!$C34*Activity!$D34*Activity!K34</f>
        <v>8.3941573120436454E-3</v>
      </c>
      <c r="J35" s="553">
        <f>Activity!$C34*Activity!$D34*Activity!L34</f>
        <v>6.7153258496349164E-2</v>
      </c>
      <c r="K35" s="552">
        <f>Activity!$C34*Activity!$D34*Activity!M34</f>
        <v>3.0778576810826706E-2</v>
      </c>
      <c r="L35" s="552">
        <f>Activity!$C34*Activity!$D34*Activity!N34</f>
        <v>3.7307365831305096E-2</v>
      </c>
      <c r="M35" s="550">
        <f>Activity!$C34*Activity!$D34*Activity!O34</f>
        <v>0.14549872674208986</v>
      </c>
      <c r="N35" s="413">
        <v>0</v>
      </c>
      <c r="O35" s="552">
        <f>Activity!C34*Activity!D34</f>
        <v>0.93268414578262737</v>
      </c>
      <c r="P35" s="559">
        <f>Activity!X34</f>
        <v>0</v>
      </c>
    </row>
    <row r="36" spans="2:16">
      <c r="B36" s="7">
        <f t="shared" si="1"/>
        <v>2022</v>
      </c>
      <c r="C36" s="551">
        <f>Activity!$C35*Activity!$D35*Activity!E35</f>
        <v>0.44386181655996149</v>
      </c>
      <c r="D36" s="552">
        <f>Activity!$C35*Activity!$D35*Activity!F35</f>
        <v>0.13162798697985065</v>
      </c>
      <c r="E36" s="550">
        <f>Activity!$C35*Activity!$D35*Activity!G35</f>
        <v>0</v>
      </c>
      <c r="F36" s="552">
        <f>Activity!$C35*Activity!$D35*Activity!H35</f>
        <v>0</v>
      </c>
      <c r="G36" s="552">
        <f>Activity!$C35*Activity!$D35*Activity!I35</f>
        <v>0.10101682721709468</v>
      </c>
      <c r="H36" s="552">
        <f>Activity!$C35*Activity!$D35*Activity!J35</f>
        <v>2.7550043786480367E-2</v>
      </c>
      <c r="I36" s="552">
        <f>Activity!$C35*Activity!$D35*Activity!K35</f>
        <v>9.1833479288267877E-3</v>
      </c>
      <c r="J36" s="553">
        <f>Activity!$C35*Activity!$D35*Activity!L35</f>
        <v>7.3466783430614302E-2</v>
      </c>
      <c r="K36" s="552">
        <f>Activity!$C35*Activity!$D35*Activity!M35</f>
        <v>3.367227573903156E-2</v>
      </c>
      <c r="L36" s="552">
        <f>Activity!$C35*Activity!$D35*Activity!N35</f>
        <v>4.0814879683674622E-2</v>
      </c>
      <c r="M36" s="550">
        <f>Activity!$C35*Activity!$D35*Activity!O35</f>
        <v>0.15917803076633102</v>
      </c>
      <c r="N36" s="413">
        <v>0</v>
      </c>
      <c r="O36" s="552">
        <f>Activity!C35*Activity!D35</f>
        <v>1.0203719920918655</v>
      </c>
      <c r="P36" s="559">
        <f>Activity!X35</f>
        <v>0</v>
      </c>
    </row>
    <row r="37" spans="2:16">
      <c r="B37" s="7">
        <f t="shared" si="1"/>
        <v>2023</v>
      </c>
      <c r="C37" s="551">
        <f>Activity!$C36*Activity!$D36*Activity!E36</f>
        <v>0.48541301571497875</v>
      </c>
      <c r="D37" s="552">
        <f>Activity!$C36*Activity!$D36*Activity!F36</f>
        <v>0.14395006672926958</v>
      </c>
      <c r="E37" s="550">
        <f>Activity!$C36*Activity!$D36*Activity!G36</f>
        <v>0</v>
      </c>
      <c r="F37" s="552">
        <f>Activity!$C36*Activity!$D36*Activity!H36</f>
        <v>0</v>
      </c>
      <c r="G37" s="552">
        <f>Activity!$C36*Activity!$D36*Activity!I36</f>
        <v>0.11047330702478828</v>
      </c>
      <c r="H37" s="552">
        <f>Activity!$C36*Activity!$D36*Activity!J36</f>
        <v>3.0129083734033165E-2</v>
      </c>
      <c r="I37" s="552">
        <f>Activity!$C36*Activity!$D36*Activity!K36</f>
        <v>1.0043027911344387E-2</v>
      </c>
      <c r="J37" s="553">
        <f>Activity!$C36*Activity!$D36*Activity!L36</f>
        <v>8.0344223290755093E-2</v>
      </c>
      <c r="K37" s="552">
        <f>Activity!$C36*Activity!$D36*Activity!M36</f>
        <v>3.6824435674929427E-2</v>
      </c>
      <c r="L37" s="552">
        <f>Activity!$C36*Activity!$D36*Activity!N36</f>
        <v>4.4635679605975059E-2</v>
      </c>
      <c r="M37" s="550">
        <f>Activity!$C36*Activity!$D36*Activity!O36</f>
        <v>0.17407915046330272</v>
      </c>
      <c r="N37" s="413">
        <v>0</v>
      </c>
      <c r="O37" s="552">
        <f>Activity!C36*Activity!D36</f>
        <v>1.1158919901493765</v>
      </c>
      <c r="P37" s="559">
        <f>Activity!X36</f>
        <v>0</v>
      </c>
    </row>
    <row r="38" spans="2:16">
      <c r="B38" s="7">
        <f t="shared" si="1"/>
        <v>2024</v>
      </c>
      <c r="C38" s="551">
        <f>Activity!$C37*Activity!$D37*Activity!E37</f>
        <v>0.53066535032618067</v>
      </c>
      <c r="D38" s="552">
        <f>Activity!$C37*Activity!$D37*Activity!F37</f>
        <v>0.15736972457948806</v>
      </c>
      <c r="E38" s="550">
        <f>Activity!$C37*Activity!$D37*Activity!G37</f>
        <v>0</v>
      </c>
      <c r="F38" s="552">
        <f>Activity!$C37*Activity!$D37*Activity!H37</f>
        <v>0</v>
      </c>
      <c r="G38" s="552">
        <f>Activity!$C37*Activity!$D37*Activity!I37</f>
        <v>0.12077211421216526</v>
      </c>
      <c r="H38" s="552">
        <f>Activity!$C37*Activity!$D37*Activity!J37</f>
        <v>3.2937849330590525E-2</v>
      </c>
      <c r="I38" s="552">
        <f>Activity!$C37*Activity!$D37*Activity!K37</f>
        <v>1.0979283110196841E-2</v>
      </c>
      <c r="J38" s="553">
        <f>Activity!$C37*Activity!$D37*Activity!L37</f>
        <v>8.7834264881574725E-2</v>
      </c>
      <c r="K38" s="552">
        <f>Activity!$C37*Activity!$D37*Activity!M37</f>
        <v>4.0257371404055088E-2</v>
      </c>
      <c r="L38" s="552">
        <f>Activity!$C37*Activity!$D37*Activity!N37</f>
        <v>4.8796813823097071E-2</v>
      </c>
      <c r="M38" s="550">
        <f>Activity!$C37*Activity!$D37*Activity!O37</f>
        <v>0.19030757391007858</v>
      </c>
      <c r="N38" s="413">
        <v>0</v>
      </c>
      <c r="O38" s="552">
        <f>Activity!C37*Activity!D37</f>
        <v>1.2199203455774268</v>
      </c>
      <c r="P38" s="559">
        <f>Activity!X37</f>
        <v>0</v>
      </c>
    </row>
    <row r="39" spans="2:16">
      <c r="B39" s="7">
        <f t="shared" si="1"/>
        <v>2025</v>
      </c>
      <c r="C39" s="551">
        <f>Activity!$C38*Activity!$D38*Activity!E38</f>
        <v>0.57993775982987283</v>
      </c>
      <c r="D39" s="552">
        <f>Activity!$C38*Activity!$D38*Activity!F38</f>
        <v>0.17198154257023818</v>
      </c>
      <c r="E39" s="550">
        <f>Activity!$C38*Activity!$D38*Activity!G38</f>
        <v>0</v>
      </c>
      <c r="F39" s="552">
        <f>Activity!$C38*Activity!$D38*Activity!H38</f>
        <v>0</v>
      </c>
      <c r="G39" s="552">
        <f>Activity!$C38*Activity!$D38*Activity!I38</f>
        <v>0.13198583499576419</v>
      </c>
      <c r="H39" s="552">
        <f>Activity!$C38*Activity!$D38*Activity!J38</f>
        <v>3.599613681702659E-2</v>
      </c>
      <c r="I39" s="552">
        <f>Activity!$C38*Activity!$D38*Activity!K38</f>
        <v>1.1998712272342196E-2</v>
      </c>
      <c r="J39" s="553">
        <f>Activity!$C38*Activity!$D38*Activity!L38</f>
        <v>9.5989698178737565E-2</v>
      </c>
      <c r="K39" s="552">
        <f>Activity!$C38*Activity!$D38*Activity!M38</f>
        <v>4.3995278331921392E-2</v>
      </c>
      <c r="L39" s="552">
        <f>Activity!$C38*Activity!$D38*Activity!N38</f>
        <v>5.3327610099298657E-2</v>
      </c>
      <c r="M39" s="550">
        <f>Activity!$C38*Activity!$D38*Activity!O38</f>
        <v>0.20797767938726475</v>
      </c>
      <c r="N39" s="413">
        <v>0</v>
      </c>
      <c r="O39" s="552">
        <f>Activity!C38*Activity!D38</f>
        <v>1.3331902524824664</v>
      </c>
      <c r="P39" s="559">
        <f>Activity!X38</f>
        <v>0</v>
      </c>
    </row>
    <row r="40" spans="2:16">
      <c r="B40" s="7">
        <f t="shared" si="1"/>
        <v>2026</v>
      </c>
      <c r="C40" s="551">
        <f>Activity!$C39*Activity!$D39*Activity!E39</f>
        <v>0.63357602546921599</v>
      </c>
      <c r="D40" s="552">
        <f>Activity!$C39*Activity!$D39*Activity!F39</f>
        <v>0.18788806272535372</v>
      </c>
      <c r="E40" s="550">
        <f>Activity!$C39*Activity!$D39*Activity!G39</f>
        <v>0</v>
      </c>
      <c r="F40" s="552">
        <f>Activity!$C39*Activity!$D39*Activity!H39</f>
        <v>0</v>
      </c>
      <c r="G40" s="552">
        <f>Activity!$C39*Activity!$D39*Activity!I39</f>
        <v>0.14419316441713192</v>
      </c>
      <c r="H40" s="552">
        <f>Activity!$C39*Activity!$D39*Activity!J39</f>
        <v>3.9325408477399612E-2</v>
      </c>
      <c r="I40" s="552">
        <f>Activity!$C39*Activity!$D39*Activity!K39</f>
        <v>1.3108469492466537E-2</v>
      </c>
      <c r="J40" s="553">
        <f>Activity!$C39*Activity!$D39*Activity!L39</f>
        <v>0.1048677559397323</v>
      </c>
      <c r="K40" s="552">
        <f>Activity!$C39*Activity!$D39*Activity!M39</f>
        <v>4.8064388139043977E-2</v>
      </c>
      <c r="L40" s="552">
        <f>Activity!$C39*Activity!$D39*Activity!N39</f>
        <v>5.8259864410962391E-2</v>
      </c>
      <c r="M40" s="550">
        <f>Activity!$C39*Activity!$D39*Activity!O39</f>
        <v>0.22721347120275331</v>
      </c>
      <c r="N40" s="413">
        <v>0</v>
      </c>
      <c r="O40" s="552">
        <f>Activity!C39*Activity!D39</f>
        <v>1.4564966102740597</v>
      </c>
      <c r="P40" s="559">
        <f>Activity!X39</f>
        <v>0</v>
      </c>
    </row>
    <row r="41" spans="2:16">
      <c r="B41" s="7">
        <f t="shared" si="1"/>
        <v>2027</v>
      </c>
      <c r="C41" s="551">
        <f>Activity!$C40*Activity!$D40*Activity!E40</f>
        <v>0.69195498956976975</v>
      </c>
      <c r="D41" s="552">
        <f>Activity!$C40*Activity!$D40*Activity!F40</f>
        <v>0.20520044518275932</v>
      </c>
      <c r="E41" s="550">
        <f>Activity!$C40*Activity!$D40*Activity!G40</f>
        <v>0</v>
      </c>
      <c r="F41" s="552">
        <f>Activity!$C40*Activity!$D40*Activity!H40</f>
        <v>0</v>
      </c>
      <c r="G41" s="552">
        <f>Activity!$C40*Activity!$D40*Activity!I40</f>
        <v>0.15747941141932692</v>
      </c>
      <c r="H41" s="552">
        <f>Activity!$C40*Activity!$D40*Activity!J40</f>
        <v>4.2948930387089156E-2</v>
      </c>
      <c r="I41" s="552">
        <f>Activity!$C40*Activity!$D40*Activity!K40</f>
        <v>1.4316310129029718E-2</v>
      </c>
      <c r="J41" s="553">
        <f>Activity!$C40*Activity!$D40*Activity!L40</f>
        <v>0.11453048103223774</v>
      </c>
      <c r="K41" s="552">
        <f>Activity!$C40*Activity!$D40*Activity!M40</f>
        <v>5.2493137139775638E-2</v>
      </c>
      <c r="L41" s="552">
        <f>Activity!$C40*Activity!$D40*Activity!N40</f>
        <v>6.3628045017909862E-2</v>
      </c>
      <c r="M41" s="550">
        <f>Activity!$C40*Activity!$D40*Activity!O40</f>
        <v>0.24814937556984845</v>
      </c>
      <c r="N41" s="413">
        <v>0</v>
      </c>
      <c r="O41" s="552">
        <f>Activity!C40*Activity!D40</f>
        <v>1.5907011254477466</v>
      </c>
      <c r="P41" s="559">
        <f>Activity!X40</f>
        <v>0</v>
      </c>
    </row>
    <row r="42" spans="2:16">
      <c r="B42" s="7">
        <f t="shared" si="1"/>
        <v>2028</v>
      </c>
      <c r="C42" s="551">
        <f>Activity!$C41*Activity!$D41*Activity!E41</f>
        <v>0.75548095578927876</v>
      </c>
      <c r="D42" s="552">
        <f>Activity!$C41*Activity!$D41*Activity!F41</f>
        <v>0.22403917999268266</v>
      </c>
      <c r="E42" s="550">
        <f>Activity!$C41*Activity!$D41*Activity!G41</f>
        <v>0</v>
      </c>
      <c r="F42" s="552">
        <f>Activity!$C41*Activity!$D41*Activity!H41</f>
        <v>0</v>
      </c>
      <c r="G42" s="552">
        <f>Activity!$C41*Activity!$D41*Activity!I41</f>
        <v>0.17193704511066346</v>
      </c>
      <c r="H42" s="552">
        <f>Activity!$C41*Activity!$D41*Activity!J41</f>
        <v>4.6891921393817301E-2</v>
      </c>
      <c r="I42" s="552">
        <f>Activity!$C41*Activity!$D41*Activity!K41</f>
        <v>1.5630640464605765E-2</v>
      </c>
      <c r="J42" s="553">
        <f>Activity!$C41*Activity!$D41*Activity!L41</f>
        <v>0.12504512371684612</v>
      </c>
      <c r="K42" s="552">
        <f>Activity!$C41*Activity!$D41*Activity!M41</f>
        <v>5.7312348370221151E-2</v>
      </c>
      <c r="L42" s="552">
        <f>Activity!$C41*Activity!$D41*Activity!N41</f>
        <v>6.9469513176025635E-2</v>
      </c>
      <c r="M42" s="550">
        <f>Activity!$C41*Activity!$D41*Activity!O41</f>
        <v>0.27093110138649995</v>
      </c>
      <c r="N42" s="413">
        <v>0</v>
      </c>
      <c r="O42" s="552">
        <f>Activity!C41*Activity!D41</f>
        <v>1.7367378294006408</v>
      </c>
      <c r="P42" s="559">
        <f>Activity!X41</f>
        <v>0</v>
      </c>
    </row>
    <row r="43" spans="2:16">
      <c r="B43" s="7">
        <f t="shared" si="1"/>
        <v>2029</v>
      </c>
      <c r="C43" s="551">
        <f>Activity!$C42*Activity!$D42*Activity!E42</f>
        <v>0.82459428493741904</v>
      </c>
      <c r="D43" s="552">
        <f>Activity!$C42*Activity!$D42*Activity!F42</f>
        <v>0.24453485691247601</v>
      </c>
      <c r="E43" s="550">
        <f>Activity!$C42*Activity!$D42*Activity!G42</f>
        <v>0</v>
      </c>
      <c r="F43" s="552">
        <f>Activity!$C42*Activity!$D42*Activity!H42</f>
        <v>0</v>
      </c>
      <c r="G43" s="552">
        <f>Activity!$C42*Activity!$D42*Activity!I42</f>
        <v>0.18766628553748158</v>
      </c>
      <c r="H43" s="552">
        <f>Activity!$C42*Activity!$D42*Activity!J42</f>
        <v>5.1181714237494971E-2</v>
      </c>
      <c r="I43" s="552">
        <f>Activity!$C42*Activity!$D42*Activity!K42</f>
        <v>1.7060571412498324E-2</v>
      </c>
      <c r="J43" s="553">
        <f>Activity!$C42*Activity!$D42*Activity!L42</f>
        <v>0.13648457129998659</v>
      </c>
      <c r="K43" s="552">
        <f>Activity!$C42*Activity!$D42*Activity!M42</f>
        <v>6.2555428512493863E-2</v>
      </c>
      <c r="L43" s="552">
        <f>Activity!$C42*Activity!$D42*Activity!N42</f>
        <v>7.5824761833325885E-2</v>
      </c>
      <c r="M43" s="550">
        <f>Activity!$C42*Activity!$D42*Activity!O42</f>
        <v>0.29571657114997096</v>
      </c>
      <c r="N43" s="413">
        <v>0</v>
      </c>
      <c r="O43" s="552">
        <f>Activity!C42*Activity!D42</f>
        <v>1.8956190458331472</v>
      </c>
      <c r="P43" s="559">
        <f>Activity!X42</f>
        <v>0</v>
      </c>
    </row>
    <row r="44" spans="2:16">
      <c r="B44" s="7">
        <f t="shared" si="1"/>
        <v>2030</v>
      </c>
      <c r="C44" s="551">
        <f>Activity!$C43*Activity!$D43*Activity!E43</f>
        <v>0.90006981000000008</v>
      </c>
      <c r="D44" s="552">
        <f>Activity!$C43*Activity!$D43*Activity!F43</f>
        <v>0.26691725400000005</v>
      </c>
      <c r="E44" s="550">
        <f>Activity!$C43*Activity!$D43*Activity!G43</f>
        <v>0</v>
      </c>
      <c r="F44" s="552">
        <f>Activity!$C43*Activity!$D43*Activity!H43</f>
        <v>0</v>
      </c>
      <c r="G44" s="552">
        <f>Activity!$C43*Activity!$D43*Activity!I43</f>
        <v>0.20484347400000003</v>
      </c>
      <c r="H44" s="552">
        <f>Activity!$C43*Activity!$D43*Activity!J43</f>
        <v>5.5866402000000003E-2</v>
      </c>
      <c r="I44" s="552">
        <f>Activity!$C43*Activity!$D43*Activity!K43</f>
        <v>1.8622134000000002E-2</v>
      </c>
      <c r="J44" s="553">
        <f>Activity!$C43*Activity!$D43*Activity!L43</f>
        <v>0.14897707200000002</v>
      </c>
      <c r="K44" s="552">
        <f>Activity!$C43*Activity!$D43*Activity!M43</f>
        <v>6.8281158000000008E-2</v>
      </c>
      <c r="L44" s="552">
        <f>Activity!$C43*Activity!$D43*Activity!N43</f>
        <v>8.2765040000000012E-2</v>
      </c>
      <c r="M44" s="550">
        <f>Activity!$C43*Activity!$D43*Activity!O43</f>
        <v>0.32278365600000003</v>
      </c>
      <c r="N44" s="413">
        <v>0</v>
      </c>
      <c r="O44" s="552">
        <f>Activity!C43*Activity!D43</f>
        <v>2.0691260000000002</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29" zoomScaleNormal="100" workbookViewId="0">
      <selection activeCell="C17" sqref="C17:O47"/>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Penajam Paser Utara</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30" t="s">
        <v>91</v>
      </c>
      <c r="D12" s="931"/>
      <c r="E12" s="931"/>
      <c r="F12" s="931"/>
      <c r="G12" s="931"/>
      <c r="H12" s="931"/>
      <c r="I12" s="931"/>
      <c r="J12" s="931"/>
      <c r="K12" s="931"/>
      <c r="L12" s="931"/>
      <c r="M12" s="932"/>
      <c r="N12" s="595"/>
      <c r="O12" s="609"/>
      <c r="P12" s="607"/>
      <c r="Q12" s="606"/>
      <c r="S12" s="608"/>
      <c r="T12" s="930" t="s">
        <v>91</v>
      </c>
      <c r="U12" s="931"/>
      <c r="V12" s="931"/>
      <c r="W12" s="931"/>
      <c r="X12" s="931"/>
      <c r="Y12" s="931"/>
      <c r="Z12" s="931"/>
      <c r="AA12" s="931"/>
      <c r="AB12" s="931"/>
      <c r="AC12" s="931"/>
      <c r="AD12" s="932"/>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862">
        <f>IF(Select2=1,Food!$K19,"")</f>
        <v>0</v>
      </c>
      <c r="D17" s="863">
        <f>IF(Select2=1,Paper!$K19,"")</f>
        <v>0</v>
      </c>
      <c r="E17" s="863">
        <f>IF(Select2=1,Nappies!$K19,"")</f>
        <v>0</v>
      </c>
      <c r="F17" s="863">
        <f>IF(Select2=1,Garden!$K19,"")</f>
        <v>0</v>
      </c>
      <c r="G17" s="863">
        <f>IF(Select2=1,Wood!$K19,"")</f>
        <v>0</v>
      </c>
      <c r="H17" s="863">
        <f>IF(Select2=1,Textiles!$K19,"")</f>
        <v>0</v>
      </c>
      <c r="I17" s="864">
        <f>Sludge!K19</f>
        <v>0</v>
      </c>
      <c r="J17" s="865" t="str">
        <f>IF(Select2=2,MSW!$K19,"")</f>
        <v/>
      </c>
      <c r="K17" s="864">
        <f>Industry!$K19</f>
        <v>0</v>
      </c>
      <c r="L17" s="866">
        <f>SUM(C17:K17)</f>
        <v>0</v>
      </c>
      <c r="M17" s="867">
        <f>Recovery_OX!C12</f>
        <v>0</v>
      </c>
      <c r="N17" s="868"/>
      <c r="O17" s="869">
        <f>(L17-M17)*(1-Recovery_OX!F12)</f>
        <v>0</v>
      </c>
      <c r="P17" s="604"/>
      <c r="Q17" s="606"/>
      <c r="S17" s="640">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1">
        <f>(AC17-AD17)*(1-Recovery_OX!U12)</f>
        <v>0</v>
      </c>
    </row>
    <row r="18" spans="2:32">
      <c r="B18" s="597">
        <f t="shared" ref="B18:B81" si="1">B17+1</f>
        <v>2001</v>
      </c>
      <c r="C18" s="870">
        <f>IF(Select2=1,Food!$K20,"")</f>
        <v>0</v>
      </c>
      <c r="D18" s="871">
        <f>IF(Select2=1,Paper!$K20,"")</f>
        <v>0</v>
      </c>
      <c r="E18" s="863">
        <f>IF(Select2=1,Nappies!$K20,"")</f>
        <v>0</v>
      </c>
      <c r="F18" s="871">
        <f>IF(Select2=1,Garden!$K20,"")</f>
        <v>0</v>
      </c>
      <c r="G18" s="863">
        <f>IF(Select2=1,Wood!$K20,"")</f>
        <v>0</v>
      </c>
      <c r="H18" s="871">
        <f>IF(Select2=1,Textiles!$K20,"")</f>
        <v>0</v>
      </c>
      <c r="I18" s="872">
        <f>Sludge!K20</f>
        <v>0</v>
      </c>
      <c r="J18" s="872" t="str">
        <f>IF(Select2=2,MSW!$K20,"")</f>
        <v/>
      </c>
      <c r="K18" s="872">
        <f>Industry!$K20</f>
        <v>0</v>
      </c>
      <c r="L18" s="873">
        <f>SUM(C18:K18)</f>
        <v>0</v>
      </c>
      <c r="M18" s="874">
        <f>Recovery_OX!C13</f>
        <v>0</v>
      </c>
      <c r="N18" s="868"/>
      <c r="O18" s="875">
        <f>(L18-M18)*(1-Recovery_OX!F13)</f>
        <v>0</v>
      </c>
      <c r="P18" s="604"/>
      <c r="Q18" s="606"/>
      <c r="S18" s="648">
        <f t="shared" ref="S18:S81" si="2">S17+1</f>
        <v>2001</v>
      </c>
      <c r="T18" s="642">
        <f>IF(Select2=1,Food!$W20,"")</f>
        <v>0</v>
      </c>
      <c r="U18" s="643">
        <f>IF(Select2=1,Paper!$W20,"")</f>
        <v>0</v>
      </c>
      <c r="V18" s="635">
        <f>IF(Select2=1,Nappies!$W20,"")</f>
        <v>0</v>
      </c>
      <c r="W18" s="643">
        <f>IF(Select2=1,Garden!$W20,"")</f>
        <v>0</v>
      </c>
      <c r="X18" s="635">
        <f>IF(Select2=1,Wood!$W20,"")</f>
        <v>0</v>
      </c>
      <c r="Y18" s="643">
        <f>IF(Select2=1,Textiles!$W20,"")</f>
        <v>0</v>
      </c>
      <c r="Z18" s="637">
        <f>Sludge!W20</f>
        <v>0</v>
      </c>
      <c r="AA18" s="637" t="str">
        <f>IF(Select2=2,MSW!$W20,"")</f>
        <v/>
      </c>
      <c r="AB18" s="644">
        <f>Industry!$W20</f>
        <v>0</v>
      </c>
      <c r="AC18" s="645">
        <f t="shared" si="0"/>
        <v>0</v>
      </c>
      <c r="AD18" s="646">
        <f>Recovery_OX!R13</f>
        <v>0</v>
      </c>
      <c r="AE18" s="605"/>
      <c r="AF18" s="649">
        <f>(AC18-AD18)*(1-Recovery_OX!U13)</f>
        <v>0</v>
      </c>
    </row>
    <row r="19" spans="2:32">
      <c r="B19" s="597">
        <f t="shared" si="1"/>
        <v>2002</v>
      </c>
      <c r="C19" s="870">
        <f>IF(Select2=1,Food!$K21,"")</f>
        <v>0</v>
      </c>
      <c r="D19" s="871">
        <f>IF(Select2=1,Paper!$K21,"")</f>
        <v>0</v>
      </c>
      <c r="E19" s="863">
        <f>IF(Select2=1,Nappies!$K21,"")</f>
        <v>0</v>
      </c>
      <c r="F19" s="871">
        <f>IF(Select2=1,Garden!$K21,"")</f>
        <v>0</v>
      </c>
      <c r="G19" s="863">
        <f>IF(Select2=1,Wood!$K21,"")</f>
        <v>0</v>
      </c>
      <c r="H19" s="871">
        <f>IF(Select2=1,Textiles!$K21,"")</f>
        <v>0</v>
      </c>
      <c r="I19" s="872">
        <f>Sludge!K21</f>
        <v>0</v>
      </c>
      <c r="J19" s="872" t="str">
        <f>IF(Select2=2,MSW!$K21,"")</f>
        <v/>
      </c>
      <c r="K19" s="872">
        <f>Industry!$K21</f>
        <v>0</v>
      </c>
      <c r="L19" s="873">
        <f t="shared" ref="L19:L82" si="3">SUM(C19:K19)</f>
        <v>0</v>
      </c>
      <c r="M19" s="874">
        <f>Recovery_OX!C14</f>
        <v>0</v>
      </c>
      <c r="N19" s="868"/>
      <c r="O19" s="875">
        <f>(L19-M19)*(1-Recovery_OX!F14)</f>
        <v>0</v>
      </c>
      <c r="P19" s="604"/>
      <c r="Q19" s="606"/>
      <c r="S19" s="648">
        <f t="shared" si="2"/>
        <v>2002</v>
      </c>
      <c r="T19" s="642">
        <f>IF(Select2=1,Food!$W21,"")</f>
        <v>0</v>
      </c>
      <c r="U19" s="643">
        <f>IF(Select2=1,Paper!$W21,"")</f>
        <v>0</v>
      </c>
      <c r="V19" s="635">
        <f>IF(Select2=1,Nappies!$W21,"")</f>
        <v>0</v>
      </c>
      <c r="W19" s="643">
        <f>IF(Select2=1,Garden!$W21,"")</f>
        <v>0</v>
      </c>
      <c r="X19" s="635">
        <f>IF(Select2=1,Wood!$W21,"")</f>
        <v>0</v>
      </c>
      <c r="Y19" s="643">
        <f>IF(Select2=1,Textiles!$W21,"")</f>
        <v>0</v>
      </c>
      <c r="Z19" s="637">
        <f>Sludge!W21</f>
        <v>0</v>
      </c>
      <c r="AA19" s="637" t="str">
        <f>IF(Select2=2,MSW!$W21,"")</f>
        <v/>
      </c>
      <c r="AB19" s="644">
        <f>Industry!$W21</f>
        <v>0</v>
      </c>
      <c r="AC19" s="645">
        <f t="shared" si="0"/>
        <v>0</v>
      </c>
      <c r="AD19" s="646">
        <f>Recovery_OX!R14</f>
        <v>0</v>
      </c>
      <c r="AE19" s="605"/>
      <c r="AF19" s="649">
        <f>(AC19-AD19)*(1-Recovery_OX!U14)</f>
        <v>0</v>
      </c>
    </row>
    <row r="20" spans="2:32">
      <c r="B20" s="597">
        <f t="shared" si="1"/>
        <v>2003</v>
      </c>
      <c r="C20" s="870">
        <f>IF(Select2=1,Food!$K22,"")</f>
        <v>0</v>
      </c>
      <c r="D20" s="871">
        <f>IF(Select2=1,Paper!$K22,"")</f>
        <v>0</v>
      </c>
      <c r="E20" s="863">
        <f>IF(Select2=1,Nappies!$K22,"")</f>
        <v>0</v>
      </c>
      <c r="F20" s="871">
        <f>IF(Select2=1,Garden!$K22,"")</f>
        <v>0</v>
      </c>
      <c r="G20" s="863">
        <f>IF(Select2=1,Wood!$K22,"")</f>
        <v>0</v>
      </c>
      <c r="H20" s="871">
        <f>IF(Select2=1,Textiles!$K22,"")</f>
        <v>0</v>
      </c>
      <c r="I20" s="872">
        <f>Sludge!K22</f>
        <v>0</v>
      </c>
      <c r="J20" s="872" t="str">
        <f>IF(Select2=2,MSW!$K22,"")</f>
        <v/>
      </c>
      <c r="K20" s="872">
        <f>Industry!$K22</f>
        <v>0</v>
      </c>
      <c r="L20" s="873">
        <f>SUM(C20:K20)</f>
        <v>0</v>
      </c>
      <c r="M20" s="874">
        <f>Recovery_OX!C15</f>
        <v>0</v>
      </c>
      <c r="N20" s="868"/>
      <c r="O20" s="875">
        <f>(L20-M20)*(1-Recovery_OX!F15)</f>
        <v>0</v>
      </c>
      <c r="P20" s="604"/>
      <c r="Q20" s="606"/>
      <c r="S20" s="648">
        <f t="shared" si="2"/>
        <v>2003</v>
      </c>
      <c r="T20" s="642">
        <f>IF(Select2=1,Food!$W22,"")</f>
        <v>0</v>
      </c>
      <c r="U20" s="643">
        <f>IF(Select2=1,Paper!$W22,"")</f>
        <v>0</v>
      </c>
      <c r="V20" s="635">
        <f>IF(Select2=1,Nappies!$W22,"")</f>
        <v>0</v>
      </c>
      <c r="W20" s="643">
        <f>IF(Select2=1,Garden!$W22,"")</f>
        <v>0</v>
      </c>
      <c r="X20" s="635">
        <f>IF(Select2=1,Wood!$W22,"")</f>
        <v>0</v>
      </c>
      <c r="Y20" s="643">
        <f>IF(Select2=1,Textiles!$W22,"")</f>
        <v>0</v>
      </c>
      <c r="Z20" s="637">
        <f>Sludge!W22</f>
        <v>0</v>
      </c>
      <c r="AA20" s="637" t="str">
        <f>IF(Select2=2,MSW!$W22,"")</f>
        <v/>
      </c>
      <c r="AB20" s="644">
        <f>Industry!$W22</f>
        <v>0</v>
      </c>
      <c r="AC20" s="645">
        <f t="shared" si="0"/>
        <v>0</v>
      </c>
      <c r="AD20" s="646">
        <f>Recovery_OX!R15</f>
        <v>0</v>
      </c>
      <c r="AE20" s="605"/>
      <c r="AF20" s="649">
        <f>(AC20-AD20)*(1-Recovery_OX!U15)</f>
        <v>0</v>
      </c>
    </row>
    <row r="21" spans="2:32">
      <c r="B21" s="597">
        <f t="shared" si="1"/>
        <v>2004</v>
      </c>
      <c r="C21" s="870">
        <f>IF(Select2=1,Food!$K23,"")</f>
        <v>0</v>
      </c>
      <c r="D21" s="871">
        <f>IF(Select2=1,Paper!$K23,"")</f>
        <v>0</v>
      </c>
      <c r="E21" s="863">
        <f>IF(Select2=1,Nappies!$K23,"")</f>
        <v>0</v>
      </c>
      <c r="F21" s="871">
        <f>IF(Select2=1,Garden!$K23,"")</f>
        <v>0</v>
      </c>
      <c r="G21" s="863">
        <f>IF(Select2=1,Wood!$K23,"")</f>
        <v>0</v>
      </c>
      <c r="H21" s="871">
        <f>IF(Select2=1,Textiles!$K23,"")</f>
        <v>0</v>
      </c>
      <c r="I21" s="872">
        <f>Sludge!K23</f>
        <v>0</v>
      </c>
      <c r="J21" s="872" t="str">
        <f>IF(Select2=2,MSW!$K23,"")</f>
        <v/>
      </c>
      <c r="K21" s="872">
        <f>Industry!$K23</f>
        <v>0</v>
      </c>
      <c r="L21" s="873">
        <f t="shared" si="3"/>
        <v>0</v>
      </c>
      <c r="M21" s="874">
        <f>Recovery_OX!C16</f>
        <v>0</v>
      </c>
      <c r="N21" s="868"/>
      <c r="O21" s="875">
        <f>(L21-M21)*(1-Recovery_OX!F16)</f>
        <v>0</v>
      </c>
      <c r="P21" s="604"/>
      <c r="Q21" s="606"/>
      <c r="S21" s="648">
        <f t="shared" si="2"/>
        <v>2004</v>
      </c>
      <c r="T21" s="642">
        <f>IF(Select2=1,Food!$W23,"")</f>
        <v>0</v>
      </c>
      <c r="U21" s="643">
        <f>IF(Select2=1,Paper!$W23,"")</f>
        <v>0</v>
      </c>
      <c r="V21" s="635">
        <f>IF(Select2=1,Nappies!$W23,"")</f>
        <v>0</v>
      </c>
      <c r="W21" s="643">
        <f>IF(Select2=1,Garden!$W23,"")</f>
        <v>0</v>
      </c>
      <c r="X21" s="635">
        <f>IF(Select2=1,Wood!$W23,"")</f>
        <v>0</v>
      </c>
      <c r="Y21" s="643">
        <f>IF(Select2=1,Textiles!$W23,"")</f>
        <v>0</v>
      </c>
      <c r="Z21" s="637">
        <f>Sludge!W23</f>
        <v>0</v>
      </c>
      <c r="AA21" s="637" t="str">
        <f>IF(Select2=2,MSW!$W23,"")</f>
        <v/>
      </c>
      <c r="AB21" s="644">
        <f>Industry!$W23</f>
        <v>0</v>
      </c>
      <c r="AC21" s="645">
        <f t="shared" si="0"/>
        <v>0</v>
      </c>
      <c r="AD21" s="646">
        <f>Recovery_OX!R16</f>
        <v>0</v>
      </c>
      <c r="AE21" s="605"/>
      <c r="AF21" s="649">
        <f>(AC21-AD21)*(1-Recovery_OX!U16)</f>
        <v>0</v>
      </c>
    </row>
    <row r="22" spans="2:32">
      <c r="B22" s="597">
        <f t="shared" si="1"/>
        <v>2005</v>
      </c>
      <c r="C22" s="870">
        <f>IF(Select2=1,Food!$K24,"")</f>
        <v>0</v>
      </c>
      <c r="D22" s="871">
        <f>IF(Select2=1,Paper!$K24,"")</f>
        <v>0</v>
      </c>
      <c r="E22" s="863">
        <f>IF(Select2=1,Nappies!$K24,"")</f>
        <v>0</v>
      </c>
      <c r="F22" s="871">
        <f>IF(Select2=1,Garden!$K24,"")</f>
        <v>0</v>
      </c>
      <c r="G22" s="863">
        <f>IF(Select2=1,Wood!$K24,"")</f>
        <v>0</v>
      </c>
      <c r="H22" s="871">
        <f>IF(Select2=1,Textiles!$K24,"")</f>
        <v>0</v>
      </c>
      <c r="I22" s="872">
        <f>Sludge!K24</f>
        <v>0</v>
      </c>
      <c r="J22" s="872" t="str">
        <f>IF(Select2=2,MSW!$K24,"")</f>
        <v/>
      </c>
      <c r="K22" s="872">
        <f>Industry!$K24</f>
        <v>0</v>
      </c>
      <c r="L22" s="873">
        <f t="shared" si="3"/>
        <v>0</v>
      </c>
      <c r="M22" s="874">
        <f>Recovery_OX!C17</f>
        <v>0</v>
      </c>
      <c r="N22" s="868"/>
      <c r="O22" s="875">
        <f>(L22-M22)*(1-Recovery_OX!F17)</f>
        <v>0</v>
      </c>
      <c r="P22" s="604"/>
      <c r="Q22" s="606"/>
      <c r="S22" s="648">
        <f t="shared" si="2"/>
        <v>2005</v>
      </c>
      <c r="T22" s="642">
        <f>IF(Select2=1,Food!$W24,"")</f>
        <v>0</v>
      </c>
      <c r="U22" s="643">
        <f>IF(Select2=1,Paper!$W24,"")</f>
        <v>0</v>
      </c>
      <c r="V22" s="635">
        <f>IF(Select2=1,Nappies!$W24,"")</f>
        <v>0</v>
      </c>
      <c r="W22" s="643">
        <f>IF(Select2=1,Garden!$W24,"")</f>
        <v>0</v>
      </c>
      <c r="X22" s="635">
        <f>IF(Select2=1,Wood!$W24,"")</f>
        <v>0</v>
      </c>
      <c r="Y22" s="643">
        <f>IF(Select2=1,Textiles!$W24,"")</f>
        <v>0</v>
      </c>
      <c r="Z22" s="637">
        <f>Sludge!W24</f>
        <v>0</v>
      </c>
      <c r="AA22" s="637" t="str">
        <f>IF(Select2=2,MSW!$W24,"")</f>
        <v/>
      </c>
      <c r="AB22" s="644">
        <f>Industry!$W24</f>
        <v>0</v>
      </c>
      <c r="AC22" s="645">
        <f t="shared" si="0"/>
        <v>0</v>
      </c>
      <c r="AD22" s="646">
        <f>Recovery_OX!R17</f>
        <v>0</v>
      </c>
      <c r="AE22" s="605"/>
      <c r="AF22" s="649">
        <f>(AC22-AD22)*(1-Recovery_OX!U17)</f>
        <v>0</v>
      </c>
    </row>
    <row r="23" spans="2:32">
      <c r="B23" s="597">
        <f t="shared" si="1"/>
        <v>2006</v>
      </c>
      <c r="C23" s="870">
        <f>IF(Select2=1,Food!$K25,"")</f>
        <v>0</v>
      </c>
      <c r="D23" s="871">
        <f>IF(Select2=1,Paper!$K25,"")</f>
        <v>0</v>
      </c>
      <c r="E23" s="863">
        <f>IF(Select2=1,Nappies!$K25,"")</f>
        <v>0</v>
      </c>
      <c r="F23" s="871">
        <f>IF(Select2=1,Garden!$K25,"")</f>
        <v>0</v>
      </c>
      <c r="G23" s="863">
        <f>IF(Select2=1,Wood!$K25,"")</f>
        <v>0</v>
      </c>
      <c r="H23" s="871">
        <f>IF(Select2=1,Textiles!$K25,"")</f>
        <v>0</v>
      </c>
      <c r="I23" s="872">
        <f>Sludge!K25</f>
        <v>0</v>
      </c>
      <c r="J23" s="872" t="str">
        <f>IF(Select2=2,MSW!$K25,"")</f>
        <v/>
      </c>
      <c r="K23" s="872">
        <f>Industry!$K25</f>
        <v>0</v>
      </c>
      <c r="L23" s="873">
        <f t="shared" si="3"/>
        <v>0</v>
      </c>
      <c r="M23" s="874">
        <f>Recovery_OX!C18</f>
        <v>0</v>
      </c>
      <c r="N23" s="868"/>
      <c r="O23" s="875">
        <f>(L23-M23)*(1-Recovery_OX!F18)</f>
        <v>0</v>
      </c>
      <c r="P23" s="604"/>
      <c r="Q23" s="606"/>
      <c r="S23" s="648">
        <f t="shared" si="2"/>
        <v>2006</v>
      </c>
      <c r="T23" s="642">
        <f>IF(Select2=1,Food!$W25,"")</f>
        <v>0</v>
      </c>
      <c r="U23" s="643">
        <f>IF(Select2=1,Paper!$W25,"")</f>
        <v>0</v>
      </c>
      <c r="V23" s="635">
        <f>IF(Select2=1,Nappies!$W25,"")</f>
        <v>0</v>
      </c>
      <c r="W23" s="643">
        <f>IF(Select2=1,Garden!$W25,"")</f>
        <v>0</v>
      </c>
      <c r="X23" s="635">
        <f>IF(Select2=1,Wood!$W25,"")</f>
        <v>0</v>
      </c>
      <c r="Y23" s="643">
        <f>IF(Select2=1,Textiles!$W25,"")</f>
        <v>0</v>
      </c>
      <c r="Z23" s="637">
        <f>Sludge!W25</f>
        <v>0</v>
      </c>
      <c r="AA23" s="637" t="str">
        <f>IF(Select2=2,MSW!$W25,"")</f>
        <v/>
      </c>
      <c r="AB23" s="644">
        <f>Industry!$W25</f>
        <v>0</v>
      </c>
      <c r="AC23" s="645">
        <f t="shared" si="0"/>
        <v>0</v>
      </c>
      <c r="AD23" s="646">
        <f>Recovery_OX!R18</f>
        <v>0</v>
      </c>
      <c r="AE23" s="605"/>
      <c r="AF23" s="649">
        <f>(AC23-AD23)*(1-Recovery_OX!U18)</f>
        <v>0</v>
      </c>
    </row>
    <row r="24" spans="2:32">
      <c r="B24" s="597">
        <f t="shared" si="1"/>
        <v>2007</v>
      </c>
      <c r="C24" s="870">
        <f>IF(Select2=1,Food!$K26,"")</f>
        <v>0</v>
      </c>
      <c r="D24" s="871">
        <f>IF(Select2=1,Paper!$K26,"")</f>
        <v>0</v>
      </c>
      <c r="E24" s="863">
        <f>IF(Select2=1,Nappies!$K26,"")</f>
        <v>0</v>
      </c>
      <c r="F24" s="871">
        <f>IF(Select2=1,Garden!$K26,"")</f>
        <v>0</v>
      </c>
      <c r="G24" s="863">
        <f>IF(Select2=1,Wood!$K26,"")</f>
        <v>0</v>
      </c>
      <c r="H24" s="871">
        <f>IF(Select2=1,Textiles!$K26,"")</f>
        <v>0</v>
      </c>
      <c r="I24" s="872">
        <f>Sludge!K26</f>
        <v>0</v>
      </c>
      <c r="J24" s="872" t="str">
        <f>IF(Select2=2,MSW!$K26,"")</f>
        <v/>
      </c>
      <c r="K24" s="872">
        <f>Industry!$K26</f>
        <v>0</v>
      </c>
      <c r="L24" s="873">
        <f t="shared" si="3"/>
        <v>0</v>
      </c>
      <c r="M24" s="874">
        <f>Recovery_OX!C19</f>
        <v>0</v>
      </c>
      <c r="N24" s="868"/>
      <c r="O24" s="875">
        <f>(L24-M24)*(1-Recovery_OX!F19)</f>
        <v>0</v>
      </c>
      <c r="P24" s="604"/>
      <c r="Q24" s="606"/>
      <c r="S24" s="648">
        <f t="shared" si="2"/>
        <v>2007</v>
      </c>
      <c r="T24" s="642">
        <f>IF(Select2=1,Food!$W26,"")</f>
        <v>0</v>
      </c>
      <c r="U24" s="643">
        <f>IF(Select2=1,Paper!$W26,"")</f>
        <v>0</v>
      </c>
      <c r="V24" s="635">
        <f>IF(Select2=1,Nappies!$W26,"")</f>
        <v>0</v>
      </c>
      <c r="W24" s="643">
        <f>IF(Select2=1,Garden!$W26,"")</f>
        <v>0</v>
      </c>
      <c r="X24" s="635">
        <f>IF(Select2=1,Wood!$W26,"")</f>
        <v>0</v>
      </c>
      <c r="Y24" s="643">
        <f>IF(Select2=1,Textiles!$W26,"")</f>
        <v>0</v>
      </c>
      <c r="Z24" s="637">
        <f>Sludge!W26</f>
        <v>0</v>
      </c>
      <c r="AA24" s="637" t="str">
        <f>IF(Select2=2,MSW!$W26,"")</f>
        <v/>
      </c>
      <c r="AB24" s="644">
        <f>Industry!$W26</f>
        <v>0</v>
      </c>
      <c r="AC24" s="645">
        <f t="shared" si="0"/>
        <v>0</v>
      </c>
      <c r="AD24" s="646">
        <f>Recovery_OX!R19</f>
        <v>0</v>
      </c>
      <c r="AE24" s="605"/>
      <c r="AF24" s="649">
        <f>(AC24-AD24)*(1-Recovery_OX!U19)</f>
        <v>0</v>
      </c>
    </row>
    <row r="25" spans="2:32">
      <c r="B25" s="597">
        <f t="shared" si="1"/>
        <v>2008</v>
      </c>
      <c r="C25" s="870">
        <f>IF(Select2=1,Food!$K27,"")</f>
        <v>0</v>
      </c>
      <c r="D25" s="871">
        <f>IF(Select2=1,Paper!$K27,"")</f>
        <v>0</v>
      </c>
      <c r="E25" s="863">
        <f>IF(Select2=1,Nappies!$K27,"")</f>
        <v>0</v>
      </c>
      <c r="F25" s="871">
        <f>IF(Select2=1,Garden!$K27,"")</f>
        <v>0</v>
      </c>
      <c r="G25" s="863">
        <f>IF(Select2=1,Wood!$K27,"")</f>
        <v>0</v>
      </c>
      <c r="H25" s="871">
        <f>IF(Select2=1,Textiles!$K27,"")</f>
        <v>0</v>
      </c>
      <c r="I25" s="872">
        <f>Sludge!K27</f>
        <v>0</v>
      </c>
      <c r="J25" s="872" t="str">
        <f>IF(Select2=2,MSW!$K27,"")</f>
        <v/>
      </c>
      <c r="K25" s="872">
        <f>Industry!$K27</f>
        <v>0</v>
      </c>
      <c r="L25" s="873">
        <f t="shared" si="3"/>
        <v>0</v>
      </c>
      <c r="M25" s="874">
        <f>Recovery_OX!C20</f>
        <v>0</v>
      </c>
      <c r="N25" s="868"/>
      <c r="O25" s="875">
        <f>(L25-M25)*(1-Recovery_OX!F20)</f>
        <v>0</v>
      </c>
      <c r="P25" s="604"/>
      <c r="Q25" s="606"/>
      <c r="S25" s="648">
        <f t="shared" si="2"/>
        <v>2008</v>
      </c>
      <c r="T25" s="642">
        <f>IF(Select2=1,Food!$W27,"")</f>
        <v>0</v>
      </c>
      <c r="U25" s="643">
        <f>IF(Select2=1,Paper!$W27,"")</f>
        <v>0</v>
      </c>
      <c r="V25" s="635">
        <f>IF(Select2=1,Nappies!$W27,"")</f>
        <v>0</v>
      </c>
      <c r="W25" s="643">
        <f>IF(Select2=1,Garden!$W27,"")</f>
        <v>0</v>
      </c>
      <c r="X25" s="635">
        <f>IF(Select2=1,Wood!$W27,"")</f>
        <v>0</v>
      </c>
      <c r="Y25" s="643">
        <f>IF(Select2=1,Textiles!$W27,"")</f>
        <v>0</v>
      </c>
      <c r="Z25" s="637">
        <f>Sludge!W27</f>
        <v>0</v>
      </c>
      <c r="AA25" s="637" t="str">
        <f>IF(Select2=2,MSW!$W27,"")</f>
        <v/>
      </c>
      <c r="AB25" s="644">
        <f>Industry!$W27</f>
        <v>0</v>
      </c>
      <c r="AC25" s="645">
        <f t="shared" si="0"/>
        <v>0</v>
      </c>
      <c r="AD25" s="646">
        <f>Recovery_OX!R20</f>
        <v>0</v>
      </c>
      <c r="AE25" s="605"/>
      <c r="AF25" s="649">
        <f>(AC25-AD25)*(1-Recovery_OX!U20)</f>
        <v>0</v>
      </c>
    </row>
    <row r="26" spans="2:32">
      <c r="B26" s="597">
        <f t="shared" si="1"/>
        <v>2009</v>
      </c>
      <c r="C26" s="870">
        <f>IF(Select2=1,Food!$K28,"")</f>
        <v>0</v>
      </c>
      <c r="D26" s="871">
        <f>IF(Select2=1,Paper!$K28,"")</f>
        <v>0</v>
      </c>
      <c r="E26" s="863">
        <f>IF(Select2=1,Nappies!$K28,"")</f>
        <v>0</v>
      </c>
      <c r="F26" s="871">
        <f>IF(Select2=1,Garden!$K28,"")</f>
        <v>0</v>
      </c>
      <c r="G26" s="863">
        <f>IF(Select2=1,Wood!$K28,"")</f>
        <v>0</v>
      </c>
      <c r="H26" s="871">
        <f>IF(Select2=1,Textiles!$K28,"")</f>
        <v>0</v>
      </c>
      <c r="I26" s="872">
        <f>Sludge!K28</f>
        <v>0</v>
      </c>
      <c r="J26" s="872" t="str">
        <f>IF(Select2=2,MSW!$K28,"")</f>
        <v/>
      </c>
      <c r="K26" s="872">
        <f>Industry!$K28</f>
        <v>0</v>
      </c>
      <c r="L26" s="873">
        <f t="shared" si="3"/>
        <v>0</v>
      </c>
      <c r="M26" s="874">
        <f>Recovery_OX!C21</f>
        <v>0</v>
      </c>
      <c r="N26" s="868"/>
      <c r="O26" s="875">
        <f>(L26-M26)*(1-Recovery_OX!F21)</f>
        <v>0</v>
      </c>
      <c r="P26" s="604"/>
      <c r="Q26" s="606"/>
      <c r="S26" s="648">
        <f t="shared" si="2"/>
        <v>2009</v>
      </c>
      <c r="T26" s="642">
        <f>IF(Select2=1,Food!$W28,"")</f>
        <v>0</v>
      </c>
      <c r="U26" s="643">
        <f>IF(Select2=1,Paper!$W28,"")</f>
        <v>0</v>
      </c>
      <c r="V26" s="635">
        <f>IF(Select2=1,Nappies!$W28,"")</f>
        <v>0</v>
      </c>
      <c r="W26" s="643">
        <f>IF(Select2=1,Garden!$W28,"")</f>
        <v>0</v>
      </c>
      <c r="X26" s="635">
        <f>IF(Select2=1,Wood!$W28,"")</f>
        <v>0</v>
      </c>
      <c r="Y26" s="643">
        <f>IF(Select2=1,Textiles!$W28,"")</f>
        <v>0</v>
      </c>
      <c r="Z26" s="637">
        <f>Sludge!W28</f>
        <v>0</v>
      </c>
      <c r="AA26" s="637" t="str">
        <f>IF(Select2=2,MSW!$W28,"")</f>
        <v/>
      </c>
      <c r="AB26" s="644">
        <f>Industry!$W28</f>
        <v>0</v>
      </c>
      <c r="AC26" s="645">
        <f t="shared" si="0"/>
        <v>0</v>
      </c>
      <c r="AD26" s="646">
        <f>Recovery_OX!R21</f>
        <v>0</v>
      </c>
      <c r="AE26" s="605"/>
      <c r="AF26" s="649">
        <f>(AC26-AD26)*(1-Recovery_OX!U21)</f>
        <v>0</v>
      </c>
    </row>
    <row r="27" spans="2:32">
      <c r="B27" s="597">
        <f t="shared" si="1"/>
        <v>2010</v>
      </c>
      <c r="C27" s="870">
        <f>IF(Select2=1,Food!$K29,"")</f>
        <v>0</v>
      </c>
      <c r="D27" s="871">
        <f>IF(Select2=1,Paper!$K29,"")</f>
        <v>0</v>
      </c>
      <c r="E27" s="863">
        <f>IF(Select2=1,Nappies!$K29,"")</f>
        <v>0</v>
      </c>
      <c r="F27" s="871">
        <f>IF(Select2=1,Garden!$K29,"")</f>
        <v>0</v>
      </c>
      <c r="G27" s="863">
        <f>IF(Select2=1,Wood!$K29,"")</f>
        <v>0</v>
      </c>
      <c r="H27" s="871">
        <f>IF(Select2=1,Textiles!$K29,"")</f>
        <v>0</v>
      </c>
      <c r="I27" s="872">
        <f>Sludge!K29</f>
        <v>0</v>
      </c>
      <c r="J27" s="872" t="str">
        <f>IF(Select2=2,MSW!$K29,"")</f>
        <v/>
      </c>
      <c r="K27" s="872">
        <f>Industry!$K29</f>
        <v>0</v>
      </c>
      <c r="L27" s="873">
        <f t="shared" si="3"/>
        <v>0</v>
      </c>
      <c r="M27" s="874">
        <f>Recovery_OX!C22</f>
        <v>0</v>
      </c>
      <c r="N27" s="868"/>
      <c r="O27" s="875">
        <f>(L27-M27)*(1-Recovery_OX!F22)</f>
        <v>0</v>
      </c>
      <c r="P27" s="604"/>
      <c r="Q27" s="606"/>
      <c r="S27" s="648">
        <f t="shared" si="2"/>
        <v>2010</v>
      </c>
      <c r="T27" s="642">
        <f>IF(Select2=1,Food!$W29,"")</f>
        <v>0</v>
      </c>
      <c r="U27" s="643">
        <f>IF(Select2=1,Paper!$W29,"")</f>
        <v>0</v>
      </c>
      <c r="V27" s="635">
        <f>IF(Select2=1,Nappies!$W29,"")</f>
        <v>0</v>
      </c>
      <c r="W27" s="643">
        <f>IF(Select2=1,Garden!$W29,"")</f>
        <v>0</v>
      </c>
      <c r="X27" s="635">
        <f>IF(Select2=1,Wood!$W29,"")</f>
        <v>0</v>
      </c>
      <c r="Y27" s="643">
        <f>IF(Select2=1,Textiles!$W29,"")</f>
        <v>0</v>
      </c>
      <c r="Z27" s="637">
        <f>Sludge!W29</f>
        <v>0</v>
      </c>
      <c r="AA27" s="637" t="str">
        <f>IF(Select2=2,MSW!$W29,"")</f>
        <v/>
      </c>
      <c r="AB27" s="644">
        <f>Industry!$W29</f>
        <v>0</v>
      </c>
      <c r="AC27" s="645">
        <f t="shared" si="0"/>
        <v>0</v>
      </c>
      <c r="AD27" s="646">
        <f>Recovery_OX!R22</f>
        <v>0</v>
      </c>
      <c r="AE27" s="605"/>
      <c r="AF27" s="649">
        <f>(AC27-AD27)*(1-Recovery_OX!U22)</f>
        <v>0</v>
      </c>
    </row>
    <row r="28" spans="2:32">
      <c r="B28" s="597">
        <f t="shared" si="1"/>
        <v>2011</v>
      </c>
      <c r="C28" s="870">
        <f>IF(Select2=1,Food!$K30,"")</f>
        <v>0</v>
      </c>
      <c r="D28" s="871">
        <f>IF(Select2=1,Paper!$K30,"")</f>
        <v>0</v>
      </c>
      <c r="E28" s="863">
        <f>IF(Select2=1,Nappies!$K30,"")</f>
        <v>0</v>
      </c>
      <c r="F28" s="871">
        <f>IF(Select2=1,Garden!$K30,"")</f>
        <v>0</v>
      </c>
      <c r="G28" s="863">
        <f>IF(Select2=1,Wood!$K30,"")</f>
        <v>0</v>
      </c>
      <c r="H28" s="871">
        <f>IF(Select2=1,Textiles!$K30,"")</f>
        <v>0</v>
      </c>
      <c r="I28" s="872">
        <f>Sludge!K30</f>
        <v>0</v>
      </c>
      <c r="J28" s="872" t="str">
        <f>IF(Select2=2,MSW!$K30,"")</f>
        <v/>
      </c>
      <c r="K28" s="872">
        <f>Industry!$K30</f>
        <v>0</v>
      </c>
      <c r="L28" s="873">
        <f t="shared" si="3"/>
        <v>0</v>
      </c>
      <c r="M28" s="874">
        <f>Recovery_OX!C23</f>
        <v>0</v>
      </c>
      <c r="N28" s="868"/>
      <c r="O28" s="875">
        <f>(L28-M28)*(1-Recovery_OX!F23)</f>
        <v>0</v>
      </c>
      <c r="P28" s="604"/>
      <c r="Q28" s="606"/>
      <c r="S28" s="648">
        <f t="shared" si="2"/>
        <v>2011</v>
      </c>
      <c r="T28" s="642">
        <f>IF(Select2=1,Food!$W30,"")</f>
        <v>0</v>
      </c>
      <c r="U28" s="643">
        <f>IF(Select2=1,Paper!$W30,"")</f>
        <v>0</v>
      </c>
      <c r="V28" s="635">
        <f>IF(Select2=1,Nappies!$W30,"")</f>
        <v>0</v>
      </c>
      <c r="W28" s="643">
        <f>IF(Select2=1,Garden!$W30,"")</f>
        <v>0</v>
      </c>
      <c r="X28" s="635">
        <f>IF(Select2=1,Wood!$W30,"")</f>
        <v>0</v>
      </c>
      <c r="Y28" s="643">
        <f>IF(Select2=1,Textiles!$W30,"")</f>
        <v>0</v>
      </c>
      <c r="Z28" s="637">
        <f>Sludge!W30</f>
        <v>0</v>
      </c>
      <c r="AA28" s="637" t="str">
        <f>IF(Select2=2,MSW!$W30,"")</f>
        <v/>
      </c>
      <c r="AB28" s="644">
        <f>Industry!$W30</f>
        <v>0</v>
      </c>
      <c r="AC28" s="645">
        <f t="shared" si="0"/>
        <v>0</v>
      </c>
      <c r="AD28" s="646">
        <f>Recovery_OX!R23</f>
        <v>0</v>
      </c>
      <c r="AE28" s="605"/>
      <c r="AF28" s="649">
        <f>(AC28-AD28)*(1-Recovery_OX!U23)</f>
        <v>0</v>
      </c>
    </row>
    <row r="29" spans="2:32">
      <c r="B29" s="597">
        <f t="shared" si="1"/>
        <v>2012</v>
      </c>
      <c r="C29" s="870">
        <f>IF(Select2=1,Food!$K31,"")</f>
        <v>0</v>
      </c>
      <c r="D29" s="871">
        <f>IF(Select2=1,Paper!$K31,"")</f>
        <v>0</v>
      </c>
      <c r="E29" s="863">
        <f>IF(Select2=1,Nappies!$K31,"")</f>
        <v>0</v>
      </c>
      <c r="F29" s="871">
        <f>IF(Select2=1,Garden!$K31,"")</f>
        <v>0</v>
      </c>
      <c r="G29" s="863">
        <f>IF(Select2=1,Wood!$K31,"")</f>
        <v>0</v>
      </c>
      <c r="H29" s="871">
        <f>IF(Select2=1,Textiles!$K31,"")</f>
        <v>0</v>
      </c>
      <c r="I29" s="872">
        <f>Sludge!K31</f>
        <v>0</v>
      </c>
      <c r="J29" s="872" t="str">
        <f>IF(Select2=2,MSW!$K31,"")</f>
        <v/>
      </c>
      <c r="K29" s="872">
        <f>Industry!$K31</f>
        <v>0</v>
      </c>
      <c r="L29" s="873">
        <f>SUM(C29:K29)</f>
        <v>0</v>
      </c>
      <c r="M29" s="874">
        <f>Recovery_OX!C24</f>
        <v>0</v>
      </c>
      <c r="N29" s="868"/>
      <c r="O29" s="875">
        <f>(L29-M29)*(1-Recovery_OX!F24)</f>
        <v>0</v>
      </c>
      <c r="P29" s="604"/>
      <c r="Q29" s="606"/>
      <c r="S29" s="648">
        <f t="shared" si="2"/>
        <v>2012</v>
      </c>
      <c r="T29" s="642">
        <f>IF(Select2=1,Food!$W31,"")</f>
        <v>0</v>
      </c>
      <c r="U29" s="643">
        <f>IF(Select2=1,Paper!$W31,"")</f>
        <v>0</v>
      </c>
      <c r="V29" s="635">
        <f>IF(Select2=1,Nappies!$W31,"")</f>
        <v>0</v>
      </c>
      <c r="W29" s="643">
        <f>IF(Select2=1,Garden!$W31,"")</f>
        <v>0</v>
      </c>
      <c r="X29" s="635">
        <f>IF(Select2=1,Wood!$W31,"")</f>
        <v>0</v>
      </c>
      <c r="Y29" s="643">
        <f>IF(Select2=1,Textiles!$W31,"")</f>
        <v>0</v>
      </c>
      <c r="Z29" s="637">
        <f>Sludge!W31</f>
        <v>0</v>
      </c>
      <c r="AA29" s="637" t="str">
        <f>IF(Select2=2,MSW!$W31,"")</f>
        <v/>
      </c>
      <c r="AB29" s="644">
        <f>Industry!$W31</f>
        <v>0</v>
      </c>
      <c r="AC29" s="645">
        <f t="shared" si="0"/>
        <v>0</v>
      </c>
      <c r="AD29" s="646">
        <f>Recovery_OX!R24</f>
        <v>0</v>
      </c>
      <c r="AE29" s="605"/>
      <c r="AF29" s="649">
        <f>(AC29-AD29)*(1-Recovery_OX!U24)</f>
        <v>0</v>
      </c>
    </row>
    <row r="30" spans="2:32">
      <c r="B30" s="597">
        <f t="shared" si="1"/>
        <v>2013</v>
      </c>
      <c r="C30" s="870">
        <f>IF(Select2=1,Food!$K32,"")</f>
        <v>0</v>
      </c>
      <c r="D30" s="871">
        <f>IF(Select2=1,Paper!$K32,"")</f>
        <v>0</v>
      </c>
      <c r="E30" s="863">
        <f>IF(Select2=1,Nappies!$K32,"")</f>
        <v>0</v>
      </c>
      <c r="F30" s="871">
        <f>IF(Select2=1,Garden!$K32,"")</f>
        <v>0</v>
      </c>
      <c r="G30" s="863">
        <f>IF(Select2=1,Wood!$K32,"")</f>
        <v>0</v>
      </c>
      <c r="H30" s="871">
        <f>IF(Select2=1,Textiles!$K32,"")</f>
        <v>0</v>
      </c>
      <c r="I30" s="872">
        <f>Sludge!K32</f>
        <v>0</v>
      </c>
      <c r="J30" s="872" t="str">
        <f>IF(Select2=2,MSW!$K32,"")</f>
        <v/>
      </c>
      <c r="K30" s="872">
        <f>Industry!$K32</f>
        <v>0</v>
      </c>
      <c r="L30" s="873">
        <f t="shared" si="3"/>
        <v>0</v>
      </c>
      <c r="M30" s="874">
        <f>Recovery_OX!C25</f>
        <v>0</v>
      </c>
      <c r="N30" s="868"/>
      <c r="O30" s="875">
        <f>(L30-M30)*(1-Recovery_OX!F25)</f>
        <v>0</v>
      </c>
      <c r="P30" s="604"/>
      <c r="Q30" s="606"/>
      <c r="S30" s="648">
        <f t="shared" si="2"/>
        <v>2013</v>
      </c>
      <c r="T30" s="642">
        <f>IF(Select2=1,Food!$W32,"")</f>
        <v>0</v>
      </c>
      <c r="U30" s="643">
        <f>IF(Select2=1,Paper!$W32,"")</f>
        <v>0</v>
      </c>
      <c r="V30" s="635">
        <f>IF(Select2=1,Nappies!$W32,"")</f>
        <v>0</v>
      </c>
      <c r="W30" s="643">
        <f>IF(Select2=1,Garden!$W32,"")</f>
        <v>0</v>
      </c>
      <c r="X30" s="635">
        <f>IF(Select2=1,Wood!$W32,"")</f>
        <v>0</v>
      </c>
      <c r="Y30" s="643">
        <f>IF(Select2=1,Textiles!$W32,"")</f>
        <v>0</v>
      </c>
      <c r="Z30" s="637">
        <f>Sludge!W32</f>
        <v>0</v>
      </c>
      <c r="AA30" s="637" t="str">
        <f>IF(Select2=2,MSW!$W32,"")</f>
        <v/>
      </c>
      <c r="AB30" s="644">
        <f>Industry!$W32</f>
        <v>0</v>
      </c>
      <c r="AC30" s="645">
        <f t="shared" si="0"/>
        <v>0</v>
      </c>
      <c r="AD30" s="646">
        <f>Recovery_OX!R25</f>
        <v>0</v>
      </c>
      <c r="AE30" s="605"/>
      <c r="AF30" s="649">
        <f>(AC30-AD30)*(1-Recovery_OX!U25)</f>
        <v>0</v>
      </c>
    </row>
    <row r="31" spans="2:32">
      <c r="B31" s="597">
        <f t="shared" si="1"/>
        <v>2014</v>
      </c>
      <c r="C31" s="870">
        <f>IF(Select2=1,Food!$K33,"")</f>
        <v>0</v>
      </c>
      <c r="D31" s="871">
        <f>IF(Select2=1,Paper!$K33,"")</f>
        <v>0</v>
      </c>
      <c r="E31" s="863">
        <f>IF(Select2=1,Nappies!$K33,"")</f>
        <v>0</v>
      </c>
      <c r="F31" s="871">
        <f>IF(Select2=1,Garden!$K33,"")</f>
        <v>0</v>
      </c>
      <c r="G31" s="863">
        <f>IF(Select2=1,Wood!$K33,"")</f>
        <v>0</v>
      </c>
      <c r="H31" s="871">
        <f>IF(Select2=1,Textiles!$K33,"")</f>
        <v>0</v>
      </c>
      <c r="I31" s="872">
        <f>Sludge!K33</f>
        <v>0</v>
      </c>
      <c r="J31" s="872" t="str">
        <f>IF(Select2=2,MSW!$K33,"")</f>
        <v/>
      </c>
      <c r="K31" s="872">
        <f>Industry!$K33</f>
        <v>0</v>
      </c>
      <c r="L31" s="873">
        <f t="shared" si="3"/>
        <v>0</v>
      </c>
      <c r="M31" s="874">
        <f>Recovery_OX!C26</f>
        <v>0</v>
      </c>
      <c r="N31" s="868"/>
      <c r="O31" s="875">
        <f>(L31-M31)*(1-Recovery_OX!F26)</f>
        <v>0</v>
      </c>
      <c r="P31" s="604"/>
      <c r="Q31" s="606"/>
      <c r="S31" s="648">
        <f t="shared" si="2"/>
        <v>2014</v>
      </c>
      <c r="T31" s="642">
        <f>IF(Select2=1,Food!$W33,"")</f>
        <v>0</v>
      </c>
      <c r="U31" s="643">
        <f>IF(Select2=1,Paper!$W33,"")</f>
        <v>0</v>
      </c>
      <c r="V31" s="635">
        <f>IF(Select2=1,Nappies!$W33,"")</f>
        <v>0</v>
      </c>
      <c r="W31" s="643">
        <f>IF(Select2=1,Garden!$W33,"")</f>
        <v>0</v>
      </c>
      <c r="X31" s="635">
        <f>IF(Select2=1,Wood!$W33,"")</f>
        <v>0</v>
      </c>
      <c r="Y31" s="643">
        <f>IF(Select2=1,Textiles!$W33,"")</f>
        <v>0</v>
      </c>
      <c r="Z31" s="637">
        <f>Sludge!W33</f>
        <v>0</v>
      </c>
      <c r="AA31" s="637" t="str">
        <f>IF(Select2=2,MSW!$W33,"")</f>
        <v/>
      </c>
      <c r="AB31" s="644">
        <f>Industry!$W33</f>
        <v>0</v>
      </c>
      <c r="AC31" s="645">
        <f t="shared" si="0"/>
        <v>0</v>
      </c>
      <c r="AD31" s="646">
        <f>Recovery_OX!R26</f>
        <v>0</v>
      </c>
      <c r="AE31" s="605"/>
      <c r="AF31" s="649">
        <f>(AC31-AD31)*(1-Recovery_OX!U26)</f>
        <v>0</v>
      </c>
    </row>
    <row r="32" spans="2:32">
      <c r="B32" s="597">
        <f t="shared" si="1"/>
        <v>2015</v>
      </c>
      <c r="C32" s="870">
        <f>IF(Select2=1,Food!$K34,"")</f>
        <v>0</v>
      </c>
      <c r="D32" s="871">
        <f>IF(Select2=1,Paper!$K34,"")</f>
        <v>0</v>
      </c>
      <c r="E32" s="863">
        <f>IF(Select2=1,Nappies!$K34,"")</f>
        <v>0</v>
      </c>
      <c r="F32" s="871">
        <f>IF(Select2=1,Garden!$K34,"")</f>
        <v>0</v>
      </c>
      <c r="G32" s="863">
        <f>IF(Select2=1,Wood!$K34,"")</f>
        <v>0</v>
      </c>
      <c r="H32" s="871">
        <f>IF(Select2=1,Textiles!$K34,"")</f>
        <v>0</v>
      </c>
      <c r="I32" s="872">
        <f>Sludge!K34</f>
        <v>0</v>
      </c>
      <c r="J32" s="872" t="str">
        <f>IF(Select2=2,MSW!$K34,"")</f>
        <v/>
      </c>
      <c r="K32" s="872">
        <f>Industry!$K34</f>
        <v>0</v>
      </c>
      <c r="L32" s="873">
        <f t="shared" si="3"/>
        <v>0</v>
      </c>
      <c r="M32" s="874">
        <f>Recovery_OX!C27</f>
        <v>0</v>
      </c>
      <c r="N32" s="868"/>
      <c r="O32" s="875">
        <f>(L32-M32)*(1-Recovery_OX!F27)</f>
        <v>0</v>
      </c>
      <c r="P32" s="604"/>
      <c r="Q32" s="606"/>
      <c r="S32" s="648">
        <f t="shared" si="2"/>
        <v>2015</v>
      </c>
      <c r="T32" s="642">
        <f>IF(Select2=1,Food!$W34,"")</f>
        <v>0</v>
      </c>
      <c r="U32" s="643">
        <f>IF(Select2=1,Paper!$W34,"")</f>
        <v>0</v>
      </c>
      <c r="V32" s="635">
        <f>IF(Select2=1,Nappies!$W34,"")</f>
        <v>0</v>
      </c>
      <c r="W32" s="643">
        <f>IF(Select2=1,Garden!$W34,"")</f>
        <v>0</v>
      </c>
      <c r="X32" s="635">
        <f>IF(Select2=1,Wood!$W34,"")</f>
        <v>0</v>
      </c>
      <c r="Y32" s="643">
        <f>IF(Select2=1,Textiles!$W34,"")</f>
        <v>0</v>
      </c>
      <c r="Z32" s="637">
        <f>Sludge!W34</f>
        <v>0</v>
      </c>
      <c r="AA32" s="637" t="str">
        <f>IF(Select2=2,MSW!$W34,"")</f>
        <v/>
      </c>
      <c r="AB32" s="644">
        <f>Industry!$W34</f>
        <v>0</v>
      </c>
      <c r="AC32" s="645">
        <f t="shared" si="0"/>
        <v>0</v>
      </c>
      <c r="AD32" s="646">
        <f>Recovery_OX!R27</f>
        <v>0</v>
      </c>
      <c r="AE32" s="605"/>
      <c r="AF32" s="649">
        <f>(AC32-AD32)*(1-Recovery_OX!U27)</f>
        <v>0</v>
      </c>
    </row>
    <row r="33" spans="2:32">
      <c r="B33" s="597">
        <f t="shared" si="1"/>
        <v>2016</v>
      </c>
      <c r="C33" s="870">
        <f>IF(Select2=1,Food!$K35,"")</f>
        <v>0</v>
      </c>
      <c r="D33" s="871">
        <f>IF(Select2=1,Paper!$K35,"")</f>
        <v>0</v>
      </c>
      <c r="E33" s="863">
        <f>IF(Select2=1,Nappies!$K35,"")</f>
        <v>0</v>
      </c>
      <c r="F33" s="871">
        <f>IF(Select2=1,Garden!$K35,"")</f>
        <v>0</v>
      </c>
      <c r="G33" s="863">
        <f>IF(Select2=1,Wood!$K35,"")</f>
        <v>0</v>
      </c>
      <c r="H33" s="871">
        <f>IF(Select2=1,Textiles!$K35,"")</f>
        <v>0</v>
      </c>
      <c r="I33" s="872">
        <f>Sludge!K35</f>
        <v>0</v>
      </c>
      <c r="J33" s="872" t="str">
        <f>IF(Select2=2,MSW!$K35,"")</f>
        <v/>
      </c>
      <c r="K33" s="872">
        <f>Industry!$K35</f>
        <v>0</v>
      </c>
      <c r="L33" s="873">
        <f t="shared" si="3"/>
        <v>0</v>
      </c>
      <c r="M33" s="874">
        <f>Recovery_OX!C28</f>
        <v>0</v>
      </c>
      <c r="N33" s="868"/>
      <c r="O33" s="875">
        <f>(L33-M33)*(1-Recovery_OX!F28)</f>
        <v>0</v>
      </c>
      <c r="P33" s="604"/>
      <c r="Q33" s="606"/>
      <c r="S33" s="648">
        <f t="shared" si="2"/>
        <v>2016</v>
      </c>
      <c r="T33" s="642">
        <f>IF(Select2=1,Food!$W35,"")</f>
        <v>0</v>
      </c>
      <c r="U33" s="643">
        <f>IF(Select2=1,Paper!$W35,"")</f>
        <v>0</v>
      </c>
      <c r="V33" s="635">
        <f>IF(Select2=1,Nappies!$W35,"")</f>
        <v>0</v>
      </c>
      <c r="W33" s="643">
        <f>IF(Select2=1,Garden!$W35,"")</f>
        <v>0</v>
      </c>
      <c r="X33" s="635">
        <f>IF(Select2=1,Wood!$W35,"")</f>
        <v>0</v>
      </c>
      <c r="Y33" s="643">
        <f>IF(Select2=1,Textiles!$W35,"")</f>
        <v>0</v>
      </c>
      <c r="Z33" s="637">
        <f>Sludge!W35</f>
        <v>0</v>
      </c>
      <c r="AA33" s="637" t="str">
        <f>IF(Select2=2,MSW!$W35,"")</f>
        <v/>
      </c>
      <c r="AB33" s="644">
        <f>Industry!$W35</f>
        <v>0</v>
      </c>
      <c r="AC33" s="645">
        <f t="shared" si="0"/>
        <v>0</v>
      </c>
      <c r="AD33" s="646">
        <f>Recovery_OX!R28</f>
        <v>0</v>
      </c>
      <c r="AE33" s="605"/>
      <c r="AF33" s="649">
        <f>(AC33-AD33)*(1-Recovery_OX!U28)</f>
        <v>0</v>
      </c>
    </row>
    <row r="34" spans="2:32">
      <c r="B34" s="597">
        <f t="shared" si="1"/>
        <v>2017</v>
      </c>
      <c r="C34" s="870">
        <f>IF(Select2=1,Food!$K36,"")</f>
        <v>0</v>
      </c>
      <c r="D34" s="871">
        <f>IF(Select2=1,Paper!$K36,"")</f>
        <v>0</v>
      </c>
      <c r="E34" s="863">
        <f>IF(Select2=1,Nappies!$K36,"")</f>
        <v>0</v>
      </c>
      <c r="F34" s="871">
        <f>IF(Select2=1,Garden!$K36,"")</f>
        <v>0</v>
      </c>
      <c r="G34" s="863">
        <f>IF(Select2=1,Wood!$K36,"")</f>
        <v>0</v>
      </c>
      <c r="H34" s="871">
        <f>IF(Select2=1,Textiles!$K36,"")</f>
        <v>0</v>
      </c>
      <c r="I34" s="872">
        <f>Sludge!K36</f>
        <v>0</v>
      </c>
      <c r="J34" s="872" t="str">
        <f>IF(Select2=2,MSW!$K36,"")</f>
        <v/>
      </c>
      <c r="K34" s="872">
        <f>Industry!$K36</f>
        <v>0</v>
      </c>
      <c r="L34" s="873">
        <f t="shared" si="3"/>
        <v>0</v>
      </c>
      <c r="M34" s="874">
        <f>Recovery_OX!C29</f>
        <v>0</v>
      </c>
      <c r="N34" s="868"/>
      <c r="O34" s="875">
        <f>(L34-M34)*(1-Recovery_OX!F29)</f>
        <v>0</v>
      </c>
      <c r="P34" s="604"/>
      <c r="Q34" s="606"/>
      <c r="S34" s="648">
        <f t="shared" si="2"/>
        <v>2017</v>
      </c>
      <c r="T34" s="642">
        <f>IF(Select2=1,Food!$W36,"")</f>
        <v>0</v>
      </c>
      <c r="U34" s="643">
        <f>IF(Select2=1,Paper!$W36,"")</f>
        <v>0</v>
      </c>
      <c r="V34" s="635">
        <f>IF(Select2=1,Nappies!$W36,"")</f>
        <v>0</v>
      </c>
      <c r="W34" s="643">
        <f>IF(Select2=1,Garden!$W36,"")</f>
        <v>0</v>
      </c>
      <c r="X34" s="635">
        <f>IF(Select2=1,Wood!$W36,"")</f>
        <v>0</v>
      </c>
      <c r="Y34" s="643">
        <f>IF(Select2=1,Textiles!$W36,"")</f>
        <v>0</v>
      </c>
      <c r="Z34" s="637">
        <f>Sludge!W36</f>
        <v>0</v>
      </c>
      <c r="AA34" s="637" t="str">
        <f>IF(Select2=2,MSW!$W36,"")</f>
        <v/>
      </c>
      <c r="AB34" s="644">
        <f>Industry!$W36</f>
        <v>0</v>
      </c>
      <c r="AC34" s="645">
        <f t="shared" si="0"/>
        <v>0</v>
      </c>
      <c r="AD34" s="646">
        <f>Recovery_OX!R29</f>
        <v>0</v>
      </c>
      <c r="AE34" s="605"/>
      <c r="AF34" s="649">
        <f>(AC34-AD34)*(1-Recovery_OX!U29)</f>
        <v>0</v>
      </c>
    </row>
    <row r="35" spans="2:32">
      <c r="B35" s="597">
        <f t="shared" si="1"/>
        <v>2018</v>
      </c>
      <c r="C35" s="870">
        <f>IF(Select2=1,Food!$K37,"")</f>
        <v>4.1701379064661113E-3</v>
      </c>
      <c r="D35" s="871">
        <f>IF(Select2=1,Paper!$K37,"")</f>
        <v>2.1898505288160181E-4</v>
      </c>
      <c r="E35" s="863">
        <f>IF(Select2=1,Nappies!$K37,"")</f>
        <v>6.9053131124327191E-4</v>
      </c>
      <c r="F35" s="871">
        <f>IF(Select2=1,Garden!$K37,"")</f>
        <v>0</v>
      </c>
      <c r="G35" s="863">
        <f>IF(Select2=1,Wood!$K37,"")</f>
        <v>0</v>
      </c>
      <c r="H35" s="871">
        <f>IF(Select2=1,Textiles!$K37,"")</f>
        <v>5.1847436482514568E-5</v>
      </c>
      <c r="I35" s="872">
        <f>Sludge!K37</f>
        <v>0</v>
      </c>
      <c r="J35" s="872" t="str">
        <f>IF(Select2=2,MSW!$K37,"")</f>
        <v/>
      </c>
      <c r="K35" s="872">
        <f>Industry!$K37</f>
        <v>0</v>
      </c>
      <c r="L35" s="873">
        <f t="shared" si="3"/>
        <v>5.1315017070734997E-3</v>
      </c>
      <c r="M35" s="874">
        <f>Recovery_OX!C30</f>
        <v>0</v>
      </c>
      <c r="N35" s="868"/>
      <c r="O35" s="875">
        <f>(L35-M35)*(1-Recovery_OX!F30)</f>
        <v>5.1315017070734997E-3</v>
      </c>
      <c r="P35" s="604"/>
      <c r="Q35" s="606"/>
      <c r="S35" s="648">
        <f t="shared" si="2"/>
        <v>2018</v>
      </c>
      <c r="T35" s="642">
        <f>IF(Select2=1,Food!$W37,"")</f>
        <v>2.7900119802404849E-3</v>
      </c>
      <c r="U35" s="643">
        <f>IF(Select2=1,Paper!$W37,"")</f>
        <v>4.5244845636694601E-4</v>
      </c>
      <c r="V35" s="635">
        <f>IF(Select2=1,Nappies!$W37,"")</f>
        <v>0</v>
      </c>
      <c r="W35" s="643">
        <f>IF(Select2=1,Garden!$W37,"")</f>
        <v>0</v>
      </c>
      <c r="X35" s="635">
        <f>IF(Select2=1,Wood!$W37,"")</f>
        <v>1.8990076717097262E-4</v>
      </c>
      <c r="Y35" s="643">
        <f>IF(Select2=1,Textiles!$W37,"")</f>
        <v>5.681910847398856E-5</v>
      </c>
      <c r="Z35" s="637">
        <f>Sludge!W37</f>
        <v>0</v>
      </c>
      <c r="AA35" s="637" t="str">
        <f>IF(Select2=2,MSW!$W37,"")</f>
        <v/>
      </c>
      <c r="AB35" s="644">
        <f>Industry!$W37</f>
        <v>0</v>
      </c>
      <c r="AC35" s="645">
        <f t="shared" si="0"/>
        <v>3.4891803122523921E-3</v>
      </c>
      <c r="AD35" s="646">
        <f>Recovery_OX!R30</f>
        <v>0</v>
      </c>
      <c r="AE35" s="605"/>
      <c r="AF35" s="649">
        <f>(AC35-AD35)*(1-Recovery_OX!U30)</f>
        <v>3.4891803122523921E-3</v>
      </c>
    </row>
    <row r="36" spans="2:32">
      <c r="B36" s="597">
        <f t="shared" si="1"/>
        <v>2019</v>
      </c>
      <c r="C36" s="870">
        <f>IF(Select2=1,Food!$K38,"")</f>
        <v>7.3649776163778984E-3</v>
      </c>
      <c r="D36" s="871">
        <f>IF(Select2=1,Paper!$K38,"")</f>
        <v>4.4414483799110809E-4</v>
      </c>
      <c r="E36" s="863">
        <f>IF(Select2=1,Nappies!$K38,"")</f>
        <v>1.3392634125837472E-3</v>
      </c>
      <c r="F36" s="871">
        <f>IF(Select2=1,Garden!$K38,"")</f>
        <v>0</v>
      </c>
      <c r="G36" s="863">
        <f>IF(Select2=1,Wood!$K38,"")</f>
        <v>0</v>
      </c>
      <c r="H36" s="871">
        <f>IF(Select2=1,Textiles!$K38,"")</f>
        <v>1.0515681766294372E-4</v>
      </c>
      <c r="I36" s="872">
        <f>Sludge!K38</f>
        <v>0</v>
      </c>
      <c r="J36" s="872" t="str">
        <f>IF(Select2=2,MSW!$K38,"")</f>
        <v/>
      </c>
      <c r="K36" s="872">
        <f>Industry!$K38</f>
        <v>0</v>
      </c>
      <c r="L36" s="873">
        <f t="shared" si="3"/>
        <v>9.2535426846156975E-3</v>
      </c>
      <c r="M36" s="874">
        <f>Recovery_OX!C31</f>
        <v>0</v>
      </c>
      <c r="N36" s="868"/>
      <c r="O36" s="875">
        <f>(L36-M36)*(1-Recovery_OX!F31)</f>
        <v>9.2535426846156975E-3</v>
      </c>
      <c r="P36" s="604"/>
      <c r="Q36" s="606"/>
      <c r="S36" s="648">
        <f t="shared" si="2"/>
        <v>2019</v>
      </c>
      <c r="T36" s="642">
        <f>IF(Select2=1,Food!$W38,"")</f>
        <v>4.9275050957033224E-3</v>
      </c>
      <c r="U36" s="643">
        <f>IF(Select2=1,Paper!$W38,"")</f>
        <v>9.176546239485705E-4</v>
      </c>
      <c r="V36" s="635">
        <f>IF(Select2=1,Nappies!$W38,"")</f>
        <v>0</v>
      </c>
      <c r="W36" s="643">
        <f>IF(Select2=1,Garden!$W38,"")</f>
        <v>0</v>
      </c>
      <c r="X36" s="635">
        <f>IF(Select2=1,Wood!$W38,"")</f>
        <v>3.9146308317179084E-4</v>
      </c>
      <c r="Y36" s="643">
        <f>IF(Select2=1,Textiles!$W38,"")</f>
        <v>1.1524034812377396E-4</v>
      </c>
      <c r="Z36" s="637">
        <f>Sludge!W38</f>
        <v>0</v>
      </c>
      <c r="AA36" s="637" t="str">
        <f>IF(Select2=2,MSW!$W38,"")</f>
        <v/>
      </c>
      <c r="AB36" s="644">
        <f>Industry!$W38</f>
        <v>0</v>
      </c>
      <c r="AC36" s="645">
        <f t="shared" si="0"/>
        <v>6.3518631509474569E-3</v>
      </c>
      <c r="AD36" s="646">
        <f>Recovery_OX!R31</f>
        <v>0</v>
      </c>
      <c r="AE36" s="605"/>
      <c r="AF36" s="649">
        <f>(AC36-AD36)*(1-Recovery_OX!U31)</f>
        <v>6.3518631509474569E-3</v>
      </c>
    </row>
    <row r="37" spans="2:32">
      <c r="B37" s="597">
        <f t="shared" si="1"/>
        <v>2020</v>
      </c>
      <c r="C37" s="870">
        <f>IF(Select2=1,Food!$K39,"")</f>
        <v>9.9421615801386296E-3</v>
      </c>
      <c r="D37" s="871">
        <f>IF(Select2=1,Paper!$K39,"")</f>
        <v>6.7695793729471532E-4</v>
      </c>
      <c r="E37" s="863">
        <f>IF(Select2=1,Nappies!$K39,"")</f>
        <v>1.9587097986858994E-3</v>
      </c>
      <c r="F37" s="871">
        <f>IF(Select2=1,Garden!$K39,"")</f>
        <v>0</v>
      </c>
      <c r="G37" s="863">
        <f>IF(Select2=1,Wood!$K39,"")</f>
        <v>0</v>
      </c>
      <c r="H37" s="871">
        <f>IF(Select2=1,Textiles!$K39,"")</f>
        <v>1.6027821622235773E-4</v>
      </c>
      <c r="I37" s="872">
        <f>Sludge!K39</f>
        <v>0</v>
      </c>
      <c r="J37" s="872" t="str">
        <f>IF(Select2=2,MSW!$K39,"")</f>
        <v/>
      </c>
      <c r="K37" s="872">
        <f>Industry!$K39</f>
        <v>0</v>
      </c>
      <c r="L37" s="873">
        <f t="shared" si="3"/>
        <v>1.2738107532341602E-2</v>
      </c>
      <c r="M37" s="874">
        <f>Recovery_OX!C32</f>
        <v>0</v>
      </c>
      <c r="N37" s="868"/>
      <c r="O37" s="875">
        <f>(L37-M37)*(1-Recovery_OX!F32)</f>
        <v>1.2738107532341602E-2</v>
      </c>
      <c r="P37" s="604"/>
      <c r="Q37" s="606"/>
      <c r="S37" s="648">
        <f t="shared" si="2"/>
        <v>2020</v>
      </c>
      <c r="T37" s="642">
        <f>IF(Select2=1,Food!$W39,"")</f>
        <v>6.6517584166850777E-3</v>
      </c>
      <c r="U37" s="643">
        <f>IF(Select2=1,Paper!$W39,"")</f>
        <v>1.3986734241626352E-3</v>
      </c>
      <c r="V37" s="635">
        <f>IF(Select2=1,Nappies!$W39,"")</f>
        <v>0</v>
      </c>
      <c r="W37" s="643">
        <f>IF(Select2=1,Garden!$W39,"")</f>
        <v>0</v>
      </c>
      <c r="X37" s="635">
        <f>IF(Select2=1,Wood!$W39,"")</f>
        <v>6.0593006627008867E-4</v>
      </c>
      <c r="Y37" s="643">
        <f>IF(Select2=1,Textiles!$W39,"")</f>
        <v>1.7564736024367974E-4</v>
      </c>
      <c r="Z37" s="637">
        <f>Sludge!W39</f>
        <v>0</v>
      </c>
      <c r="AA37" s="637" t="str">
        <f>IF(Select2=2,MSW!$W39,"")</f>
        <v/>
      </c>
      <c r="AB37" s="644">
        <f>Industry!$W39</f>
        <v>0</v>
      </c>
      <c r="AC37" s="645">
        <f t="shared" si="0"/>
        <v>8.832009267361482E-3</v>
      </c>
      <c r="AD37" s="646">
        <f>Recovery_OX!R32</f>
        <v>0</v>
      </c>
      <c r="AE37" s="605"/>
      <c r="AF37" s="649">
        <f>(AC37-AD37)*(1-Recovery_OX!U32)</f>
        <v>8.832009267361482E-3</v>
      </c>
    </row>
    <row r="38" spans="2:32">
      <c r="B38" s="597">
        <f t="shared" si="1"/>
        <v>2021</v>
      </c>
      <c r="C38" s="870">
        <f>IF(Select2=1,Food!$K40,"")</f>
        <v>1.2144567201649796E-2</v>
      </c>
      <c r="D38" s="871">
        <f>IF(Select2=1,Paper!$K40,"")</f>
        <v>9.1896799253253373E-4</v>
      </c>
      <c r="E38" s="863">
        <f>IF(Select2=1,Nappies!$K40,"")</f>
        <v>2.5599480299445003E-3</v>
      </c>
      <c r="F38" s="871">
        <f>IF(Select2=1,Garden!$K40,"")</f>
        <v>0</v>
      </c>
      <c r="G38" s="863">
        <f>IF(Select2=1,Wood!$K40,"")</f>
        <v>0</v>
      </c>
      <c r="H38" s="871">
        <f>IF(Select2=1,Textiles!$K40,"")</f>
        <v>2.1757710855295305E-4</v>
      </c>
      <c r="I38" s="872">
        <f>Sludge!K40</f>
        <v>0</v>
      </c>
      <c r="J38" s="872" t="str">
        <f>IF(Select2=2,MSW!$K40,"")</f>
        <v/>
      </c>
      <c r="K38" s="872">
        <f>Industry!$K40</f>
        <v>0</v>
      </c>
      <c r="L38" s="873">
        <f t="shared" si="3"/>
        <v>1.584106033267978E-2</v>
      </c>
      <c r="M38" s="874">
        <f>Recovery_OX!C33</f>
        <v>0</v>
      </c>
      <c r="N38" s="868"/>
      <c r="O38" s="875">
        <f>(L38-M38)*(1-Recovery_OX!F33)</f>
        <v>1.584106033267978E-2</v>
      </c>
      <c r="P38" s="604"/>
      <c r="Q38" s="606"/>
      <c r="S38" s="648">
        <f t="shared" si="2"/>
        <v>2021</v>
      </c>
      <c r="T38" s="642">
        <f>IF(Select2=1,Food!$W40,"")</f>
        <v>8.1252679761260917E-3</v>
      </c>
      <c r="U38" s="643">
        <f>IF(Select2=1,Paper!$W40,"")</f>
        <v>1.8986941994473838E-3</v>
      </c>
      <c r="V38" s="635">
        <f>IF(Select2=1,Nappies!$W40,"")</f>
        <v>0</v>
      </c>
      <c r="W38" s="643">
        <f>IF(Select2=1,Garden!$W40,"")</f>
        <v>0</v>
      </c>
      <c r="X38" s="635">
        <f>IF(Select2=1,Wood!$W40,"")</f>
        <v>8.3464518214097544E-4</v>
      </c>
      <c r="Y38" s="643">
        <f>IF(Select2=1,Textiles!$W40,"")</f>
        <v>2.3844066690734584E-4</v>
      </c>
      <c r="Z38" s="637">
        <f>Sludge!W40</f>
        <v>0</v>
      </c>
      <c r="AA38" s="637" t="str">
        <f>IF(Select2=2,MSW!$W40,"")</f>
        <v/>
      </c>
      <c r="AB38" s="644">
        <f>Industry!$W40</f>
        <v>0</v>
      </c>
      <c r="AC38" s="645">
        <f t="shared" si="0"/>
        <v>1.1097048024621798E-2</v>
      </c>
      <c r="AD38" s="646">
        <f>Recovery_OX!R33</f>
        <v>0</v>
      </c>
      <c r="AE38" s="605"/>
      <c r="AF38" s="649">
        <f>(AC38-AD38)*(1-Recovery_OX!U33)</f>
        <v>1.1097048024621798E-2</v>
      </c>
    </row>
    <row r="39" spans="2:32">
      <c r="B39" s="597">
        <f t="shared" si="1"/>
        <v>2022</v>
      </c>
      <c r="C39" s="870">
        <f>IF(Select2=1,Food!$K41,"")</f>
        <v>1.413840896870619E-2</v>
      </c>
      <c r="D39" s="871">
        <f>IF(Select2=1,Paper!$K41,"")</f>
        <v>1.1717932958948125E-3</v>
      </c>
      <c r="E39" s="863">
        <f>IF(Select2=1,Nappies!$K41,"")</f>
        <v>3.1528883317879638E-3</v>
      </c>
      <c r="F39" s="871">
        <f>IF(Select2=1,Garden!$K41,"")</f>
        <v>0</v>
      </c>
      <c r="G39" s="863">
        <f>IF(Select2=1,Wood!$K41,"")</f>
        <v>0</v>
      </c>
      <c r="H39" s="871">
        <f>IF(Select2=1,Textiles!$K41,"")</f>
        <v>2.7743664547000225E-4</v>
      </c>
      <c r="I39" s="872">
        <f>Sludge!K41</f>
        <v>0</v>
      </c>
      <c r="J39" s="872" t="str">
        <f>IF(Select2=2,MSW!$K41,"")</f>
        <v/>
      </c>
      <c r="K39" s="872">
        <f>Industry!$K41</f>
        <v>0</v>
      </c>
      <c r="L39" s="873">
        <f t="shared" si="3"/>
        <v>1.874052724185897E-2</v>
      </c>
      <c r="M39" s="874">
        <f>Recovery_OX!C34</f>
        <v>0</v>
      </c>
      <c r="N39" s="868"/>
      <c r="O39" s="875">
        <f>(L39-M39)*(1-Recovery_OX!F34)</f>
        <v>1.874052724185897E-2</v>
      </c>
      <c r="P39" s="604"/>
      <c r="Q39" s="606"/>
      <c r="S39" s="648">
        <f t="shared" si="2"/>
        <v>2022</v>
      </c>
      <c r="T39" s="642">
        <f>IF(Select2=1,Food!$W41,"")</f>
        <v>9.4592388283047668E-3</v>
      </c>
      <c r="U39" s="643">
        <f>IF(Select2=1,Paper!$W41,"")</f>
        <v>2.4210605287082903E-3</v>
      </c>
      <c r="V39" s="635">
        <f>IF(Select2=1,Nappies!$W41,"")</f>
        <v>0</v>
      </c>
      <c r="W39" s="643">
        <f>IF(Select2=1,Garden!$W41,"")</f>
        <v>0</v>
      </c>
      <c r="X39" s="635">
        <f>IF(Select2=1,Wood!$W41,"")</f>
        <v>1.0790609236275778E-3</v>
      </c>
      <c r="Y39" s="643">
        <f>IF(Select2=1,Textiles!$W41,"")</f>
        <v>3.0404015941918065E-4</v>
      </c>
      <c r="Z39" s="637">
        <f>Sludge!W41</f>
        <v>0</v>
      </c>
      <c r="AA39" s="637" t="str">
        <f>IF(Select2=2,MSW!$W41,"")</f>
        <v/>
      </c>
      <c r="AB39" s="644">
        <f>Industry!$W41</f>
        <v>0</v>
      </c>
      <c r="AC39" s="645">
        <f t="shared" si="0"/>
        <v>1.3263400440059817E-2</v>
      </c>
      <c r="AD39" s="646">
        <f>Recovery_OX!R34</f>
        <v>0</v>
      </c>
      <c r="AE39" s="605"/>
      <c r="AF39" s="649">
        <f>(AC39-AD39)*(1-Recovery_OX!U34)</f>
        <v>1.3263400440059817E-2</v>
      </c>
    </row>
    <row r="40" spans="2:32">
      <c r="B40" s="597">
        <f t="shared" si="1"/>
        <v>2023</v>
      </c>
      <c r="C40" s="870">
        <f>IF(Select2=1,Food!$K42,"")</f>
        <v>1.6038801222104975E-2</v>
      </c>
      <c r="D40" s="871">
        <f>IF(Select2=1,Paper!$K42,"")</f>
        <v>1.4371368953233696E-3</v>
      </c>
      <c r="E40" s="863">
        <f>IF(Select2=1,Nappies!$K42,"")</f>
        <v>3.7465038698234815E-3</v>
      </c>
      <c r="F40" s="871">
        <f>IF(Select2=1,Garden!$K42,"")</f>
        <v>0</v>
      </c>
      <c r="G40" s="863">
        <f>IF(Select2=1,Wood!$K42,"")</f>
        <v>0</v>
      </c>
      <c r="H40" s="871">
        <f>IF(Select2=1,Textiles!$K42,"")</f>
        <v>3.4026004476772544E-4</v>
      </c>
      <c r="I40" s="872">
        <f>Sludge!K42</f>
        <v>0</v>
      </c>
      <c r="J40" s="872" t="str">
        <f>IF(Select2=2,MSW!$K42,"")</f>
        <v/>
      </c>
      <c r="K40" s="872">
        <f>Industry!$K42</f>
        <v>0</v>
      </c>
      <c r="L40" s="873">
        <f t="shared" si="3"/>
        <v>2.1562702032019553E-2</v>
      </c>
      <c r="M40" s="874">
        <f>Recovery_OX!C35</f>
        <v>0</v>
      </c>
      <c r="N40" s="868"/>
      <c r="O40" s="875">
        <f>(L40-M40)*(1-Recovery_OX!F35)</f>
        <v>2.1562702032019553E-2</v>
      </c>
      <c r="P40" s="604"/>
      <c r="Q40" s="606"/>
      <c r="S40" s="648">
        <f t="shared" si="2"/>
        <v>2023</v>
      </c>
      <c r="T40" s="642">
        <f>IF(Select2=1,Food!$W42,"")</f>
        <v>1.0730687704352124E-2</v>
      </c>
      <c r="U40" s="643">
        <f>IF(Select2=1,Paper!$W42,"")</f>
        <v>2.9692911060400194E-3</v>
      </c>
      <c r="V40" s="635">
        <f>IF(Select2=1,Nappies!$W42,"")</f>
        <v>0</v>
      </c>
      <c r="W40" s="643">
        <f>IF(Select2=1,Garden!$W42,"")</f>
        <v>0</v>
      </c>
      <c r="X40" s="635">
        <f>IF(Select2=1,Wood!$W42,"")</f>
        <v>1.3407482005144255E-3</v>
      </c>
      <c r="Y40" s="643">
        <f>IF(Select2=1,Textiles!$W42,"")</f>
        <v>3.7288772029339787E-4</v>
      </c>
      <c r="Z40" s="637">
        <f>Sludge!W42</f>
        <v>0</v>
      </c>
      <c r="AA40" s="637" t="str">
        <f>IF(Select2=2,MSW!$W42,"")</f>
        <v/>
      </c>
      <c r="AB40" s="644">
        <f>Industry!$W42</f>
        <v>0</v>
      </c>
      <c r="AC40" s="645">
        <f t="shared" si="0"/>
        <v>1.5413614731199968E-2</v>
      </c>
      <c r="AD40" s="646">
        <f>Recovery_OX!R35</f>
        <v>0</v>
      </c>
      <c r="AE40" s="605"/>
      <c r="AF40" s="649">
        <f>(AC40-AD40)*(1-Recovery_OX!U35)</f>
        <v>1.5413614731199968E-2</v>
      </c>
    </row>
    <row r="41" spans="2:32">
      <c r="B41" s="597">
        <f t="shared" si="1"/>
        <v>2024</v>
      </c>
      <c r="C41" s="870">
        <f>IF(Select2=1,Food!$K43,"")</f>
        <v>1.7926917353407644E-2</v>
      </c>
      <c r="D41" s="871">
        <f>IF(Select2=1,Paper!$K43,"")</f>
        <v>1.7167972748984343E-3</v>
      </c>
      <c r="E41" s="863">
        <f>IF(Select2=1,Nappies!$K43,"")</f>
        <v>4.3490289925990598E-3</v>
      </c>
      <c r="F41" s="871">
        <f>IF(Select2=1,Garden!$K43,"")</f>
        <v>0</v>
      </c>
      <c r="G41" s="863">
        <f>IF(Select2=1,Wood!$K43,"")</f>
        <v>0</v>
      </c>
      <c r="H41" s="871">
        <f>IF(Select2=1,Textiles!$K43,"")</f>
        <v>4.0647311993378981E-4</v>
      </c>
      <c r="I41" s="872">
        <f>Sludge!K43</f>
        <v>0</v>
      </c>
      <c r="J41" s="872" t="str">
        <f>IF(Select2=2,MSW!$K43,"")</f>
        <v/>
      </c>
      <c r="K41" s="872">
        <f>Industry!$K43</f>
        <v>0</v>
      </c>
      <c r="L41" s="873">
        <f t="shared" si="3"/>
        <v>2.4399216740838926E-2</v>
      </c>
      <c r="M41" s="874">
        <f>Recovery_OX!C36</f>
        <v>0</v>
      </c>
      <c r="N41" s="868"/>
      <c r="O41" s="875">
        <f>(L41-M41)*(1-Recovery_OX!F36)</f>
        <v>2.4399216740838926E-2</v>
      </c>
      <c r="P41" s="604"/>
      <c r="Q41" s="606"/>
      <c r="S41" s="648">
        <f t="shared" si="2"/>
        <v>2024</v>
      </c>
      <c r="T41" s="642">
        <f>IF(Select2=1,Food!$W43,"")</f>
        <v>1.1993923296213857E-2</v>
      </c>
      <c r="U41" s="643">
        <f>IF(Select2=1,Paper!$W43,"")</f>
        <v>3.5471018076413934E-3</v>
      </c>
      <c r="V41" s="635">
        <f>IF(Select2=1,Nappies!$W43,"")</f>
        <v>0</v>
      </c>
      <c r="W41" s="643">
        <f>IF(Select2=1,Garden!$W43,"")</f>
        <v>0</v>
      </c>
      <c r="X41" s="635">
        <f>IF(Select2=1,Wood!$W43,"")</f>
        <v>1.621406497494333E-3</v>
      </c>
      <c r="Y41" s="643">
        <f>IF(Select2=1,Textiles!$W43,"")</f>
        <v>4.4544999444798896E-4</v>
      </c>
      <c r="Z41" s="637">
        <f>Sludge!W43</f>
        <v>0</v>
      </c>
      <c r="AA41" s="637" t="str">
        <f>IF(Select2=2,MSW!$W43,"")</f>
        <v/>
      </c>
      <c r="AB41" s="644">
        <f>Industry!$W43</f>
        <v>0</v>
      </c>
      <c r="AC41" s="645">
        <f t="shared" si="0"/>
        <v>1.7607881595797573E-2</v>
      </c>
      <c r="AD41" s="646">
        <f>Recovery_OX!R36</f>
        <v>0</v>
      </c>
      <c r="AE41" s="605"/>
      <c r="AF41" s="649">
        <f>(AC41-AD41)*(1-Recovery_OX!U36)</f>
        <v>1.7607881595797573E-2</v>
      </c>
    </row>
    <row r="42" spans="2:32">
      <c r="B42" s="597">
        <f t="shared" si="1"/>
        <v>2025</v>
      </c>
      <c r="C42" s="870">
        <f>IF(Select2=1,Food!$K44,"")</f>
        <v>1.9861517881061493E-2</v>
      </c>
      <c r="D42" s="871">
        <f>IF(Select2=1,Paper!$K44,"")</f>
        <v>2.0126796743927325E-3</v>
      </c>
      <c r="E42" s="863">
        <f>IF(Select2=1,Nappies!$K44,"")</f>
        <v>4.9681307744410541E-3</v>
      </c>
      <c r="F42" s="871">
        <f>IF(Select2=1,Garden!$K44,"")</f>
        <v>0</v>
      </c>
      <c r="G42" s="863">
        <f>IF(Select2=1,Wood!$K44,"")</f>
        <v>0</v>
      </c>
      <c r="H42" s="871">
        <f>IF(Select2=1,Textiles!$K44,"")</f>
        <v>4.765269601946083E-4</v>
      </c>
      <c r="I42" s="872">
        <f>Sludge!K44</f>
        <v>0</v>
      </c>
      <c r="J42" s="872" t="str">
        <f>IF(Select2=2,MSW!$K44,"")</f>
        <v/>
      </c>
      <c r="K42" s="872">
        <f>Industry!$K44</f>
        <v>0</v>
      </c>
      <c r="L42" s="873">
        <f t="shared" si="3"/>
        <v>2.7318855290089889E-2</v>
      </c>
      <c r="M42" s="874">
        <f>Recovery_OX!C37</f>
        <v>0</v>
      </c>
      <c r="N42" s="868"/>
      <c r="O42" s="875">
        <f>(L42-M42)*(1-Recovery_OX!F37)</f>
        <v>2.7318855290089889E-2</v>
      </c>
      <c r="P42" s="604"/>
      <c r="Q42" s="606"/>
      <c r="S42" s="648">
        <f t="shared" si="2"/>
        <v>2025</v>
      </c>
      <c r="T42" s="642">
        <f>IF(Select2=1,Food!$W44,"")</f>
        <v>1.3288259064046496E-2</v>
      </c>
      <c r="U42" s="643">
        <f>IF(Select2=1,Paper!$W44,"")</f>
        <v>4.158429079323827E-3</v>
      </c>
      <c r="V42" s="635">
        <f>IF(Select2=1,Nappies!$W44,"")</f>
        <v>0</v>
      </c>
      <c r="W42" s="643">
        <f>IF(Select2=1,Garden!$W44,"")</f>
        <v>0</v>
      </c>
      <c r="X42" s="635">
        <f>IF(Select2=1,Wood!$W44,"")</f>
        <v>1.9228748631935498E-3</v>
      </c>
      <c r="Y42" s="643">
        <f>IF(Select2=1,Textiles!$W44,"")</f>
        <v>5.2222132624066676E-4</v>
      </c>
      <c r="Z42" s="637">
        <f>Sludge!W44</f>
        <v>0</v>
      </c>
      <c r="AA42" s="637" t="str">
        <f>IF(Select2=2,MSW!$W44,"")</f>
        <v/>
      </c>
      <c r="AB42" s="644">
        <f>Industry!$W44</f>
        <v>0</v>
      </c>
      <c r="AC42" s="645">
        <f t="shared" si="0"/>
        <v>1.989178433280454E-2</v>
      </c>
      <c r="AD42" s="646">
        <f>Recovery_OX!R37</f>
        <v>0</v>
      </c>
      <c r="AE42" s="605"/>
      <c r="AF42" s="649">
        <f>(AC42-AD42)*(1-Recovery_OX!U37)</f>
        <v>1.989178433280454E-2</v>
      </c>
    </row>
    <row r="43" spans="2:32">
      <c r="B43" s="597">
        <f t="shared" si="1"/>
        <v>2026</v>
      </c>
      <c r="C43" s="870">
        <f>IF(Select2=1,Food!$K45,"")</f>
        <v>2.1886705992067559E-2</v>
      </c>
      <c r="D43" s="871">
        <f>IF(Select2=1,Paper!$K45,"")</f>
        <v>2.3268081160693378E-3</v>
      </c>
      <c r="E43" s="863">
        <f>IF(Select2=1,Nappies!$K45,"")</f>
        <v>5.6110583834327269E-3</v>
      </c>
      <c r="F43" s="871">
        <f>IF(Select2=1,Garden!$K45,"")</f>
        <v>0</v>
      </c>
      <c r="G43" s="863">
        <f>IF(Select2=1,Wood!$K45,"")</f>
        <v>0</v>
      </c>
      <c r="H43" s="871">
        <f>IF(Select2=1,Textiles!$K45,"")</f>
        <v>5.5090077800940126E-4</v>
      </c>
      <c r="I43" s="872">
        <f>Sludge!K45</f>
        <v>0</v>
      </c>
      <c r="J43" s="872" t="str">
        <f>IF(Select2=2,MSW!$K45,"")</f>
        <v/>
      </c>
      <c r="K43" s="872">
        <f>Industry!$K45</f>
        <v>0</v>
      </c>
      <c r="L43" s="873">
        <f t="shared" si="3"/>
        <v>3.0375473269579026E-2</v>
      </c>
      <c r="M43" s="874">
        <f>Recovery_OX!C38</f>
        <v>0</v>
      </c>
      <c r="N43" s="868"/>
      <c r="O43" s="875">
        <f>(L43-M43)*(1-Recovery_OX!F38)</f>
        <v>3.0375473269579026E-2</v>
      </c>
      <c r="P43" s="604"/>
      <c r="Q43" s="606"/>
      <c r="S43" s="648">
        <f t="shared" si="2"/>
        <v>2026</v>
      </c>
      <c r="T43" s="642">
        <f>IF(Select2=1,Food!$W45,"")</f>
        <v>1.4643202046432359E-2</v>
      </c>
      <c r="U43" s="643">
        <f>IF(Select2=1,Paper!$W45,"")</f>
        <v>4.8074547852672263E-3</v>
      </c>
      <c r="V43" s="635">
        <f>IF(Select2=1,Nappies!$W45,"")</f>
        <v>0</v>
      </c>
      <c r="W43" s="643">
        <f>IF(Select2=1,Garden!$W45,"")</f>
        <v>0</v>
      </c>
      <c r="X43" s="635">
        <f>IF(Select2=1,Wood!$W45,"")</f>
        <v>2.2471437981788256E-3</v>
      </c>
      <c r="Y43" s="643">
        <f>IF(Select2=1,Textiles!$W45,"")</f>
        <v>6.0372688001030287E-4</v>
      </c>
      <c r="Z43" s="637">
        <f>Sludge!W45</f>
        <v>0</v>
      </c>
      <c r="AA43" s="637" t="str">
        <f>IF(Select2=2,MSW!$W45,"")</f>
        <v/>
      </c>
      <c r="AB43" s="644">
        <f>Industry!$W45</f>
        <v>0</v>
      </c>
      <c r="AC43" s="645">
        <f t="shared" si="0"/>
        <v>2.2301527509888713E-2</v>
      </c>
      <c r="AD43" s="646">
        <f>Recovery_OX!R38</f>
        <v>0</v>
      </c>
      <c r="AE43" s="605"/>
      <c r="AF43" s="649">
        <f>(AC43-AD43)*(1-Recovery_OX!U38)</f>
        <v>2.2301527509888713E-2</v>
      </c>
    </row>
    <row r="44" spans="2:32">
      <c r="B44" s="597">
        <f t="shared" si="1"/>
        <v>2027</v>
      </c>
      <c r="C44" s="870">
        <f>IF(Select2=1,Food!$K46,"")</f>
        <v>2.4037156568718306E-2</v>
      </c>
      <c r="D44" s="871">
        <f>IF(Select2=1,Paper!$K46,"")</f>
        <v>2.6613382111915131E-3</v>
      </c>
      <c r="E44" s="863">
        <f>IF(Select2=1,Nappies!$K46,"")</f>
        <v>6.2847741205337409E-3</v>
      </c>
      <c r="F44" s="871">
        <f>IF(Select2=1,Garden!$K46,"")</f>
        <v>0</v>
      </c>
      <c r="G44" s="863">
        <f>IF(Select2=1,Wood!$K46,"")</f>
        <v>0</v>
      </c>
      <c r="H44" s="871">
        <f>IF(Select2=1,Textiles!$K46,"")</f>
        <v>6.3010494117077547E-4</v>
      </c>
      <c r="I44" s="872">
        <f>Sludge!K46</f>
        <v>0</v>
      </c>
      <c r="J44" s="872" t="str">
        <f>IF(Select2=2,MSW!$K46,"")</f>
        <v/>
      </c>
      <c r="K44" s="872">
        <f>Industry!$K46</f>
        <v>0</v>
      </c>
      <c r="L44" s="873">
        <f t="shared" si="3"/>
        <v>3.3613373841614336E-2</v>
      </c>
      <c r="M44" s="874">
        <f>Recovery_OX!C39</f>
        <v>0</v>
      </c>
      <c r="N44" s="868"/>
      <c r="O44" s="875">
        <f>(L44-M44)*(1-Recovery_OX!F39)</f>
        <v>3.3613373841614336E-2</v>
      </c>
      <c r="P44" s="604"/>
      <c r="Q44" s="606"/>
      <c r="S44" s="648">
        <f t="shared" si="2"/>
        <v>2027</v>
      </c>
      <c r="T44" s="642">
        <f>IF(Select2=1,Food!$W46,"")</f>
        <v>1.6081951317162117E-2</v>
      </c>
      <c r="U44" s="643">
        <f>IF(Select2=1,Paper!$W46,"")</f>
        <v>5.4986326677510591E-3</v>
      </c>
      <c r="V44" s="635">
        <f>IF(Select2=1,Nappies!$W46,"")</f>
        <v>0</v>
      </c>
      <c r="W44" s="643">
        <f>IF(Select2=1,Garden!$W46,"")</f>
        <v>0</v>
      </c>
      <c r="X44" s="635">
        <f>IF(Select2=1,Wood!$W46,"")</f>
        <v>2.596368115333386E-3</v>
      </c>
      <c r="Y44" s="643">
        <f>IF(Select2=1,Textiles!$W46,"")</f>
        <v>6.9052596292687723E-4</v>
      </c>
      <c r="Z44" s="637">
        <f>Sludge!W46</f>
        <v>0</v>
      </c>
      <c r="AA44" s="637" t="str">
        <f>IF(Select2=2,MSW!$W46,"")</f>
        <v/>
      </c>
      <c r="AB44" s="644">
        <f>Industry!$W46</f>
        <v>0</v>
      </c>
      <c r="AC44" s="645">
        <f t="shared" si="0"/>
        <v>2.4867478063173441E-2</v>
      </c>
      <c r="AD44" s="646">
        <f>Recovery_OX!R39</f>
        <v>0</v>
      </c>
      <c r="AE44" s="605"/>
      <c r="AF44" s="649">
        <f>(AC44-AD44)*(1-Recovery_OX!U39)</f>
        <v>2.4867478063173441E-2</v>
      </c>
    </row>
    <row r="45" spans="2:32">
      <c r="B45" s="597">
        <f t="shared" si="1"/>
        <v>2028</v>
      </c>
      <c r="C45" s="870">
        <f>IF(Select2=1,Food!$K47,"")</f>
        <v>2.6341654117256752E-2</v>
      </c>
      <c r="D45" s="871">
        <f>IF(Select2=1,Paper!$K47,"")</f>
        <v>3.0185708235276479E-3</v>
      </c>
      <c r="E45" s="863">
        <f>IF(Select2=1,Nappies!$K47,"")</f>
        <v>6.9960694052073379E-3</v>
      </c>
      <c r="F45" s="871">
        <f>IF(Select2=1,Garden!$K47,"")</f>
        <v>0</v>
      </c>
      <c r="G45" s="863">
        <f>IF(Select2=1,Wood!$K47,"")</f>
        <v>0</v>
      </c>
      <c r="H45" s="871">
        <f>IF(Select2=1,Textiles!$K47,"")</f>
        <v>7.1468420780955628E-4</v>
      </c>
      <c r="I45" s="872">
        <f>Sludge!K47</f>
        <v>0</v>
      </c>
      <c r="J45" s="872" t="str">
        <f>IF(Select2=2,MSW!$K47,"")</f>
        <v/>
      </c>
      <c r="K45" s="872">
        <f>Industry!$K47</f>
        <v>0</v>
      </c>
      <c r="L45" s="873">
        <f t="shared" si="3"/>
        <v>3.7070978553801294E-2</v>
      </c>
      <c r="M45" s="874">
        <f>Recovery_OX!C40</f>
        <v>0</v>
      </c>
      <c r="N45" s="868"/>
      <c r="O45" s="875">
        <f>(L45-M45)*(1-Recovery_OX!F40)</f>
        <v>3.7070978553801294E-2</v>
      </c>
      <c r="P45" s="604"/>
      <c r="Q45" s="606"/>
      <c r="S45" s="648">
        <f t="shared" si="2"/>
        <v>2028</v>
      </c>
      <c r="T45" s="642">
        <f>IF(Select2=1,Food!$W47,"")</f>
        <v>1.7623765020466163E-2</v>
      </c>
      <c r="U45" s="643">
        <f>IF(Select2=1,Paper!$W47,"")</f>
        <v>6.2367165775364612E-3</v>
      </c>
      <c r="V45" s="635">
        <f>IF(Select2=1,Nappies!$W47,"")</f>
        <v>0</v>
      </c>
      <c r="W45" s="643">
        <f>IF(Select2=1,Garden!$W47,"")</f>
        <v>0</v>
      </c>
      <c r="X45" s="635">
        <f>IF(Select2=1,Wood!$W47,"")</f>
        <v>2.9728808518886892E-3</v>
      </c>
      <c r="Y45" s="643">
        <f>IF(Select2=1,Textiles!$W47,"")</f>
        <v>7.8321557020225344E-4</v>
      </c>
      <c r="Z45" s="637">
        <f>Sludge!W47</f>
        <v>0</v>
      </c>
      <c r="AA45" s="637" t="str">
        <f>IF(Select2=2,MSW!$W47,"")</f>
        <v/>
      </c>
      <c r="AB45" s="644">
        <f>Industry!$W47</f>
        <v>0</v>
      </c>
      <c r="AC45" s="645">
        <f t="shared" si="0"/>
        <v>2.7616578020093565E-2</v>
      </c>
      <c r="AD45" s="646">
        <f>Recovery_OX!R40</f>
        <v>0</v>
      </c>
      <c r="AE45" s="605"/>
      <c r="AF45" s="649">
        <f>(AC45-AD45)*(1-Recovery_OX!U40)</f>
        <v>2.7616578020093565E-2</v>
      </c>
    </row>
    <row r="46" spans="2:32">
      <c r="B46" s="597">
        <f t="shared" si="1"/>
        <v>2029</v>
      </c>
      <c r="C46" s="870">
        <f>IF(Select2=1,Food!$K48,"")</f>
        <v>2.8825499794908567E-2</v>
      </c>
      <c r="D46" s="871">
        <f>IF(Select2=1,Paper!$K48,"")</f>
        <v>3.4009666724010394E-3</v>
      </c>
      <c r="E46" s="863">
        <f>IF(Select2=1,Nappies!$K48,"")</f>
        <v>7.7516685039499171E-3</v>
      </c>
      <c r="F46" s="871">
        <f>IF(Select2=1,Garden!$K48,"")</f>
        <v>0</v>
      </c>
      <c r="G46" s="863">
        <f>IF(Select2=1,Wood!$K48,"")</f>
        <v>0</v>
      </c>
      <c r="H46" s="871">
        <f>IF(Select2=1,Textiles!$K48,"")</f>
        <v>8.0522118384855461E-4</v>
      </c>
      <c r="I46" s="872">
        <f>Sludge!K48</f>
        <v>0</v>
      </c>
      <c r="J46" s="872" t="str">
        <f>IF(Select2=2,MSW!$K48,"")</f>
        <v/>
      </c>
      <c r="K46" s="872">
        <f>Industry!$K48</f>
        <v>0</v>
      </c>
      <c r="L46" s="873">
        <f t="shared" si="3"/>
        <v>4.0783356155108079E-2</v>
      </c>
      <c r="M46" s="874">
        <f>Recovery_OX!C41</f>
        <v>0</v>
      </c>
      <c r="N46" s="868"/>
      <c r="O46" s="875">
        <f>(L46-M46)*(1-Recovery_OX!F41)</f>
        <v>4.0783356155108079E-2</v>
      </c>
      <c r="P46" s="604"/>
      <c r="Q46" s="606"/>
      <c r="S46" s="648">
        <f t="shared" si="2"/>
        <v>2029</v>
      </c>
      <c r="T46" s="642">
        <f>IF(Select2=1,Food!$W48,"")</f>
        <v>1.9285570781606982E-2</v>
      </c>
      <c r="U46" s="643">
        <f>IF(Select2=1,Paper!$W48,"")</f>
        <v>7.0267906454566931E-3</v>
      </c>
      <c r="V46" s="635">
        <f>IF(Select2=1,Nappies!$W48,"")</f>
        <v>0</v>
      </c>
      <c r="W46" s="643">
        <f>IF(Select2=1,Garden!$W48,"")</f>
        <v>0</v>
      </c>
      <c r="X46" s="635">
        <f>IF(Select2=1,Wood!$W48,"")</f>
        <v>3.3792083187698611E-3</v>
      </c>
      <c r="Y46" s="643">
        <f>IF(Select2=1,Textiles!$W48,"")</f>
        <v>8.8243417408060787E-4</v>
      </c>
      <c r="Z46" s="637">
        <f>Sludge!W48</f>
        <v>0</v>
      </c>
      <c r="AA46" s="637" t="str">
        <f>IF(Select2=2,MSW!$W48,"")</f>
        <v/>
      </c>
      <c r="AB46" s="644">
        <f>Industry!$W48</f>
        <v>0</v>
      </c>
      <c r="AC46" s="645">
        <f t="shared" si="0"/>
        <v>3.0574003919914144E-2</v>
      </c>
      <c r="AD46" s="646">
        <f>Recovery_OX!R41</f>
        <v>0</v>
      </c>
      <c r="AE46" s="605"/>
      <c r="AF46" s="649">
        <f>(AC46-AD46)*(1-Recovery_OX!U41)</f>
        <v>3.0574003919914144E-2</v>
      </c>
    </row>
    <row r="47" spans="2:32">
      <c r="B47" s="597">
        <f t="shared" si="1"/>
        <v>2030</v>
      </c>
      <c r="C47" s="870">
        <f>IF(Select2=1,Food!$K49,"")</f>
        <v>3.1512163261964779E-2</v>
      </c>
      <c r="D47" s="871">
        <f>IF(Select2=1,Paper!$K49,"")</f>
        <v>3.8111619635838542E-3</v>
      </c>
      <c r="E47" s="863">
        <f>IF(Select2=1,Nappies!$K49,"")</f>
        <v>8.5583223966714909E-3</v>
      </c>
      <c r="F47" s="871">
        <f>IF(Select2=1,Garden!$K49,"")</f>
        <v>0</v>
      </c>
      <c r="G47" s="863">
        <f>IF(Select2=1,Wood!$K49,"")</f>
        <v>0</v>
      </c>
      <c r="H47" s="871">
        <f>IF(Select2=1,Textiles!$K49,"")</f>
        <v>9.0234002381123571E-4</v>
      </c>
      <c r="I47" s="872">
        <f>Sludge!K49</f>
        <v>0</v>
      </c>
      <c r="J47" s="872" t="str">
        <f>IF(Select2=2,MSW!$K49,"")</f>
        <v/>
      </c>
      <c r="K47" s="872">
        <f>Industry!$K49</f>
        <v>0</v>
      </c>
      <c r="L47" s="873">
        <f t="shared" si="3"/>
        <v>4.4783987646031351E-2</v>
      </c>
      <c r="M47" s="874">
        <f>Recovery_OX!C42</f>
        <v>0</v>
      </c>
      <c r="N47" s="868"/>
      <c r="O47" s="875">
        <f>(L47-M47)*(1-Recovery_OX!F42)</f>
        <v>4.4783987646031351E-2</v>
      </c>
      <c r="P47" s="604"/>
      <c r="Q47" s="606"/>
      <c r="S47" s="648">
        <f t="shared" si="2"/>
        <v>2030</v>
      </c>
      <c r="T47" s="642">
        <f>IF(Select2=1,Food!$W49,"")</f>
        <v>2.108307087107367E-2</v>
      </c>
      <c r="U47" s="643">
        <f>IF(Select2=1,Paper!$W49,"")</f>
        <v>7.8743015776525909E-3</v>
      </c>
      <c r="V47" s="635">
        <f>IF(Select2=1,Nappies!$W49,"")</f>
        <v>0</v>
      </c>
      <c r="W47" s="643">
        <f>IF(Select2=1,Garden!$W49,"")</f>
        <v>0</v>
      </c>
      <c r="X47" s="635">
        <f>IF(Select2=1,Wood!$W49,"")</f>
        <v>3.8180863797921336E-3</v>
      </c>
      <c r="Y47" s="643">
        <f>IF(Select2=1,Textiles!$W49,"")</f>
        <v>9.8886577951916256E-4</v>
      </c>
      <c r="Z47" s="637">
        <f>Sludge!W49</f>
        <v>0</v>
      </c>
      <c r="AA47" s="637" t="str">
        <f>IF(Select2=2,MSW!$W49,"")</f>
        <v/>
      </c>
      <c r="AB47" s="644">
        <f>Industry!$W49</f>
        <v>0</v>
      </c>
      <c r="AC47" s="645">
        <f t="shared" si="0"/>
        <v>3.3764324608037556E-2</v>
      </c>
      <c r="AD47" s="646">
        <f>Recovery_OX!R42</f>
        <v>0</v>
      </c>
      <c r="AE47" s="605"/>
      <c r="AF47" s="649">
        <f>(AC47-AD47)*(1-Recovery_OX!U42)</f>
        <v>3.3764324608037556E-2</v>
      </c>
    </row>
    <row r="48" spans="2:32">
      <c r="B48" s="597">
        <f t="shared" si="1"/>
        <v>2031</v>
      </c>
      <c r="C48" s="642">
        <f>IF(Select2=1,Food!$K50,"")</f>
        <v>3.4428830941326719E-2</v>
      </c>
      <c r="D48" s="643">
        <f>IF(Select2=1,Paper!$K50,"")</f>
        <v>4.2522161716630636E-3</v>
      </c>
      <c r="E48" s="635">
        <f>IF(Select2=1,Nappies!$K50,"")</f>
        <v>9.4236233500460623E-3</v>
      </c>
      <c r="F48" s="643">
        <f>IF(Select2=1,Garden!$K50,"")</f>
        <v>0</v>
      </c>
      <c r="G48" s="635">
        <f>IF(Select2=1,Wood!$K50,"")</f>
        <v>0</v>
      </c>
      <c r="H48" s="643">
        <f>IF(Select2=1,Textiles!$K50,"")</f>
        <v>1.0067650963804409E-3</v>
      </c>
      <c r="I48" s="644">
        <f>Sludge!K50</f>
        <v>0</v>
      </c>
      <c r="J48" s="644" t="str">
        <f>IF(Select2=2,MSW!$K50,"")</f>
        <v/>
      </c>
      <c r="K48" s="644">
        <f>Industry!$K50</f>
        <v>0</v>
      </c>
      <c r="L48" s="645">
        <f t="shared" si="3"/>
        <v>4.9111435559416279E-2</v>
      </c>
      <c r="M48" s="646">
        <f>Recovery_OX!C43</f>
        <v>0</v>
      </c>
      <c r="N48" s="605"/>
      <c r="O48" s="647">
        <f>(L48-M48)*(1-Recovery_OX!F43)</f>
        <v>4.9111435559416279E-2</v>
      </c>
      <c r="P48" s="604"/>
      <c r="Q48" s="606"/>
      <c r="S48" s="648">
        <f t="shared" si="2"/>
        <v>2031</v>
      </c>
      <c r="T48" s="642">
        <f>IF(Select2=1,Food!$W50,"")</f>
        <v>2.3034454242636074E-2</v>
      </c>
      <c r="U48" s="643">
        <f>IF(Select2=1,Paper!$W50,"")</f>
        <v>8.7855706026096353E-3</v>
      </c>
      <c r="V48" s="635">
        <f>IF(Select2=1,Nappies!$W50,"")</f>
        <v>0</v>
      </c>
      <c r="W48" s="643">
        <f>IF(Select2=1,Garden!$W50,"")</f>
        <v>0</v>
      </c>
      <c r="X48" s="635">
        <f>IF(Select2=1,Wood!$W50,"")</f>
        <v>4.2926784058367525E-3</v>
      </c>
      <c r="Y48" s="643">
        <f>IF(Select2=1,Textiles!$W50,"")</f>
        <v>1.1033042152114422E-3</v>
      </c>
      <c r="Z48" s="637">
        <f>Sludge!W50</f>
        <v>0</v>
      </c>
      <c r="AA48" s="637" t="str">
        <f>IF(Select2=2,MSW!$W50,"")</f>
        <v/>
      </c>
      <c r="AB48" s="644">
        <f>Industry!$W50</f>
        <v>0</v>
      </c>
      <c r="AC48" s="645">
        <f t="shared" si="0"/>
        <v>3.7216007466293909E-2</v>
      </c>
      <c r="AD48" s="646">
        <f>Recovery_OX!R43</f>
        <v>0</v>
      </c>
      <c r="AE48" s="605"/>
      <c r="AF48" s="649">
        <f>(AC48-AD48)*(1-Recovery_OX!U43)</f>
        <v>3.7216007466293909E-2</v>
      </c>
    </row>
    <row r="49" spans="2:32">
      <c r="B49" s="597">
        <f t="shared" si="1"/>
        <v>2032</v>
      </c>
      <c r="C49" s="642">
        <f>IF(Select2=1,Food!$K51,"")</f>
        <v>2.3078335541543371E-2</v>
      </c>
      <c r="D49" s="643">
        <f>IF(Select2=1,Paper!$K51,"")</f>
        <v>3.9647400793627711E-3</v>
      </c>
      <c r="E49" s="635">
        <f>IF(Select2=1,Nappies!$K51,"")</f>
        <v>7.9503794652900101E-3</v>
      </c>
      <c r="F49" s="643">
        <f>IF(Select2=1,Garden!$K51,"")</f>
        <v>0</v>
      </c>
      <c r="G49" s="635">
        <f>IF(Select2=1,Wood!$K51,"")</f>
        <v>0</v>
      </c>
      <c r="H49" s="643">
        <f>IF(Select2=1,Textiles!$K51,"")</f>
        <v>9.3870155396213952E-4</v>
      </c>
      <c r="I49" s="644">
        <f>Sludge!K51</f>
        <v>0</v>
      </c>
      <c r="J49" s="644" t="str">
        <f>IF(Select2=2,MSW!$K51,"")</f>
        <v/>
      </c>
      <c r="K49" s="644">
        <f>Industry!$K51</f>
        <v>0</v>
      </c>
      <c r="L49" s="645">
        <f t="shared" si="3"/>
        <v>3.5932156640158294E-2</v>
      </c>
      <c r="M49" s="646">
        <f>Recovery_OX!C44</f>
        <v>0</v>
      </c>
      <c r="N49" s="605"/>
      <c r="O49" s="647">
        <f>(L49-M49)*(1-Recovery_OX!F44)</f>
        <v>3.5932156640158294E-2</v>
      </c>
      <c r="P49" s="604"/>
      <c r="Q49" s="606"/>
      <c r="S49" s="648">
        <f t="shared" si="2"/>
        <v>2032</v>
      </c>
      <c r="T49" s="642">
        <f>IF(Select2=1,Food!$W51,"")</f>
        <v>1.5440456428329641E-2</v>
      </c>
      <c r="U49" s="643">
        <f>IF(Select2=1,Paper!$W51,"")</f>
        <v>8.1916117342206024E-3</v>
      </c>
      <c r="V49" s="635">
        <f>IF(Select2=1,Nappies!$W51,"")</f>
        <v>0</v>
      </c>
      <c r="W49" s="643">
        <f>IF(Select2=1,Garden!$W51,"")</f>
        <v>0</v>
      </c>
      <c r="X49" s="635">
        <f>IF(Select2=1,Wood!$W51,"")</f>
        <v>4.1450335189278644E-3</v>
      </c>
      <c r="Y49" s="643">
        <f>IF(Select2=1,Textiles!$W51,"")</f>
        <v>1.0287140317393312E-3</v>
      </c>
      <c r="Z49" s="637">
        <f>Sludge!W51</f>
        <v>0</v>
      </c>
      <c r="AA49" s="637" t="str">
        <f>IF(Select2=2,MSW!$W51,"")</f>
        <v/>
      </c>
      <c r="AB49" s="644">
        <f>Industry!$W51</f>
        <v>0</v>
      </c>
      <c r="AC49" s="645">
        <f t="shared" ref="AC49:AC80" si="4">SUM(T49:AA49)</f>
        <v>2.8805815713217438E-2</v>
      </c>
      <c r="AD49" s="646">
        <f>Recovery_OX!R44</f>
        <v>0</v>
      </c>
      <c r="AE49" s="605"/>
      <c r="AF49" s="649">
        <f>(AC49-AD49)*(1-Recovery_OX!U44)</f>
        <v>2.8805815713217438E-2</v>
      </c>
    </row>
    <row r="50" spans="2:32">
      <c r="B50" s="597">
        <f t="shared" si="1"/>
        <v>2033</v>
      </c>
      <c r="C50" s="642">
        <f>IF(Select2=1,Food!$K52,"")</f>
        <v>1.5469870942633281E-2</v>
      </c>
      <c r="D50" s="643">
        <f>IF(Select2=1,Paper!$K52,"")</f>
        <v>3.6966991475312666E-3</v>
      </c>
      <c r="E50" s="635">
        <f>IF(Select2=1,Nappies!$K52,"")</f>
        <v>6.707455433455552E-3</v>
      </c>
      <c r="F50" s="643">
        <f>IF(Select2=1,Garden!$K52,"")</f>
        <v>0</v>
      </c>
      <c r="G50" s="635">
        <f>IF(Select2=1,Wood!$K52,"")</f>
        <v>0</v>
      </c>
      <c r="H50" s="643">
        <f>IF(Select2=1,Textiles!$K52,"")</f>
        <v>8.7523952765040892E-4</v>
      </c>
      <c r="I50" s="644">
        <f>Sludge!K52</f>
        <v>0</v>
      </c>
      <c r="J50" s="644" t="str">
        <f>IF(Select2=2,MSW!$K52,"")</f>
        <v/>
      </c>
      <c r="K50" s="644">
        <f>Industry!$K52</f>
        <v>0</v>
      </c>
      <c r="L50" s="645">
        <f t="shared" si="3"/>
        <v>2.674926505127051E-2</v>
      </c>
      <c r="M50" s="646">
        <f>Recovery_OX!C45</f>
        <v>0</v>
      </c>
      <c r="N50" s="605"/>
      <c r="O50" s="647">
        <f>(L50-M50)*(1-Recovery_OX!F45)</f>
        <v>2.674926505127051E-2</v>
      </c>
      <c r="P50" s="604"/>
      <c r="Q50" s="606"/>
      <c r="S50" s="648">
        <f t="shared" si="2"/>
        <v>2033</v>
      </c>
      <c r="T50" s="642">
        <f>IF(Select2=1,Food!$W52,"")</f>
        <v>1.0350047463849208E-2</v>
      </c>
      <c r="U50" s="643">
        <f>IF(Select2=1,Paper!$W52,"")</f>
        <v>7.6378081560563374E-3</v>
      </c>
      <c r="V50" s="635">
        <f>IF(Select2=1,Nappies!$W52,"")</f>
        <v>0</v>
      </c>
      <c r="W50" s="643">
        <f>IF(Select2=1,Garden!$W52,"")</f>
        <v>0</v>
      </c>
      <c r="X50" s="635">
        <f>IF(Select2=1,Wood!$W52,"")</f>
        <v>4.0024668164459062E-3</v>
      </c>
      <c r="Y50" s="643">
        <f>IF(Select2=1,Textiles!$W52,"")</f>
        <v>9.5916660564428387E-4</v>
      </c>
      <c r="Z50" s="637">
        <f>Sludge!W52</f>
        <v>0</v>
      </c>
      <c r="AA50" s="637" t="str">
        <f>IF(Select2=2,MSW!$W52,"")</f>
        <v/>
      </c>
      <c r="AB50" s="644">
        <f>Industry!$W52</f>
        <v>0</v>
      </c>
      <c r="AC50" s="645">
        <f t="shared" si="4"/>
        <v>2.2949489041995737E-2</v>
      </c>
      <c r="AD50" s="646">
        <f>Recovery_OX!R45</f>
        <v>0</v>
      </c>
      <c r="AE50" s="605"/>
      <c r="AF50" s="649">
        <f>(AC50-AD50)*(1-Recovery_OX!U45)</f>
        <v>2.2949489041995737E-2</v>
      </c>
    </row>
    <row r="51" spans="2:32">
      <c r="B51" s="597">
        <f t="shared" si="1"/>
        <v>2034</v>
      </c>
      <c r="C51" s="642">
        <f>IF(Select2=1,Food!$K53,"")</f>
        <v>1.0369764602431339E-2</v>
      </c>
      <c r="D51" s="643">
        <f>IF(Select2=1,Paper!$K53,"")</f>
        <v>3.4467794392097407E-3</v>
      </c>
      <c r="E51" s="635">
        <f>IF(Select2=1,Nappies!$K53,"")</f>
        <v>5.658844158094695E-3</v>
      </c>
      <c r="F51" s="643">
        <f>IF(Select2=1,Garden!$K53,"")</f>
        <v>0</v>
      </c>
      <c r="G51" s="635">
        <f>IF(Select2=1,Wood!$K53,"")</f>
        <v>0</v>
      </c>
      <c r="H51" s="643">
        <f>IF(Select2=1,Textiles!$K53,"")</f>
        <v>8.1606792651864259E-4</v>
      </c>
      <c r="I51" s="644">
        <f>Sludge!K53</f>
        <v>0</v>
      </c>
      <c r="J51" s="644" t="str">
        <f>IF(Select2=2,MSW!$K53,"")</f>
        <v/>
      </c>
      <c r="K51" s="644">
        <f>Industry!$K53</f>
        <v>0</v>
      </c>
      <c r="L51" s="645">
        <f t="shared" si="3"/>
        <v>2.0291456126254416E-2</v>
      </c>
      <c r="M51" s="646">
        <f>Recovery_OX!C46</f>
        <v>0</v>
      </c>
      <c r="N51" s="605"/>
      <c r="O51" s="647">
        <f>(L51-M51)*(1-Recovery_OX!F46)</f>
        <v>2.0291456126254416E-2</v>
      </c>
      <c r="P51" s="604"/>
      <c r="Q51" s="606"/>
      <c r="S51" s="648">
        <f t="shared" si="2"/>
        <v>2034</v>
      </c>
      <c r="T51" s="642">
        <f>IF(Select2=1,Food!$W53,"")</f>
        <v>6.9378442924384522E-3</v>
      </c>
      <c r="U51" s="643">
        <f>IF(Select2=1,Paper!$W53,"")</f>
        <v>7.1214451223341755E-3</v>
      </c>
      <c r="V51" s="635">
        <f>IF(Select2=1,Nappies!$W53,"")</f>
        <v>0</v>
      </c>
      <c r="W51" s="643">
        <f>IF(Select2=1,Garden!$W53,"")</f>
        <v>0</v>
      </c>
      <c r="X51" s="635">
        <f>IF(Select2=1,Wood!$W53,"")</f>
        <v>3.8648036363513457E-3</v>
      </c>
      <c r="Y51" s="643">
        <f>IF(Select2=1,Textiles!$W53,"")</f>
        <v>8.9432101536289607E-4</v>
      </c>
      <c r="Z51" s="637">
        <f>Sludge!W53</f>
        <v>0</v>
      </c>
      <c r="AA51" s="637" t="str">
        <f>IF(Select2=2,MSW!$W53,"")</f>
        <v/>
      </c>
      <c r="AB51" s="644">
        <f>Industry!$W53</f>
        <v>0</v>
      </c>
      <c r="AC51" s="645">
        <f t="shared" si="4"/>
        <v>1.881841406648687E-2</v>
      </c>
      <c r="AD51" s="646">
        <f>Recovery_OX!R46</f>
        <v>0</v>
      </c>
      <c r="AE51" s="605"/>
      <c r="AF51" s="649">
        <f>(AC51-AD51)*(1-Recovery_OX!U46)</f>
        <v>1.881841406648687E-2</v>
      </c>
    </row>
    <row r="52" spans="2:32">
      <c r="B52" s="597">
        <f t="shared" si="1"/>
        <v>2035</v>
      </c>
      <c r="C52" s="642">
        <f>IF(Select2=1,Food!$K54,"")</f>
        <v>6.9510610856805197E-3</v>
      </c>
      <c r="D52" s="643">
        <f>IF(Select2=1,Paper!$K54,"")</f>
        <v>3.2137558476980519E-3</v>
      </c>
      <c r="E52" s="635">
        <f>IF(Select2=1,Nappies!$K54,"")</f>
        <v>4.7741677187864793E-3</v>
      </c>
      <c r="F52" s="643">
        <f>IF(Select2=1,Garden!$K54,"")</f>
        <v>0</v>
      </c>
      <c r="G52" s="635">
        <f>IF(Select2=1,Wood!$K54,"")</f>
        <v>0</v>
      </c>
      <c r="H52" s="643">
        <f>IF(Select2=1,Textiles!$K54,"")</f>
        <v>7.6089669130944388E-4</v>
      </c>
      <c r="I52" s="644">
        <f>Sludge!K54</f>
        <v>0</v>
      </c>
      <c r="J52" s="644" t="str">
        <f>IF(Select2=2,MSW!$K54,"")</f>
        <v/>
      </c>
      <c r="K52" s="644">
        <f>Industry!$K54</f>
        <v>0</v>
      </c>
      <c r="L52" s="645">
        <f t="shared" si="3"/>
        <v>1.5699881343474494E-2</v>
      </c>
      <c r="M52" s="646">
        <f>Recovery_OX!C47</f>
        <v>0</v>
      </c>
      <c r="N52" s="605"/>
      <c r="O52" s="647">
        <f>(L52-M52)*(1-Recovery_OX!F47)</f>
        <v>1.5699881343474494E-2</v>
      </c>
      <c r="P52" s="604"/>
      <c r="Q52" s="606"/>
      <c r="S52" s="648">
        <f t="shared" si="2"/>
        <v>2035</v>
      </c>
      <c r="T52" s="642">
        <f>IF(Select2=1,Food!$W54,"")</f>
        <v>4.6505761054954405E-3</v>
      </c>
      <c r="U52" s="643">
        <f>IF(Select2=1,Paper!$W54,"")</f>
        <v>6.6399914208637445E-3</v>
      </c>
      <c r="V52" s="635">
        <f>IF(Select2=1,Nappies!$W54,"")</f>
        <v>0</v>
      </c>
      <c r="W52" s="643">
        <f>IF(Select2=1,Garden!$W54,"")</f>
        <v>0</v>
      </c>
      <c r="X52" s="635">
        <f>IF(Select2=1,Wood!$W54,"")</f>
        <v>3.7318753240327979E-3</v>
      </c>
      <c r="Y52" s="643">
        <f>IF(Select2=1,Textiles!$W54,"")</f>
        <v>8.3385938773637702E-4</v>
      </c>
      <c r="Z52" s="637">
        <f>Sludge!W54</f>
        <v>0</v>
      </c>
      <c r="AA52" s="637" t="str">
        <f>IF(Select2=2,MSW!$W54,"")</f>
        <v/>
      </c>
      <c r="AB52" s="644">
        <f>Industry!$W54</f>
        <v>0</v>
      </c>
      <c r="AC52" s="645">
        <f t="shared" si="4"/>
        <v>1.585630223812836E-2</v>
      </c>
      <c r="AD52" s="646">
        <f>Recovery_OX!R47</f>
        <v>0</v>
      </c>
      <c r="AE52" s="605"/>
      <c r="AF52" s="649">
        <f>(AC52-AD52)*(1-Recovery_OX!U47)</f>
        <v>1.585630223812836E-2</v>
      </c>
    </row>
    <row r="53" spans="2:32">
      <c r="B53" s="597">
        <f t="shared" si="1"/>
        <v>2036</v>
      </c>
      <c r="C53" s="642">
        <f>IF(Select2=1,Food!$K55,"")</f>
        <v>4.6594355869499062E-3</v>
      </c>
      <c r="D53" s="643">
        <f>IF(Select2=1,Paper!$K55,"")</f>
        <v>2.9964860910802653E-3</v>
      </c>
      <c r="E53" s="635">
        <f>IF(Select2=1,Nappies!$K55,"")</f>
        <v>4.0277973328703698E-3</v>
      </c>
      <c r="F53" s="643">
        <f>IF(Select2=1,Garden!$K55,"")</f>
        <v>0</v>
      </c>
      <c r="G53" s="635">
        <f>IF(Select2=1,Wood!$K55,"")</f>
        <v>0</v>
      </c>
      <c r="H53" s="643">
        <f>IF(Select2=1,Textiles!$K55,"")</f>
        <v>7.0945537256380956E-4</v>
      </c>
      <c r="I53" s="644">
        <f>Sludge!K55</f>
        <v>0</v>
      </c>
      <c r="J53" s="644" t="str">
        <f>IF(Select2=2,MSW!$K55,"")</f>
        <v/>
      </c>
      <c r="K53" s="644">
        <f>Industry!$K55</f>
        <v>0</v>
      </c>
      <c r="L53" s="645">
        <f t="shared" si="3"/>
        <v>1.239317438346435E-2</v>
      </c>
      <c r="M53" s="646">
        <f>Recovery_OX!C48</f>
        <v>0</v>
      </c>
      <c r="N53" s="605"/>
      <c r="O53" s="647">
        <f>(L53-M53)*(1-Recovery_OX!F48)</f>
        <v>1.239317438346435E-2</v>
      </c>
      <c r="P53" s="604"/>
      <c r="Q53" s="606"/>
      <c r="S53" s="648">
        <f t="shared" si="2"/>
        <v>2036</v>
      </c>
      <c r="T53" s="642">
        <f>IF(Select2=1,Food!$W55,"")</f>
        <v>3.1173743891279482E-3</v>
      </c>
      <c r="U53" s="643">
        <f>IF(Select2=1,Paper!$W55,"")</f>
        <v>6.1910869650418712E-3</v>
      </c>
      <c r="V53" s="635">
        <f>IF(Select2=1,Nappies!$W55,"")</f>
        <v>0</v>
      </c>
      <c r="W53" s="643">
        <f>IF(Select2=1,Garden!$W55,"")</f>
        <v>0</v>
      </c>
      <c r="X53" s="635">
        <f>IF(Select2=1,Wood!$W55,"")</f>
        <v>3.6035190256840308E-3</v>
      </c>
      <c r="Y53" s="643">
        <f>IF(Select2=1,Textiles!$W55,"")</f>
        <v>7.7748533979595587E-4</v>
      </c>
      <c r="Z53" s="637">
        <f>Sludge!W55</f>
        <v>0</v>
      </c>
      <c r="AA53" s="637" t="str">
        <f>IF(Select2=2,MSW!$W55,"")</f>
        <v/>
      </c>
      <c r="AB53" s="644">
        <f>Industry!$W55</f>
        <v>0</v>
      </c>
      <c r="AC53" s="645">
        <f t="shared" si="4"/>
        <v>1.3689465719649806E-2</v>
      </c>
      <c r="AD53" s="646">
        <f>Recovery_OX!R48</f>
        <v>0</v>
      </c>
      <c r="AE53" s="605"/>
      <c r="AF53" s="649">
        <f>(AC53-AD53)*(1-Recovery_OX!U48)</f>
        <v>1.3689465719649806E-2</v>
      </c>
    </row>
    <row r="54" spans="2:32">
      <c r="B54" s="597">
        <f t="shared" si="1"/>
        <v>2037</v>
      </c>
      <c r="C54" s="642">
        <f>IF(Select2=1,Food!$K56,"")</f>
        <v>3.1233130771443577E-3</v>
      </c>
      <c r="D54" s="643">
        <f>IF(Select2=1,Paper!$K56,"")</f>
        <v>2.7939051127573722E-3</v>
      </c>
      <c r="E54" s="635">
        <f>IF(Select2=1,Nappies!$K56,"")</f>
        <v>3.3981108981234846E-3</v>
      </c>
      <c r="F54" s="643">
        <f>IF(Select2=1,Garden!$K56,"")</f>
        <v>0</v>
      </c>
      <c r="G54" s="635">
        <f>IF(Select2=1,Wood!$K56,"")</f>
        <v>0</v>
      </c>
      <c r="H54" s="643">
        <f>IF(Select2=1,Textiles!$K56,"")</f>
        <v>6.6149180487756797E-4</v>
      </c>
      <c r="I54" s="644">
        <f>Sludge!K56</f>
        <v>0</v>
      </c>
      <c r="J54" s="644" t="str">
        <f>IF(Select2=2,MSW!$K56,"")</f>
        <v/>
      </c>
      <c r="K54" s="644">
        <f>Industry!$K56</f>
        <v>0</v>
      </c>
      <c r="L54" s="645">
        <f t="shared" si="3"/>
        <v>9.9768208929027821E-3</v>
      </c>
      <c r="M54" s="646">
        <f>Recovery_OX!C49</f>
        <v>0</v>
      </c>
      <c r="N54" s="605"/>
      <c r="O54" s="647">
        <f>(L54-M54)*(1-Recovery_OX!F49)</f>
        <v>9.9768208929027821E-3</v>
      </c>
      <c r="P54" s="604"/>
      <c r="Q54" s="606"/>
      <c r="S54" s="648">
        <f t="shared" si="2"/>
        <v>2037</v>
      </c>
      <c r="T54" s="642">
        <f>IF(Select2=1,Food!$W56,"")</f>
        <v>2.0896385440305693E-3</v>
      </c>
      <c r="U54" s="643">
        <f>IF(Select2=1,Paper!$W56,"")</f>
        <v>5.7725312247053143E-3</v>
      </c>
      <c r="V54" s="635">
        <f>IF(Select2=1,Nappies!$W56,"")</f>
        <v>0</v>
      </c>
      <c r="W54" s="643">
        <f>IF(Select2=1,Garden!$W56,"")</f>
        <v>0</v>
      </c>
      <c r="X54" s="635">
        <f>IF(Select2=1,Wood!$W56,"")</f>
        <v>3.4795774887876885E-3</v>
      </c>
      <c r="Y54" s="643">
        <f>IF(Select2=1,Textiles!$W56,"")</f>
        <v>7.2492252589322547E-4</v>
      </c>
      <c r="Z54" s="637">
        <f>Sludge!W56</f>
        <v>0</v>
      </c>
      <c r="AA54" s="637" t="str">
        <f>IF(Select2=2,MSW!$W56,"")</f>
        <v/>
      </c>
      <c r="AB54" s="644">
        <f>Industry!$W56</f>
        <v>0</v>
      </c>
      <c r="AC54" s="645">
        <f t="shared" si="4"/>
        <v>1.2066669783416797E-2</v>
      </c>
      <c r="AD54" s="646">
        <f>Recovery_OX!R49</f>
        <v>0</v>
      </c>
      <c r="AE54" s="605"/>
      <c r="AF54" s="649">
        <f>(AC54-AD54)*(1-Recovery_OX!U49)</f>
        <v>1.2066669783416797E-2</v>
      </c>
    </row>
    <row r="55" spans="2:32">
      <c r="B55" s="597">
        <f t="shared" si="1"/>
        <v>2038</v>
      </c>
      <c r="C55" s="642">
        <f>IF(Select2=1,Food!$K57,"")</f>
        <v>2.09361936565512E-3</v>
      </c>
      <c r="D55" s="643">
        <f>IF(Select2=1,Paper!$K57,"")</f>
        <v>2.6050198605386049E-3</v>
      </c>
      <c r="E55" s="635">
        <f>IF(Select2=1,Nappies!$K57,"")</f>
        <v>2.8668666076395221E-3</v>
      </c>
      <c r="F55" s="643">
        <f>IF(Select2=1,Garden!$K57,"")</f>
        <v>0</v>
      </c>
      <c r="G55" s="635">
        <f>IF(Select2=1,Wood!$K57,"")</f>
        <v>0</v>
      </c>
      <c r="H55" s="643">
        <f>IF(Select2=1,Textiles!$K57,"")</f>
        <v>6.1677087078627576E-4</v>
      </c>
      <c r="I55" s="644">
        <f>Sludge!K57</f>
        <v>0</v>
      </c>
      <c r="J55" s="644" t="str">
        <f>IF(Select2=2,MSW!$K57,"")</f>
        <v/>
      </c>
      <c r="K55" s="644">
        <f>Industry!$K57</f>
        <v>0</v>
      </c>
      <c r="L55" s="645">
        <f t="shared" si="3"/>
        <v>8.1822767046195229E-3</v>
      </c>
      <c r="M55" s="646">
        <f>Recovery_OX!C50</f>
        <v>0</v>
      </c>
      <c r="N55" s="605"/>
      <c r="O55" s="647">
        <f>(L55-M55)*(1-Recovery_OX!F50)</f>
        <v>8.1822767046195229E-3</v>
      </c>
      <c r="P55" s="604"/>
      <c r="Q55" s="606"/>
      <c r="S55" s="648">
        <f t="shared" si="2"/>
        <v>2038</v>
      </c>
      <c r="T55" s="642">
        <f>IF(Select2=1,Food!$W57,"")</f>
        <v>1.4007266050324175E-3</v>
      </c>
      <c r="U55" s="643">
        <f>IF(Select2=1,Paper!$W57,"")</f>
        <v>5.3822724391293496E-3</v>
      </c>
      <c r="V55" s="635">
        <f>IF(Select2=1,Nappies!$W57,"")</f>
        <v>0</v>
      </c>
      <c r="W55" s="643">
        <f>IF(Select2=1,Garden!$W57,"")</f>
        <v>0</v>
      </c>
      <c r="X55" s="635">
        <f>IF(Select2=1,Wood!$W57,"")</f>
        <v>3.3598988694612938E-3</v>
      </c>
      <c r="Y55" s="643">
        <f>IF(Select2=1,Textiles!$W57,"")</f>
        <v>6.7591328305345306E-4</v>
      </c>
      <c r="Z55" s="637">
        <f>Sludge!W57</f>
        <v>0</v>
      </c>
      <c r="AA55" s="637" t="str">
        <f>IF(Select2=2,MSW!$W57,"")</f>
        <v/>
      </c>
      <c r="AB55" s="644">
        <f>Industry!$W57</f>
        <v>0</v>
      </c>
      <c r="AC55" s="645">
        <f t="shared" si="4"/>
        <v>1.0818811196676513E-2</v>
      </c>
      <c r="AD55" s="646">
        <f>Recovery_OX!R50</f>
        <v>0</v>
      </c>
      <c r="AE55" s="605"/>
      <c r="AF55" s="649">
        <f>(AC55-AD55)*(1-Recovery_OX!U50)</f>
        <v>1.0818811196676513E-2</v>
      </c>
    </row>
    <row r="56" spans="2:32">
      <c r="B56" s="597">
        <f t="shared" si="1"/>
        <v>2039</v>
      </c>
      <c r="C56" s="642">
        <f>IF(Select2=1,Food!$K58,"")</f>
        <v>1.4033950295670461E-3</v>
      </c>
      <c r="D56" s="643">
        <f>IF(Select2=1,Paper!$K58,"")</f>
        <v>2.4289044186984509E-3</v>
      </c>
      <c r="E56" s="635">
        <f>IF(Select2=1,Nappies!$K58,"")</f>
        <v>2.4186744907404942E-3</v>
      </c>
      <c r="F56" s="643">
        <f>IF(Select2=1,Garden!$K58,"")</f>
        <v>0</v>
      </c>
      <c r="G56" s="635">
        <f>IF(Select2=1,Wood!$K58,"")</f>
        <v>0</v>
      </c>
      <c r="H56" s="643">
        <f>IF(Select2=1,Textiles!$K58,"")</f>
        <v>5.7507334821913381E-4</v>
      </c>
      <c r="I56" s="644">
        <f>Sludge!K58</f>
        <v>0</v>
      </c>
      <c r="J56" s="644" t="str">
        <f>IF(Select2=2,MSW!$K58,"")</f>
        <v/>
      </c>
      <c r="K56" s="644">
        <f>Industry!$K58</f>
        <v>0</v>
      </c>
      <c r="L56" s="645">
        <f t="shared" si="3"/>
        <v>6.8260472872251248E-3</v>
      </c>
      <c r="M56" s="646">
        <f>Recovery_OX!C51</f>
        <v>0</v>
      </c>
      <c r="N56" s="605"/>
      <c r="O56" s="647">
        <f>(L56-M56)*(1-Recovery_OX!F51)</f>
        <v>6.8260472872251248E-3</v>
      </c>
      <c r="P56" s="604"/>
      <c r="Q56" s="606"/>
      <c r="S56" s="648">
        <f t="shared" si="2"/>
        <v>2039</v>
      </c>
      <c r="T56" s="642">
        <f>IF(Select2=1,Food!$W58,"")</f>
        <v>9.3893512236867499E-4</v>
      </c>
      <c r="U56" s="643">
        <f>IF(Select2=1,Paper!$W58,"")</f>
        <v>5.01839755929432E-3</v>
      </c>
      <c r="V56" s="635">
        <f>IF(Select2=1,Nappies!$W58,"")</f>
        <v>0</v>
      </c>
      <c r="W56" s="643">
        <f>IF(Select2=1,Garden!$W58,"")</f>
        <v>0</v>
      </c>
      <c r="X56" s="635">
        <f>IF(Select2=1,Wood!$W58,"")</f>
        <v>3.2443365464294997E-3</v>
      </c>
      <c r="Y56" s="643">
        <f>IF(Select2=1,Textiles!$W58,"")</f>
        <v>6.302173679113795E-4</v>
      </c>
      <c r="Z56" s="637">
        <f>Sludge!W58</f>
        <v>0</v>
      </c>
      <c r="AA56" s="637" t="str">
        <f>IF(Select2=2,MSW!$W58,"")</f>
        <v/>
      </c>
      <c r="AB56" s="644">
        <f>Industry!$W58</f>
        <v>0</v>
      </c>
      <c r="AC56" s="645">
        <f t="shared" si="4"/>
        <v>9.8318865960038745E-3</v>
      </c>
      <c r="AD56" s="646">
        <f>Recovery_OX!R51</f>
        <v>0</v>
      </c>
      <c r="AE56" s="605"/>
      <c r="AF56" s="649">
        <f>(AC56-AD56)*(1-Recovery_OX!U51)</f>
        <v>9.8318865960038745E-3</v>
      </c>
    </row>
    <row r="57" spans="2:32">
      <c r="B57" s="597">
        <f t="shared" si="1"/>
        <v>2040</v>
      </c>
      <c r="C57" s="642">
        <f>IF(Select2=1,Food!$K59,"")</f>
        <v>9.407238208255697E-4</v>
      </c>
      <c r="D57" s="643">
        <f>IF(Select2=1,Paper!$K59,"")</f>
        <v>2.2646954691366854E-3</v>
      </c>
      <c r="E57" s="635">
        <f>IF(Select2=1,Nappies!$K59,"")</f>
        <v>2.0405505706369309E-3</v>
      </c>
      <c r="F57" s="643">
        <f>IF(Select2=1,Garden!$K59,"")</f>
        <v>0</v>
      </c>
      <c r="G57" s="635">
        <f>IF(Select2=1,Wood!$K59,"")</f>
        <v>0</v>
      </c>
      <c r="H57" s="643">
        <f>IF(Select2=1,Textiles!$K59,"")</f>
        <v>5.3619483587214172E-4</v>
      </c>
      <c r="I57" s="644">
        <f>Sludge!K59</f>
        <v>0</v>
      </c>
      <c r="J57" s="644" t="str">
        <f>IF(Select2=2,MSW!$K59,"")</f>
        <v/>
      </c>
      <c r="K57" s="644">
        <f>Industry!$K59</f>
        <v>0</v>
      </c>
      <c r="L57" s="645">
        <f t="shared" si="3"/>
        <v>5.782164696471327E-3</v>
      </c>
      <c r="M57" s="646">
        <f>Recovery_OX!C52</f>
        <v>0</v>
      </c>
      <c r="N57" s="605"/>
      <c r="O57" s="647">
        <f>(L57-M57)*(1-Recovery_OX!F52)</f>
        <v>5.782164696471327E-3</v>
      </c>
      <c r="P57" s="604"/>
      <c r="Q57" s="606"/>
      <c r="S57" s="648">
        <f t="shared" si="2"/>
        <v>2040</v>
      </c>
      <c r="T57" s="642">
        <f>IF(Select2=1,Food!$W59,"")</f>
        <v>6.2938703445064885E-4</v>
      </c>
      <c r="U57" s="643">
        <f>IF(Select2=1,Paper!$W59,"")</f>
        <v>4.6791228701171181E-3</v>
      </c>
      <c r="V57" s="635">
        <f>IF(Select2=1,Nappies!$W59,"")</f>
        <v>0</v>
      </c>
      <c r="W57" s="643">
        <f>IF(Select2=1,Garden!$W59,"")</f>
        <v>0</v>
      </c>
      <c r="X57" s="635">
        <f>IF(Select2=1,Wood!$W59,"")</f>
        <v>3.1327489413946925E-3</v>
      </c>
      <c r="Y57" s="643">
        <f>IF(Select2=1,Textiles!$W59,"")</f>
        <v>5.8761077903796361E-4</v>
      </c>
      <c r="Z57" s="637">
        <f>Sludge!W59</f>
        <v>0</v>
      </c>
      <c r="AA57" s="637" t="str">
        <f>IF(Select2=2,MSW!$W59,"")</f>
        <v/>
      </c>
      <c r="AB57" s="644">
        <f>Industry!$W59</f>
        <v>0</v>
      </c>
      <c r="AC57" s="645">
        <f t="shared" si="4"/>
        <v>9.0288696250004231E-3</v>
      </c>
      <c r="AD57" s="646">
        <f>Recovery_OX!R52</f>
        <v>0</v>
      </c>
      <c r="AE57" s="605"/>
      <c r="AF57" s="649">
        <f>(AC57-AD57)*(1-Recovery_OX!U52)</f>
        <v>9.0288696250004231E-3</v>
      </c>
    </row>
    <row r="58" spans="2:32">
      <c r="B58" s="597">
        <f t="shared" si="1"/>
        <v>2041</v>
      </c>
      <c r="C58" s="642">
        <f>IF(Select2=1,Food!$K60,"")</f>
        <v>6.3058603488261842E-4</v>
      </c>
      <c r="D58" s="643">
        <f>IF(Select2=1,Paper!$K60,"")</f>
        <v>2.1115880593920479E-3</v>
      </c>
      <c r="E58" s="635">
        <f>IF(Select2=1,Nappies!$K60,"")</f>
        <v>1.7215407229320525E-3</v>
      </c>
      <c r="F58" s="643">
        <f>IF(Select2=1,Garden!$K60,"")</f>
        <v>0</v>
      </c>
      <c r="G58" s="635">
        <f>IF(Select2=1,Wood!$K60,"")</f>
        <v>0</v>
      </c>
      <c r="H58" s="643">
        <f>IF(Select2=1,Textiles!$K60,"")</f>
        <v>4.9994475123266917E-4</v>
      </c>
      <c r="I58" s="644">
        <f>Sludge!K60</f>
        <v>0</v>
      </c>
      <c r="J58" s="644" t="str">
        <f>IF(Select2=2,MSW!$K60,"")</f>
        <v/>
      </c>
      <c r="K58" s="644">
        <f>Industry!$K60</f>
        <v>0</v>
      </c>
      <c r="L58" s="645">
        <f t="shared" si="3"/>
        <v>4.963659568439388E-3</v>
      </c>
      <c r="M58" s="646">
        <f>Recovery_OX!C53</f>
        <v>0</v>
      </c>
      <c r="N58" s="605"/>
      <c r="O58" s="647">
        <f>(L58-M58)*(1-Recovery_OX!F53)</f>
        <v>4.963659568439388E-3</v>
      </c>
      <c r="P58" s="604"/>
      <c r="Q58" s="606"/>
      <c r="S58" s="648">
        <f t="shared" si="2"/>
        <v>2041</v>
      </c>
      <c r="T58" s="642">
        <f>IF(Select2=1,Food!$W60,"")</f>
        <v>4.218907459071935E-4</v>
      </c>
      <c r="U58" s="643">
        <f>IF(Select2=1,Paper!$W60,"")</f>
        <v>4.3627852466777842E-3</v>
      </c>
      <c r="V58" s="635">
        <f>IF(Select2=1,Nappies!$W60,"")</f>
        <v>0</v>
      </c>
      <c r="W58" s="643">
        <f>IF(Select2=1,Garden!$W60,"")</f>
        <v>0</v>
      </c>
      <c r="X58" s="635">
        <f>IF(Select2=1,Wood!$W60,"")</f>
        <v>3.0249993455858729E-3</v>
      </c>
      <c r="Y58" s="643">
        <f>IF(Select2=1,Textiles!$W60,"")</f>
        <v>5.4788465888511693E-4</v>
      </c>
      <c r="Z58" s="637">
        <f>Sludge!W60</f>
        <v>0</v>
      </c>
      <c r="AA58" s="637" t="str">
        <f>IF(Select2=2,MSW!$W60,"")</f>
        <v/>
      </c>
      <c r="AB58" s="644">
        <f>Industry!$W60</f>
        <v>0</v>
      </c>
      <c r="AC58" s="645">
        <f t="shared" si="4"/>
        <v>8.3575599970559678E-3</v>
      </c>
      <c r="AD58" s="646">
        <f>Recovery_OX!R53</f>
        <v>0</v>
      </c>
      <c r="AE58" s="605"/>
      <c r="AF58" s="649">
        <f>(AC58-AD58)*(1-Recovery_OX!U53)</f>
        <v>8.3575599970559678E-3</v>
      </c>
    </row>
    <row r="59" spans="2:32">
      <c r="B59" s="597">
        <f t="shared" si="1"/>
        <v>2042</v>
      </c>
      <c r="C59" s="642">
        <f>IF(Select2=1,Food!$K61,"")</f>
        <v>4.2269445993194804E-4</v>
      </c>
      <c r="D59" s="643">
        <f>IF(Select2=1,Paper!$K61,"")</f>
        <v>1.9688316567643398E-3</v>
      </c>
      <c r="E59" s="635">
        <f>IF(Select2=1,Nappies!$K61,"")</f>
        <v>1.4524033382756758E-3</v>
      </c>
      <c r="F59" s="643">
        <f>IF(Select2=1,Garden!$K61,"")</f>
        <v>0</v>
      </c>
      <c r="G59" s="635">
        <f>IF(Select2=1,Wood!$K61,"")</f>
        <v>0</v>
      </c>
      <c r="H59" s="643">
        <f>IF(Select2=1,Textiles!$K61,"")</f>
        <v>4.661453963437574E-4</v>
      </c>
      <c r="I59" s="644">
        <f>Sludge!K61</f>
        <v>0</v>
      </c>
      <c r="J59" s="644" t="str">
        <f>IF(Select2=2,MSW!$K61,"")</f>
        <v/>
      </c>
      <c r="K59" s="644">
        <f>Industry!$K61</f>
        <v>0</v>
      </c>
      <c r="L59" s="645">
        <f t="shared" si="3"/>
        <v>4.3100748513157207E-3</v>
      </c>
      <c r="M59" s="646">
        <f>Recovery_OX!C54</f>
        <v>0</v>
      </c>
      <c r="N59" s="605"/>
      <c r="O59" s="647">
        <f>(L59-M59)*(1-Recovery_OX!F54)</f>
        <v>4.3100748513157207E-3</v>
      </c>
      <c r="P59" s="604"/>
      <c r="Q59" s="606"/>
      <c r="S59" s="648">
        <f t="shared" si="2"/>
        <v>2042</v>
      </c>
      <c r="T59" s="642">
        <f>IF(Select2=1,Food!$W61,"")</f>
        <v>2.8280182421852015E-4</v>
      </c>
      <c r="U59" s="643">
        <f>IF(Select2=1,Paper!$W61,"")</f>
        <v>4.0678340015792135E-3</v>
      </c>
      <c r="V59" s="635">
        <f>IF(Select2=1,Nappies!$W61,"")</f>
        <v>0</v>
      </c>
      <c r="W59" s="643">
        <f>IF(Select2=1,Garden!$W61,"")</f>
        <v>0</v>
      </c>
      <c r="X59" s="635">
        <f>IF(Select2=1,Wood!$W61,"")</f>
        <v>2.9209557522733129E-3</v>
      </c>
      <c r="Y59" s="643">
        <f>IF(Select2=1,Textiles!$W61,"")</f>
        <v>5.1084426996576165E-4</v>
      </c>
      <c r="Z59" s="637">
        <f>Sludge!W61</f>
        <v>0</v>
      </c>
      <c r="AA59" s="637" t="str">
        <f>IF(Select2=2,MSW!$W61,"")</f>
        <v/>
      </c>
      <c r="AB59" s="644">
        <f>Industry!$W61</f>
        <v>0</v>
      </c>
      <c r="AC59" s="645">
        <f t="shared" si="4"/>
        <v>7.7824358480368082E-3</v>
      </c>
      <c r="AD59" s="646">
        <f>Recovery_OX!R54</f>
        <v>0</v>
      </c>
      <c r="AE59" s="605"/>
      <c r="AF59" s="649">
        <f>(AC59-AD59)*(1-Recovery_OX!U54)</f>
        <v>7.7824358480368082E-3</v>
      </c>
    </row>
    <row r="60" spans="2:32">
      <c r="B60" s="597">
        <f t="shared" si="1"/>
        <v>2043</v>
      </c>
      <c r="C60" s="642">
        <f>IF(Select2=1,Food!$K62,"")</f>
        <v>2.833405698405931E-4</v>
      </c>
      <c r="D60" s="643">
        <f>IF(Select2=1,Paper!$K62,"")</f>
        <v>1.8357264692022593E-3</v>
      </c>
      <c r="E60" s="635">
        <f>IF(Select2=1,Nappies!$K62,"")</f>
        <v>1.2253415960103234E-3</v>
      </c>
      <c r="F60" s="643">
        <f>IF(Select2=1,Garden!$K62,"")</f>
        <v>0</v>
      </c>
      <c r="G60" s="635">
        <f>IF(Select2=1,Wood!$K62,"")</f>
        <v>0</v>
      </c>
      <c r="H60" s="643">
        <f>IF(Select2=1,Textiles!$K62,"")</f>
        <v>4.3463108672852827E-4</v>
      </c>
      <c r="I60" s="644">
        <f>Sludge!K62</f>
        <v>0</v>
      </c>
      <c r="J60" s="644" t="str">
        <f>IF(Select2=2,MSW!$K62,"")</f>
        <v/>
      </c>
      <c r="K60" s="644">
        <f>Industry!$K62</f>
        <v>0</v>
      </c>
      <c r="L60" s="645">
        <f t="shared" si="3"/>
        <v>3.7790397217817044E-3</v>
      </c>
      <c r="M60" s="646">
        <f>Recovery_OX!C55</f>
        <v>0</v>
      </c>
      <c r="N60" s="605"/>
      <c r="O60" s="647">
        <f>(L60-M60)*(1-Recovery_OX!F55)</f>
        <v>3.7790397217817044E-3</v>
      </c>
      <c r="P60" s="604"/>
      <c r="Q60" s="606"/>
      <c r="S60" s="648">
        <f t="shared" si="2"/>
        <v>2043</v>
      </c>
      <c r="T60" s="642">
        <f>IF(Select2=1,Food!$W62,"")</f>
        <v>1.895677318291212E-4</v>
      </c>
      <c r="U60" s="643">
        <f>IF(Select2=1,Paper!$W62,"")</f>
        <v>3.7928232834757427E-3</v>
      </c>
      <c r="V60" s="635">
        <f>IF(Select2=1,Nappies!$W62,"")</f>
        <v>0</v>
      </c>
      <c r="W60" s="643">
        <f>IF(Select2=1,Garden!$W62,"")</f>
        <v>0</v>
      </c>
      <c r="X60" s="635">
        <f>IF(Select2=1,Wood!$W62,"")</f>
        <v>2.8204906950438061E-3</v>
      </c>
      <c r="Y60" s="643">
        <f>IF(Select2=1,Textiles!$W62,"")</f>
        <v>4.7630804025044203E-4</v>
      </c>
      <c r="Z60" s="637">
        <f>Sludge!W62</f>
        <v>0</v>
      </c>
      <c r="AA60" s="637" t="str">
        <f>IF(Select2=2,MSW!$W62,"")</f>
        <v/>
      </c>
      <c r="AB60" s="644">
        <f>Industry!$W62</f>
        <v>0</v>
      </c>
      <c r="AC60" s="645">
        <f t="shared" si="4"/>
        <v>7.2791897505991125E-3</v>
      </c>
      <c r="AD60" s="646">
        <f>Recovery_OX!R55</f>
        <v>0</v>
      </c>
      <c r="AE60" s="605"/>
      <c r="AF60" s="649">
        <f>(AC60-AD60)*(1-Recovery_OX!U55)</f>
        <v>7.2791897505991125E-3</v>
      </c>
    </row>
    <row r="61" spans="2:32">
      <c r="B61" s="597">
        <f t="shared" si="1"/>
        <v>2044</v>
      </c>
      <c r="C61" s="642">
        <f>IF(Select2=1,Food!$K63,"")</f>
        <v>1.8992886381931064E-4</v>
      </c>
      <c r="D61" s="643">
        <f>IF(Select2=1,Paper!$K63,"")</f>
        <v>1.7116200149219535E-3</v>
      </c>
      <c r="E61" s="635">
        <f>IF(Select2=1,Nappies!$K63,"")</f>
        <v>1.0337775928659695E-3</v>
      </c>
      <c r="F61" s="643">
        <f>IF(Select2=1,Garden!$K63,"")</f>
        <v>0</v>
      </c>
      <c r="G61" s="635">
        <f>IF(Select2=1,Wood!$K63,"")</f>
        <v>0</v>
      </c>
      <c r="H61" s="643">
        <f>IF(Select2=1,Textiles!$K63,"")</f>
        <v>4.0524733920468595E-4</v>
      </c>
      <c r="I61" s="644">
        <f>Sludge!K63</f>
        <v>0</v>
      </c>
      <c r="J61" s="644" t="str">
        <f>IF(Select2=2,MSW!$K63,"")</f>
        <v/>
      </c>
      <c r="K61" s="644">
        <f>Industry!$K63</f>
        <v>0</v>
      </c>
      <c r="L61" s="645">
        <f t="shared" si="3"/>
        <v>3.3405738108119197E-3</v>
      </c>
      <c r="M61" s="646">
        <f>Recovery_OX!C56</f>
        <v>0</v>
      </c>
      <c r="N61" s="605"/>
      <c r="O61" s="647">
        <f>(L61-M61)*(1-Recovery_OX!F56)</f>
        <v>3.3405738108119197E-3</v>
      </c>
      <c r="P61" s="604"/>
      <c r="Q61" s="606"/>
      <c r="S61" s="648">
        <f t="shared" si="2"/>
        <v>2044</v>
      </c>
      <c r="T61" s="642">
        <f>IF(Select2=1,Food!$W63,"")</f>
        <v>1.2707105072656827E-4</v>
      </c>
      <c r="U61" s="643">
        <f>IF(Select2=1,Paper!$W63,"")</f>
        <v>3.5364049895081689E-3</v>
      </c>
      <c r="V61" s="635">
        <f>IF(Select2=1,Nappies!$W63,"")</f>
        <v>0</v>
      </c>
      <c r="W61" s="643">
        <f>IF(Select2=1,Garden!$W63,"")</f>
        <v>0</v>
      </c>
      <c r="X61" s="635">
        <f>IF(Select2=1,Wood!$W63,"")</f>
        <v>2.7234810916383669E-3</v>
      </c>
      <c r="Y61" s="643">
        <f>IF(Select2=1,Textiles!$W63,"")</f>
        <v>4.4410667310102576E-4</v>
      </c>
      <c r="Z61" s="637">
        <f>Sludge!W63</f>
        <v>0</v>
      </c>
      <c r="AA61" s="637" t="str">
        <f>IF(Select2=2,MSW!$W63,"")</f>
        <v/>
      </c>
      <c r="AB61" s="644">
        <f>Industry!$W63</f>
        <v>0</v>
      </c>
      <c r="AC61" s="645">
        <f t="shared" si="4"/>
        <v>6.83106380497413E-3</v>
      </c>
      <c r="AD61" s="646">
        <f>Recovery_OX!R56</f>
        <v>0</v>
      </c>
      <c r="AE61" s="605"/>
      <c r="AF61" s="649">
        <f>(AC61-AD61)*(1-Recovery_OX!U56)</f>
        <v>6.83106380497413E-3</v>
      </c>
    </row>
    <row r="62" spans="2:32">
      <c r="B62" s="597">
        <f t="shared" si="1"/>
        <v>2045</v>
      </c>
      <c r="C62" s="642">
        <f>IF(Select2=1,Food!$K64,"")</f>
        <v>1.2731312473885699E-4</v>
      </c>
      <c r="D62" s="643">
        <f>IF(Select2=1,Paper!$K64,"")</f>
        <v>1.5959039239405565E-3</v>
      </c>
      <c r="E62" s="635">
        <f>IF(Select2=1,Nappies!$K64,"")</f>
        <v>8.7216178328671922E-4</v>
      </c>
      <c r="F62" s="643">
        <f>IF(Select2=1,Garden!$K64,"")</f>
        <v>0</v>
      </c>
      <c r="G62" s="635">
        <f>IF(Select2=1,Wood!$K64,"")</f>
        <v>0</v>
      </c>
      <c r="H62" s="643">
        <f>IF(Select2=1,Textiles!$K64,"")</f>
        <v>3.7785011460777867E-4</v>
      </c>
      <c r="I62" s="644">
        <f>Sludge!K64</f>
        <v>0</v>
      </c>
      <c r="J62" s="644" t="str">
        <f>IF(Select2=2,MSW!$K64,"")</f>
        <v/>
      </c>
      <c r="K62" s="644">
        <f>Industry!$K64</f>
        <v>0</v>
      </c>
      <c r="L62" s="645">
        <f t="shared" si="3"/>
        <v>2.9732289465739118E-3</v>
      </c>
      <c r="M62" s="646">
        <f>Recovery_OX!C57</f>
        <v>0</v>
      </c>
      <c r="N62" s="605"/>
      <c r="O62" s="647">
        <f>(L62-M62)*(1-Recovery_OX!F57)</f>
        <v>2.9732289465739118E-3</v>
      </c>
      <c r="P62" s="604"/>
      <c r="Q62" s="606"/>
      <c r="S62" s="648">
        <f t="shared" si="2"/>
        <v>2045</v>
      </c>
      <c r="T62" s="642">
        <f>IF(Select2=1,Food!$W64,"")</f>
        <v>8.5178272572830304E-5</v>
      </c>
      <c r="U62" s="643">
        <f>IF(Select2=1,Paper!$W64,"")</f>
        <v>3.2973221569019768E-3</v>
      </c>
      <c r="V62" s="635">
        <f>IF(Select2=1,Nappies!$W64,"")</f>
        <v>0</v>
      </c>
      <c r="W62" s="643">
        <f>IF(Select2=1,Garden!$W64,"")</f>
        <v>0</v>
      </c>
      <c r="X62" s="635">
        <f>IF(Select2=1,Wood!$W64,"")</f>
        <v>2.6298080931610769E-3</v>
      </c>
      <c r="Y62" s="643">
        <f>IF(Select2=1,Textiles!$W64,"")</f>
        <v>4.1408231737838759E-4</v>
      </c>
      <c r="Z62" s="637">
        <f>Sludge!W64</f>
        <v>0</v>
      </c>
      <c r="AA62" s="637" t="str">
        <f>IF(Select2=2,MSW!$W64,"")</f>
        <v/>
      </c>
      <c r="AB62" s="644">
        <f>Industry!$W64</f>
        <v>0</v>
      </c>
      <c r="AC62" s="645">
        <f t="shared" si="4"/>
        <v>6.4263908400142714E-3</v>
      </c>
      <c r="AD62" s="646">
        <f>Recovery_OX!R57</f>
        <v>0</v>
      </c>
      <c r="AE62" s="605"/>
      <c r="AF62" s="649">
        <f>(AC62-AD62)*(1-Recovery_OX!U57)</f>
        <v>6.4263908400142714E-3</v>
      </c>
    </row>
    <row r="63" spans="2:32">
      <c r="B63" s="597">
        <f t="shared" si="1"/>
        <v>2046</v>
      </c>
      <c r="C63" s="642">
        <f>IF(Select2=1,Food!$K65,"")</f>
        <v>8.534053963589171E-5</v>
      </c>
      <c r="D63" s="643">
        <f>IF(Select2=1,Paper!$K65,"")</f>
        <v>1.4880109558458271E-3</v>
      </c>
      <c r="E63" s="635">
        <f>IF(Select2=1,Nappies!$K65,"")</f>
        <v>7.3581221093896483E-4</v>
      </c>
      <c r="F63" s="643">
        <f>IF(Select2=1,Garden!$K65,"")</f>
        <v>0</v>
      </c>
      <c r="G63" s="635">
        <f>IF(Select2=1,Wood!$K65,"")</f>
        <v>0</v>
      </c>
      <c r="H63" s="643">
        <f>IF(Select2=1,Textiles!$K65,"")</f>
        <v>3.5230511171104712E-4</v>
      </c>
      <c r="I63" s="644">
        <f>Sludge!K65</f>
        <v>0</v>
      </c>
      <c r="J63" s="644" t="str">
        <f>IF(Select2=2,MSW!$K65,"")</f>
        <v/>
      </c>
      <c r="K63" s="644">
        <f>Industry!$K65</f>
        <v>0</v>
      </c>
      <c r="L63" s="645">
        <f t="shared" si="3"/>
        <v>2.6614688181317309E-3</v>
      </c>
      <c r="M63" s="646">
        <f>Recovery_OX!C58</f>
        <v>0</v>
      </c>
      <c r="N63" s="605"/>
      <c r="O63" s="647">
        <f>(L63-M63)*(1-Recovery_OX!F58)</f>
        <v>2.6614688181317309E-3</v>
      </c>
      <c r="P63" s="604"/>
      <c r="Q63" s="606"/>
      <c r="S63" s="648">
        <f t="shared" si="2"/>
        <v>2046</v>
      </c>
      <c r="T63" s="642">
        <f>IF(Select2=1,Food!$W65,"")</f>
        <v>5.7096703592255838E-5</v>
      </c>
      <c r="U63" s="643">
        <f>IF(Select2=1,Paper!$W65,"")</f>
        <v>3.0744028013343543E-3</v>
      </c>
      <c r="V63" s="635">
        <f>IF(Select2=1,Nappies!$W65,"")</f>
        <v>0</v>
      </c>
      <c r="W63" s="643">
        <f>IF(Select2=1,Garden!$W65,"")</f>
        <v>0</v>
      </c>
      <c r="X63" s="635">
        <f>IF(Select2=1,Wood!$W65,"")</f>
        <v>2.5393569384743191E-3</v>
      </c>
      <c r="Y63" s="643">
        <f>IF(Select2=1,Textiles!$W65,"")</f>
        <v>3.8608779365594209E-4</v>
      </c>
      <c r="Z63" s="637">
        <f>Sludge!W65</f>
        <v>0</v>
      </c>
      <c r="AA63" s="637" t="str">
        <f>IF(Select2=2,MSW!$W65,"")</f>
        <v/>
      </c>
      <c r="AB63" s="644">
        <f>Industry!$W65</f>
        <v>0</v>
      </c>
      <c r="AC63" s="645">
        <f t="shared" si="4"/>
        <v>6.0569442370568714E-3</v>
      </c>
      <c r="AD63" s="646">
        <f>Recovery_OX!R58</f>
        <v>0</v>
      </c>
      <c r="AE63" s="605"/>
      <c r="AF63" s="649">
        <f>(AC63-AD63)*(1-Recovery_OX!U58)</f>
        <v>6.0569442370568714E-3</v>
      </c>
    </row>
    <row r="64" spans="2:32">
      <c r="B64" s="597">
        <f t="shared" si="1"/>
        <v>2047</v>
      </c>
      <c r="C64" s="642">
        <f>IF(Select2=1,Food!$K66,"")</f>
        <v>5.7205474457437238E-5</v>
      </c>
      <c r="D64" s="643">
        <f>IF(Select2=1,Paper!$K66,"")</f>
        <v>1.3874122191829923E-3</v>
      </c>
      <c r="E64" s="635">
        <f>IF(Select2=1,Nappies!$K66,"")</f>
        <v>6.2077887399120146E-4</v>
      </c>
      <c r="F64" s="643">
        <f>IF(Select2=1,Garden!$K66,"")</f>
        <v>0</v>
      </c>
      <c r="G64" s="635">
        <f>IF(Select2=1,Wood!$K66,"")</f>
        <v>0</v>
      </c>
      <c r="H64" s="643">
        <f>IF(Select2=1,Textiles!$K66,"")</f>
        <v>3.2848710888065506E-4</v>
      </c>
      <c r="I64" s="644">
        <f>Sludge!K66</f>
        <v>0</v>
      </c>
      <c r="J64" s="644" t="str">
        <f>IF(Select2=2,MSW!$K66,"")</f>
        <v/>
      </c>
      <c r="K64" s="644">
        <f>Industry!$K66</f>
        <v>0</v>
      </c>
      <c r="L64" s="645">
        <f t="shared" si="3"/>
        <v>2.3938836765122857E-3</v>
      </c>
      <c r="M64" s="646">
        <f>Recovery_OX!C59</f>
        <v>0</v>
      </c>
      <c r="N64" s="605"/>
      <c r="O64" s="647">
        <f>(L64-M64)*(1-Recovery_OX!F59)</f>
        <v>2.3938836765122857E-3</v>
      </c>
      <c r="P64" s="604"/>
      <c r="Q64" s="606"/>
      <c r="S64" s="648">
        <f t="shared" si="2"/>
        <v>2047</v>
      </c>
      <c r="T64" s="642">
        <f>IF(Select2=1,Food!$W66,"")</f>
        <v>3.8273064980444193E-5</v>
      </c>
      <c r="U64" s="643">
        <f>IF(Select2=1,Paper!$W66,"")</f>
        <v>2.8665541718656874E-3</v>
      </c>
      <c r="V64" s="635">
        <f>IF(Select2=1,Nappies!$W66,"")</f>
        <v>0</v>
      </c>
      <c r="W64" s="643">
        <f>IF(Select2=1,Garden!$W66,"")</f>
        <v>0</v>
      </c>
      <c r="X64" s="635">
        <f>IF(Select2=1,Wood!$W66,"")</f>
        <v>2.4520168136020343E-3</v>
      </c>
      <c r="Y64" s="643">
        <f>IF(Select2=1,Textiles!$W66,"")</f>
        <v>3.5998587274592344E-4</v>
      </c>
      <c r="Z64" s="637">
        <f>Sludge!W66</f>
        <v>0</v>
      </c>
      <c r="AA64" s="637" t="str">
        <f>IF(Select2=2,MSW!$W66,"")</f>
        <v/>
      </c>
      <c r="AB64" s="644">
        <f>Industry!$W66</f>
        <v>0</v>
      </c>
      <c r="AC64" s="645">
        <f t="shared" si="4"/>
        <v>5.7168299231940894E-3</v>
      </c>
      <c r="AD64" s="646">
        <f>Recovery_OX!R59</f>
        <v>0</v>
      </c>
      <c r="AE64" s="605"/>
      <c r="AF64" s="649">
        <f>(AC64-AD64)*(1-Recovery_OX!U59)</f>
        <v>5.7168299231940894E-3</v>
      </c>
    </row>
    <row r="65" spans="2:32">
      <c r="B65" s="597">
        <f t="shared" si="1"/>
        <v>2048</v>
      </c>
      <c r="C65" s="642">
        <f>IF(Select2=1,Food!$K67,"")</f>
        <v>3.8345976271799919E-5</v>
      </c>
      <c r="D65" s="643">
        <f>IF(Select2=1,Paper!$K67,"")</f>
        <v>1.2936145788282189E-3</v>
      </c>
      <c r="E65" s="635">
        <f>IF(Select2=1,Nappies!$K67,"")</f>
        <v>5.2372929487269648E-4</v>
      </c>
      <c r="F65" s="643">
        <f>IF(Select2=1,Garden!$K67,"")</f>
        <v>0</v>
      </c>
      <c r="G65" s="635">
        <f>IF(Select2=1,Wood!$K67,"")</f>
        <v>0</v>
      </c>
      <c r="H65" s="643">
        <f>IF(Select2=1,Textiles!$K67,"")</f>
        <v>3.0627935023909512E-4</v>
      </c>
      <c r="I65" s="644">
        <f>Sludge!K67</f>
        <v>0</v>
      </c>
      <c r="J65" s="644" t="str">
        <f>IF(Select2=2,MSW!$K67,"")</f>
        <v/>
      </c>
      <c r="K65" s="644">
        <f>Industry!$K67</f>
        <v>0</v>
      </c>
      <c r="L65" s="645">
        <f t="shared" si="3"/>
        <v>2.1619692002118104E-3</v>
      </c>
      <c r="M65" s="646">
        <f>Recovery_OX!C60</f>
        <v>0</v>
      </c>
      <c r="N65" s="605"/>
      <c r="O65" s="647">
        <f>(L65-M65)*(1-Recovery_OX!F60)</f>
        <v>2.1619692002118104E-3</v>
      </c>
      <c r="P65" s="604"/>
      <c r="Q65" s="606"/>
      <c r="S65" s="648">
        <f t="shared" si="2"/>
        <v>2048</v>
      </c>
      <c r="T65" s="642">
        <f>IF(Select2=1,Food!$W67,"")</f>
        <v>2.5655202679616364E-5</v>
      </c>
      <c r="U65" s="643">
        <f>IF(Select2=1,Paper!$W67,"")</f>
        <v>2.6727573942731801E-3</v>
      </c>
      <c r="V65" s="635">
        <f>IF(Select2=1,Nappies!$W67,"")</f>
        <v>0</v>
      </c>
      <c r="W65" s="643">
        <f>IF(Select2=1,Garden!$W67,"")</f>
        <v>0</v>
      </c>
      <c r="X65" s="635">
        <f>IF(Select2=1,Wood!$W67,"")</f>
        <v>2.367680715968744E-3</v>
      </c>
      <c r="Y65" s="643">
        <f>IF(Select2=1,Textiles!$W67,"")</f>
        <v>3.3564860300174817E-4</v>
      </c>
      <c r="Z65" s="637">
        <f>Sludge!W67</f>
        <v>0</v>
      </c>
      <c r="AA65" s="637" t="str">
        <f>IF(Select2=2,MSW!$W67,"")</f>
        <v/>
      </c>
      <c r="AB65" s="644">
        <f>Industry!$W67</f>
        <v>0</v>
      </c>
      <c r="AC65" s="645">
        <f t="shared" si="4"/>
        <v>5.4017419159232884E-3</v>
      </c>
      <c r="AD65" s="646">
        <f>Recovery_OX!R60</f>
        <v>0</v>
      </c>
      <c r="AE65" s="605"/>
      <c r="AF65" s="649">
        <f>(AC65-AD65)*(1-Recovery_OX!U60)</f>
        <v>5.4017419159232884E-3</v>
      </c>
    </row>
    <row r="66" spans="2:32">
      <c r="B66" s="597">
        <f t="shared" si="1"/>
        <v>2049</v>
      </c>
      <c r="C66" s="642">
        <f>IF(Select2=1,Food!$K68,"")</f>
        <v>2.5704076579794453E-5</v>
      </c>
      <c r="D66" s="643">
        <f>IF(Select2=1,Paper!$K68,"")</f>
        <v>1.2061582386396672E-3</v>
      </c>
      <c r="E66" s="635">
        <f>IF(Select2=1,Nappies!$K68,"")</f>
        <v>4.4185197950492687E-4</v>
      </c>
      <c r="F66" s="643">
        <f>IF(Select2=1,Garden!$K68,"")</f>
        <v>0</v>
      </c>
      <c r="G66" s="635">
        <f>IF(Select2=1,Wood!$K68,"")</f>
        <v>0</v>
      </c>
      <c r="H66" s="643">
        <f>IF(Select2=1,Textiles!$K68,"")</f>
        <v>2.855729733277417E-4</v>
      </c>
      <c r="I66" s="644">
        <f>Sludge!K68</f>
        <v>0</v>
      </c>
      <c r="J66" s="644" t="str">
        <f>IF(Select2=2,MSW!$K68,"")</f>
        <v/>
      </c>
      <c r="K66" s="644">
        <f>Industry!$K68</f>
        <v>0</v>
      </c>
      <c r="L66" s="645">
        <f t="shared" si="3"/>
        <v>1.9592872680521301E-3</v>
      </c>
      <c r="M66" s="646">
        <f>Recovery_OX!C61</f>
        <v>0</v>
      </c>
      <c r="N66" s="605"/>
      <c r="O66" s="647">
        <f>(L66-M66)*(1-Recovery_OX!F61)</f>
        <v>1.9592872680521301E-3</v>
      </c>
      <c r="P66" s="604"/>
      <c r="Q66" s="606"/>
      <c r="S66" s="648">
        <f t="shared" si="2"/>
        <v>2049</v>
      </c>
      <c r="T66" s="642">
        <f>IF(Select2=1,Food!$W68,"")</f>
        <v>1.7197196641254097E-5</v>
      </c>
      <c r="U66" s="643">
        <f>IF(Select2=1,Paper!$W68,"")</f>
        <v>2.4920624765282394E-3</v>
      </c>
      <c r="V66" s="635">
        <f>IF(Select2=1,Nappies!$W68,"")</f>
        <v>0</v>
      </c>
      <c r="W66" s="643">
        <f>IF(Select2=1,Garden!$W68,"")</f>
        <v>0</v>
      </c>
      <c r="X66" s="635">
        <f>IF(Select2=1,Wood!$W68,"")</f>
        <v>2.2862453233080124E-3</v>
      </c>
      <c r="Y66" s="643">
        <f>IF(Select2=1,Textiles!$W68,"")</f>
        <v>3.1295668309889503E-4</v>
      </c>
      <c r="Z66" s="637">
        <f>Sludge!W68</f>
        <v>0</v>
      </c>
      <c r="AA66" s="637" t="str">
        <f>IF(Select2=2,MSW!$W68,"")</f>
        <v/>
      </c>
      <c r="AB66" s="644">
        <f>Industry!$W68</f>
        <v>0</v>
      </c>
      <c r="AC66" s="645">
        <f t="shared" si="4"/>
        <v>5.1084616795764003E-3</v>
      </c>
      <c r="AD66" s="646">
        <f>Recovery_OX!R61</f>
        <v>0</v>
      </c>
      <c r="AE66" s="605"/>
      <c r="AF66" s="649">
        <f>(AC66-AD66)*(1-Recovery_OX!U61)</f>
        <v>5.1084616795764003E-3</v>
      </c>
    </row>
    <row r="67" spans="2:32">
      <c r="B67" s="597">
        <f t="shared" si="1"/>
        <v>2050</v>
      </c>
      <c r="C67" s="642">
        <f>IF(Select2=1,Food!$K69,"")</f>
        <v>1.7229957796271416E-5</v>
      </c>
      <c r="D67" s="643">
        <f>IF(Select2=1,Paper!$K69,"")</f>
        <v>1.1246144875362697E-3</v>
      </c>
      <c r="E67" s="635">
        <f>IF(Select2=1,Nappies!$K69,"")</f>
        <v>3.7277496925177322E-4</v>
      </c>
      <c r="F67" s="643">
        <f>IF(Select2=1,Garden!$K69,"")</f>
        <v>0</v>
      </c>
      <c r="G67" s="635">
        <f>IF(Select2=1,Wood!$K69,"")</f>
        <v>0</v>
      </c>
      <c r="H67" s="643">
        <f>IF(Select2=1,Textiles!$K69,"")</f>
        <v>2.6626647546295257E-4</v>
      </c>
      <c r="I67" s="644">
        <f>Sludge!K69</f>
        <v>0</v>
      </c>
      <c r="J67" s="644" t="str">
        <f>IF(Select2=2,MSW!$K69,"")</f>
        <v/>
      </c>
      <c r="K67" s="644">
        <f>Industry!$K69</f>
        <v>0</v>
      </c>
      <c r="L67" s="645">
        <f t="shared" si="3"/>
        <v>1.7808858900472671E-3</v>
      </c>
      <c r="M67" s="646">
        <f>Recovery_OX!C62</f>
        <v>0</v>
      </c>
      <c r="N67" s="605"/>
      <c r="O67" s="647">
        <f>(L67-M67)*(1-Recovery_OX!F62)</f>
        <v>1.7808858900472671E-3</v>
      </c>
      <c r="P67" s="604"/>
      <c r="Q67" s="606"/>
      <c r="S67" s="648">
        <f t="shared" si="2"/>
        <v>2050</v>
      </c>
      <c r="T67" s="642">
        <f>IF(Select2=1,Food!$W69,"")</f>
        <v>1.1527625644249388E-5</v>
      </c>
      <c r="U67" s="643">
        <f>IF(Select2=1,Paper!$W69,"")</f>
        <v>2.3235836519344424E-3</v>
      </c>
      <c r="V67" s="635">
        <f>IF(Select2=1,Nappies!$W69,"")</f>
        <v>0</v>
      </c>
      <c r="W67" s="643">
        <f>IF(Select2=1,Garden!$W69,"")</f>
        <v>0</v>
      </c>
      <c r="X67" s="635">
        <f>IF(Select2=1,Wood!$W69,"")</f>
        <v>2.2076108670797479E-3</v>
      </c>
      <c r="Y67" s="643">
        <f>IF(Select2=1,Textiles!$W69,"")</f>
        <v>2.9179887721967408E-4</v>
      </c>
      <c r="Z67" s="637">
        <f>Sludge!W69</f>
        <v>0</v>
      </c>
      <c r="AA67" s="637" t="str">
        <f>IF(Select2=2,MSW!$W69,"")</f>
        <v/>
      </c>
      <c r="AB67" s="644">
        <f>Industry!$W69</f>
        <v>0</v>
      </c>
      <c r="AC67" s="645">
        <f t="shared" si="4"/>
        <v>4.8345210218781135E-3</v>
      </c>
      <c r="AD67" s="646">
        <f>Recovery_OX!R62</f>
        <v>0</v>
      </c>
      <c r="AE67" s="605"/>
      <c r="AF67" s="649">
        <f>(AC67-AD67)*(1-Recovery_OX!U62)</f>
        <v>4.8345210218781135E-3</v>
      </c>
    </row>
    <row r="68" spans="2:32">
      <c r="B68" s="597">
        <f t="shared" si="1"/>
        <v>2051</v>
      </c>
      <c r="C68" s="642">
        <f>IF(Select2=1,Food!$K70,"")</f>
        <v>1.1549586103188778E-5</v>
      </c>
      <c r="D68" s="643">
        <f>IF(Select2=1,Paper!$K70,"")</f>
        <v>1.0485835979555131E-3</v>
      </c>
      <c r="E68" s="635">
        <f>IF(Select2=1,Nappies!$K70,"")</f>
        <v>3.1449712606551979E-4</v>
      </c>
      <c r="F68" s="643">
        <f>IF(Select2=1,Garden!$K70,"")</f>
        <v>0</v>
      </c>
      <c r="G68" s="635">
        <f>IF(Select2=1,Wood!$K70,"")</f>
        <v>0</v>
      </c>
      <c r="H68" s="643">
        <f>IF(Select2=1,Textiles!$K70,"")</f>
        <v>2.4826521616979583E-4</v>
      </c>
      <c r="I68" s="644">
        <f>Sludge!K70</f>
        <v>0</v>
      </c>
      <c r="J68" s="644" t="str">
        <f>IF(Select2=2,MSW!$K70,"")</f>
        <v/>
      </c>
      <c r="K68" s="644">
        <f>Industry!$K70</f>
        <v>0</v>
      </c>
      <c r="L68" s="645">
        <f t="shared" si="3"/>
        <v>1.6228955262940175E-3</v>
      </c>
      <c r="M68" s="646">
        <f>Recovery_OX!C63</f>
        <v>0</v>
      </c>
      <c r="N68" s="605"/>
      <c r="O68" s="647">
        <f>(L68-M68)*(1-Recovery_OX!F63)</f>
        <v>1.6228955262940175E-3</v>
      </c>
      <c r="P68" s="604"/>
      <c r="Q68" s="606"/>
      <c r="S68" s="648">
        <f t="shared" si="2"/>
        <v>2051</v>
      </c>
      <c r="T68" s="642">
        <f>IF(Select2=1,Food!$W70,"")</f>
        <v>7.7271985525348676E-6</v>
      </c>
      <c r="U68" s="643">
        <f>IF(Select2=1,Paper!$W70,"")</f>
        <v>2.1664950370981683E-3</v>
      </c>
      <c r="V68" s="635">
        <f>IF(Select2=1,Nappies!$W70,"")</f>
        <v>0</v>
      </c>
      <c r="W68" s="643">
        <f>IF(Select2=1,Garden!$W70,"")</f>
        <v>0</v>
      </c>
      <c r="X68" s="635">
        <f>IF(Select2=1,Wood!$W70,"")</f>
        <v>2.1316810102412669E-3</v>
      </c>
      <c r="Y68" s="643">
        <f>IF(Select2=1,Textiles!$W70,"")</f>
        <v>2.7207146977511869E-4</v>
      </c>
      <c r="Z68" s="637">
        <f>Sludge!W70</f>
        <v>0</v>
      </c>
      <c r="AA68" s="637" t="str">
        <f>IF(Select2=2,MSW!$W70,"")</f>
        <v/>
      </c>
      <c r="AB68" s="644">
        <f>Industry!$W70</f>
        <v>0</v>
      </c>
      <c r="AC68" s="645">
        <f t="shared" si="4"/>
        <v>4.5779747156670884E-3</v>
      </c>
      <c r="AD68" s="646">
        <f>Recovery_OX!R63</f>
        <v>0</v>
      </c>
      <c r="AE68" s="605"/>
      <c r="AF68" s="649">
        <f>(AC68-AD68)*(1-Recovery_OX!U63)</f>
        <v>4.5779747156670884E-3</v>
      </c>
    </row>
    <row r="69" spans="2:32">
      <c r="B69" s="597">
        <f t="shared" si="1"/>
        <v>2052</v>
      </c>
      <c r="C69" s="642">
        <f>IF(Select2=1,Food!$K71,"")</f>
        <v>7.7419190883820823E-6</v>
      </c>
      <c r="D69" s="643">
        <f>IF(Select2=1,Paper!$K71,"")</f>
        <v>9.7769286638846407E-4</v>
      </c>
      <c r="E69" s="635">
        <f>IF(Select2=1,Nappies!$K71,"")</f>
        <v>2.6533016018215653E-4</v>
      </c>
      <c r="F69" s="643">
        <f>IF(Select2=1,Garden!$K71,"")</f>
        <v>0</v>
      </c>
      <c r="G69" s="635">
        <f>IF(Select2=1,Wood!$K71,"")</f>
        <v>0</v>
      </c>
      <c r="H69" s="643">
        <f>IF(Select2=1,Textiles!$K71,"")</f>
        <v>2.3148095325433189E-4</v>
      </c>
      <c r="I69" s="644">
        <f>Sludge!K71</f>
        <v>0</v>
      </c>
      <c r="J69" s="644" t="str">
        <f>IF(Select2=2,MSW!$K71,"")</f>
        <v/>
      </c>
      <c r="K69" s="644">
        <f>Industry!$K71</f>
        <v>0</v>
      </c>
      <c r="L69" s="645">
        <f t="shared" si="3"/>
        <v>1.4822458989133345E-3</v>
      </c>
      <c r="M69" s="646">
        <f>Recovery_OX!C64</f>
        <v>0</v>
      </c>
      <c r="N69" s="605"/>
      <c r="O69" s="647">
        <f>(L69-M69)*(1-Recovery_OX!F64)</f>
        <v>1.4822458989133345E-3</v>
      </c>
      <c r="P69" s="604"/>
      <c r="Q69" s="606"/>
      <c r="S69" s="648">
        <f t="shared" si="2"/>
        <v>2052</v>
      </c>
      <c r="T69" s="642">
        <f>IF(Select2=1,Food!$W71,"")</f>
        <v>5.1796960894616984E-6</v>
      </c>
      <c r="U69" s="643">
        <f>IF(Select2=1,Paper!$W71,"")</f>
        <v>2.0200265834472405E-3</v>
      </c>
      <c r="V69" s="635">
        <f>IF(Select2=1,Nappies!$W71,"")</f>
        <v>0</v>
      </c>
      <c r="W69" s="643">
        <f>IF(Select2=1,Garden!$W71,"")</f>
        <v>0</v>
      </c>
      <c r="X69" s="635">
        <f>IF(Select2=1,Wood!$W71,"")</f>
        <v>2.0583627292223685E-3</v>
      </c>
      <c r="Y69" s="643">
        <f>IF(Select2=1,Textiles!$W71,"")</f>
        <v>2.5367775699104868E-4</v>
      </c>
      <c r="Z69" s="637">
        <f>Sludge!W71</f>
        <v>0</v>
      </c>
      <c r="AA69" s="637" t="str">
        <f>IF(Select2=2,MSW!$W71,"")</f>
        <v/>
      </c>
      <c r="AB69" s="644">
        <f>Industry!$W71</f>
        <v>0</v>
      </c>
      <c r="AC69" s="645">
        <f t="shared" si="4"/>
        <v>4.337246765750119E-3</v>
      </c>
      <c r="AD69" s="646">
        <f>Recovery_OX!R64</f>
        <v>0</v>
      </c>
      <c r="AE69" s="605"/>
      <c r="AF69" s="649">
        <f>(AC69-AD69)*(1-Recovery_OX!U64)</f>
        <v>4.337246765750119E-3</v>
      </c>
    </row>
    <row r="70" spans="2:32">
      <c r="B70" s="597">
        <f t="shared" si="1"/>
        <v>2053</v>
      </c>
      <c r="C70" s="642">
        <f>IF(Select2=1,Food!$K72,"")</f>
        <v>5.1895635597284728E-6</v>
      </c>
      <c r="D70" s="643">
        <f>IF(Select2=1,Paper!$K72,"")</f>
        <v>9.1159478638673584E-4</v>
      </c>
      <c r="E70" s="635">
        <f>IF(Select2=1,Nappies!$K72,"")</f>
        <v>2.2384972092756822E-4</v>
      </c>
      <c r="F70" s="643">
        <f>IF(Select2=1,Garden!$K72,"")</f>
        <v>0</v>
      </c>
      <c r="G70" s="635">
        <f>IF(Select2=1,Wood!$K72,"")</f>
        <v>0</v>
      </c>
      <c r="H70" s="643">
        <f>IF(Select2=1,Textiles!$K72,"")</f>
        <v>2.1583141024027677E-4</v>
      </c>
      <c r="I70" s="644">
        <f>Sludge!K72</f>
        <v>0</v>
      </c>
      <c r="J70" s="644" t="str">
        <f>IF(Select2=2,MSW!$K72,"")</f>
        <v/>
      </c>
      <c r="K70" s="644">
        <f>Industry!$K72</f>
        <v>0</v>
      </c>
      <c r="L70" s="645">
        <f t="shared" si="3"/>
        <v>1.3564654811143093E-3</v>
      </c>
      <c r="M70" s="646">
        <f>Recovery_OX!C65</f>
        <v>0</v>
      </c>
      <c r="N70" s="605"/>
      <c r="O70" s="647">
        <f>(L70-M70)*(1-Recovery_OX!F65)</f>
        <v>1.3564654811143093E-3</v>
      </c>
      <c r="P70" s="604"/>
      <c r="Q70" s="606"/>
      <c r="S70" s="648">
        <f t="shared" si="2"/>
        <v>2053</v>
      </c>
      <c r="T70" s="642">
        <f>IF(Select2=1,Food!$W72,"")</f>
        <v>3.4720541211385865E-6</v>
      </c>
      <c r="U70" s="643">
        <f>IF(Select2=1,Paper!$W72,"")</f>
        <v>1.8834603024519344E-3</v>
      </c>
      <c r="V70" s="635">
        <f>IF(Select2=1,Nappies!$W72,"")</f>
        <v>0</v>
      </c>
      <c r="W70" s="643">
        <f>IF(Select2=1,Garden!$W72,"")</f>
        <v>0</v>
      </c>
      <c r="X70" s="635">
        <f>IF(Select2=1,Wood!$W72,"")</f>
        <v>1.9875661999598257E-3</v>
      </c>
      <c r="Y70" s="643">
        <f>IF(Select2=1,Textiles!$W72,"")</f>
        <v>2.3652757286605678E-4</v>
      </c>
      <c r="Z70" s="637">
        <f>Sludge!W72</f>
        <v>0</v>
      </c>
      <c r="AA70" s="637" t="str">
        <f>IF(Select2=2,MSW!$W72,"")</f>
        <v/>
      </c>
      <c r="AB70" s="644">
        <f>Industry!$W72</f>
        <v>0</v>
      </c>
      <c r="AC70" s="645">
        <f t="shared" si="4"/>
        <v>4.1110261293989554E-3</v>
      </c>
      <c r="AD70" s="646">
        <f>Recovery_OX!R65</f>
        <v>0</v>
      </c>
      <c r="AE70" s="605"/>
      <c r="AF70" s="649">
        <f>(AC70-AD70)*(1-Recovery_OX!U65)</f>
        <v>4.1110261293989554E-3</v>
      </c>
    </row>
    <row r="71" spans="2:32">
      <c r="B71" s="597">
        <f t="shared" si="1"/>
        <v>2054</v>
      </c>
      <c r="C71" s="642">
        <f>IF(Select2=1,Food!$K73,"")</f>
        <v>3.4786684842620655E-6</v>
      </c>
      <c r="D71" s="643">
        <f>IF(Select2=1,Paper!$K73,"")</f>
        <v>8.4996534508547565E-4</v>
      </c>
      <c r="E71" s="635">
        <f>IF(Select2=1,Nappies!$K73,"")</f>
        <v>1.888541337515085E-4</v>
      </c>
      <c r="F71" s="643">
        <f>IF(Select2=1,Garden!$K73,"")</f>
        <v>0</v>
      </c>
      <c r="G71" s="635">
        <f>IF(Select2=1,Wood!$K73,"")</f>
        <v>0</v>
      </c>
      <c r="H71" s="643">
        <f>IF(Select2=1,Textiles!$K73,"")</f>
        <v>2.0123987304961947E-4</v>
      </c>
      <c r="I71" s="644">
        <f>Sludge!K73</f>
        <v>0</v>
      </c>
      <c r="J71" s="644" t="str">
        <f>IF(Select2=2,MSW!$K73,"")</f>
        <v/>
      </c>
      <c r="K71" s="644">
        <f>Industry!$K73</f>
        <v>0</v>
      </c>
      <c r="L71" s="645">
        <f t="shared" si="3"/>
        <v>1.2435380203708658E-3</v>
      </c>
      <c r="M71" s="646">
        <f>Recovery_OX!C66</f>
        <v>0</v>
      </c>
      <c r="N71" s="605"/>
      <c r="O71" s="647">
        <f>(L71-M71)*(1-Recovery_OX!F66)</f>
        <v>1.2435380203708658E-3</v>
      </c>
      <c r="P71" s="604"/>
      <c r="Q71" s="606"/>
      <c r="S71" s="648">
        <f t="shared" si="2"/>
        <v>2054</v>
      </c>
      <c r="T71" s="642">
        <f>IF(Select2=1,Food!$W73,"")</f>
        <v>2.3273874783198486E-6</v>
      </c>
      <c r="U71" s="643">
        <f>IF(Select2=1,Paper!$W73,"")</f>
        <v>1.7561267460443717E-3</v>
      </c>
      <c r="V71" s="635">
        <f>IF(Select2=1,Nappies!$W73,"")</f>
        <v>0</v>
      </c>
      <c r="W71" s="643">
        <f>IF(Select2=1,Garden!$W73,"")</f>
        <v>0</v>
      </c>
      <c r="X71" s="635">
        <f>IF(Select2=1,Wood!$W73,"")</f>
        <v>1.9192046878516774E-3</v>
      </c>
      <c r="Y71" s="643">
        <f>IF(Select2=1,Textiles!$W73,"")</f>
        <v>2.205368471776652E-4</v>
      </c>
      <c r="Z71" s="637">
        <f>Sludge!W73</f>
        <v>0</v>
      </c>
      <c r="AA71" s="637" t="str">
        <f>IF(Select2=2,MSW!$W73,"")</f>
        <v/>
      </c>
      <c r="AB71" s="644">
        <f>Industry!$W73</f>
        <v>0</v>
      </c>
      <c r="AC71" s="645">
        <f t="shared" si="4"/>
        <v>3.8981956685520342E-3</v>
      </c>
      <c r="AD71" s="646">
        <f>Recovery_OX!R66</f>
        <v>0</v>
      </c>
      <c r="AE71" s="605"/>
      <c r="AF71" s="649">
        <f>(AC71-AD71)*(1-Recovery_OX!U66)</f>
        <v>3.8981956685520342E-3</v>
      </c>
    </row>
    <row r="72" spans="2:32">
      <c r="B72" s="597">
        <f t="shared" si="1"/>
        <v>2055</v>
      </c>
      <c r="C72" s="642">
        <f>IF(Select2=1,Food!$K74,"")</f>
        <v>2.3318212185132757E-6</v>
      </c>
      <c r="D72" s="643">
        <f>IF(Select2=1,Paper!$K74,"")</f>
        <v>7.9250243489192417E-4</v>
      </c>
      <c r="E72" s="635">
        <f>IF(Select2=1,Nappies!$K74,"")</f>
        <v>1.5932958811493535E-4</v>
      </c>
      <c r="F72" s="643">
        <f>IF(Select2=1,Garden!$K74,"")</f>
        <v>0</v>
      </c>
      <c r="G72" s="635">
        <f>IF(Select2=1,Wood!$K74,"")</f>
        <v>0</v>
      </c>
      <c r="H72" s="643">
        <f>IF(Select2=1,Textiles!$K74,"")</f>
        <v>1.8763481395012282E-4</v>
      </c>
      <c r="I72" s="644">
        <f>Sludge!K74</f>
        <v>0</v>
      </c>
      <c r="J72" s="644" t="str">
        <f>IF(Select2=2,MSW!$K74,"")</f>
        <v/>
      </c>
      <c r="K72" s="644">
        <f>Industry!$K74</f>
        <v>0</v>
      </c>
      <c r="L72" s="645">
        <f t="shared" si="3"/>
        <v>1.1417986581754957E-3</v>
      </c>
      <c r="M72" s="646">
        <f>Recovery_OX!C67</f>
        <v>0</v>
      </c>
      <c r="N72" s="605"/>
      <c r="O72" s="647">
        <f>(L72-M72)*(1-Recovery_OX!F67)</f>
        <v>1.1417986581754957E-3</v>
      </c>
      <c r="P72" s="604"/>
      <c r="Q72" s="606"/>
      <c r="S72" s="648">
        <f t="shared" si="2"/>
        <v>2055</v>
      </c>
      <c r="T72" s="642">
        <f>IF(Select2=1,Food!$W74,"")</f>
        <v>1.5600944816101313E-6</v>
      </c>
      <c r="U72" s="643">
        <f>IF(Select2=1,Paper!$W74,"")</f>
        <v>1.6374017249833151E-3</v>
      </c>
      <c r="V72" s="635">
        <f>IF(Select2=1,Nappies!$W74,"")</f>
        <v>0</v>
      </c>
      <c r="W72" s="643">
        <f>IF(Select2=1,Garden!$W74,"")</f>
        <v>0</v>
      </c>
      <c r="X72" s="635">
        <f>IF(Select2=1,Wood!$W74,"")</f>
        <v>1.8531944414964916E-3</v>
      </c>
      <c r="Y72" s="643">
        <f>IF(Select2=1,Textiles!$W74,"")</f>
        <v>2.0562719336999759E-4</v>
      </c>
      <c r="Z72" s="637">
        <f>Sludge!W74</f>
        <v>0</v>
      </c>
      <c r="AA72" s="637" t="str">
        <f>IF(Select2=2,MSW!$W74,"")</f>
        <v/>
      </c>
      <c r="AB72" s="644">
        <f>Industry!$W74</f>
        <v>0</v>
      </c>
      <c r="AC72" s="645">
        <f t="shared" si="4"/>
        <v>3.6977834543314141E-3</v>
      </c>
      <c r="AD72" s="646">
        <f>Recovery_OX!R67</f>
        <v>0</v>
      </c>
      <c r="AE72" s="605"/>
      <c r="AF72" s="649">
        <f>(AC72-AD72)*(1-Recovery_OX!U67)</f>
        <v>3.6977834543314141E-3</v>
      </c>
    </row>
    <row r="73" spans="2:32">
      <c r="B73" s="597">
        <f t="shared" si="1"/>
        <v>2056</v>
      </c>
      <c r="C73" s="642">
        <f>IF(Select2=1,Food!$K75,"")</f>
        <v>1.5630665065406994E-6</v>
      </c>
      <c r="D73" s="643">
        <f>IF(Select2=1,Paper!$K75,"")</f>
        <v>7.3892437255364631E-4</v>
      </c>
      <c r="E73" s="635">
        <f>IF(Select2=1,Nappies!$K75,"")</f>
        <v>1.3442076773536427E-4</v>
      </c>
      <c r="F73" s="643">
        <f>IF(Select2=1,Garden!$K75,"")</f>
        <v>0</v>
      </c>
      <c r="G73" s="635">
        <f>IF(Select2=1,Wood!$K75,"")</f>
        <v>0</v>
      </c>
      <c r="H73" s="643">
        <f>IF(Select2=1,Textiles!$K75,"")</f>
        <v>1.7494954092629693E-4</v>
      </c>
      <c r="I73" s="644">
        <f>Sludge!K75</f>
        <v>0</v>
      </c>
      <c r="J73" s="644" t="str">
        <f>IF(Select2=2,MSW!$K75,"")</f>
        <v/>
      </c>
      <c r="K73" s="644">
        <f>Industry!$K75</f>
        <v>0</v>
      </c>
      <c r="L73" s="645">
        <f t="shared" si="3"/>
        <v>1.0498577477218484E-3</v>
      </c>
      <c r="M73" s="646">
        <f>Recovery_OX!C68</f>
        <v>0</v>
      </c>
      <c r="N73" s="605"/>
      <c r="O73" s="647">
        <f>(L73-M73)*(1-Recovery_OX!F68)</f>
        <v>1.0498577477218484E-3</v>
      </c>
      <c r="P73" s="604"/>
      <c r="Q73" s="606"/>
      <c r="S73" s="648">
        <f t="shared" si="2"/>
        <v>2056</v>
      </c>
      <c r="T73" s="642">
        <f>IF(Select2=1,Food!$W75,"")</f>
        <v>1.04576260473285E-6</v>
      </c>
      <c r="U73" s="643">
        <f>IF(Select2=1,Paper!$W75,"")</f>
        <v>1.526703249077782E-3</v>
      </c>
      <c r="V73" s="635">
        <f>IF(Select2=1,Nappies!$W75,"")</f>
        <v>0</v>
      </c>
      <c r="W73" s="643">
        <f>IF(Select2=1,Garden!$W75,"")</f>
        <v>0</v>
      </c>
      <c r="X73" s="635">
        <f>IF(Select2=1,Wood!$W75,"")</f>
        <v>1.7894545900874281E-3</v>
      </c>
      <c r="Y73" s="643">
        <f>IF(Select2=1,Textiles!$W75,"")</f>
        <v>1.9172552430279114E-4</v>
      </c>
      <c r="Z73" s="637">
        <f>Sludge!W75</f>
        <v>0</v>
      </c>
      <c r="AA73" s="637" t="str">
        <f>IF(Select2=2,MSW!$W75,"")</f>
        <v/>
      </c>
      <c r="AB73" s="644">
        <f>Industry!$W75</f>
        <v>0</v>
      </c>
      <c r="AC73" s="645">
        <f t="shared" si="4"/>
        <v>3.5089291260727343E-3</v>
      </c>
      <c r="AD73" s="646">
        <f>Recovery_OX!R68</f>
        <v>0</v>
      </c>
      <c r="AE73" s="605"/>
      <c r="AF73" s="649">
        <f>(AC73-AD73)*(1-Recovery_OX!U68)</f>
        <v>3.5089291260727343E-3</v>
      </c>
    </row>
    <row r="74" spans="2:32">
      <c r="B74" s="597">
        <f t="shared" si="1"/>
        <v>2057</v>
      </c>
      <c r="C74" s="642">
        <f>IF(Select2=1,Food!$K76,"")</f>
        <v>1.0477548126211275E-6</v>
      </c>
      <c r="D74" s="643">
        <f>IF(Select2=1,Paper!$K76,"")</f>
        <v>6.8896851834690021E-4</v>
      </c>
      <c r="E74" s="635">
        <f>IF(Select2=1,Nappies!$K76,"")</f>
        <v>1.134060723582012E-4</v>
      </c>
      <c r="F74" s="643">
        <f>IF(Select2=1,Garden!$K76,"")</f>
        <v>0</v>
      </c>
      <c r="G74" s="635">
        <f>IF(Select2=1,Wood!$K76,"")</f>
        <v>0</v>
      </c>
      <c r="H74" s="643">
        <f>IF(Select2=1,Textiles!$K76,"")</f>
        <v>1.6312187075506203E-4</v>
      </c>
      <c r="I74" s="644">
        <f>Sludge!K76</f>
        <v>0</v>
      </c>
      <c r="J74" s="644" t="str">
        <f>IF(Select2=2,MSW!$K76,"")</f>
        <v/>
      </c>
      <c r="K74" s="644">
        <f>Industry!$K76</f>
        <v>0</v>
      </c>
      <c r="L74" s="645">
        <f t="shared" si="3"/>
        <v>9.6654421627278457E-4</v>
      </c>
      <c r="M74" s="646">
        <f>Recovery_OX!C69</f>
        <v>0</v>
      </c>
      <c r="N74" s="605"/>
      <c r="O74" s="647">
        <f>(L74-M74)*(1-Recovery_OX!F69)</f>
        <v>9.6654421627278457E-4</v>
      </c>
      <c r="P74" s="604"/>
      <c r="Q74" s="606"/>
      <c r="S74" s="648">
        <f t="shared" si="2"/>
        <v>2057</v>
      </c>
      <c r="T74" s="642">
        <f>IF(Select2=1,Food!$W76,"")</f>
        <v>7.0099563734687428E-7</v>
      </c>
      <c r="U74" s="643">
        <f>IF(Select2=1,Paper!$W76,"")</f>
        <v>1.4234886742704555E-3</v>
      </c>
      <c r="V74" s="635">
        <f>IF(Select2=1,Nappies!$W76,"")</f>
        <v>0</v>
      </c>
      <c r="W74" s="643">
        <f>IF(Select2=1,Garden!$W76,"")</f>
        <v>0</v>
      </c>
      <c r="X74" s="635">
        <f>IF(Select2=1,Wood!$W76,"")</f>
        <v>1.7279070443353842E-3</v>
      </c>
      <c r="Y74" s="643">
        <f>IF(Select2=1,Textiles!$W76,"")</f>
        <v>1.7876369397815014E-4</v>
      </c>
      <c r="Z74" s="637">
        <f>Sludge!W76</f>
        <v>0</v>
      </c>
      <c r="AA74" s="637" t="str">
        <f>IF(Select2=2,MSW!$W76,"")</f>
        <v/>
      </c>
      <c r="AB74" s="644">
        <f>Industry!$W76</f>
        <v>0</v>
      </c>
      <c r="AC74" s="645">
        <f t="shared" si="4"/>
        <v>3.3308604082213367E-3</v>
      </c>
      <c r="AD74" s="646">
        <f>Recovery_OX!R69</f>
        <v>0</v>
      </c>
      <c r="AE74" s="605"/>
      <c r="AF74" s="649">
        <f>(AC74-AD74)*(1-Recovery_OX!U69)</f>
        <v>3.3308604082213367E-3</v>
      </c>
    </row>
    <row r="75" spans="2:32">
      <c r="B75" s="597">
        <f t="shared" si="1"/>
        <v>2058</v>
      </c>
      <c r="C75" s="642">
        <f>IF(Select2=1,Food!$K77,"")</f>
        <v>7.0233105423025683E-7</v>
      </c>
      <c r="D75" s="643">
        <f>IF(Select2=1,Paper!$K77,"")</f>
        <v>6.4238998861640775E-4</v>
      </c>
      <c r="E75" s="635">
        <f>IF(Select2=1,Nappies!$K77,"")</f>
        <v>9.5676713236998051E-5</v>
      </c>
      <c r="F75" s="643">
        <f>IF(Select2=1,Garden!$K77,"")</f>
        <v>0</v>
      </c>
      <c r="G75" s="635">
        <f>IF(Select2=1,Wood!$K77,"")</f>
        <v>0</v>
      </c>
      <c r="H75" s="643">
        <f>IF(Select2=1,Textiles!$K77,"")</f>
        <v>1.5209382418351666E-4</v>
      </c>
      <c r="I75" s="644">
        <f>Sludge!K77</f>
        <v>0</v>
      </c>
      <c r="J75" s="644" t="str">
        <f>IF(Select2=2,MSW!$K77,"")</f>
        <v/>
      </c>
      <c r="K75" s="644">
        <f>Industry!$K77</f>
        <v>0</v>
      </c>
      <c r="L75" s="645">
        <f t="shared" si="3"/>
        <v>8.9086285709115269E-4</v>
      </c>
      <c r="M75" s="646">
        <f>Recovery_OX!C70</f>
        <v>0</v>
      </c>
      <c r="N75" s="605"/>
      <c r="O75" s="647">
        <f>(L75-M75)*(1-Recovery_OX!F70)</f>
        <v>8.9086285709115269E-4</v>
      </c>
      <c r="P75" s="604"/>
      <c r="Q75" s="606"/>
      <c r="S75" s="648">
        <f t="shared" si="2"/>
        <v>2058</v>
      </c>
      <c r="T75" s="642">
        <f>IF(Select2=1,Food!$W77,"")</f>
        <v>4.6989142789713904E-7</v>
      </c>
      <c r="U75" s="643">
        <f>IF(Select2=1,Paper!$W77,"")</f>
        <v>1.3272520425958844E-3</v>
      </c>
      <c r="V75" s="635">
        <f>IF(Select2=1,Nappies!$W77,"")</f>
        <v>0</v>
      </c>
      <c r="W75" s="643">
        <f>IF(Select2=1,Garden!$W77,"")</f>
        <v>0</v>
      </c>
      <c r="X75" s="635">
        <f>IF(Select2=1,Wood!$W77,"")</f>
        <v>1.6684764007998496E-3</v>
      </c>
      <c r="Y75" s="643">
        <f>IF(Select2=1,Textiles!$W77,"")</f>
        <v>1.6667816348878541E-4</v>
      </c>
      <c r="Z75" s="637">
        <f>Sludge!W77</f>
        <v>0</v>
      </c>
      <c r="AA75" s="637" t="str">
        <f>IF(Select2=2,MSW!$W77,"")</f>
        <v/>
      </c>
      <c r="AB75" s="644">
        <f>Industry!$W77</f>
        <v>0</v>
      </c>
      <c r="AC75" s="645">
        <f t="shared" si="4"/>
        <v>3.1628764983124163E-3</v>
      </c>
      <c r="AD75" s="646">
        <f>Recovery_OX!R70</f>
        <v>0</v>
      </c>
      <c r="AE75" s="605"/>
      <c r="AF75" s="649">
        <f>(AC75-AD75)*(1-Recovery_OX!U70)</f>
        <v>3.1628764983124163E-3</v>
      </c>
    </row>
    <row r="76" spans="2:32">
      <c r="B76" s="597">
        <f t="shared" si="1"/>
        <v>2059</v>
      </c>
      <c r="C76" s="642">
        <f>IF(Select2=1,Food!$K78,"")</f>
        <v>4.7078658460388488E-7</v>
      </c>
      <c r="D76" s="643">
        <f>IF(Select2=1,Paper!$K78,"")</f>
        <v>5.9896045535539114E-4</v>
      </c>
      <c r="E76" s="635">
        <f>IF(Select2=1,Nappies!$K78,"")</f>
        <v>8.0719076725636746E-5</v>
      </c>
      <c r="F76" s="643">
        <f>IF(Select2=1,Garden!$K78,"")</f>
        <v>0</v>
      </c>
      <c r="G76" s="635">
        <f>IF(Select2=1,Wood!$K78,"")</f>
        <v>0</v>
      </c>
      <c r="H76" s="643">
        <f>IF(Select2=1,Textiles!$K78,"")</f>
        <v>1.418113417145728E-4</v>
      </c>
      <c r="I76" s="644">
        <f>Sludge!K78</f>
        <v>0</v>
      </c>
      <c r="J76" s="644" t="str">
        <f>IF(Select2=2,MSW!$K78,"")</f>
        <v/>
      </c>
      <c r="K76" s="644">
        <f>Industry!$K78</f>
        <v>0</v>
      </c>
      <c r="L76" s="645">
        <f t="shared" si="3"/>
        <v>8.2196166038020458E-4</v>
      </c>
      <c r="M76" s="646">
        <f>Recovery_OX!C71</f>
        <v>0</v>
      </c>
      <c r="N76" s="605"/>
      <c r="O76" s="647">
        <f>(L76-M76)*(1-Recovery_OX!F71)</f>
        <v>8.2196166038020458E-4</v>
      </c>
      <c r="P76" s="604"/>
      <c r="Q76" s="606"/>
      <c r="S76" s="648">
        <f t="shared" si="2"/>
        <v>2059</v>
      </c>
      <c r="T76" s="642">
        <f>IF(Select2=1,Food!$W78,"")</f>
        <v>3.1497764357976256E-7</v>
      </c>
      <c r="U76" s="643">
        <f>IF(Select2=1,Paper!$W78,"")</f>
        <v>1.2375216019739489E-3</v>
      </c>
      <c r="V76" s="635">
        <f>IF(Select2=1,Nappies!$W78,"")</f>
        <v>0</v>
      </c>
      <c r="W76" s="643">
        <f>IF(Select2=1,Garden!$W78,"")</f>
        <v>0</v>
      </c>
      <c r="X76" s="635">
        <f>IF(Select2=1,Wood!$W78,"")</f>
        <v>1.6110898495102651E-3</v>
      </c>
      <c r="Y76" s="643">
        <f>IF(Select2=1,Textiles!$W78,"")</f>
        <v>1.5540968955021677E-4</v>
      </c>
      <c r="Z76" s="637">
        <f>Sludge!W78</f>
        <v>0</v>
      </c>
      <c r="AA76" s="637" t="str">
        <f>IF(Select2=2,MSW!$W78,"")</f>
        <v/>
      </c>
      <c r="AB76" s="644">
        <f>Industry!$W78</f>
        <v>0</v>
      </c>
      <c r="AC76" s="645">
        <f t="shared" si="4"/>
        <v>3.0043361186780108E-3</v>
      </c>
      <c r="AD76" s="646">
        <f>Recovery_OX!R71</f>
        <v>0</v>
      </c>
      <c r="AE76" s="605"/>
      <c r="AF76" s="649">
        <f>(AC76-AD76)*(1-Recovery_OX!U71)</f>
        <v>3.0043361186780108E-3</v>
      </c>
    </row>
    <row r="77" spans="2:32">
      <c r="B77" s="597">
        <f t="shared" si="1"/>
        <v>2060</v>
      </c>
      <c r="C77" s="642">
        <f>IF(Select2=1,Food!$K79,"")</f>
        <v>3.1557768506463755E-7</v>
      </c>
      <c r="D77" s="643">
        <f>IF(Select2=1,Paper!$K79,"")</f>
        <v>5.5846702694141925E-4</v>
      </c>
      <c r="E77" s="635">
        <f>IF(Select2=1,Nappies!$K79,"")</f>
        <v>6.8099845061563748E-5</v>
      </c>
      <c r="F77" s="643">
        <f>IF(Select2=1,Garden!$K79,"")</f>
        <v>0</v>
      </c>
      <c r="G77" s="635">
        <f>IF(Select2=1,Wood!$K79,"")</f>
        <v>0</v>
      </c>
      <c r="H77" s="643">
        <f>IF(Select2=1,Textiles!$K79,"")</f>
        <v>1.3222401860723827E-4</v>
      </c>
      <c r="I77" s="644">
        <f>Sludge!K79</f>
        <v>0</v>
      </c>
      <c r="J77" s="644" t="str">
        <f>IF(Select2=2,MSW!$K79,"")</f>
        <v/>
      </c>
      <c r="K77" s="644">
        <f>Industry!$K79</f>
        <v>0</v>
      </c>
      <c r="L77" s="645">
        <f t="shared" si="3"/>
        <v>7.5910646829528596E-4</v>
      </c>
      <c r="M77" s="646">
        <f>Recovery_OX!C72</f>
        <v>0</v>
      </c>
      <c r="N77" s="605"/>
      <c r="O77" s="647">
        <f>(L77-M77)*(1-Recovery_OX!F72)</f>
        <v>7.5910646829528596E-4</v>
      </c>
      <c r="P77" s="604"/>
      <c r="Q77" s="606"/>
      <c r="S77" s="648">
        <f t="shared" si="2"/>
        <v>2060</v>
      </c>
      <c r="T77" s="642">
        <f>IF(Select2=1,Food!$W79,"")</f>
        <v>2.1113582854458361E-7</v>
      </c>
      <c r="U77" s="643">
        <f>IF(Select2=1,Paper!$W79,"")</f>
        <v>1.1538574936806188E-3</v>
      </c>
      <c r="V77" s="635">
        <f>IF(Select2=1,Nappies!$W79,"")</f>
        <v>0</v>
      </c>
      <c r="W77" s="643">
        <f>IF(Select2=1,Garden!$W79,"")</f>
        <v>0</v>
      </c>
      <c r="X77" s="635">
        <f>IF(Select2=1,Wood!$W79,"")</f>
        <v>1.5556770847646997E-3</v>
      </c>
      <c r="Y77" s="643">
        <f>IF(Select2=1,Textiles!$W79,"")</f>
        <v>1.4490303409012413E-4</v>
      </c>
      <c r="Z77" s="637">
        <f>Sludge!W79</f>
        <v>0</v>
      </c>
      <c r="AA77" s="637" t="str">
        <f>IF(Select2=2,MSW!$W79,"")</f>
        <v/>
      </c>
      <c r="AB77" s="644">
        <f>Industry!$W79</f>
        <v>0</v>
      </c>
      <c r="AC77" s="645">
        <f t="shared" si="4"/>
        <v>2.8546487483639871E-3</v>
      </c>
      <c r="AD77" s="646">
        <f>Recovery_OX!R72</f>
        <v>0</v>
      </c>
      <c r="AE77" s="605"/>
      <c r="AF77" s="649">
        <f>(AC77-AD77)*(1-Recovery_OX!U72)</f>
        <v>2.8546487483639871E-3</v>
      </c>
    </row>
    <row r="78" spans="2:32">
      <c r="B78" s="597">
        <f t="shared" si="1"/>
        <v>2061</v>
      </c>
      <c r="C78" s="642">
        <f>IF(Select2=1,Food!$K80,"")</f>
        <v>2.1153804838034835E-7</v>
      </c>
      <c r="D78" s="643">
        <f>IF(Select2=1,Paper!$K80,"")</f>
        <v>5.2071120454142805E-4</v>
      </c>
      <c r="E78" s="635">
        <f>IF(Select2=1,Nappies!$K80,"")</f>
        <v>5.7453443294106325E-5</v>
      </c>
      <c r="F78" s="643">
        <f>IF(Select2=1,Garden!$K80,"")</f>
        <v>0</v>
      </c>
      <c r="G78" s="635">
        <f>IF(Select2=1,Wood!$K80,"")</f>
        <v>0</v>
      </c>
      <c r="H78" s="643">
        <f>IF(Select2=1,Textiles!$K80,"")</f>
        <v>1.2328485779251809E-4</v>
      </c>
      <c r="I78" s="644">
        <f>Sludge!K80</f>
        <v>0</v>
      </c>
      <c r="J78" s="644" t="str">
        <f>IF(Select2=2,MSW!$K80,"")</f>
        <v/>
      </c>
      <c r="K78" s="644">
        <f>Industry!$K80</f>
        <v>0</v>
      </c>
      <c r="L78" s="645">
        <f t="shared" si="3"/>
        <v>7.0166104367643282E-4</v>
      </c>
      <c r="M78" s="646">
        <f>Recovery_OX!C73</f>
        <v>0</v>
      </c>
      <c r="N78" s="605"/>
      <c r="O78" s="647">
        <f>(L78-M78)*(1-Recovery_OX!F73)</f>
        <v>7.0166104367643282E-4</v>
      </c>
      <c r="P78" s="604"/>
      <c r="Q78" s="606"/>
      <c r="S78" s="648">
        <f t="shared" si="2"/>
        <v>2061</v>
      </c>
      <c r="T78" s="642">
        <f>IF(Select2=1,Food!$W80,"")</f>
        <v>1.4152857830977816E-7</v>
      </c>
      <c r="U78" s="643">
        <f>IF(Select2=1,Paper!$W80,"")</f>
        <v>1.0758495961599758E-3</v>
      </c>
      <c r="V78" s="635">
        <f>IF(Select2=1,Nappies!$W80,"")</f>
        <v>0</v>
      </c>
      <c r="W78" s="643">
        <f>IF(Select2=1,Garden!$W80,"")</f>
        <v>0</v>
      </c>
      <c r="X78" s="635">
        <f>IF(Select2=1,Wood!$W80,"")</f>
        <v>1.5021702189965752E-3</v>
      </c>
      <c r="Y78" s="643">
        <f>IF(Select2=1,Textiles!$W80,"")</f>
        <v>1.3510669347125269E-4</v>
      </c>
      <c r="Z78" s="637">
        <f>Sludge!W80</f>
        <v>0</v>
      </c>
      <c r="AA78" s="637" t="str">
        <f>IF(Select2=2,MSW!$W80,"")</f>
        <v/>
      </c>
      <c r="AB78" s="644">
        <f>Industry!$W80</f>
        <v>0</v>
      </c>
      <c r="AC78" s="645">
        <f t="shared" si="4"/>
        <v>2.7132680372061132E-3</v>
      </c>
      <c r="AD78" s="646">
        <f>Recovery_OX!R73</f>
        <v>0</v>
      </c>
      <c r="AE78" s="605"/>
      <c r="AF78" s="649">
        <f>(AC78-AD78)*(1-Recovery_OX!U73)</f>
        <v>2.7132680372061132E-3</v>
      </c>
    </row>
    <row r="79" spans="2:32">
      <c r="B79" s="597">
        <f t="shared" si="1"/>
        <v>2062</v>
      </c>
      <c r="C79" s="642">
        <f>IF(Select2=1,Food!$K81,"")</f>
        <v>1.4179819432860439E-7</v>
      </c>
      <c r="D79" s="643">
        <f>IF(Select2=1,Paper!$K81,"")</f>
        <v>4.8550790907020966E-4</v>
      </c>
      <c r="E79" s="635">
        <f>IF(Select2=1,Nappies!$K81,"")</f>
        <v>4.847144869955294E-5</v>
      </c>
      <c r="F79" s="643">
        <f>IF(Select2=1,Garden!$K81,"")</f>
        <v>0</v>
      </c>
      <c r="G79" s="635">
        <f>IF(Select2=1,Wood!$K81,"")</f>
        <v>0</v>
      </c>
      <c r="H79" s="643">
        <f>IF(Select2=1,Textiles!$K81,"")</f>
        <v>1.1495003949372755E-4</v>
      </c>
      <c r="I79" s="644">
        <f>Sludge!K81</f>
        <v>0</v>
      </c>
      <c r="J79" s="644" t="str">
        <f>IF(Select2=2,MSW!$K81,"")</f>
        <v/>
      </c>
      <c r="K79" s="644">
        <f>Industry!$K81</f>
        <v>0</v>
      </c>
      <c r="L79" s="645">
        <f t="shared" si="3"/>
        <v>6.4907119545781875E-4</v>
      </c>
      <c r="M79" s="646">
        <f>Recovery_OX!C74</f>
        <v>0</v>
      </c>
      <c r="N79" s="605"/>
      <c r="O79" s="647">
        <f>(L79-M79)*(1-Recovery_OX!F74)</f>
        <v>6.4907119545781875E-4</v>
      </c>
      <c r="P79" s="604"/>
      <c r="Q79" s="606"/>
      <c r="S79" s="648">
        <f t="shared" si="2"/>
        <v>2062</v>
      </c>
      <c r="T79" s="642">
        <f>IF(Select2=1,Food!$W81,"")</f>
        <v>9.4869443127969069E-8</v>
      </c>
      <c r="U79" s="643">
        <f>IF(Select2=1,Paper!$W81,"")</f>
        <v>1.0031155146078717E-3</v>
      </c>
      <c r="V79" s="635">
        <f>IF(Select2=1,Nappies!$W81,"")</f>
        <v>0</v>
      </c>
      <c r="W79" s="643">
        <f>IF(Select2=1,Garden!$W81,"")</f>
        <v>0</v>
      </c>
      <c r="X79" s="635">
        <f>IF(Select2=1,Wood!$W81,"")</f>
        <v>1.4505036996039077E-3</v>
      </c>
      <c r="Y79" s="643">
        <f>IF(Select2=1,Textiles!$W81,"")</f>
        <v>1.2597264602052334E-4</v>
      </c>
      <c r="Z79" s="637">
        <f>Sludge!W81</f>
        <v>0</v>
      </c>
      <c r="AA79" s="637" t="str">
        <f>IF(Select2=2,MSW!$W81,"")</f>
        <v/>
      </c>
      <c r="AB79" s="644">
        <f>Industry!$W81</f>
        <v>0</v>
      </c>
      <c r="AC79" s="645">
        <f t="shared" si="4"/>
        <v>2.5796867296754306E-3</v>
      </c>
      <c r="AD79" s="646">
        <f>Recovery_OX!R74</f>
        <v>0</v>
      </c>
      <c r="AE79" s="605"/>
      <c r="AF79" s="649">
        <f>(AC79-AD79)*(1-Recovery_OX!U74)</f>
        <v>2.5796867296754306E-3</v>
      </c>
    </row>
    <row r="80" spans="2:32">
      <c r="B80" s="597">
        <f t="shared" si="1"/>
        <v>2063</v>
      </c>
      <c r="C80" s="642">
        <f>IF(Select2=1,Food!$K82,"")</f>
        <v>9.5050172150120638E-8</v>
      </c>
      <c r="D80" s="643">
        <f>IF(Select2=1,Paper!$K82,"")</f>
        <v>4.5268457393252257E-4</v>
      </c>
      <c r="E80" s="635">
        <f>IF(Select2=1,Nappies!$K82,"")</f>
        <v>4.0893655877269355E-5</v>
      </c>
      <c r="F80" s="643">
        <f>IF(Select2=1,Garden!$K82,"")</f>
        <v>0</v>
      </c>
      <c r="G80" s="635">
        <f>IF(Select2=1,Wood!$K82,"")</f>
        <v>0</v>
      </c>
      <c r="H80" s="643">
        <f>IF(Select2=1,Textiles!$K82,"")</f>
        <v>1.0717870642189624E-4</v>
      </c>
      <c r="I80" s="644">
        <f>Sludge!K82</f>
        <v>0</v>
      </c>
      <c r="J80" s="644" t="str">
        <f>IF(Select2=2,MSW!$K82,"")</f>
        <v/>
      </c>
      <c r="K80" s="644">
        <f>Industry!$K82</f>
        <v>0</v>
      </c>
      <c r="L80" s="645">
        <f t="shared" si="3"/>
        <v>6.0085198640383829E-4</v>
      </c>
      <c r="M80" s="646">
        <f>Recovery_OX!C75</f>
        <v>0</v>
      </c>
      <c r="N80" s="605"/>
      <c r="O80" s="647">
        <f>(L80-M80)*(1-Recovery_OX!F75)</f>
        <v>6.0085198640383829E-4</v>
      </c>
      <c r="P80" s="604"/>
      <c r="Q80" s="606"/>
      <c r="S80" s="648">
        <f t="shared" si="2"/>
        <v>2063</v>
      </c>
      <c r="T80" s="642">
        <f>IF(Select2=1,Food!$W82,"")</f>
        <v>6.3592889484915695E-8</v>
      </c>
      <c r="U80" s="643">
        <f>IF(Select2=1,Paper!$W82,"")</f>
        <v>9.3529870647215442E-4</v>
      </c>
      <c r="V80" s="635">
        <f>IF(Select2=1,Nappies!$W82,"")</f>
        <v>0</v>
      </c>
      <c r="W80" s="643">
        <f>IF(Select2=1,Garden!$W82,"")</f>
        <v>0</v>
      </c>
      <c r="X80" s="635">
        <f>IF(Select2=1,Wood!$W82,"")</f>
        <v>1.4006142286391715E-3</v>
      </c>
      <c r="Y80" s="643">
        <f>IF(Select2=1,Textiles!$W82,"")</f>
        <v>1.1745611662673561E-4</v>
      </c>
      <c r="Z80" s="637">
        <f>Sludge!W82</f>
        <v>0</v>
      </c>
      <c r="AA80" s="637" t="str">
        <f>IF(Select2=2,MSW!$W82,"")</f>
        <v/>
      </c>
      <c r="AB80" s="644">
        <f>Industry!$W82</f>
        <v>0</v>
      </c>
      <c r="AC80" s="645">
        <f t="shared" si="4"/>
        <v>2.4534326446275464E-3</v>
      </c>
      <c r="AD80" s="646">
        <f>Recovery_OX!R75</f>
        <v>0</v>
      </c>
      <c r="AE80" s="605"/>
      <c r="AF80" s="649">
        <f>(AC80-AD80)*(1-Recovery_OX!U75)</f>
        <v>2.4534326446275464E-3</v>
      </c>
    </row>
    <row r="81" spans="2:32">
      <c r="B81" s="597">
        <f t="shared" si="1"/>
        <v>2064</v>
      </c>
      <c r="C81" s="642">
        <f>IF(Select2=1,Food!$K83,"")</f>
        <v>6.371403577136431E-8</v>
      </c>
      <c r="D81" s="643">
        <f>IF(Select2=1,Paper!$K83,"")</f>
        <v>4.2208029910144139E-4</v>
      </c>
      <c r="E81" s="635">
        <f>IF(Select2=1,Nappies!$K83,"")</f>
        <v>3.4500538685652087E-5</v>
      </c>
      <c r="F81" s="643">
        <f>IF(Select2=1,Garden!$K83,"")</f>
        <v>0</v>
      </c>
      <c r="G81" s="635">
        <f>IF(Select2=1,Wood!$K83,"")</f>
        <v>0</v>
      </c>
      <c r="H81" s="643">
        <f>IF(Select2=1,Textiles!$K83,"")</f>
        <v>9.9932763493290039E-5</v>
      </c>
      <c r="I81" s="644">
        <f>Sludge!K83</f>
        <v>0</v>
      </c>
      <c r="J81" s="644" t="str">
        <f>IF(Select2=2,MSW!$K83,"")</f>
        <v/>
      </c>
      <c r="K81" s="644">
        <f>Industry!$K83</f>
        <v>0</v>
      </c>
      <c r="L81" s="645">
        <f t="shared" si="3"/>
        <v>5.5657731531615496E-4</v>
      </c>
      <c r="M81" s="646">
        <f>Recovery_OX!C76</f>
        <v>0</v>
      </c>
      <c r="N81" s="605"/>
      <c r="O81" s="647">
        <f>(L81-M81)*(1-Recovery_OX!F76)</f>
        <v>5.5657731531615496E-4</v>
      </c>
      <c r="P81" s="604"/>
      <c r="Q81" s="606"/>
      <c r="S81" s="648">
        <f t="shared" si="2"/>
        <v>2064</v>
      </c>
      <c r="T81" s="642">
        <f>IF(Select2=1,Food!$W83,"")</f>
        <v>4.2627588607068014E-8</v>
      </c>
      <c r="U81" s="643">
        <f>IF(Select2=1,Paper!$W83,"")</f>
        <v>8.720667336806643E-4</v>
      </c>
      <c r="V81" s="635">
        <f>IF(Select2=1,Nappies!$W83,"")</f>
        <v>0</v>
      </c>
      <c r="W81" s="643">
        <f>IF(Select2=1,Garden!$W83,"")</f>
        <v>0</v>
      </c>
      <c r="X81" s="635">
        <f>IF(Select2=1,Wood!$W83,"")</f>
        <v>1.3524406852613974E-3</v>
      </c>
      <c r="Y81" s="643">
        <f>IF(Select2=1,Textiles!$W83,"")</f>
        <v>1.0951535725292058E-4</v>
      </c>
      <c r="Z81" s="637">
        <f>Sludge!W83</f>
        <v>0</v>
      </c>
      <c r="AA81" s="637" t="str">
        <f>IF(Select2=2,MSW!$W83,"")</f>
        <v/>
      </c>
      <c r="AB81" s="644">
        <f>Industry!$W83</f>
        <v>0</v>
      </c>
      <c r="AC81" s="645">
        <f t="shared" ref="AC81:AC97" si="5">SUM(T81:AA81)</f>
        <v>2.3340654037835892E-3</v>
      </c>
      <c r="AD81" s="646">
        <f>Recovery_OX!R76</f>
        <v>0</v>
      </c>
      <c r="AE81" s="605"/>
      <c r="AF81" s="649">
        <f>(AC81-AD81)*(1-Recovery_OX!U76)</f>
        <v>2.3340654037835892E-3</v>
      </c>
    </row>
    <row r="82" spans="2:32">
      <c r="B82" s="597">
        <f t="shared" ref="B82:B97" si="6">B81+1</f>
        <v>2065</v>
      </c>
      <c r="C82" s="642">
        <f>IF(Select2=1,Food!$K84,"")</f>
        <v>4.270879539137729E-8</v>
      </c>
      <c r="D82" s="643">
        <f>IF(Select2=1,Paper!$K84,"")</f>
        <v>3.9354506238623813E-4</v>
      </c>
      <c r="E82" s="635">
        <f>IF(Select2=1,Nappies!$K84,"")</f>
        <v>2.9106890642707106E-5</v>
      </c>
      <c r="F82" s="643">
        <f>IF(Select2=1,Garden!$K84,"")</f>
        <v>0</v>
      </c>
      <c r="G82" s="635">
        <f>IF(Select2=1,Wood!$K84,"")</f>
        <v>0</v>
      </c>
      <c r="H82" s="643">
        <f>IF(Select2=1,Textiles!$K84,"")</f>
        <v>9.3176691087266397E-5</v>
      </c>
      <c r="I82" s="644">
        <f>Sludge!K84</f>
        <v>0</v>
      </c>
      <c r="J82" s="644" t="str">
        <f>IF(Select2=2,MSW!$K84,"")</f>
        <v/>
      </c>
      <c r="K82" s="644">
        <f>Industry!$K84</f>
        <v>0</v>
      </c>
      <c r="L82" s="645">
        <f t="shared" si="3"/>
        <v>5.1587135291160293E-4</v>
      </c>
      <c r="M82" s="646">
        <f>Recovery_OX!C77</f>
        <v>0</v>
      </c>
      <c r="N82" s="605"/>
      <c r="O82" s="647">
        <f>(L82-M82)*(1-Recovery_OX!F77)</f>
        <v>5.1587135291160293E-4</v>
      </c>
      <c r="P82" s="604"/>
      <c r="Q82" s="606"/>
      <c r="S82" s="648">
        <f t="shared" ref="S82:S97" si="7">S81+1</f>
        <v>2065</v>
      </c>
      <c r="T82" s="642">
        <f>IF(Select2=1,Food!$W84,"")</f>
        <v>2.8574127157478128E-8</v>
      </c>
      <c r="U82" s="643">
        <f>IF(Select2=1,Paper!$W84,"")</f>
        <v>8.1310963302941785E-4</v>
      </c>
      <c r="V82" s="635">
        <f>IF(Select2=1,Nappies!$W84,"")</f>
        <v>0</v>
      </c>
      <c r="W82" s="643">
        <f>IF(Select2=1,Garden!$W84,"")</f>
        <v>0</v>
      </c>
      <c r="X82" s="635">
        <f>IF(Select2=1,Wood!$W84,"")</f>
        <v>1.3059240508554999E-3</v>
      </c>
      <c r="Y82" s="643">
        <f>IF(Select2=1,Textiles!$W84,"")</f>
        <v>1.021114422874152E-4</v>
      </c>
      <c r="Z82" s="637">
        <f>Sludge!W84</f>
        <v>0</v>
      </c>
      <c r="AA82" s="637" t="str">
        <f>IF(Select2=2,MSW!$W84,"")</f>
        <v/>
      </c>
      <c r="AB82" s="644">
        <f>Industry!$W84</f>
        <v>0</v>
      </c>
      <c r="AC82" s="645">
        <f t="shared" si="5"/>
        <v>2.2211737002994906E-3</v>
      </c>
      <c r="AD82" s="646">
        <f>Recovery_OX!R77</f>
        <v>0</v>
      </c>
      <c r="AE82" s="605"/>
      <c r="AF82" s="649">
        <f>(AC82-AD82)*(1-Recovery_OX!U77)</f>
        <v>2.2211737002994906E-3</v>
      </c>
    </row>
    <row r="83" spans="2:32">
      <c r="B83" s="597">
        <f t="shared" si="6"/>
        <v>2066</v>
      </c>
      <c r="C83" s="642">
        <f>IF(Select2=1,Food!$K85,"")</f>
        <v>2.8628561692874724E-8</v>
      </c>
      <c r="D83" s="643">
        <f>IF(Select2=1,Paper!$K85,"")</f>
        <v>3.6693898402342928E-4</v>
      </c>
      <c r="E83" s="635">
        <f>IF(Select2=1,Nappies!$K85,"")</f>
        <v>2.4556459555770486E-5</v>
      </c>
      <c r="F83" s="643">
        <f>IF(Select2=1,Garden!$K85,"")</f>
        <v>0</v>
      </c>
      <c r="G83" s="635">
        <f>IF(Select2=1,Wood!$K85,"")</f>
        <v>0</v>
      </c>
      <c r="H83" s="643">
        <f>IF(Select2=1,Textiles!$K85,"")</f>
        <v>8.6877370929052856E-5</v>
      </c>
      <c r="I83" s="644">
        <f>Sludge!K85</f>
        <v>0</v>
      </c>
      <c r="J83" s="644" t="str">
        <f>IF(Select2=2,MSW!$K85,"")</f>
        <v/>
      </c>
      <c r="K83" s="644">
        <f>Industry!$K85</f>
        <v>0</v>
      </c>
      <c r="L83" s="645">
        <f t="shared" ref="L83:L97" si="8">SUM(C83:K83)</f>
        <v>4.7840144306994547E-4</v>
      </c>
      <c r="M83" s="646">
        <f>Recovery_OX!C78</f>
        <v>0</v>
      </c>
      <c r="N83" s="605"/>
      <c r="O83" s="647">
        <f>(L83-M83)*(1-Recovery_OX!F78)</f>
        <v>4.7840144306994547E-4</v>
      </c>
      <c r="P83" s="604"/>
      <c r="Q83" s="606"/>
      <c r="S83" s="648">
        <f t="shared" si="7"/>
        <v>2066</v>
      </c>
      <c r="T83" s="642">
        <f>IF(Select2=1,Food!$W85,"")</f>
        <v>1.9153810231628951E-8</v>
      </c>
      <c r="U83" s="643">
        <f>IF(Select2=1,Paper!$W85,"")</f>
        <v>7.5813839674262269E-4</v>
      </c>
      <c r="V83" s="635">
        <f>IF(Select2=1,Nappies!$W85,"")</f>
        <v>0</v>
      </c>
      <c r="W83" s="643">
        <f>IF(Select2=1,Garden!$W85,"")</f>
        <v>0</v>
      </c>
      <c r="X83" s="635">
        <f>IF(Select2=1,Wood!$W85,"")</f>
        <v>1.2610073367270926E-3</v>
      </c>
      <c r="Y83" s="643">
        <f>IF(Select2=1,Textiles!$W85,"")</f>
        <v>9.5208077730468831E-5</v>
      </c>
      <c r="Z83" s="637">
        <f>Sludge!W85</f>
        <v>0</v>
      </c>
      <c r="AA83" s="637" t="str">
        <f>IF(Select2=2,MSW!$W85,"")</f>
        <v/>
      </c>
      <c r="AB83" s="644">
        <f>Industry!$W85</f>
        <v>0</v>
      </c>
      <c r="AC83" s="645">
        <f t="shared" si="5"/>
        <v>2.114372965010416E-3</v>
      </c>
      <c r="AD83" s="646">
        <f>Recovery_OX!R78</f>
        <v>0</v>
      </c>
      <c r="AE83" s="605"/>
      <c r="AF83" s="649">
        <f>(AC83-AD83)*(1-Recovery_OX!U78)</f>
        <v>2.114372965010416E-3</v>
      </c>
    </row>
    <row r="84" spans="2:32">
      <c r="B84" s="597">
        <f t="shared" si="6"/>
        <v>2067</v>
      </c>
      <c r="C84" s="642">
        <f>IF(Select2=1,Food!$K86,"")</f>
        <v>1.9190298791901926E-8</v>
      </c>
      <c r="D84" s="643">
        <f>IF(Select2=1,Paper!$K86,"")</f>
        <v>3.4213164098601293E-4</v>
      </c>
      <c r="E84" s="635">
        <f>IF(Select2=1,Nappies!$K86,"")</f>
        <v>2.0717420947375618E-5</v>
      </c>
      <c r="F84" s="643">
        <f>IF(Select2=1,Garden!$K86,"")</f>
        <v>0</v>
      </c>
      <c r="G84" s="635">
        <f>IF(Select2=1,Wood!$K86,"")</f>
        <v>0</v>
      </c>
      <c r="H84" s="643">
        <f>IF(Select2=1,Textiles!$K86,"")</f>
        <v>8.100392374392556E-5</v>
      </c>
      <c r="I84" s="644">
        <f>Sludge!K86</f>
        <v>0</v>
      </c>
      <c r="J84" s="644" t="str">
        <f>IF(Select2=2,MSW!$K86,"")</f>
        <v/>
      </c>
      <c r="K84" s="644">
        <f>Industry!$K86</f>
        <v>0</v>
      </c>
      <c r="L84" s="645">
        <f t="shared" si="8"/>
        <v>4.4387217597610597E-4</v>
      </c>
      <c r="M84" s="646">
        <f>Recovery_OX!C79</f>
        <v>0</v>
      </c>
      <c r="N84" s="605"/>
      <c r="O84" s="647">
        <f>(L84-M84)*(1-Recovery_OX!F79)</f>
        <v>4.4387217597610597E-4</v>
      </c>
      <c r="P84" s="604"/>
      <c r="Q84" s="606"/>
      <c r="S84" s="648">
        <f t="shared" si="7"/>
        <v>2067</v>
      </c>
      <c r="T84" s="642">
        <f>IF(Select2=1,Food!$W86,"")</f>
        <v>1.2839182956223417E-8</v>
      </c>
      <c r="U84" s="643">
        <f>IF(Select2=1,Paper!$W86,"")</f>
        <v>7.0688355575622528E-4</v>
      </c>
      <c r="V84" s="635">
        <f>IF(Select2=1,Nappies!$W86,"")</f>
        <v>0</v>
      </c>
      <c r="W84" s="643">
        <f>IF(Select2=1,Garden!$W86,"")</f>
        <v>0</v>
      </c>
      <c r="X84" s="635">
        <f>IF(Select2=1,Wood!$W86,"")</f>
        <v>1.2176355142842093E-3</v>
      </c>
      <c r="Y84" s="643">
        <f>IF(Select2=1,Textiles!$W86,"")</f>
        <v>8.8771423281014291E-5</v>
      </c>
      <c r="Z84" s="637">
        <f>Sludge!W86</f>
        <v>0</v>
      </c>
      <c r="AA84" s="637" t="str">
        <f>IF(Select2=2,MSW!$W86,"")</f>
        <v/>
      </c>
      <c r="AB84" s="644">
        <f>Industry!$W86</f>
        <v>0</v>
      </c>
      <c r="AC84" s="645">
        <f t="shared" si="5"/>
        <v>2.0133033325044052E-3</v>
      </c>
      <c r="AD84" s="646">
        <f>Recovery_OX!R79</f>
        <v>0</v>
      </c>
      <c r="AE84" s="605"/>
      <c r="AF84" s="649">
        <f>(AC84-AD84)*(1-Recovery_OX!U79)</f>
        <v>2.0133033325044052E-3</v>
      </c>
    </row>
    <row r="85" spans="2:32">
      <c r="B85" s="597">
        <f t="shared" si="6"/>
        <v>2068</v>
      </c>
      <c r="C85" s="642">
        <f>IF(Select2=1,Food!$K87,"")</f>
        <v>1.2863641969625374E-8</v>
      </c>
      <c r="D85" s="643">
        <f>IF(Select2=1,Paper!$K87,"")</f>
        <v>3.1900142764963908E-4</v>
      </c>
      <c r="E85" s="635">
        <f>IF(Select2=1,Nappies!$K87,"")</f>
        <v>1.7478559143917728E-5</v>
      </c>
      <c r="F85" s="643">
        <f>IF(Select2=1,Garden!$K87,"")</f>
        <v>0</v>
      </c>
      <c r="G85" s="635">
        <f>IF(Select2=1,Wood!$K87,"")</f>
        <v>0</v>
      </c>
      <c r="H85" s="643">
        <f>IF(Select2=1,Textiles!$K87,"")</f>
        <v>7.5527557886968891E-5</v>
      </c>
      <c r="I85" s="644">
        <f>Sludge!K87</f>
        <v>0</v>
      </c>
      <c r="J85" s="644" t="str">
        <f>IF(Select2=2,MSW!$K87,"")</f>
        <v/>
      </c>
      <c r="K85" s="644">
        <f>Industry!$K87</f>
        <v>0</v>
      </c>
      <c r="L85" s="645">
        <f t="shared" si="8"/>
        <v>4.1202040832249531E-4</v>
      </c>
      <c r="M85" s="646">
        <f>Recovery_OX!C80</f>
        <v>0</v>
      </c>
      <c r="N85" s="605"/>
      <c r="O85" s="647">
        <f>(L85-M85)*(1-Recovery_OX!F80)</f>
        <v>4.1202040832249531E-4</v>
      </c>
      <c r="P85" s="604"/>
      <c r="Q85" s="606"/>
      <c r="S85" s="648">
        <f t="shared" si="7"/>
        <v>2068</v>
      </c>
      <c r="T85" s="642">
        <f>IF(Select2=1,Food!$W87,"")</f>
        <v>8.6063617102756766E-9</v>
      </c>
      <c r="U85" s="643">
        <f>IF(Select2=1,Paper!$W87,"")</f>
        <v>6.5909385878024627E-4</v>
      </c>
      <c r="V85" s="635">
        <f>IF(Select2=1,Nappies!$W87,"")</f>
        <v>0</v>
      </c>
      <c r="W85" s="643">
        <f>IF(Select2=1,Garden!$W87,"")</f>
        <v>0</v>
      </c>
      <c r="X85" s="635">
        <f>IF(Select2=1,Wood!$W87,"")</f>
        <v>1.1757554476204001E-3</v>
      </c>
      <c r="Y85" s="643">
        <f>IF(Select2=1,Textiles!$W87,"")</f>
        <v>8.2769926451472741E-5</v>
      </c>
      <c r="Z85" s="637">
        <f>Sludge!W87</f>
        <v>0</v>
      </c>
      <c r="AA85" s="637" t="str">
        <f>IF(Select2=2,MSW!$W87,"")</f>
        <v/>
      </c>
      <c r="AB85" s="644">
        <f>Industry!$W87</f>
        <v>0</v>
      </c>
      <c r="AC85" s="645">
        <f t="shared" si="5"/>
        <v>1.9176278392138294E-3</v>
      </c>
      <c r="AD85" s="646">
        <f>Recovery_OX!R80</f>
        <v>0</v>
      </c>
      <c r="AE85" s="605"/>
      <c r="AF85" s="649">
        <f>(AC85-AD85)*(1-Recovery_OX!U80)</f>
        <v>1.9176278392138294E-3</v>
      </c>
    </row>
    <row r="86" spans="2:32">
      <c r="B86" s="597">
        <f t="shared" si="6"/>
        <v>2069</v>
      </c>
      <c r="C86" s="642">
        <f>IF(Select2=1,Food!$K88,"")</f>
        <v>8.6227570772652627E-9</v>
      </c>
      <c r="D86" s="643">
        <f>IF(Select2=1,Paper!$K88,"")</f>
        <v>2.97434959681698E-4</v>
      </c>
      <c r="E86" s="635">
        <f>IF(Select2=1,Nappies!$K88,"")</f>
        <v>1.4746045394522396E-5</v>
      </c>
      <c r="F86" s="643">
        <f>IF(Select2=1,Garden!$K88,"")</f>
        <v>0</v>
      </c>
      <c r="G86" s="635">
        <f>IF(Select2=1,Wood!$K88,"")</f>
        <v>0</v>
      </c>
      <c r="H86" s="643">
        <f>IF(Select2=1,Textiles!$K88,"")</f>
        <v>7.0421428206398571E-5</v>
      </c>
      <c r="I86" s="644">
        <f>Sludge!K88</f>
        <v>0</v>
      </c>
      <c r="J86" s="644" t="str">
        <f>IF(Select2=2,MSW!$K88,"")</f>
        <v/>
      </c>
      <c r="K86" s="644">
        <f>Industry!$K88</f>
        <v>0</v>
      </c>
      <c r="L86" s="645">
        <f t="shared" si="8"/>
        <v>3.8261105603969625E-4</v>
      </c>
      <c r="M86" s="646">
        <f>Recovery_OX!C81</f>
        <v>0</v>
      </c>
      <c r="N86" s="605"/>
      <c r="O86" s="647">
        <f>(L86-M86)*(1-Recovery_OX!F81)</f>
        <v>3.8261105603969625E-4</v>
      </c>
      <c r="P86" s="604"/>
      <c r="Q86" s="606"/>
      <c r="S86" s="648">
        <f t="shared" si="7"/>
        <v>2069</v>
      </c>
      <c r="T86" s="642">
        <f>IF(Select2=1,Food!$W88,"")</f>
        <v>5.7690167778313551E-9</v>
      </c>
      <c r="U86" s="643">
        <f>IF(Select2=1,Paper!$W88,"")</f>
        <v>6.1453504066466547E-4</v>
      </c>
      <c r="V86" s="635">
        <f>IF(Select2=1,Nappies!$W88,"")</f>
        <v>0</v>
      </c>
      <c r="W86" s="643">
        <f>IF(Select2=1,Garden!$W88,"")</f>
        <v>0</v>
      </c>
      <c r="X86" s="635">
        <f>IF(Select2=1,Wood!$W88,"")</f>
        <v>1.1353158284165977E-3</v>
      </c>
      <c r="Y86" s="643">
        <f>IF(Select2=1,Textiles!$W88,"")</f>
        <v>7.7174167897423059E-5</v>
      </c>
      <c r="Z86" s="637">
        <f>Sludge!W88</f>
        <v>0</v>
      </c>
      <c r="AA86" s="637" t="str">
        <f>IF(Select2=2,MSW!$W88,"")</f>
        <v/>
      </c>
      <c r="AB86" s="644">
        <f>Industry!$W88</f>
        <v>0</v>
      </c>
      <c r="AC86" s="645">
        <f t="shared" si="5"/>
        <v>1.8270308059954643E-3</v>
      </c>
      <c r="AD86" s="646">
        <f>Recovery_OX!R81</f>
        <v>0</v>
      </c>
      <c r="AE86" s="605"/>
      <c r="AF86" s="649">
        <f>(AC86-AD86)*(1-Recovery_OX!U81)</f>
        <v>1.8270308059954643E-3</v>
      </c>
    </row>
    <row r="87" spans="2:32">
      <c r="B87" s="597">
        <f t="shared" si="6"/>
        <v>2070</v>
      </c>
      <c r="C87" s="642">
        <f>IF(Select2=1,Food!$K89,"")</f>
        <v>5.7800069209865855E-9</v>
      </c>
      <c r="D87" s="643">
        <f>IF(Select2=1,Paper!$K89,"")</f>
        <v>2.7732651823119011E-4</v>
      </c>
      <c r="E87" s="635">
        <f>IF(Select2=1,Nappies!$K89,"")</f>
        <v>1.2440719683291686E-5</v>
      </c>
      <c r="F87" s="643">
        <f>IF(Select2=1,Garden!$K89,"")</f>
        <v>0</v>
      </c>
      <c r="G87" s="635">
        <f>IF(Select2=1,Wood!$K89,"")</f>
        <v>0</v>
      </c>
      <c r="H87" s="643">
        <f>IF(Select2=1,Textiles!$K89,"")</f>
        <v>6.5660504448596438E-5</v>
      </c>
      <c r="I87" s="644">
        <f>Sludge!K89</f>
        <v>0</v>
      </c>
      <c r="J87" s="644" t="str">
        <f>IF(Select2=2,MSW!$K89,"")</f>
        <v/>
      </c>
      <c r="K87" s="644">
        <f>Industry!$K89</f>
        <v>0</v>
      </c>
      <c r="L87" s="645">
        <f t="shared" si="8"/>
        <v>3.5543352236999925E-4</v>
      </c>
      <c r="M87" s="646">
        <f>Recovery_OX!C82</f>
        <v>0</v>
      </c>
      <c r="N87" s="605"/>
      <c r="O87" s="647">
        <f>(L87-M87)*(1-Recovery_OX!F82)</f>
        <v>3.5543352236999925E-4</v>
      </c>
      <c r="P87" s="604"/>
      <c r="Q87" s="606"/>
      <c r="S87" s="648">
        <f t="shared" si="7"/>
        <v>2070</v>
      </c>
      <c r="T87" s="642">
        <f>IF(Select2=1,Food!$W89,"")</f>
        <v>3.8670875920962899E-9</v>
      </c>
      <c r="U87" s="643">
        <f>IF(Select2=1,Paper!$W89,"")</f>
        <v>5.729886740313846E-4</v>
      </c>
      <c r="V87" s="635">
        <f>IF(Select2=1,Nappies!$W89,"")</f>
        <v>0</v>
      </c>
      <c r="W87" s="643">
        <f>IF(Select2=1,Garden!$W89,"")</f>
        <v>0</v>
      </c>
      <c r="X87" s="635">
        <f>IF(Select2=1,Wood!$W89,"")</f>
        <v>1.0962671130820127E-3</v>
      </c>
      <c r="Y87" s="643">
        <f>IF(Select2=1,Textiles!$W89,"")</f>
        <v>7.1956717203941283E-5</v>
      </c>
      <c r="Z87" s="637">
        <f>Sludge!W89</f>
        <v>0</v>
      </c>
      <c r="AA87" s="637" t="str">
        <f>IF(Select2=2,MSW!$W89,"")</f>
        <v/>
      </c>
      <c r="AB87" s="644">
        <f>Industry!$W89</f>
        <v>0</v>
      </c>
      <c r="AC87" s="645">
        <f t="shared" si="5"/>
        <v>1.7412163714049305E-3</v>
      </c>
      <c r="AD87" s="646">
        <f>Recovery_OX!R82</f>
        <v>0</v>
      </c>
      <c r="AE87" s="605"/>
      <c r="AF87" s="649">
        <f>(AC87-AD87)*(1-Recovery_OX!U82)</f>
        <v>1.7412163714049305E-3</v>
      </c>
    </row>
    <row r="88" spans="2:32">
      <c r="B88" s="597">
        <f t="shared" si="6"/>
        <v>2071</v>
      </c>
      <c r="C88" s="642">
        <f>IF(Select2=1,Food!$K90,"")</f>
        <v>3.8744545053620418E-9</v>
      </c>
      <c r="D88" s="643">
        <f>IF(Select2=1,Paper!$K90,"")</f>
        <v>2.5857753169479595E-4</v>
      </c>
      <c r="E88" s="635">
        <f>IF(Select2=1,Nappies!$K90,"")</f>
        <v>1.0495797489931301E-5</v>
      </c>
      <c r="F88" s="643">
        <f>IF(Select2=1,Garden!$K90,"")</f>
        <v>0</v>
      </c>
      <c r="G88" s="635">
        <f>IF(Select2=1,Wood!$K90,"")</f>
        <v>0</v>
      </c>
      <c r="H88" s="643">
        <f>IF(Select2=1,Textiles!$K90,"")</f>
        <v>6.1221448559778353E-5</v>
      </c>
      <c r="I88" s="644">
        <f>Sludge!K90</f>
        <v>0</v>
      </c>
      <c r="J88" s="644" t="str">
        <f>IF(Select2=2,MSW!$K90,"")</f>
        <v/>
      </c>
      <c r="K88" s="644">
        <f>Industry!$K90</f>
        <v>0</v>
      </c>
      <c r="L88" s="645">
        <f t="shared" si="8"/>
        <v>3.3029865219901097E-4</v>
      </c>
      <c r="M88" s="646">
        <f>Recovery_OX!C83</f>
        <v>0</v>
      </c>
      <c r="N88" s="605"/>
      <c r="O88" s="647">
        <f>(L88-M88)*(1-Recovery_OX!F83)</f>
        <v>3.3029865219901097E-4</v>
      </c>
      <c r="P88" s="604"/>
      <c r="Q88" s="606"/>
      <c r="S88" s="648">
        <f t="shared" si="7"/>
        <v>2071</v>
      </c>
      <c r="T88" s="642">
        <f>IF(Select2=1,Food!$W90,"")</f>
        <v>2.5921863327578345E-9</v>
      </c>
      <c r="U88" s="643">
        <f>IF(Select2=1,Paper!$W90,"")</f>
        <v>5.3425109854296688E-4</v>
      </c>
      <c r="V88" s="635">
        <f>IF(Select2=1,Nappies!$W90,"")</f>
        <v>0</v>
      </c>
      <c r="W88" s="643">
        <f>IF(Select2=1,Garden!$W90,"")</f>
        <v>0</v>
      </c>
      <c r="X88" s="635">
        <f>IF(Select2=1,Wood!$W90,"")</f>
        <v>1.0585614620570376E-3</v>
      </c>
      <c r="Y88" s="643">
        <f>IF(Select2=1,Textiles!$W90,"")</f>
        <v>6.7091998421674884E-5</v>
      </c>
      <c r="Z88" s="637">
        <f>Sludge!W90</f>
        <v>0</v>
      </c>
      <c r="AA88" s="637" t="str">
        <f>IF(Select2=2,MSW!$W90,"")</f>
        <v/>
      </c>
      <c r="AB88" s="644">
        <f>Industry!$W90</f>
        <v>0</v>
      </c>
      <c r="AC88" s="645">
        <f t="shared" si="5"/>
        <v>1.659907151208012E-3</v>
      </c>
      <c r="AD88" s="646">
        <f>Recovery_OX!R83</f>
        <v>0</v>
      </c>
      <c r="AE88" s="605"/>
      <c r="AF88" s="649">
        <f>(AC88-AD88)*(1-Recovery_OX!U83)</f>
        <v>1.659907151208012E-3</v>
      </c>
    </row>
    <row r="89" spans="2:32">
      <c r="B89" s="597">
        <f t="shared" si="6"/>
        <v>2072</v>
      </c>
      <c r="C89" s="642">
        <f>IF(Select2=1,Food!$K91,"")</f>
        <v>2.5971245223972737E-9</v>
      </c>
      <c r="D89" s="643">
        <f>IF(Select2=1,Paper!$K91,"")</f>
        <v>2.4109609251876223E-4</v>
      </c>
      <c r="E89" s="635">
        <f>IF(Select2=1,Nappies!$K91,"")</f>
        <v>8.8549350643756759E-6</v>
      </c>
      <c r="F89" s="643">
        <f>IF(Select2=1,Garden!$K91,"")</f>
        <v>0</v>
      </c>
      <c r="G89" s="635">
        <f>IF(Select2=1,Wood!$K91,"")</f>
        <v>0</v>
      </c>
      <c r="H89" s="643">
        <f>IF(Select2=1,Textiles!$K91,"")</f>
        <v>5.7082500282827257E-5</v>
      </c>
      <c r="I89" s="644">
        <f>Sludge!K91</f>
        <v>0</v>
      </c>
      <c r="J89" s="644" t="str">
        <f>IF(Select2=2,MSW!$K91,"")</f>
        <v/>
      </c>
      <c r="K89" s="644">
        <f>Industry!$K91</f>
        <v>0</v>
      </c>
      <c r="L89" s="645">
        <f t="shared" si="8"/>
        <v>3.0703612499048758E-4</v>
      </c>
      <c r="M89" s="646">
        <f>Recovery_OX!C84</f>
        <v>0</v>
      </c>
      <c r="N89" s="605"/>
      <c r="O89" s="647">
        <f>(L89-M89)*(1-Recovery_OX!F84)</f>
        <v>3.0703612499048758E-4</v>
      </c>
      <c r="P89" s="604"/>
      <c r="Q89" s="606"/>
      <c r="S89" s="648">
        <f t="shared" si="7"/>
        <v>2072</v>
      </c>
      <c r="T89" s="642">
        <f>IF(Select2=1,Food!$W91,"")</f>
        <v>1.7375944619071867E-9</v>
      </c>
      <c r="U89" s="643">
        <f>IF(Select2=1,Paper!$W91,"")</f>
        <v>4.9813242255942612E-4</v>
      </c>
      <c r="V89" s="635">
        <f>IF(Select2=1,Nappies!$W91,"")</f>
        <v>0</v>
      </c>
      <c r="W89" s="643">
        <f>IF(Select2=1,Garden!$W91,"")</f>
        <v>0</v>
      </c>
      <c r="X89" s="635">
        <f>IF(Select2=1,Wood!$W91,"")</f>
        <v>1.022152681203804E-3</v>
      </c>
      <c r="Y89" s="643">
        <f>IF(Select2=1,Textiles!$W91,"")</f>
        <v>6.2556164693509294E-5</v>
      </c>
      <c r="Z89" s="637">
        <f>Sludge!W91</f>
        <v>0</v>
      </c>
      <c r="AA89" s="637" t="str">
        <f>IF(Select2=2,MSW!$W91,"")</f>
        <v/>
      </c>
      <c r="AB89" s="644">
        <f>Industry!$W91</f>
        <v>0</v>
      </c>
      <c r="AC89" s="645">
        <f t="shared" si="5"/>
        <v>1.5828430060512012E-3</v>
      </c>
      <c r="AD89" s="646">
        <f>Recovery_OX!R84</f>
        <v>0</v>
      </c>
      <c r="AE89" s="605"/>
      <c r="AF89" s="649">
        <f>(AC89-AD89)*(1-Recovery_OX!U84)</f>
        <v>1.5828430060512012E-3</v>
      </c>
    </row>
    <row r="90" spans="2:32">
      <c r="B90" s="597">
        <f t="shared" si="6"/>
        <v>2073</v>
      </c>
      <c r="C90" s="642">
        <f>IF(Select2=1,Food!$K92,"")</f>
        <v>1.7409046294136284E-9</v>
      </c>
      <c r="D90" s="643">
        <f>IF(Select2=1,Paper!$K92,"")</f>
        <v>2.2479650666796668E-4</v>
      </c>
      <c r="E90" s="635">
        <f>IF(Select2=1,Nappies!$K92,"")</f>
        <v>7.4705971670593919E-6</v>
      </c>
      <c r="F90" s="643">
        <f>IF(Select2=1,Garden!$K92,"")</f>
        <v>0</v>
      </c>
      <c r="G90" s="635">
        <f>IF(Select2=1,Wood!$K92,"")</f>
        <v>0</v>
      </c>
      <c r="H90" s="643">
        <f>IF(Select2=1,Textiles!$K92,"")</f>
        <v>5.3223370488487669E-5</v>
      </c>
      <c r="I90" s="644">
        <f>Sludge!K92</f>
        <v>0</v>
      </c>
      <c r="J90" s="644" t="str">
        <f>IF(Select2=2,MSW!$K92,"")</f>
        <v/>
      </c>
      <c r="K90" s="644">
        <f>Industry!$K92</f>
        <v>0</v>
      </c>
      <c r="L90" s="645">
        <f t="shared" si="8"/>
        <v>2.8549221522814313E-4</v>
      </c>
      <c r="M90" s="646">
        <f>Recovery_OX!C85</f>
        <v>0</v>
      </c>
      <c r="N90" s="605"/>
      <c r="O90" s="647">
        <f>(L90-M90)*(1-Recovery_OX!F85)</f>
        <v>2.8549221522814313E-4</v>
      </c>
      <c r="P90" s="604"/>
      <c r="Q90" s="606"/>
      <c r="S90" s="648">
        <f t="shared" si="7"/>
        <v>2073</v>
      </c>
      <c r="T90" s="642">
        <f>IF(Select2=1,Food!$W92,"")</f>
        <v>1.1647443996968973E-9</v>
      </c>
      <c r="U90" s="643">
        <f>IF(Select2=1,Paper!$W92,"")</f>
        <v>4.6445559228918732E-4</v>
      </c>
      <c r="V90" s="635">
        <f>IF(Select2=1,Nappies!$W92,"")</f>
        <v>0</v>
      </c>
      <c r="W90" s="643">
        <f>IF(Select2=1,Garden!$W92,"")</f>
        <v>0</v>
      </c>
      <c r="X90" s="635">
        <f>IF(Select2=1,Wood!$W92,"")</f>
        <v>9.8699616521258663E-4</v>
      </c>
      <c r="Y90" s="643">
        <f>IF(Select2=1,Textiles!$W92,"")</f>
        <v>5.8326981357246737E-5</v>
      </c>
      <c r="Z90" s="637">
        <f>Sludge!W92</f>
        <v>0</v>
      </c>
      <c r="AA90" s="637" t="str">
        <f>IF(Select2=2,MSW!$W92,"")</f>
        <v/>
      </c>
      <c r="AB90" s="644">
        <f>Industry!$W92</f>
        <v>0</v>
      </c>
      <c r="AC90" s="645">
        <f t="shared" si="5"/>
        <v>1.5097799036034205E-3</v>
      </c>
      <c r="AD90" s="646">
        <f>Recovery_OX!R85</f>
        <v>0</v>
      </c>
      <c r="AE90" s="605"/>
      <c r="AF90" s="649">
        <f>(AC90-AD90)*(1-Recovery_OX!U85)</f>
        <v>1.5097799036034205E-3</v>
      </c>
    </row>
    <row r="91" spans="2:32">
      <c r="B91" s="597">
        <f t="shared" si="6"/>
        <v>2074</v>
      </c>
      <c r="C91" s="642">
        <f>IF(Select2=1,Food!$K93,"")</f>
        <v>1.166963271332201E-9</v>
      </c>
      <c r="D91" s="643">
        <f>IF(Select2=1,Paper!$K93,"")</f>
        <v>2.0959887355365841E-4</v>
      </c>
      <c r="E91" s="635">
        <f>IF(Select2=1,Nappies!$K93,"")</f>
        <v>6.3026799888126253E-6</v>
      </c>
      <c r="F91" s="643">
        <f>IF(Select2=1,Garden!$K93,"")</f>
        <v>0</v>
      </c>
      <c r="G91" s="635">
        <f>IF(Select2=1,Wood!$K93,"")</f>
        <v>0</v>
      </c>
      <c r="H91" s="643">
        <f>IF(Select2=1,Textiles!$K93,"")</f>
        <v>4.962514171803054E-5</v>
      </c>
      <c r="I91" s="644">
        <f>Sludge!K93</f>
        <v>0</v>
      </c>
      <c r="J91" s="644" t="str">
        <f>IF(Select2=2,MSW!$K93,"")</f>
        <v/>
      </c>
      <c r="K91" s="644">
        <f>Industry!$K93</f>
        <v>0</v>
      </c>
      <c r="L91" s="645">
        <f t="shared" si="8"/>
        <v>2.655278622237729E-4</v>
      </c>
      <c r="M91" s="646">
        <f>Recovery_OX!C86</f>
        <v>0</v>
      </c>
      <c r="N91" s="605"/>
      <c r="O91" s="647">
        <f>(L91-M91)*(1-Recovery_OX!F86)</f>
        <v>2.655278622237729E-4</v>
      </c>
      <c r="P91" s="604"/>
      <c r="Q91" s="606"/>
      <c r="S91" s="648">
        <f t="shared" si="7"/>
        <v>2074</v>
      </c>
      <c r="T91" s="642">
        <f>IF(Select2=1,Food!$W93,"")</f>
        <v>7.8075151962457722E-10</v>
      </c>
      <c r="U91" s="643">
        <f>IF(Select2=1,Paper!$W93,"")</f>
        <v>4.3305552387119502E-4</v>
      </c>
      <c r="V91" s="635">
        <f>IF(Select2=1,Nappies!$W93,"")</f>
        <v>0</v>
      </c>
      <c r="W91" s="643">
        <f>IF(Select2=1,Garden!$W93,"")</f>
        <v>0</v>
      </c>
      <c r="X91" s="635">
        <f>IF(Select2=1,Wood!$W93,"")</f>
        <v>9.5304884295472161E-4</v>
      </c>
      <c r="Y91" s="643">
        <f>IF(Select2=1,Textiles!$W93,"")</f>
        <v>5.4383716951266317E-5</v>
      </c>
      <c r="Z91" s="637">
        <f>Sludge!W93</f>
        <v>0</v>
      </c>
      <c r="AA91" s="637" t="str">
        <f>IF(Select2=2,MSW!$W93,"")</f>
        <v/>
      </c>
      <c r="AB91" s="644">
        <f>Industry!$W93</f>
        <v>0</v>
      </c>
      <c r="AC91" s="645">
        <f t="shared" si="5"/>
        <v>1.4404888645287025E-3</v>
      </c>
      <c r="AD91" s="646">
        <f>Recovery_OX!R86</f>
        <v>0</v>
      </c>
      <c r="AE91" s="605"/>
      <c r="AF91" s="649">
        <f>(AC91-AD91)*(1-Recovery_OX!U86)</f>
        <v>1.4404888645287025E-3</v>
      </c>
    </row>
    <row r="92" spans="2:32">
      <c r="B92" s="597">
        <f t="shared" si="6"/>
        <v>2075</v>
      </c>
      <c r="C92" s="642">
        <f>IF(Select2=1,Food!$K94,"")</f>
        <v>7.822388737613012E-10</v>
      </c>
      <c r="D92" s="643">
        <f>IF(Select2=1,Paper!$K94,"")</f>
        <v>1.954286943606794E-4</v>
      </c>
      <c r="E92" s="635">
        <f>IF(Select2=1,Nappies!$K94,"")</f>
        <v>5.3173493568273019E-6</v>
      </c>
      <c r="F92" s="643">
        <f>IF(Select2=1,Garden!$K94,"")</f>
        <v>0</v>
      </c>
      <c r="G92" s="635">
        <f>IF(Select2=1,Wood!$K94,"")</f>
        <v>0</v>
      </c>
      <c r="H92" s="643">
        <f>IF(Select2=1,Textiles!$K94,"")</f>
        <v>4.6270175449848527E-5</v>
      </c>
      <c r="I92" s="644">
        <f>Sludge!K94</f>
        <v>0</v>
      </c>
      <c r="J92" s="644" t="str">
        <f>IF(Select2=2,MSW!$K94,"")</f>
        <v/>
      </c>
      <c r="K92" s="644">
        <f>Industry!$K94</f>
        <v>0</v>
      </c>
      <c r="L92" s="645">
        <f t="shared" si="8"/>
        <v>2.4701700140622901E-4</v>
      </c>
      <c r="M92" s="646">
        <f>Recovery_OX!C87</f>
        <v>0</v>
      </c>
      <c r="N92" s="605"/>
      <c r="O92" s="647">
        <f>(L92-M92)*(1-Recovery_OX!F87)</f>
        <v>2.4701700140622901E-4</v>
      </c>
      <c r="P92" s="604"/>
      <c r="Q92" s="606"/>
      <c r="S92" s="648">
        <f t="shared" si="7"/>
        <v>2075</v>
      </c>
      <c r="T92" s="642">
        <f>IF(Select2=1,Food!$W94,"")</f>
        <v>5.2335339457714195E-10</v>
      </c>
      <c r="U92" s="643">
        <f>IF(Select2=1,Paper!$W94,"")</f>
        <v>4.0377829413363513E-4</v>
      </c>
      <c r="V92" s="635">
        <f>IF(Select2=1,Nappies!$W94,"")</f>
        <v>0</v>
      </c>
      <c r="W92" s="643">
        <f>IF(Select2=1,Garden!$W94,"")</f>
        <v>0</v>
      </c>
      <c r="X92" s="635">
        <f>IF(Select2=1,Wood!$W94,"")</f>
        <v>9.2026912471508606E-4</v>
      </c>
      <c r="Y92" s="643">
        <f>IF(Select2=1,Textiles!$W94,"")</f>
        <v>5.0707041588875072E-5</v>
      </c>
      <c r="Z92" s="637">
        <f>Sludge!W94</f>
        <v>0</v>
      </c>
      <c r="AA92" s="637" t="str">
        <f>IF(Select2=2,MSW!$W94,"")</f>
        <v/>
      </c>
      <c r="AB92" s="644">
        <f>Industry!$W94</f>
        <v>0</v>
      </c>
      <c r="AC92" s="645">
        <f t="shared" si="5"/>
        <v>1.3747549837909909E-3</v>
      </c>
      <c r="AD92" s="646">
        <f>Recovery_OX!R87</f>
        <v>0</v>
      </c>
      <c r="AE92" s="605"/>
      <c r="AF92" s="649">
        <f>(AC92-AD92)*(1-Recovery_OX!U87)</f>
        <v>1.3747549837909909E-3</v>
      </c>
    </row>
    <row r="93" spans="2:32">
      <c r="B93" s="597">
        <f t="shared" si="6"/>
        <v>2076</v>
      </c>
      <c r="C93" s="642">
        <f>IF(Select2=1,Food!$K95,"")</f>
        <v>5.2435039787054209E-10</v>
      </c>
      <c r="D93" s="643">
        <f>IF(Select2=1,Paper!$K95,"")</f>
        <v>1.8221650685418592E-4</v>
      </c>
      <c r="E93" s="635">
        <f>IF(Select2=1,Nappies!$K95,"")</f>
        <v>4.4860605699066045E-6</v>
      </c>
      <c r="F93" s="643">
        <f>IF(Select2=1,Garden!$K95,"")</f>
        <v>0</v>
      </c>
      <c r="G93" s="635">
        <f>IF(Select2=1,Wood!$K95,"")</f>
        <v>0</v>
      </c>
      <c r="H93" s="643">
        <f>IF(Select2=1,Textiles!$K95,"")</f>
        <v>4.314202563540269E-5</v>
      </c>
      <c r="I93" s="644">
        <f>Sludge!K95</f>
        <v>0</v>
      </c>
      <c r="J93" s="644" t="str">
        <f>IF(Select2=2,MSW!$K95,"")</f>
        <v/>
      </c>
      <c r="K93" s="644">
        <f>Industry!$K95</f>
        <v>0</v>
      </c>
      <c r="L93" s="645">
        <f t="shared" si="8"/>
        <v>2.2984511740989307E-4</v>
      </c>
      <c r="M93" s="646">
        <f>Recovery_OX!C88</f>
        <v>0</v>
      </c>
      <c r="N93" s="605"/>
      <c r="O93" s="647">
        <f>(L93-M93)*(1-Recovery_OX!F88)</f>
        <v>2.2984511740989307E-4</v>
      </c>
      <c r="P93" s="604"/>
      <c r="Q93" s="606"/>
      <c r="S93" s="648">
        <f t="shared" si="7"/>
        <v>2076</v>
      </c>
      <c r="T93" s="642">
        <f>IF(Select2=1,Food!$W95,"")</f>
        <v>3.5081427154585793E-10</v>
      </c>
      <c r="U93" s="643">
        <f>IF(Select2=1,Paper!$W95,"")</f>
        <v>3.7648038606236762E-4</v>
      </c>
      <c r="V93" s="635">
        <f>IF(Select2=1,Nappies!$W95,"")</f>
        <v>0</v>
      </c>
      <c r="W93" s="643">
        <f>IF(Select2=1,Garden!$W95,"")</f>
        <v>0</v>
      </c>
      <c r="X93" s="635">
        <f>IF(Select2=1,Wood!$W95,"")</f>
        <v>8.8861685123949703E-4</v>
      </c>
      <c r="Y93" s="643">
        <f>IF(Select2=1,Textiles!$W95,"")</f>
        <v>4.7278932203181012E-5</v>
      </c>
      <c r="Z93" s="637">
        <f>Sludge!W95</f>
        <v>0</v>
      </c>
      <c r="AA93" s="637" t="str">
        <f>IF(Select2=2,MSW!$W95,"")</f>
        <v/>
      </c>
      <c r="AB93" s="644">
        <f>Industry!$W95</f>
        <v>0</v>
      </c>
      <c r="AC93" s="645">
        <f t="shared" si="5"/>
        <v>1.3123765203193172E-3</v>
      </c>
      <c r="AD93" s="646">
        <f>Recovery_OX!R88</f>
        <v>0</v>
      </c>
      <c r="AE93" s="605"/>
      <c r="AF93" s="649">
        <f>(AC93-AD93)*(1-Recovery_OX!U88)</f>
        <v>1.3123765203193172E-3</v>
      </c>
    </row>
    <row r="94" spans="2:32">
      <c r="B94" s="597">
        <f t="shared" si="6"/>
        <v>2077</v>
      </c>
      <c r="C94" s="642">
        <f>IF(Select2=1,Food!$K96,"")</f>
        <v>3.5148258283938754E-10</v>
      </c>
      <c r="D94" s="643">
        <f>IF(Select2=1,Paper!$K96,"")</f>
        <v>1.6989754487569281E-4</v>
      </c>
      <c r="E94" s="635">
        <f>IF(Select2=1,Nappies!$K96,"")</f>
        <v>3.7847314679505237E-6</v>
      </c>
      <c r="F94" s="643">
        <f>IF(Select2=1,Garden!$K96,"")</f>
        <v>0</v>
      </c>
      <c r="G94" s="635">
        <f>IF(Select2=1,Wood!$K96,"")</f>
        <v>0</v>
      </c>
      <c r="H94" s="643">
        <f>IF(Select2=1,Textiles!$K96,"")</f>
        <v>4.0225358080673459E-5</v>
      </c>
      <c r="I94" s="644">
        <f>Sludge!K96</f>
        <v>0</v>
      </c>
      <c r="J94" s="644" t="str">
        <f>IF(Select2=2,MSW!$K96,"")</f>
        <v/>
      </c>
      <c r="K94" s="644">
        <f>Industry!$K96</f>
        <v>0</v>
      </c>
      <c r="L94" s="645">
        <f t="shared" si="8"/>
        <v>2.1390798590689963E-4</v>
      </c>
      <c r="M94" s="646">
        <f>Recovery_OX!C89</f>
        <v>0</v>
      </c>
      <c r="N94" s="605"/>
      <c r="O94" s="647">
        <f>(L94-M94)*(1-Recovery_OX!F89)</f>
        <v>2.1390798590689963E-4</v>
      </c>
      <c r="P94" s="604"/>
      <c r="Q94" s="606"/>
      <c r="S94" s="648">
        <f t="shared" si="7"/>
        <v>2077</v>
      </c>
      <c r="T94" s="642">
        <f>IF(Select2=1,Food!$W96,"")</f>
        <v>2.3515783865257876E-10</v>
      </c>
      <c r="U94" s="643">
        <f>IF(Select2=1,Paper!$W96,"")</f>
        <v>3.5102798528035704E-4</v>
      </c>
      <c r="V94" s="635">
        <f>IF(Select2=1,Nappies!$W96,"")</f>
        <v>0</v>
      </c>
      <c r="W94" s="643">
        <f>IF(Select2=1,Garden!$W96,"")</f>
        <v>0</v>
      </c>
      <c r="X94" s="635">
        <f>IF(Select2=1,Wood!$W96,"")</f>
        <v>8.5805324453460253E-4</v>
      </c>
      <c r="Y94" s="643">
        <f>IF(Select2=1,Textiles!$W96,"")</f>
        <v>4.4082584197998302E-5</v>
      </c>
      <c r="Z94" s="637">
        <f>Sludge!W96</f>
        <v>0</v>
      </c>
      <c r="AA94" s="637" t="str">
        <f>IF(Select2=2,MSW!$W96,"")</f>
        <v/>
      </c>
      <c r="AB94" s="644">
        <f>Industry!$W96</f>
        <v>0</v>
      </c>
      <c r="AC94" s="645">
        <f t="shared" si="5"/>
        <v>1.2531640491707965E-3</v>
      </c>
      <c r="AD94" s="646">
        <f>Recovery_OX!R89</f>
        <v>0</v>
      </c>
      <c r="AE94" s="605"/>
      <c r="AF94" s="649">
        <f>(AC94-AD94)*(1-Recovery_OX!U89)</f>
        <v>1.2531640491707965E-3</v>
      </c>
    </row>
    <row r="95" spans="2:32">
      <c r="B95" s="597">
        <f t="shared" si="6"/>
        <v>2078</v>
      </c>
      <c r="C95" s="642">
        <f>IF(Select2=1,Food!$K97,"")</f>
        <v>2.3560582110962367E-10</v>
      </c>
      <c r="D95" s="643">
        <f>IF(Select2=1,Paper!$K97,"")</f>
        <v>1.5841142085928949E-4</v>
      </c>
      <c r="E95" s="635">
        <f>IF(Select2=1,Nappies!$K97,"")</f>
        <v>3.1930447797750403E-6</v>
      </c>
      <c r="F95" s="643">
        <f>IF(Select2=1,Garden!$K97,"")</f>
        <v>0</v>
      </c>
      <c r="G95" s="635">
        <f>IF(Select2=1,Wood!$K97,"")</f>
        <v>0</v>
      </c>
      <c r="H95" s="643">
        <f>IF(Select2=1,Textiles!$K97,"")</f>
        <v>3.7505875277923736E-5</v>
      </c>
      <c r="I95" s="644">
        <f>Sludge!K97</f>
        <v>0</v>
      </c>
      <c r="J95" s="644" t="str">
        <f>IF(Select2=2,MSW!$K97,"")</f>
        <v/>
      </c>
      <c r="K95" s="644">
        <f>Industry!$K97</f>
        <v>0</v>
      </c>
      <c r="L95" s="645">
        <f t="shared" si="8"/>
        <v>1.9911057652280937E-4</v>
      </c>
      <c r="M95" s="646">
        <f>Recovery_OX!C90</f>
        <v>0</v>
      </c>
      <c r="N95" s="605"/>
      <c r="O95" s="647">
        <f>(L95-M95)*(1-Recovery_OX!F90)</f>
        <v>1.9911057652280937E-4</v>
      </c>
      <c r="P95" s="604"/>
      <c r="Q95" s="606"/>
      <c r="S95" s="648">
        <f t="shared" si="7"/>
        <v>2078</v>
      </c>
      <c r="T95" s="642">
        <f>IF(Select2=1,Food!$W97,"")</f>
        <v>1.5763101323123807E-10</v>
      </c>
      <c r="U95" s="643">
        <f>IF(Select2=1,Paper!$W97,"")</f>
        <v>3.2729632408944119E-4</v>
      </c>
      <c r="V95" s="635">
        <f>IF(Select2=1,Nappies!$W97,"")</f>
        <v>0</v>
      </c>
      <c r="W95" s="643">
        <f>IF(Select2=1,Garden!$W97,"")</f>
        <v>0</v>
      </c>
      <c r="X95" s="635">
        <f>IF(Select2=1,Wood!$W97,"")</f>
        <v>8.285408603599904E-4</v>
      </c>
      <c r="Y95" s="643">
        <f>IF(Select2=1,Textiles!$W97,"")</f>
        <v>4.1102329071697226E-5</v>
      </c>
      <c r="Z95" s="637">
        <f>Sludge!W97</f>
        <v>0</v>
      </c>
      <c r="AA95" s="637" t="str">
        <f>IF(Select2=2,MSW!$W97,"")</f>
        <v/>
      </c>
      <c r="AB95" s="644">
        <f>Industry!$W97</f>
        <v>0</v>
      </c>
      <c r="AC95" s="645">
        <f t="shared" si="5"/>
        <v>1.1969396711521421E-3</v>
      </c>
      <c r="AD95" s="646">
        <f>Recovery_OX!R90</f>
        <v>0</v>
      </c>
      <c r="AE95" s="605"/>
      <c r="AF95" s="649">
        <f>(AC95-AD95)*(1-Recovery_OX!U90)</f>
        <v>1.1969396711521421E-3</v>
      </c>
    </row>
    <row r="96" spans="2:32">
      <c r="B96" s="597">
        <f t="shared" si="6"/>
        <v>2079</v>
      </c>
      <c r="C96" s="642">
        <f>IF(Select2=1,Food!$K98,"")</f>
        <v>1.5793130485246752E-10</v>
      </c>
      <c r="D96" s="643">
        <f>IF(Select2=1,Paper!$K98,"")</f>
        <v>1.4770182981172172E-4</v>
      </c>
      <c r="E96" s="635">
        <f>IF(Select2=1,Nappies!$K98,"")</f>
        <v>2.6938595385129497E-6</v>
      </c>
      <c r="F96" s="643">
        <f>IF(Select2=1,Garden!$K98,"")</f>
        <v>0</v>
      </c>
      <c r="G96" s="635">
        <f>IF(Select2=1,Wood!$K98,"")</f>
        <v>0</v>
      </c>
      <c r="H96" s="643">
        <f>IF(Select2=1,Textiles!$K98,"")</f>
        <v>3.4970246319299375E-5</v>
      </c>
      <c r="I96" s="644">
        <f>Sludge!K98</f>
        <v>0</v>
      </c>
      <c r="J96" s="644" t="str">
        <f>IF(Select2=2,MSW!$K98,"")</f>
        <v/>
      </c>
      <c r="K96" s="644">
        <f>Industry!$K98</f>
        <v>0</v>
      </c>
      <c r="L96" s="645">
        <f t="shared" si="8"/>
        <v>1.853660936008389E-4</v>
      </c>
      <c r="M96" s="646">
        <f>Recovery_OX!C91</f>
        <v>0</v>
      </c>
      <c r="N96" s="605"/>
      <c r="O96" s="647">
        <f>(L96-M96)*(1-Recovery_OX!F91)</f>
        <v>1.853660936008389E-4</v>
      </c>
      <c r="P96" s="602"/>
      <c r="S96" s="648">
        <f t="shared" si="7"/>
        <v>2079</v>
      </c>
      <c r="T96" s="642">
        <f>IF(Select2=1,Food!$W98,"")</f>
        <v>1.0566322804580799E-10</v>
      </c>
      <c r="U96" s="643">
        <f>IF(Select2=1,Paper!$W98,"")</f>
        <v>3.0516906985892929E-4</v>
      </c>
      <c r="V96" s="635">
        <f>IF(Select2=1,Nappies!$W98,"")</f>
        <v>0</v>
      </c>
      <c r="W96" s="643">
        <f>IF(Select2=1,Garden!$W98,"")</f>
        <v>0</v>
      </c>
      <c r="X96" s="635">
        <f>IF(Select2=1,Wood!$W98,"")</f>
        <v>8.0004354235431072E-4</v>
      </c>
      <c r="Y96" s="643">
        <f>IF(Select2=1,Textiles!$W98,"")</f>
        <v>3.8323557610191086E-5</v>
      </c>
      <c r="Z96" s="637">
        <f>Sludge!W98</f>
        <v>0</v>
      </c>
      <c r="AA96" s="637" t="str">
        <f>IF(Select2=2,MSW!$W98,"")</f>
        <v/>
      </c>
      <c r="AB96" s="644">
        <f>Industry!$W98</f>
        <v>0</v>
      </c>
      <c r="AC96" s="645">
        <f t="shared" si="5"/>
        <v>1.1435362754866592E-3</v>
      </c>
      <c r="AD96" s="646">
        <f>Recovery_OX!R91</f>
        <v>0</v>
      </c>
      <c r="AE96" s="605"/>
      <c r="AF96" s="649">
        <f>(AC96-AD96)*(1-Recovery_OX!U91)</f>
        <v>1.1435362754866592E-3</v>
      </c>
    </row>
    <row r="97" spans="2:32" ht="13.5" thickBot="1">
      <c r="B97" s="598">
        <f t="shared" si="6"/>
        <v>2080</v>
      </c>
      <c r="C97" s="650">
        <f>IF(Select2=1,Food!$K99,"")</f>
        <v>1.0586451953917464E-10</v>
      </c>
      <c r="D97" s="651">
        <f>IF(Select2=1,Paper!$K99,"")</f>
        <v>1.3771627330524949E-4</v>
      </c>
      <c r="E97" s="651">
        <f>IF(Select2=1,Nappies!$K99,"")</f>
        <v>2.2727145134959466E-6</v>
      </c>
      <c r="F97" s="651">
        <f>IF(Select2=1,Garden!$K99,"")</f>
        <v>0</v>
      </c>
      <c r="G97" s="651">
        <f>IF(Select2=1,Wood!$K99,"")</f>
        <v>0</v>
      </c>
      <c r="H97" s="651">
        <f>IF(Select2=1,Textiles!$K99,"")</f>
        <v>3.2606041548703476E-5</v>
      </c>
      <c r="I97" s="652">
        <f>Sludge!K99</f>
        <v>0</v>
      </c>
      <c r="J97" s="652" t="str">
        <f>IF(Select2=2,MSW!$K99,"")</f>
        <v/>
      </c>
      <c r="K97" s="644">
        <f>Industry!$K99</f>
        <v>0</v>
      </c>
      <c r="L97" s="645">
        <f t="shared" si="8"/>
        <v>1.7259513523196847E-4</v>
      </c>
      <c r="M97" s="653">
        <f>Recovery_OX!C92</f>
        <v>0</v>
      </c>
      <c r="N97" s="605"/>
      <c r="O97" s="654">
        <f>(L97-M97)*(1-Recovery_OX!F92)</f>
        <v>1.7259513523196847E-4</v>
      </c>
      <c r="S97" s="655">
        <f t="shared" si="7"/>
        <v>2080</v>
      </c>
      <c r="T97" s="650">
        <f>IF(Select2=1,Food!$W99,"")</f>
        <v>7.0828179887940264E-11</v>
      </c>
      <c r="U97" s="651">
        <f>IF(Select2=1,Paper!$W99,"")</f>
        <v>2.8453775476291223E-4</v>
      </c>
      <c r="V97" s="651">
        <f>IF(Select2=1,Nappies!$W99,"")</f>
        <v>0</v>
      </c>
      <c r="W97" s="651">
        <f>IF(Select2=1,Garden!$W99,"")</f>
        <v>0</v>
      </c>
      <c r="X97" s="651">
        <f>IF(Select2=1,Wood!$W99,"")</f>
        <v>7.7252637773921236E-4</v>
      </c>
      <c r="Y97" s="651">
        <f>IF(Select2=1,Textiles!$W99,"")</f>
        <v>3.5732648272551738E-5</v>
      </c>
      <c r="Z97" s="652">
        <f>Sludge!W99</f>
        <v>0</v>
      </c>
      <c r="AA97" s="652" t="str">
        <f>IF(Select2=2,MSW!$W99,"")</f>
        <v/>
      </c>
      <c r="AB97" s="644">
        <f>Industry!$W99</f>
        <v>0</v>
      </c>
      <c r="AC97" s="656">
        <f t="shared" si="5"/>
        <v>1.0927968516028562E-3</v>
      </c>
      <c r="AD97" s="653">
        <f>Recovery_OX!R92</f>
        <v>0</v>
      </c>
      <c r="AE97" s="605"/>
      <c r="AF97" s="657">
        <f>(AC97-AD97)*(1-Recovery_OX!U92)</f>
        <v>1.0927968516028562E-3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33" t="s">
        <v>284</v>
      </c>
      <c r="D8" s="934"/>
      <c r="E8" s="935"/>
      <c r="F8" s="933" t="s">
        <v>285</v>
      </c>
      <c r="G8" s="934"/>
      <c r="H8" s="936"/>
      <c r="I8" s="435"/>
      <c r="J8" s="933" t="s">
        <v>286</v>
      </c>
      <c r="K8" s="934"/>
      <c r="L8" s="936"/>
      <c r="M8" s="937" t="s">
        <v>287</v>
      </c>
      <c r="N8" s="938"/>
      <c r="O8" s="9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2.3632276765679999E-2</v>
      </c>
      <c r="E14" s="473">
        <f>Stored_C!G20+Stored_C!M20</f>
        <v>1.9496628331686E-2</v>
      </c>
      <c r="F14" s="474">
        <f>F13+HWP!C14</f>
        <v>0</v>
      </c>
      <c r="G14" s="472">
        <f>G13+HWP!D14</f>
        <v>2.3632276765679999E-2</v>
      </c>
      <c r="H14" s="473">
        <f>H13+HWP!E14</f>
        <v>1.9496628331686E-2</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2.4037487313840002E-2</v>
      </c>
      <c r="E15" s="473">
        <f>Stored_C!G21+Stored_C!M21</f>
        <v>1.9830927033918002E-2</v>
      </c>
      <c r="F15" s="474">
        <f>F14+HWP!C15</f>
        <v>0</v>
      </c>
      <c r="G15" s="472">
        <f>G14+HWP!D15</f>
        <v>4.7669764079520005E-2</v>
      </c>
      <c r="H15" s="473">
        <f>H14+HWP!E15</f>
        <v>3.9327555365604006E-2</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2.5001871499439998E-2</v>
      </c>
      <c r="E16" s="473">
        <f>Stored_C!G22+Stored_C!M22</f>
        <v>2.0626543987037997E-2</v>
      </c>
      <c r="F16" s="474">
        <f>F15+HWP!C16</f>
        <v>0</v>
      </c>
      <c r="G16" s="472">
        <f>G15+HWP!D16</f>
        <v>7.2671635578960003E-2</v>
      </c>
      <c r="H16" s="473">
        <f>H15+HWP!E16</f>
        <v>5.9954099352642003E-2</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2.5900694479440003E-2</v>
      </c>
      <c r="E17" s="473">
        <f>Stored_C!G23+Stored_C!M23</f>
        <v>2.1368072945538004E-2</v>
      </c>
      <c r="F17" s="474">
        <f>F16+HWP!C17</f>
        <v>0</v>
      </c>
      <c r="G17" s="472">
        <f>G16+HWP!D17</f>
        <v>9.8572330058400007E-2</v>
      </c>
      <c r="H17" s="473">
        <f>H16+HWP!E17</f>
        <v>8.1322172298180007E-2</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2.6183665102320001E-2</v>
      </c>
      <c r="E18" s="473">
        <f>Stored_C!G24+Stored_C!M24</f>
        <v>2.1601523709414001E-2</v>
      </c>
      <c r="F18" s="474">
        <f>F17+HWP!C18</f>
        <v>0</v>
      </c>
      <c r="G18" s="472">
        <f>G17+HWP!D18</f>
        <v>0.12475599516072</v>
      </c>
      <c r="H18" s="473">
        <f>H17+HWP!E18</f>
        <v>0.102923696007594</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2.645838770256E-2</v>
      </c>
      <c r="E19" s="473">
        <f>Stored_C!G25+Stored_C!M25</f>
        <v>2.1828169854611997E-2</v>
      </c>
      <c r="F19" s="474">
        <f>F18+HWP!C19</f>
        <v>0</v>
      </c>
      <c r="G19" s="472">
        <f>G18+HWP!D19</f>
        <v>0.15121438286328001</v>
      </c>
      <c r="H19" s="473">
        <f>H18+HWP!E19</f>
        <v>0.124751865862206</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2.6722324427039999E-2</v>
      </c>
      <c r="E20" s="473">
        <f>Stored_C!G26+Stored_C!M26</f>
        <v>2.2045917652308001E-2</v>
      </c>
      <c r="F20" s="474">
        <f>F19+HWP!C20</f>
        <v>0</v>
      </c>
      <c r="G20" s="472">
        <f>G19+HWP!D20</f>
        <v>0.17793670729032002</v>
      </c>
      <c r="H20" s="473">
        <f>H19+HWP!E20</f>
        <v>0.146797783514514</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2.6971457008320005E-2</v>
      </c>
      <c r="E21" s="473">
        <f>Stored_C!G27+Stored_C!M27</f>
        <v>2.2251452031864006E-2</v>
      </c>
      <c r="F21" s="474">
        <f>F20+HWP!C21</f>
        <v>0</v>
      </c>
      <c r="G21" s="472">
        <f>G20+HWP!D21</f>
        <v>0.20490816429864003</v>
      </c>
      <c r="H21" s="473">
        <f>H20+HWP!E21</f>
        <v>0.16904923554637802</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3.022625363472E-2</v>
      </c>
      <c r="E22" s="473">
        <f>Stored_C!G28+Stored_C!M28</f>
        <v>2.4936659248643998E-2</v>
      </c>
      <c r="F22" s="474">
        <f>F21+HWP!C22</f>
        <v>0</v>
      </c>
      <c r="G22" s="472">
        <f>G21+HWP!D22</f>
        <v>0.23513441793336004</v>
      </c>
      <c r="H22" s="473">
        <f>H21+HWP!E22</f>
        <v>0.19398589479502201</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2.8065963844800004E-2</v>
      </c>
      <c r="E23" s="473">
        <f>Stored_C!G29+Stored_C!M29</f>
        <v>2.3154420171960004E-2</v>
      </c>
      <c r="F23" s="474">
        <f>F22+HWP!C23</f>
        <v>0</v>
      </c>
      <c r="G23" s="472">
        <f>G22+HWP!D23</f>
        <v>0.26320038177816002</v>
      </c>
      <c r="H23" s="473">
        <f>H22+HWP!E23</f>
        <v>0.21714031496698202</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2.8461253694400005E-2</v>
      </c>
      <c r="E24" s="473">
        <f>Stored_C!G30+Stored_C!M30</f>
        <v>2.3480534297880006E-2</v>
      </c>
      <c r="F24" s="474">
        <f>F23+HWP!C24</f>
        <v>0</v>
      </c>
      <c r="G24" s="472">
        <f>G23+HWP!D24</f>
        <v>0.29166163547256002</v>
      </c>
      <c r="H24" s="473">
        <f>H23+HWP!E24</f>
        <v>0.24062084926486202</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2.8878653628000003E-2</v>
      </c>
      <c r="E25" s="473">
        <f>Stored_C!G31+Stored_C!M31</f>
        <v>2.38248892431E-2</v>
      </c>
      <c r="F25" s="474">
        <f>F24+HWP!C25</f>
        <v>0</v>
      </c>
      <c r="G25" s="472">
        <f>G24+HWP!D25</f>
        <v>0.32054028910056004</v>
      </c>
      <c r="H25" s="473">
        <f>H24+HWP!E25</f>
        <v>0.26444573850796205</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2.9246642330400006E-2</v>
      </c>
      <c r="E26" s="473">
        <f>Stored_C!G32+Stored_C!M32</f>
        <v>2.4128479922580003E-2</v>
      </c>
      <c r="F26" s="474">
        <f>F25+HWP!C26</f>
        <v>0</v>
      </c>
      <c r="G26" s="472">
        <f>G25+HWP!D26</f>
        <v>0.34978693143096007</v>
      </c>
      <c r="H26" s="473">
        <f>H25+HWP!E26</f>
        <v>0.28857421843054204</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2.9653467876000001E-2</v>
      </c>
      <c r="E27" s="473">
        <f>Stored_C!G33+Stored_C!M33</f>
        <v>2.4464110997700003E-2</v>
      </c>
      <c r="F27" s="474">
        <f>F26+HWP!C27</f>
        <v>0</v>
      </c>
      <c r="G27" s="472">
        <f>G26+HWP!D27</f>
        <v>0.37944039930696005</v>
      </c>
      <c r="H27" s="473">
        <f>H26+HWP!E27</f>
        <v>0.31303832942824206</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2.9993001861600005E-2</v>
      </c>
      <c r="E28" s="473">
        <f>Stored_C!G34+Stored_C!M34</f>
        <v>2.4744226535820001E-2</v>
      </c>
      <c r="F28" s="474">
        <f>F27+HWP!C28</f>
        <v>0</v>
      </c>
      <c r="G28" s="472">
        <f>G27+HWP!D28</f>
        <v>0.40943340116856008</v>
      </c>
      <c r="H28" s="473">
        <f>H27+HWP!E28</f>
        <v>0.33778255596406204</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3.0689895374734464E-2</v>
      </c>
      <c r="E29" s="473">
        <f>Stored_C!G35+Stored_C!M35</f>
        <v>2.5319163684155935E-2</v>
      </c>
      <c r="F29" s="474">
        <f>F28+HWP!C29</f>
        <v>0</v>
      </c>
      <c r="G29" s="472">
        <f>G28+HWP!D29</f>
        <v>0.44012329654329457</v>
      </c>
      <c r="H29" s="473">
        <f>H28+HWP!E29</f>
        <v>0.36310171964821797</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3.085944372369159E-2</v>
      </c>
      <c r="E30" s="473">
        <f>Stored_C!G36+Stored_C!M36</f>
        <v>2.5459041072045555E-2</v>
      </c>
      <c r="F30" s="474">
        <f>F29+HWP!C30</f>
        <v>0</v>
      </c>
      <c r="G30" s="472">
        <f>G29+HWP!D30</f>
        <v>0.47098274026698617</v>
      </c>
      <c r="H30" s="473">
        <f>H29+HWP!E30</f>
        <v>0.38856076072026352</v>
      </c>
      <c r="I30" s="456"/>
      <c r="J30" s="475">
        <f>Garden!J37</f>
        <v>0</v>
      </c>
      <c r="K30" s="476">
        <f>Paper!J37</f>
        <v>3.2847757932240275E-4</v>
      </c>
      <c r="L30" s="477">
        <f>Wood!J37</f>
        <v>0</v>
      </c>
      <c r="M30" s="478">
        <f>J30*(1-Recovery_OX!E30)*(1-Recovery_OX!F30)</f>
        <v>0</v>
      </c>
      <c r="N30" s="476">
        <f>K30*(1-Recovery_OX!E30)*(1-Recovery_OX!F30)</f>
        <v>3.2847757932240275E-4</v>
      </c>
      <c r="O30" s="477">
        <f>L30*(1-Recovery_OX!E30)*(1-Recovery_OX!F30)</f>
        <v>0</v>
      </c>
    </row>
    <row r="31" spans="2:15">
      <c r="B31" s="470">
        <f t="shared" si="0"/>
        <v>1969</v>
      </c>
      <c r="C31" s="471">
        <f>Stored_C!E37</f>
        <v>0</v>
      </c>
      <c r="D31" s="472">
        <f>Stored_C!F37+Stored_C!L37</f>
        <v>3.1016491567913758E-2</v>
      </c>
      <c r="E31" s="473">
        <f>Stored_C!G37+Stored_C!M37</f>
        <v>2.5588605543528847E-2</v>
      </c>
      <c r="F31" s="474">
        <f>F30+HWP!C31</f>
        <v>0</v>
      </c>
      <c r="G31" s="472">
        <f>G30+HWP!D31</f>
        <v>0.50199923183489992</v>
      </c>
      <c r="H31" s="473">
        <f>H30+HWP!E31</f>
        <v>0.4141493662637924</v>
      </c>
      <c r="I31" s="456"/>
      <c r="J31" s="475">
        <f>Garden!J38</f>
        <v>0</v>
      </c>
      <c r="K31" s="476">
        <f>Paper!J38</f>
        <v>6.6621725698666218E-4</v>
      </c>
      <c r="L31" s="477">
        <f>Wood!J38</f>
        <v>0</v>
      </c>
      <c r="M31" s="478">
        <f>J31*(1-Recovery_OX!E31)*(1-Recovery_OX!F31)</f>
        <v>0</v>
      </c>
      <c r="N31" s="476">
        <f>K31*(1-Recovery_OX!E31)*(1-Recovery_OX!F31)</f>
        <v>6.6621725698666218E-4</v>
      </c>
      <c r="O31" s="477">
        <f>L31*(1-Recovery_OX!E31)*(1-Recovery_OX!F31)</f>
        <v>0</v>
      </c>
    </row>
    <row r="32" spans="2:15">
      <c r="B32" s="470">
        <f t="shared" si="0"/>
        <v>1970</v>
      </c>
      <c r="C32" s="471">
        <f>Stored_C!E38</f>
        <v>0</v>
      </c>
      <c r="D32" s="472">
        <f>Stored_C!F38+Stored_C!L38</f>
        <v>3.1161383712860372E-2</v>
      </c>
      <c r="E32" s="473">
        <f>Stored_C!G38+Stored_C!M38</f>
        <v>2.5708141563109809E-2</v>
      </c>
      <c r="F32" s="474">
        <f>F31+HWP!C32</f>
        <v>0</v>
      </c>
      <c r="G32" s="472">
        <f>G31+HWP!D32</f>
        <v>0.53316061554776029</v>
      </c>
      <c r="H32" s="473">
        <f>H31+HWP!E32</f>
        <v>0.43985750782690219</v>
      </c>
      <c r="I32" s="456"/>
      <c r="J32" s="475">
        <f>Garden!J39</f>
        <v>0</v>
      </c>
      <c r="K32" s="476">
        <f>Paper!J39</f>
        <v>1.0154369059420731E-3</v>
      </c>
      <c r="L32" s="477">
        <f>Wood!J39</f>
        <v>0</v>
      </c>
      <c r="M32" s="478">
        <f>J32*(1-Recovery_OX!E32)*(1-Recovery_OX!F32)</f>
        <v>0</v>
      </c>
      <c r="N32" s="476">
        <f>K32*(1-Recovery_OX!E32)*(1-Recovery_OX!F32)</f>
        <v>1.0154369059420731E-3</v>
      </c>
      <c r="O32" s="477">
        <f>L32*(1-Recovery_OX!E32)*(1-Recovery_OX!F32)</f>
        <v>0</v>
      </c>
    </row>
    <row r="33" spans="2:15">
      <c r="B33" s="470">
        <f t="shared" si="0"/>
        <v>1971</v>
      </c>
      <c r="C33" s="471">
        <f>Stored_C!E39</f>
        <v>0</v>
      </c>
      <c r="D33" s="472">
        <f>Stored_C!F39+Stored_C!L39</f>
        <v>3.1294457308602384E-2</v>
      </c>
      <c r="E33" s="473">
        <f>Stored_C!G39+Stored_C!M39</f>
        <v>2.5817927279596965E-2</v>
      </c>
      <c r="F33" s="474">
        <f>F32+HWP!C33</f>
        <v>0</v>
      </c>
      <c r="G33" s="472">
        <f>G32+HWP!D33</f>
        <v>0.56445507285636265</v>
      </c>
      <c r="H33" s="473">
        <f>H32+HWP!E33</f>
        <v>0.46567543510649917</v>
      </c>
      <c r="I33" s="456"/>
      <c r="J33" s="475">
        <f>Garden!J40</f>
        <v>0</v>
      </c>
      <c r="K33" s="476">
        <f>Paper!J40</f>
        <v>1.3784519887988006E-3</v>
      </c>
      <c r="L33" s="477">
        <f>Wood!J40</f>
        <v>0</v>
      </c>
      <c r="M33" s="478">
        <f>J33*(1-Recovery_OX!E33)*(1-Recovery_OX!F33)</f>
        <v>0</v>
      </c>
      <c r="N33" s="476">
        <f>K33*(1-Recovery_OX!E33)*(1-Recovery_OX!F33)</f>
        <v>1.3784519887988006E-3</v>
      </c>
      <c r="O33" s="477">
        <f>L33*(1-Recovery_OX!E33)*(1-Recovery_OX!F33)</f>
        <v>0</v>
      </c>
    </row>
    <row r="34" spans="2:15">
      <c r="B34" s="470">
        <f t="shared" si="0"/>
        <v>1972</v>
      </c>
      <c r="C34" s="471">
        <f>Stored_C!E40</f>
        <v>0</v>
      </c>
      <c r="D34" s="472">
        <f>Stored_C!F40+Stored_C!L40</f>
        <v>3.1416042003834202E-2</v>
      </c>
      <c r="E34" s="473">
        <f>Stored_C!G40+Stored_C!M40</f>
        <v>2.5918234653163213E-2</v>
      </c>
      <c r="F34" s="474">
        <f>F33+HWP!C34</f>
        <v>0</v>
      </c>
      <c r="G34" s="472">
        <f>G33+HWP!D34</f>
        <v>0.59587111486019684</v>
      </c>
      <c r="H34" s="473">
        <f>H33+HWP!E34</f>
        <v>0.4915936697596624</v>
      </c>
      <c r="I34" s="456"/>
      <c r="J34" s="475">
        <f>Garden!J41</f>
        <v>0</v>
      </c>
      <c r="K34" s="476">
        <f>Paper!J41</f>
        <v>1.757689943842219E-3</v>
      </c>
      <c r="L34" s="477">
        <f>Wood!J41</f>
        <v>0</v>
      </c>
      <c r="M34" s="478">
        <f>J34*(1-Recovery_OX!E34)*(1-Recovery_OX!F34)</f>
        <v>0</v>
      </c>
      <c r="N34" s="476">
        <f>K34*(1-Recovery_OX!E34)*(1-Recovery_OX!F34)</f>
        <v>1.757689943842219E-3</v>
      </c>
      <c r="O34" s="477">
        <f>L34*(1-Recovery_OX!E34)*(1-Recovery_OX!F34)</f>
        <v>0</v>
      </c>
    </row>
    <row r="35" spans="2:15">
      <c r="B35" s="470">
        <f t="shared" si="0"/>
        <v>1973</v>
      </c>
      <c r="C35" s="471">
        <f>Stored_C!E41</f>
        <v>0</v>
      </c>
      <c r="D35" s="472">
        <f>Stored_C!F41+Stored_C!L41</f>
        <v>3.1526460096957573E-2</v>
      </c>
      <c r="E35" s="473">
        <f>Stored_C!G41+Stored_C!M41</f>
        <v>2.6009329579989995E-2</v>
      </c>
      <c r="F35" s="474">
        <f>F34+HWP!C35</f>
        <v>0</v>
      </c>
      <c r="G35" s="472">
        <f>G34+HWP!D35</f>
        <v>0.62739757495715442</v>
      </c>
      <c r="H35" s="473">
        <f>H34+HWP!E35</f>
        <v>0.51760299933965237</v>
      </c>
      <c r="I35" s="456"/>
      <c r="J35" s="475">
        <f>Garden!J42</f>
        <v>0</v>
      </c>
      <c r="K35" s="476">
        <f>Paper!J42</f>
        <v>2.1557053429850544E-3</v>
      </c>
      <c r="L35" s="477">
        <f>Wood!J42</f>
        <v>0</v>
      </c>
      <c r="M35" s="478">
        <f>J35*(1-Recovery_OX!E35)*(1-Recovery_OX!F35)</f>
        <v>0</v>
      </c>
      <c r="N35" s="476">
        <f>K35*(1-Recovery_OX!E35)*(1-Recovery_OX!F35)</f>
        <v>2.1557053429850544E-3</v>
      </c>
      <c r="O35" s="477">
        <f>L35*(1-Recovery_OX!E35)*(1-Recovery_OX!F35)</f>
        <v>0</v>
      </c>
    </row>
    <row r="36" spans="2:15">
      <c r="B36" s="470">
        <f t="shared" si="0"/>
        <v>1974</v>
      </c>
      <c r="C36" s="471">
        <f>Stored_C!E42</f>
        <v>0</v>
      </c>
      <c r="D36" s="472">
        <f>Stored_C!F42+Stored_C!L42</f>
        <v>3.1626026684291118E-2</v>
      </c>
      <c r="E36" s="473">
        <f>Stored_C!G42+Stored_C!M42</f>
        <v>2.6091472014540172E-2</v>
      </c>
      <c r="F36" s="474">
        <f>F35+HWP!C36</f>
        <v>0</v>
      </c>
      <c r="G36" s="472">
        <f>G35+HWP!D36</f>
        <v>0.65902360164144558</v>
      </c>
      <c r="H36" s="473">
        <f>H35+HWP!E36</f>
        <v>0.54369447135419258</v>
      </c>
      <c r="I36" s="456"/>
      <c r="J36" s="475">
        <f>Garden!J43</f>
        <v>0</v>
      </c>
      <c r="K36" s="476">
        <f>Paper!J43</f>
        <v>2.5751959123476516E-3</v>
      </c>
      <c r="L36" s="477">
        <f>Wood!J43</f>
        <v>0</v>
      </c>
      <c r="M36" s="478">
        <f>J36*(1-Recovery_OX!E36)*(1-Recovery_OX!F36)</f>
        <v>0</v>
      </c>
      <c r="N36" s="476">
        <f>K36*(1-Recovery_OX!E36)*(1-Recovery_OX!F36)</f>
        <v>2.5751959123476516E-3</v>
      </c>
      <c r="O36" s="477">
        <f>L36*(1-Recovery_OX!E36)*(1-Recovery_OX!F36)</f>
        <v>0</v>
      </c>
    </row>
    <row r="37" spans="2:15">
      <c r="B37" s="470">
        <f t="shared" si="0"/>
        <v>1975</v>
      </c>
      <c r="C37" s="471">
        <f>Stored_C!E43</f>
        <v>0</v>
      </c>
      <c r="D37" s="472">
        <f>Stored_C!F43+Stored_C!L43</f>
        <v>3.1715049805458188E-2</v>
      </c>
      <c r="E37" s="473">
        <f>Stored_C!G43+Stored_C!M43</f>
        <v>2.6164916089503006E-2</v>
      </c>
      <c r="F37" s="474">
        <f>F36+HWP!C37</f>
        <v>0</v>
      </c>
      <c r="G37" s="472">
        <f>G36+HWP!D37</f>
        <v>0.69073865144690372</v>
      </c>
      <c r="H37" s="473">
        <f>H36+HWP!E37</f>
        <v>0.56985938744369558</v>
      </c>
      <c r="I37" s="456"/>
      <c r="J37" s="475">
        <f>Garden!J44</f>
        <v>0</v>
      </c>
      <c r="K37" s="476">
        <f>Paper!J44</f>
        <v>3.0190195115890992E-3</v>
      </c>
      <c r="L37" s="477">
        <f>Wood!J44</f>
        <v>0</v>
      </c>
      <c r="M37" s="478">
        <f>J37*(1-Recovery_OX!E37)*(1-Recovery_OX!F37)</f>
        <v>0</v>
      </c>
      <c r="N37" s="476">
        <f>K37*(1-Recovery_OX!E37)*(1-Recovery_OX!F37)</f>
        <v>3.0190195115890992E-3</v>
      </c>
      <c r="O37" s="477">
        <f>L37*(1-Recovery_OX!E37)*(1-Recovery_OX!F37)</f>
        <v>0</v>
      </c>
    </row>
    <row r="38" spans="2:15">
      <c r="B38" s="470">
        <f t="shared" si="0"/>
        <v>1976</v>
      </c>
      <c r="C38" s="471">
        <f>Stored_C!E44</f>
        <v>0</v>
      </c>
      <c r="D38" s="472">
        <f>Stored_C!F44+Stored_C!L44</f>
        <v>3.1793830586004879E-2</v>
      </c>
      <c r="E38" s="473">
        <f>Stored_C!G44+Stored_C!M44</f>
        <v>2.6229910233454019E-2</v>
      </c>
      <c r="F38" s="474">
        <f>F37+HWP!C38</f>
        <v>0</v>
      </c>
      <c r="G38" s="472">
        <f>G37+HWP!D38</f>
        <v>0.72253248203290865</v>
      </c>
      <c r="H38" s="473">
        <f>H37+HWP!E38</f>
        <v>0.59608929767714958</v>
      </c>
      <c r="I38" s="456"/>
      <c r="J38" s="475">
        <f>Garden!J45</f>
        <v>0</v>
      </c>
      <c r="K38" s="476">
        <f>Paper!J45</f>
        <v>3.4902121741040067E-3</v>
      </c>
      <c r="L38" s="477">
        <f>Wood!J45</f>
        <v>0</v>
      </c>
      <c r="M38" s="478">
        <f>J38*(1-Recovery_OX!E38)*(1-Recovery_OX!F38)</f>
        <v>0</v>
      </c>
      <c r="N38" s="476">
        <f>K38*(1-Recovery_OX!E38)*(1-Recovery_OX!F38)</f>
        <v>3.4902121741040067E-3</v>
      </c>
      <c r="O38" s="477">
        <f>L38*(1-Recovery_OX!E38)*(1-Recovery_OX!F38)</f>
        <v>0</v>
      </c>
    </row>
    <row r="39" spans="2:15">
      <c r="B39" s="470">
        <f t="shared" si="0"/>
        <v>1977</v>
      </c>
      <c r="C39" s="471">
        <f>Stored_C!E45</f>
        <v>0</v>
      </c>
      <c r="D39" s="472">
        <f>Stored_C!F45+Stored_C!L45</f>
        <v>3.1862663377298858E-2</v>
      </c>
      <c r="E39" s="473">
        <f>Stored_C!G45+Stored_C!M45</f>
        <v>2.6286697286271556E-2</v>
      </c>
      <c r="F39" s="474">
        <f>F38+HWP!C39</f>
        <v>0</v>
      </c>
      <c r="G39" s="472">
        <f>G38+HWP!D39</f>
        <v>0.75439514541020747</v>
      </c>
      <c r="H39" s="473">
        <f>H38+HWP!E39</f>
        <v>0.62237599496342111</v>
      </c>
      <c r="I39" s="456"/>
      <c r="J39" s="475">
        <f>Garden!J46</f>
        <v>0</v>
      </c>
      <c r="K39" s="476">
        <f>Paper!J46</f>
        <v>3.9920073167872697E-3</v>
      </c>
      <c r="L39" s="477">
        <f>Wood!J46</f>
        <v>0</v>
      </c>
      <c r="M39" s="478">
        <f>J39*(1-Recovery_OX!E39)*(1-Recovery_OX!F39)</f>
        <v>0</v>
      </c>
      <c r="N39" s="476">
        <f>K39*(1-Recovery_OX!E39)*(1-Recovery_OX!F39)</f>
        <v>3.9920073167872697E-3</v>
      </c>
      <c r="O39" s="477">
        <f>L39*(1-Recovery_OX!E39)*(1-Recovery_OX!F39)</f>
        <v>0</v>
      </c>
    </row>
    <row r="40" spans="2:15">
      <c r="B40" s="470">
        <f t="shared" si="0"/>
        <v>1978</v>
      </c>
      <c r="C40" s="471">
        <f>Stored_C!E46</f>
        <v>0</v>
      </c>
      <c r="D40" s="472">
        <f>Stored_C!F46+Stored_C!L46</f>
        <v>3.1921835893759194E-2</v>
      </c>
      <c r="E40" s="473">
        <f>Stored_C!G46+Stored_C!M46</f>
        <v>2.6335514612351337E-2</v>
      </c>
      <c r="F40" s="474">
        <f>F39+HWP!C40</f>
        <v>0</v>
      </c>
      <c r="G40" s="472">
        <f>G39+HWP!D40</f>
        <v>0.78631698130396666</v>
      </c>
      <c r="H40" s="473">
        <f>H39+HWP!E40</f>
        <v>0.64871150957577239</v>
      </c>
      <c r="I40" s="456"/>
      <c r="J40" s="475">
        <f>Garden!J47</f>
        <v>0</v>
      </c>
      <c r="K40" s="476">
        <f>Paper!J47</f>
        <v>4.5278562352914723E-3</v>
      </c>
      <c r="L40" s="477">
        <f>Wood!J47</f>
        <v>0</v>
      </c>
      <c r="M40" s="478">
        <f>J40*(1-Recovery_OX!E40)*(1-Recovery_OX!F40)</f>
        <v>0</v>
      </c>
      <c r="N40" s="476">
        <f>K40*(1-Recovery_OX!E40)*(1-Recovery_OX!F40)</f>
        <v>4.5278562352914723E-3</v>
      </c>
      <c r="O40" s="477">
        <f>L40*(1-Recovery_OX!E40)*(1-Recovery_OX!F40)</f>
        <v>0</v>
      </c>
    </row>
    <row r="41" spans="2:15">
      <c r="B41" s="470">
        <f t="shared" si="0"/>
        <v>1979</v>
      </c>
      <c r="C41" s="471">
        <f>Stored_C!E47</f>
        <v>0</v>
      </c>
      <c r="D41" s="472">
        <f>Stored_C!F47+Stored_C!L47</f>
        <v>3.1971629347466009E-2</v>
      </c>
      <c r="E41" s="473">
        <f>Stored_C!G47+Stored_C!M47</f>
        <v>2.6376594211659461E-2</v>
      </c>
      <c r="F41" s="474">
        <f>F40+HWP!C41</f>
        <v>0</v>
      </c>
      <c r="G41" s="472">
        <f>G40+HWP!D41</f>
        <v>0.81828861065143266</v>
      </c>
      <c r="H41" s="473">
        <f>H40+HWP!E41</f>
        <v>0.67508810378743189</v>
      </c>
      <c r="I41" s="456"/>
      <c r="J41" s="475">
        <f>Garden!J48</f>
        <v>0</v>
      </c>
      <c r="K41" s="476">
        <f>Paper!J48</f>
        <v>5.1014500086015591E-3</v>
      </c>
      <c r="L41" s="477">
        <f>Wood!J48</f>
        <v>0</v>
      </c>
      <c r="M41" s="478">
        <f>J41*(1-Recovery_OX!E41)*(1-Recovery_OX!F41)</f>
        <v>0</v>
      </c>
      <c r="N41" s="476">
        <f>K41*(1-Recovery_OX!E41)*(1-Recovery_OX!F41)</f>
        <v>5.1014500086015591E-3</v>
      </c>
      <c r="O41" s="477">
        <f>L41*(1-Recovery_OX!E41)*(1-Recovery_OX!F41)</f>
        <v>0</v>
      </c>
    </row>
    <row r="42" spans="2:15">
      <c r="B42" s="470">
        <f t="shared" si="0"/>
        <v>1980</v>
      </c>
      <c r="C42" s="471">
        <f>Stored_C!E48</f>
        <v>0</v>
      </c>
      <c r="D42" s="472">
        <f>Stored_C!F48+Stored_C!L48</f>
        <v>3.2030070480000006E-2</v>
      </c>
      <c r="E42" s="473">
        <f>Stored_C!G48+Stored_C!M48</f>
        <v>2.6424808146000005E-2</v>
      </c>
      <c r="F42" s="474">
        <f>F41+HWP!C42</f>
        <v>0</v>
      </c>
      <c r="G42" s="472">
        <f>G41+HWP!D42</f>
        <v>0.85031868113143272</v>
      </c>
      <c r="H42" s="473">
        <f>H41+HWP!E42</f>
        <v>0.7015129119334319</v>
      </c>
      <c r="I42" s="456"/>
      <c r="J42" s="475">
        <f>Garden!J49</f>
        <v>0</v>
      </c>
      <c r="K42" s="476">
        <f>Paper!J49</f>
        <v>5.7167429453757815E-3</v>
      </c>
      <c r="L42" s="477">
        <f>Wood!J49</f>
        <v>0</v>
      </c>
      <c r="M42" s="478">
        <f>J42*(1-Recovery_OX!E42)*(1-Recovery_OX!F42)</f>
        <v>0</v>
      </c>
      <c r="N42" s="476">
        <f>K42*(1-Recovery_OX!E42)*(1-Recovery_OX!F42)</f>
        <v>5.7167429453757815E-3</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0.85031868113143272</v>
      </c>
      <c r="H43" s="473">
        <f>H42+HWP!E43</f>
        <v>0.7015129119334319</v>
      </c>
      <c r="I43" s="456"/>
      <c r="J43" s="475">
        <f>Garden!J50</f>
        <v>0</v>
      </c>
      <c r="K43" s="476">
        <f>Paper!J50</f>
        <v>6.3783242574945954E-3</v>
      </c>
      <c r="L43" s="477">
        <f>Wood!J50</f>
        <v>0</v>
      </c>
      <c r="M43" s="478">
        <f>J43*(1-Recovery_OX!E43)*(1-Recovery_OX!F43)</f>
        <v>0</v>
      </c>
      <c r="N43" s="476">
        <f>K43*(1-Recovery_OX!E43)*(1-Recovery_OX!F43)</f>
        <v>6.3783242574945954E-3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0.85031868113143272</v>
      </c>
      <c r="H44" s="473">
        <f>H43+HWP!E44</f>
        <v>0.7015129119334319</v>
      </c>
      <c r="I44" s="456"/>
      <c r="J44" s="475">
        <f>Garden!J51</f>
        <v>0</v>
      </c>
      <c r="K44" s="476">
        <f>Paper!J51</f>
        <v>5.9471101190441567E-3</v>
      </c>
      <c r="L44" s="477">
        <f>Wood!J51</f>
        <v>0</v>
      </c>
      <c r="M44" s="478">
        <f>J44*(1-Recovery_OX!E44)*(1-Recovery_OX!F44)</f>
        <v>0</v>
      </c>
      <c r="N44" s="476">
        <f>K44*(1-Recovery_OX!E44)*(1-Recovery_OX!F44)</f>
        <v>5.9471101190441567E-3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0.85031868113143272</v>
      </c>
      <c r="H45" s="473">
        <f>H44+HWP!E45</f>
        <v>0.7015129119334319</v>
      </c>
      <c r="I45" s="456"/>
      <c r="J45" s="475">
        <f>Garden!J52</f>
        <v>0</v>
      </c>
      <c r="K45" s="476">
        <f>Paper!J52</f>
        <v>5.5450487212969002E-3</v>
      </c>
      <c r="L45" s="477">
        <f>Wood!J52</f>
        <v>0</v>
      </c>
      <c r="M45" s="478">
        <f>J45*(1-Recovery_OX!E45)*(1-Recovery_OX!F45)</f>
        <v>0</v>
      </c>
      <c r="N45" s="476">
        <f>K45*(1-Recovery_OX!E45)*(1-Recovery_OX!F45)</f>
        <v>5.5450487212969002E-3</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0.85031868113143272</v>
      </c>
      <c r="H46" s="473">
        <f>H45+HWP!E46</f>
        <v>0.7015129119334319</v>
      </c>
      <c r="I46" s="456"/>
      <c r="J46" s="475">
        <f>Garden!J53</f>
        <v>0</v>
      </c>
      <c r="K46" s="476">
        <f>Paper!J53</f>
        <v>5.1701691588146113E-3</v>
      </c>
      <c r="L46" s="477">
        <f>Wood!J53</f>
        <v>0</v>
      </c>
      <c r="M46" s="478">
        <f>J46*(1-Recovery_OX!E46)*(1-Recovery_OX!F46)</f>
        <v>0</v>
      </c>
      <c r="N46" s="476">
        <f>K46*(1-Recovery_OX!E46)*(1-Recovery_OX!F46)</f>
        <v>5.1701691588146113E-3</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0.85031868113143272</v>
      </c>
      <c r="H47" s="473">
        <f>H46+HWP!E47</f>
        <v>0.7015129119334319</v>
      </c>
      <c r="I47" s="456"/>
      <c r="J47" s="475">
        <f>Garden!J54</f>
        <v>0</v>
      </c>
      <c r="K47" s="476">
        <f>Paper!J54</f>
        <v>4.8206337715470783E-3</v>
      </c>
      <c r="L47" s="477">
        <f>Wood!J54</f>
        <v>0</v>
      </c>
      <c r="M47" s="478">
        <f>J47*(1-Recovery_OX!E47)*(1-Recovery_OX!F47)</f>
        <v>0</v>
      </c>
      <c r="N47" s="476">
        <f>K47*(1-Recovery_OX!E47)*(1-Recovery_OX!F47)</f>
        <v>4.8206337715470783E-3</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0.85031868113143272</v>
      </c>
      <c r="H48" s="473">
        <f>H47+HWP!E48</f>
        <v>0.7015129119334319</v>
      </c>
      <c r="I48" s="456"/>
      <c r="J48" s="475">
        <f>Garden!J55</f>
        <v>0</v>
      </c>
      <c r="K48" s="476">
        <f>Paper!J55</f>
        <v>4.4947291366203984E-3</v>
      </c>
      <c r="L48" s="477">
        <f>Wood!J55</f>
        <v>0</v>
      </c>
      <c r="M48" s="478">
        <f>J48*(1-Recovery_OX!E48)*(1-Recovery_OX!F48)</f>
        <v>0</v>
      </c>
      <c r="N48" s="476">
        <f>K48*(1-Recovery_OX!E48)*(1-Recovery_OX!F48)</f>
        <v>4.4947291366203984E-3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0.85031868113143272</v>
      </c>
      <c r="H49" s="473">
        <f>H48+HWP!E49</f>
        <v>0.7015129119334319</v>
      </c>
      <c r="I49" s="456"/>
      <c r="J49" s="475">
        <f>Garden!J56</f>
        <v>0</v>
      </c>
      <c r="K49" s="476">
        <f>Paper!J56</f>
        <v>4.1908576691360583E-3</v>
      </c>
      <c r="L49" s="477">
        <f>Wood!J56</f>
        <v>0</v>
      </c>
      <c r="M49" s="478">
        <f>J49*(1-Recovery_OX!E49)*(1-Recovery_OX!F49)</f>
        <v>0</v>
      </c>
      <c r="N49" s="476">
        <f>K49*(1-Recovery_OX!E49)*(1-Recovery_OX!F49)</f>
        <v>4.1908576691360583E-3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0.85031868113143272</v>
      </c>
      <c r="H50" s="473">
        <f>H49+HWP!E50</f>
        <v>0.7015129119334319</v>
      </c>
      <c r="I50" s="456"/>
      <c r="J50" s="475">
        <f>Garden!J57</f>
        <v>0</v>
      </c>
      <c r="K50" s="476">
        <f>Paper!J57</f>
        <v>3.9075297908079077E-3</v>
      </c>
      <c r="L50" s="477">
        <f>Wood!J57</f>
        <v>0</v>
      </c>
      <c r="M50" s="478">
        <f>J50*(1-Recovery_OX!E50)*(1-Recovery_OX!F50)</f>
        <v>0</v>
      </c>
      <c r="N50" s="476">
        <f>K50*(1-Recovery_OX!E50)*(1-Recovery_OX!F50)</f>
        <v>3.9075297908079077E-3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0.85031868113143272</v>
      </c>
      <c r="H51" s="473">
        <f>H50+HWP!E51</f>
        <v>0.7015129119334319</v>
      </c>
      <c r="I51" s="456"/>
      <c r="J51" s="475">
        <f>Garden!J58</f>
        <v>0</v>
      </c>
      <c r="K51" s="476">
        <f>Paper!J58</f>
        <v>3.6433566280476763E-3</v>
      </c>
      <c r="L51" s="477">
        <f>Wood!J58</f>
        <v>0</v>
      </c>
      <c r="M51" s="478">
        <f>J51*(1-Recovery_OX!E51)*(1-Recovery_OX!F51)</f>
        <v>0</v>
      </c>
      <c r="N51" s="476">
        <f>K51*(1-Recovery_OX!E51)*(1-Recovery_OX!F51)</f>
        <v>3.6433566280476763E-3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0.85031868113143272</v>
      </c>
      <c r="H52" s="473">
        <f>H51+HWP!E52</f>
        <v>0.7015129119334319</v>
      </c>
      <c r="I52" s="456"/>
      <c r="J52" s="475">
        <f>Garden!J59</f>
        <v>0</v>
      </c>
      <c r="K52" s="476">
        <f>Paper!J59</f>
        <v>3.3970432037050283E-3</v>
      </c>
      <c r="L52" s="477">
        <f>Wood!J59</f>
        <v>0</v>
      </c>
      <c r="M52" s="478">
        <f>J52*(1-Recovery_OX!E52)*(1-Recovery_OX!F52)</f>
        <v>0</v>
      </c>
      <c r="N52" s="476">
        <f>K52*(1-Recovery_OX!E52)*(1-Recovery_OX!F52)</f>
        <v>3.3970432037050283E-3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0.85031868113143272</v>
      </c>
      <c r="H53" s="473">
        <f>H52+HWP!E53</f>
        <v>0.7015129119334319</v>
      </c>
      <c r="I53" s="456"/>
      <c r="J53" s="475">
        <f>Garden!J60</f>
        <v>0</v>
      </c>
      <c r="K53" s="476">
        <f>Paper!J60</f>
        <v>3.1673820890880718E-3</v>
      </c>
      <c r="L53" s="477">
        <f>Wood!J60</f>
        <v>0</v>
      </c>
      <c r="M53" s="478">
        <f>J53*(1-Recovery_OX!E53)*(1-Recovery_OX!F53)</f>
        <v>0</v>
      </c>
      <c r="N53" s="476">
        <f>K53*(1-Recovery_OX!E53)*(1-Recovery_OX!F53)</f>
        <v>3.1673820890880718E-3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0.85031868113143272</v>
      </c>
      <c r="H54" s="473">
        <f>H53+HWP!E54</f>
        <v>0.7015129119334319</v>
      </c>
      <c r="I54" s="456"/>
      <c r="J54" s="475">
        <f>Garden!J61</f>
        <v>0</v>
      </c>
      <c r="K54" s="476">
        <f>Paper!J61</f>
        <v>2.9532474851465098E-3</v>
      </c>
      <c r="L54" s="477">
        <f>Wood!J61</f>
        <v>0</v>
      </c>
      <c r="M54" s="478">
        <f>J54*(1-Recovery_OX!E54)*(1-Recovery_OX!F54)</f>
        <v>0</v>
      </c>
      <c r="N54" s="476">
        <f>K54*(1-Recovery_OX!E54)*(1-Recovery_OX!F54)</f>
        <v>2.9532474851465098E-3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0.85031868113143272</v>
      </c>
      <c r="H55" s="473">
        <f>H54+HWP!E55</f>
        <v>0.7015129119334319</v>
      </c>
      <c r="I55" s="456"/>
      <c r="J55" s="475">
        <f>Garden!J62</f>
        <v>0</v>
      </c>
      <c r="K55" s="476">
        <f>Paper!J62</f>
        <v>2.7535897038033891E-3</v>
      </c>
      <c r="L55" s="477">
        <f>Wood!J62</f>
        <v>0</v>
      </c>
      <c r="M55" s="478">
        <f>J55*(1-Recovery_OX!E55)*(1-Recovery_OX!F55)</f>
        <v>0</v>
      </c>
      <c r="N55" s="476">
        <f>K55*(1-Recovery_OX!E55)*(1-Recovery_OX!F55)</f>
        <v>2.7535897038033891E-3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0.85031868113143272</v>
      </c>
      <c r="H56" s="473">
        <f>H55+HWP!E56</f>
        <v>0.7015129119334319</v>
      </c>
      <c r="I56" s="456"/>
      <c r="J56" s="475">
        <f>Garden!J63</f>
        <v>0</v>
      </c>
      <c r="K56" s="476">
        <f>Paper!J63</f>
        <v>2.5674300223829305E-3</v>
      </c>
      <c r="L56" s="477">
        <f>Wood!J63</f>
        <v>0</v>
      </c>
      <c r="M56" s="478">
        <f>J56*(1-Recovery_OX!E56)*(1-Recovery_OX!F56)</f>
        <v>0</v>
      </c>
      <c r="N56" s="476">
        <f>K56*(1-Recovery_OX!E56)*(1-Recovery_OX!F56)</f>
        <v>2.5674300223829305E-3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0.85031868113143272</v>
      </c>
      <c r="H57" s="473">
        <f>H56+HWP!E57</f>
        <v>0.7015129119334319</v>
      </c>
      <c r="I57" s="456"/>
      <c r="J57" s="475">
        <f>Garden!J64</f>
        <v>0</v>
      </c>
      <c r="K57" s="476">
        <f>Paper!J64</f>
        <v>2.393855885910835E-3</v>
      </c>
      <c r="L57" s="477">
        <f>Wood!J64</f>
        <v>0</v>
      </c>
      <c r="M57" s="478">
        <f>J57*(1-Recovery_OX!E57)*(1-Recovery_OX!F57)</f>
        <v>0</v>
      </c>
      <c r="N57" s="476">
        <f>K57*(1-Recovery_OX!E57)*(1-Recovery_OX!F57)</f>
        <v>2.393855885910835E-3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0.85031868113143272</v>
      </c>
      <c r="H58" s="473">
        <f>H57+HWP!E58</f>
        <v>0.7015129119334319</v>
      </c>
      <c r="I58" s="456"/>
      <c r="J58" s="475">
        <f>Garden!J65</f>
        <v>0</v>
      </c>
      <c r="K58" s="476">
        <f>Paper!J65</f>
        <v>2.2320164337687408E-3</v>
      </c>
      <c r="L58" s="477">
        <f>Wood!J65</f>
        <v>0</v>
      </c>
      <c r="M58" s="478">
        <f>J58*(1-Recovery_OX!E58)*(1-Recovery_OX!F58)</f>
        <v>0</v>
      </c>
      <c r="N58" s="476">
        <f>K58*(1-Recovery_OX!E58)*(1-Recovery_OX!F58)</f>
        <v>2.2320164337687408E-3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0.85031868113143272</v>
      </c>
      <c r="H59" s="473">
        <f>H58+HWP!E59</f>
        <v>0.7015129119334319</v>
      </c>
      <c r="I59" s="456"/>
      <c r="J59" s="475">
        <f>Garden!J66</f>
        <v>0</v>
      </c>
      <c r="K59" s="476">
        <f>Paper!J66</f>
        <v>2.0811183287744884E-3</v>
      </c>
      <c r="L59" s="477">
        <f>Wood!J66</f>
        <v>0</v>
      </c>
      <c r="M59" s="478">
        <f>J59*(1-Recovery_OX!E59)*(1-Recovery_OX!F59)</f>
        <v>0</v>
      </c>
      <c r="N59" s="476">
        <f>K59*(1-Recovery_OX!E59)*(1-Recovery_OX!F59)</f>
        <v>2.0811183287744884E-3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0.85031868113143272</v>
      </c>
      <c r="H60" s="473">
        <f>H59+HWP!E60</f>
        <v>0.7015129119334319</v>
      </c>
      <c r="I60" s="456"/>
      <c r="J60" s="475">
        <f>Garden!J67</f>
        <v>0</v>
      </c>
      <c r="K60" s="476">
        <f>Paper!J67</f>
        <v>1.9404218682423284E-3</v>
      </c>
      <c r="L60" s="477">
        <f>Wood!J67</f>
        <v>0</v>
      </c>
      <c r="M60" s="478">
        <f>J60*(1-Recovery_OX!E60)*(1-Recovery_OX!F60)</f>
        <v>0</v>
      </c>
      <c r="N60" s="476">
        <f>K60*(1-Recovery_OX!E60)*(1-Recovery_OX!F60)</f>
        <v>1.9404218682423284E-3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0.85031868113143272</v>
      </c>
      <c r="H61" s="473">
        <f>H60+HWP!E61</f>
        <v>0.7015129119334319</v>
      </c>
      <c r="I61" s="456"/>
      <c r="J61" s="475">
        <f>Garden!J68</f>
        <v>0</v>
      </c>
      <c r="K61" s="476">
        <f>Paper!J68</f>
        <v>1.809237357959501E-3</v>
      </c>
      <c r="L61" s="477">
        <f>Wood!J68</f>
        <v>0</v>
      </c>
      <c r="M61" s="478">
        <f>J61*(1-Recovery_OX!E61)*(1-Recovery_OX!F61)</f>
        <v>0</v>
      </c>
      <c r="N61" s="476">
        <f>K61*(1-Recovery_OX!E61)*(1-Recovery_OX!F61)</f>
        <v>1.809237357959501E-3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0.85031868113143272</v>
      </c>
      <c r="H62" s="473">
        <f>H61+HWP!E62</f>
        <v>0.7015129119334319</v>
      </c>
      <c r="I62" s="456"/>
      <c r="J62" s="475">
        <f>Garden!J69</f>
        <v>0</v>
      </c>
      <c r="K62" s="476">
        <f>Paper!J69</f>
        <v>1.6869217313044047E-3</v>
      </c>
      <c r="L62" s="477">
        <f>Wood!J69</f>
        <v>0</v>
      </c>
      <c r="M62" s="478">
        <f>J62*(1-Recovery_OX!E62)*(1-Recovery_OX!F62)</f>
        <v>0</v>
      </c>
      <c r="N62" s="476">
        <f>K62*(1-Recovery_OX!E62)*(1-Recovery_OX!F62)</f>
        <v>1.6869217313044047E-3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0.85031868113143272</v>
      </c>
      <c r="H63" s="473">
        <f>H62+HWP!E63</f>
        <v>0.7015129119334319</v>
      </c>
      <c r="I63" s="456"/>
      <c r="J63" s="475">
        <f>Garden!J70</f>
        <v>0</v>
      </c>
      <c r="K63" s="476">
        <f>Paper!J70</f>
        <v>1.5728753969332697E-3</v>
      </c>
      <c r="L63" s="477">
        <f>Wood!J70</f>
        <v>0</v>
      </c>
      <c r="M63" s="478">
        <f>J63*(1-Recovery_OX!E63)*(1-Recovery_OX!F63)</f>
        <v>0</v>
      </c>
      <c r="N63" s="476">
        <f>K63*(1-Recovery_OX!E63)*(1-Recovery_OX!F63)</f>
        <v>1.5728753969332697E-3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0.85031868113143272</v>
      </c>
      <c r="H64" s="473">
        <f>H63+HWP!E64</f>
        <v>0.7015129119334319</v>
      </c>
      <c r="I64" s="456"/>
      <c r="J64" s="475">
        <f>Garden!J71</f>
        <v>0</v>
      </c>
      <c r="K64" s="476">
        <f>Paper!J71</f>
        <v>1.4665392995826961E-3</v>
      </c>
      <c r="L64" s="477">
        <f>Wood!J71</f>
        <v>0</v>
      </c>
      <c r="M64" s="478">
        <f>J64*(1-Recovery_OX!E64)*(1-Recovery_OX!F64)</f>
        <v>0</v>
      </c>
      <c r="N64" s="476">
        <f>K64*(1-Recovery_OX!E64)*(1-Recovery_OX!F64)</f>
        <v>1.4665392995826961E-3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0.85031868113143272</v>
      </c>
      <c r="H65" s="473">
        <f>H64+HWP!E65</f>
        <v>0.7015129119334319</v>
      </c>
      <c r="I65" s="456"/>
      <c r="J65" s="475">
        <f>Garden!J72</f>
        <v>0</v>
      </c>
      <c r="K65" s="476">
        <f>Paper!J72</f>
        <v>1.3673921795801039E-3</v>
      </c>
      <c r="L65" s="477">
        <f>Wood!J72</f>
        <v>0</v>
      </c>
      <c r="M65" s="478">
        <f>J65*(1-Recovery_OX!E65)*(1-Recovery_OX!F65)</f>
        <v>0</v>
      </c>
      <c r="N65" s="476">
        <f>K65*(1-Recovery_OX!E65)*(1-Recovery_OX!F65)</f>
        <v>1.3673921795801039E-3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0.85031868113143272</v>
      </c>
      <c r="H66" s="473">
        <f>H65+HWP!E66</f>
        <v>0.7015129119334319</v>
      </c>
      <c r="I66" s="456"/>
      <c r="J66" s="475">
        <f>Garden!J73</f>
        <v>0</v>
      </c>
      <c r="K66" s="476">
        <f>Paper!J73</f>
        <v>1.2749480176282135E-3</v>
      </c>
      <c r="L66" s="477">
        <f>Wood!J73</f>
        <v>0</v>
      </c>
      <c r="M66" s="478">
        <f>J66*(1-Recovery_OX!E66)*(1-Recovery_OX!F66)</f>
        <v>0</v>
      </c>
      <c r="N66" s="476">
        <f>K66*(1-Recovery_OX!E66)*(1-Recovery_OX!F66)</f>
        <v>1.2749480176282135E-3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0.85031868113143272</v>
      </c>
      <c r="H67" s="473">
        <f>H66+HWP!E67</f>
        <v>0.7015129119334319</v>
      </c>
      <c r="I67" s="456"/>
      <c r="J67" s="475">
        <f>Garden!J74</f>
        <v>0</v>
      </c>
      <c r="K67" s="476">
        <f>Paper!J74</f>
        <v>1.1887536523378863E-3</v>
      </c>
      <c r="L67" s="477">
        <f>Wood!J74</f>
        <v>0</v>
      </c>
      <c r="M67" s="478">
        <f>J67*(1-Recovery_OX!E67)*(1-Recovery_OX!F67)</f>
        <v>0</v>
      </c>
      <c r="N67" s="476">
        <f>K67*(1-Recovery_OX!E67)*(1-Recovery_OX!F67)</f>
        <v>1.1887536523378863E-3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0.85031868113143272</v>
      </c>
      <c r="H68" s="473">
        <f>H67+HWP!E68</f>
        <v>0.7015129119334319</v>
      </c>
      <c r="I68" s="456"/>
      <c r="J68" s="475">
        <f>Garden!J75</f>
        <v>0</v>
      </c>
      <c r="K68" s="476">
        <f>Paper!J75</f>
        <v>1.1083865588304696E-3</v>
      </c>
      <c r="L68" s="477">
        <f>Wood!J75</f>
        <v>0</v>
      </c>
      <c r="M68" s="478">
        <f>J68*(1-Recovery_OX!E68)*(1-Recovery_OX!F68)</f>
        <v>0</v>
      </c>
      <c r="N68" s="476">
        <f>K68*(1-Recovery_OX!E68)*(1-Recovery_OX!F68)</f>
        <v>1.1083865588304696E-3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0.85031868113143272</v>
      </c>
      <c r="H69" s="473">
        <f>H68+HWP!E69</f>
        <v>0.7015129119334319</v>
      </c>
      <c r="I69" s="456"/>
      <c r="J69" s="475">
        <f>Garden!J76</f>
        <v>0</v>
      </c>
      <c r="K69" s="476">
        <f>Paper!J76</f>
        <v>1.0334527775203504E-3</v>
      </c>
      <c r="L69" s="477">
        <f>Wood!J76</f>
        <v>0</v>
      </c>
      <c r="M69" s="478">
        <f>J69*(1-Recovery_OX!E69)*(1-Recovery_OX!F69)</f>
        <v>0</v>
      </c>
      <c r="N69" s="476">
        <f>K69*(1-Recovery_OX!E69)*(1-Recovery_OX!F69)</f>
        <v>1.0334527775203504E-3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0.85031868113143272</v>
      </c>
      <c r="H70" s="473">
        <f>H69+HWP!E70</f>
        <v>0.7015129119334319</v>
      </c>
      <c r="I70" s="456"/>
      <c r="J70" s="475">
        <f>Garden!J77</f>
        <v>0</v>
      </c>
      <c r="K70" s="476">
        <f>Paper!J77</f>
        <v>9.6358498292461168E-4</v>
      </c>
      <c r="L70" s="477">
        <f>Wood!J77</f>
        <v>0</v>
      </c>
      <c r="M70" s="478">
        <f>J70*(1-Recovery_OX!E70)*(1-Recovery_OX!F70)</f>
        <v>0</v>
      </c>
      <c r="N70" s="476">
        <f>K70*(1-Recovery_OX!E70)*(1-Recovery_OX!F70)</f>
        <v>9.6358498292461168E-4</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0.85031868113143272</v>
      </c>
      <c r="H71" s="473">
        <f>H70+HWP!E71</f>
        <v>0.7015129119334319</v>
      </c>
      <c r="I71" s="456"/>
      <c r="J71" s="475">
        <f>Garden!J78</f>
        <v>0</v>
      </c>
      <c r="K71" s="476">
        <f>Paper!J78</f>
        <v>8.9844068303308671E-4</v>
      </c>
      <c r="L71" s="477">
        <f>Wood!J78</f>
        <v>0</v>
      </c>
      <c r="M71" s="478">
        <f>J71*(1-Recovery_OX!E71)*(1-Recovery_OX!F71)</f>
        <v>0</v>
      </c>
      <c r="N71" s="476">
        <f>K71*(1-Recovery_OX!E71)*(1-Recovery_OX!F71)</f>
        <v>8.9844068303308671E-4</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0.85031868113143272</v>
      </c>
      <c r="H72" s="473">
        <f>H71+HWP!E72</f>
        <v>0.7015129119334319</v>
      </c>
      <c r="I72" s="456"/>
      <c r="J72" s="475">
        <f>Garden!J79</f>
        <v>0</v>
      </c>
      <c r="K72" s="476">
        <f>Paper!J79</f>
        <v>8.3770054041212893E-4</v>
      </c>
      <c r="L72" s="477">
        <f>Wood!J79</f>
        <v>0</v>
      </c>
      <c r="M72" s="478">
        <f>J72*(1-Recovery_OX!E72)*(1-Recovery_OX!F72)</f>
        <v>0</v>
      </c>
      <c r="N72" s="476">
        <f>K72*(1-Recovery_OX!E72)*(1-Recovery_OX!F72)</f>
        <v>8.3770054041212893E-4</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0.85031868113143272</v>
      </c>
      <c r="H73" s="473">
        <f>H72+HWP!E73</f>
        <v>0.7015129119334319</v>
      </c>
      <c r="I73" s="456"/>
      <c r="J73" s="475">
        <f>Garden!J80</f>
        <v>0</v>
      </c>
      <c r="K73" s="476">
        <f>Paper!J80</f>
        <v>7.8106680681214213E-4</v>
      </c>
      <c r="L73" s="477">
        <f>Wood!J80</f>
        <v>0</v>
      </c>
      <c r="M73" s="478">
        <f>J73*(1-Recovery_OX!E73)*(1-Recovery_OX!F73)</f>
        <v>0</v>
      </c>
      <c r="N73" s="476">
        <f>K73*(1-Recovery_OX!E73)*(1-Recovery_OX!F73)</f>
        <v>7.8106680681214213E-4</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0.85031868113143272</v>
      </c>
      <c r="H74" s="473">
        <f>H73+HWP!E74</f>
        <v>0.7015129119334319</v>
      </c>
      <c r="I74" s="456"/>
      <c r="J74" s="475">
        <f>Garden!J81</f>
        <v>0</v>
      </c>
      <c r="K74" s="476">
        <f>Paper!J81</f>
        <v>7.2826186360531455E-4</v>
      </c>
      <c r="L74" s="477">
        <f>Wood!J81</f>
        <v>0</v>
      </c>
      <c r="M74" s="478">
        <f>J74*(1-Recovery_OX!E74)*(1-Recovery_OX!F74)</f>
        <v>0</v>
      </c>
      <c r="N74" s="476">
        <f>K74*(1-Recovery_OX!E74)*(1-Recovery_OX!F74)</f>
        <v>7.2826186360531455E-4</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0.85031868113143272</v>
      </c>
      <c r="H75" s="473">
        <f>H74+HWP!E75</f>
        <v>0.7015129119334319</v>
      </c>
      <c r="I75" s="456"/>
      <c r="J75" s="475">
        <f>Garden!J82</f>
        <v>0</v>
      </c>
      <c r="K75" s="476">
        <f>Paper!J82</f>
        <v>6.790268608987839E-4</v>
      </c>
      <c r="L75" s="477">
        <f>Wood!J82</f>
        <v>0</v>
      </c>
      <c r="M75" s="478">
        <f>J75*(1-Recovery_OX!E75)*(1-Recovery_OX!F75)</f>
        <v>0</v>
      </c>
      <c r="N75" s="476">
        <f>K75*(1-Recovery_OX!E75)*(1-Recovery_OX!F75)</f>
        <v>6.790268608987839E-4</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0.85031868113143272</v>
      </c>
      <c r="H76" s="473">
        <f>H75+HWP!E76</f>
        <v>0.7015129119334319</v>
      </c>
      <c r="I76" s="456"/>
      <c r="J76" s="475">
        <f>Garden!J83</f>
        <v>0</v>
      </c>
      <c r="K76" s="476">
        <f>Paper!J83</f>
        <v>6.3312044865216212E-4</v>
      </c>
      <c r="L76" s="477">
        <f>Wood!J83</f>
        <v>0</v>
      </c>
      <c r="M76" s="478">
        <f>J76*(1-Recovery_OX!E76)*(1-Recovery_OX!F76)</f>
        <v>0</v>
      </c>
      <c r="N76" s="476">
        <f>K76*(1-Recovery_OX!E76)*(1-Recovery_OX!F76)</f>
        <v>6.3312044865216212E-4</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0.85031868113143272</v>
      </c>
      <c r="H77" s="473">
        <f>H76+HWP!E77</f>
        <v>0.7015129119334319</v>
      </c>
      <c r="I77" s="456"/>
      <c r="J77" s="475">
        <f>Garden!J84</f>
        <v>0</v>
      </c>
      <c r="K77" s="476">
        <f>Paper!J84</f>
        <v>5.9031759357935725E-4</v>
      </c>
      <c r="L77" s="477">
        <f>Wood!J84</f>
        <v>0</v>
      </c>
      <c r="M77" s="478">
        <f>J77*(1-Recovery_OX!E77)*(1-Recovery_OX!F77)</f>
        <v>0</v>
      </c>
      <c r="N77" s="476">
        <f>K77*(1-Recovery_OX!E77)*(1-Recovery_OX!F77)</f>
        <v>5.9031759357935725E-4</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0.85031868113143272</v>
      </c>
      <c r="H78" s="473">
        <f>H77+HWP!E78</f>
        <v>0.7015129119334319</v>
      </c>
      <c r="I78" s="456"/>
      <c r="J78" s="475">
        <f>Garden!J85</f>
        <v>0</v>
      </c>
      <c r="K78" s="476">
        <f>Paper!J85</f>
        <v>5.5040847603514398E-4</v>
      </c>
      <c r="L78" s="477">
        <f>Wood!J85</f>
        <v>0</v>
      </c>
      <c r="M78" s="478">
        <f>J78*(1-Recovery_OX!E78)*(1-Recovery_OX!F78)</f>
        <v>0</v>
      </c>
      <c r="N78" s="476">
        <f>K78*(1-Recovery_OX!E78)*(1-Recovery_OX!F78)</f>
        <v>5.5040847603514398E-4</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0.85031868113143272</v>
      </c>
      <c r="H79" s="473">
        <f>H78+HWP!E79</f>
        <v>0.7015129119334319</v>
      </c>
      <c r="I79" s="456"/>
      <c r="J79" s="475">
        <f>Garden!J86</f>
        <v>0</v>
      </c>
      <c r="K79" s="476">
        <f>Paper!J86</f>
        <v>5.1319746147901945E-4</v>
      </c>
      <c r="L79" s="477">
        <f>Wood!J86</f>
        <v>0</v>
      </c>
      <c r="M79" s="478">
        <f>J79*(1-Recovery_OX!E79)*(1-Recovery_OX!F79)</f>
        <v>0</v>
      </c>
      <c r="N79" s="476">
        <f>K79*(1-Recovery_OX!E79)*(1-Recovery_OX!F79)</f>
        <v>5.1319746147901945E-4</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0.85031868113143272</v>
      </c>
      <c r="H80" s="473">
        <f>H79+HWP!E80</f>
        <v>0.7015129119334319</v>
      </c>
      <c r="I80" s="456"/>
      <c r="J80" s="475">
        <f>Garden!J87</f>
        <v>0</v>
      </c>
      <c r="K80" s="476">
        <f>Paper!J87</f>
        <v>4.7850214147445867E-4</v>
      </c>
      <c r="L80" s="477">
        <f>Wood!J87</f>
        <v>0</v>
      </c>
      <c r="M80" s="478">
        <f>J80*(1-Recovery_OX!E80)*(1-Recovery_OX!F80)</f>
        <v>0</v>
      </c>
      <c r="N80" s="476">
        <f>K80*(1-Recovery_OX!E80)*(1-Recovery_OX!F80)</f>
        <v>4.7850214147445867E-4</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0.85031868113143272</v>
      </c>
      <c r="H81" s="473">
        <f>H80+HWP!E81</f>
        <v>0.7015129119334319</v>
      </c>
      <c r="I81" s="456"/>
      <c r="J81" s="475">
        <f>Garden!J88</f>
        <v>0</v>
      </c>
      <c r="K81" s="476">
        <f>Paper!J88</f>
        <v>4.4615243952254705E-4</v>
      </c>
      <c r="L81" s="477">
        <f>Wood!J88</f>
        <v>0</v>
      </c>
      <c r="M81" s="478">
        <f>J81*(1-Recovery_OX!E81)*(1-Recovery_OX!F81)</f>
        <v>0</v>
      </c>
      <c r="N81" s="476">
        <f>K81*(1-Recovery_OX!E81)*(1-Recovery_OX!F81)</f>
        <v>4.4615243952254705E-4</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0.85031868113143272</v>
      </c>
      <c r="H82" s="473">
        <f>H81+HWP!E82</f>
        <v>0.7015129119334319</v>
      </c>
      <c r="I82" s="456"/>
      <c r="J82" s="475">
        <f>Garden!J89</f>
        <v>0</v>
      </c>
      <c r="K82" s="476">
        <f>Paper!J89</f>
        <v>4.1598977734678521E-4</v>
      </c>
      <c r="L82" s="477">
        <f>Wood!J89</f>
        <v>0</v>
      </c>
      <c r="M82" s="478">
        <f>J82*(1-Recovery_OX!E82)*(1-Recovery_OX!F82)</f>
        <v>0</v>
      </c>
      <c r="N82" s="476">
        <f>K82*(1-Recovery_OX!E82)*(1-Recovery_OX!F82)</f>
        <v>4.1598977734678521E-4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0.85031868113143272</v>
      </c>
      <c r="H83" s="473">
        <f>H82+HWP!E83</f>
        <v>0.7015129119334319</v>
      </c>
      <c r="I83" s="456"/>
      <c r="J83" s="475">
        <f>Garden!J90</f>
        <v>0</v>
      </c>
      <c r="K83" s="476">
        <f>Paper!J90</f>
        <v>3.8786629754219396E-4</v>
      </c>
      <c r="L83" s="477">
        <f>Wood!J90</f>
        <v>0</v>
      </c>
      <c r="M83" s="478">
        <f>J83*(1-Recovery_OX!E83)*(1-Recovery_OX!F83)</f>
        <v>0</v>
      </c>
      <c r="N83" s="476">
        <f>K83*(1-Recovery_OX!E83)*(1-Recovery_OX!F83)</f>
        <v>3.8786629754219396E-4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0.85031868113143272</v>
      </c>
      <c r="H84" s="473">
        <f>H83+HWP!E84</f>
        <v>0.7015129119334319</v>
      </c>
      <c r="I84" s="456"/>
      <c r="J84" s="475">
        <f>Garden!J91</f>
        <v>0</v>
      </c>
      <c r="K84" s="476">
        <f>Paper!J91</f>
        <v>3.6164413877814338E-4</v>
      </c>
      <c r="L84" s="477">
        <f>Wood!J91</f>
        <v>0</v>
      </c>
      <c r="M84" s="478">
        <f>J84*(1-Recovery_OX!E84)*(1-Recovery_OX!F84)</f>
        <v>0</v>
      </c>
      <c r="N84" s="476">
        <f>K84*(1-Recovery_OX!E84)*(1-Recovery_OX!F84)</f>
        <v>3.6164413877814338E-4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0.85031868113143272</v>
      </c>
      <c r="H85" s="473">
        <f>H84+HWP!E85</f>
        <v>0.7015129119334319</v>
      </c>
      <c r="I85" s="456"/>
      <c r="J85" s="475">
        <f>Garden!J92</f>
        <v>0</v>
      </c>
      <c r="K85" s="476">
        <f>Paper!J92</f>
        <v>3.3719476000195002E-4</v>
      </c>
      <c r="L85" s="477">
        <f>Wood!J92</f>
        <v>0</v>
      </c>
      <c r="M85" s="478">
        <f>J85*(1-Recovery_OX!E85)*(1-Recovery_OX!F85)</f>
        <v>0</v>
      </c>
      <c r="N85" s="476">
        <f>K85*(1-Recovery_OX!E85)*(1-Recovery_OX!F85)</f>
        <v>3.3719476000195002E-4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0.85031868113143272</v>
      </c>
      <c r="H86" s="473">
        <f>H85+HWP!E86</f>
        <v>0.7015129119334319</v>
      </c>
      <c r="I86" s="456"/>
      <c r="J86" s="475">
        <f>Garden!J93</f>
        <v>0</v>
      </c>
      <c r="K86" s="476">
        <f>Paper!J93</f>
        <v>3.1439831033048762E-4</v>
      </c>
      <c r="L86" s="477">
        <f>Wood!J93</f>
        <v>0</v>
      </c>
      <c r="M86" s="478">
        <f>J86*(1-Recovery_OX!E86)*(1-Recovery_OX!F86)</f>
        <v>0</v>
      </c>
      <c r="N86" s="476">
        <f>K86*(1-Recovery_OX!E86)*(1-Recovery_OX!F86)</f>
        <v>3.1439831033048762E-4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0.85031868113143272</v>
      </c>
      <c r="H87" s="473">
        <f>H86+HWP!E87</f>
        <v>0.7015129119334319</v>
      </c>
      <c r="I87" s="456"/>
      <c r="J87" s="475">
        <f>Garden!J94</f>
        <v>0</v>
      </c>
      <c r="K87" s="476">
        <f>Paper!J94</f>
        <v>2.931430415410191E-4</v>
      </c>
      <c r="L87" s="477">
        <f>Wood!J94</f>
        <v>0</v>
      </c>
      <c r="M87" s="478">
        <f>J87*(1-Recovery_OX!E87)*(1-Recovery_OX!F87)</f>
        <v>0</v>
      </c>
      <c r="N87" s="476">
        <f>K87*(1-Recovery_OX!E87)*(1-Recovery_OX!F87)</f>
        <v>2.931430415410191E-4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0.85031868113143272</v>
      </c>
      <c r="H88" s="473">
        <f>H87+HWP!E88</f>
        <v>0.7015129119334319</v>
      </c>
      <c r="I88" s="456"/>
      <c r="J88" s="475">
        <f>Garden!J95</f>
        <v>0</v>
      </c>
      <c r="K88" s="476">
        <f>Paper!J95</f>
        <v>2.7332476028127888E-4</v>
      </c>
      <c r="L88" s="477">
        <f>Wood!J95</f>
        <v>0</v>
      </c>
      <c r="M88" s="478">
        <f>J88*(1-Recovery_OX!E88)*(1-Recovery_OX!F88)</f>
        <v>0</v>
      </c>
      <c r="N88" s="476">
        <f>K88*(1-Recovery_OX!E88)*(1-Recovery_OX!F88)</f>
        <v>2.7332476028127888E-4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0.85031868113143272</v>
      </c>
      <c r="H89" s="473">
        <f>H88+HWP!E89</f>
        <v>0.7015129119334319</v>
      </c>
      <c r="I89" s="456"/>
      <c r="J89" s="475">
        <f>Garden!J96</f>
        <v>0</v>
      </c>
      <c r="K89" s="476">
        <f>Paper!J96</f>
        <v>2.5484631731353925E-4</v>
      </c>
      <c r="L89" s="477">
        <f>Wood!J96</f>
        <v>0</v>
      </c>
      <c r="M89" s="478">
        <f>J89*(1-Recovery_OX!E89)*(1-Recovery_OX!F89)</f>
        <v>0</v>
      </c>
      <c r="N89" s="476">
        <f>K89*(1-Recovery_OX!E89)*(1-Recovery_OX!F89)</f>
        <v>2.5484631731353925E-4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0.85031868113143272</v>
      </c>
      <c r="H90" s="473">
        <f>H89+HWP!E90</f>
        <v>0.7015129119334319</v>
      </c>
      <c r="I90" s="456"/>
      <c r="J90" s="475">
        <f>Garden!J97</f>
        <v>0</v>
      </c>
      <c r="K90" s="476">
        <f>Paper!J97</f>
        <v>2.3761713128893426E-4</v>
      </c>
      <c r="L90" s="477">
        <f>Wood!J97</f>
        <v>0</v>
      </c>
      <c r="M90" s="478">
        <f>J90*(1-Recovery_OX!E90)*(1-Recovery_OX!F90)</f>
        <v>0</v>
      </c>
      <c r="N90" s="476">
        <f>K90*(1-Recovery_OX!E90)*(1-Recovery_OX!F90)</f>
        <v>2.3761713128893426E-4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0.85031868113143272</v>
      </c>
      <c r="H91" s="473">
        <f>H90+HWP!E91</f>
        <v>0.7015129119334319</v>
      </c>
      <c r="I91" s="456"/>
      <c r="J91" s="475">
        <f>Garden!J98</f>
        <v>0</v>
      </c>
      <c r="K91" s="476">
        <f>Paper!J98</f>
        <v>2.215527447175826E-4</v>
      </c>
      <c r="L91" s="477">
        <f>Wood!J98</f>
        <v>0</v>
      </c>
      <c r="M91" s="478">
        <f>J91*(1-Recovery_OX!E91)*(1-Recovery_OX!F91)</f>
        <v>0</v>
      </c>
      <c r="N91" s="476">
        <f>K91*(1-Recovery_OX!E91)*(1-Recovery_OX!F91)</f>
        <v>2.215527447175826E-4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0.85031868113143272</v>
      </c>
      <c r="H92" s="482">
        <f>H91+HWP!E92</f>
        <v>0.7015129119334319</v>
      </c>
      <c r="I92" s="456"/>
      <c r="J92" s="484">
        <f>Garden!J99</f>
        <v>0</v>
      </c>
      <c r="K92" s="485">
        <f>Paper!J99</f>
        <v>2.0657440995787427E-4</v>
      </c>
      <c r="L92" s="486">
        <f>Wood!J99</f>
        <v>0</v>
      </c>
      <c r="M92" s="487">
        <f>J92*(1-Recovery_OX!E92)*(1-Recovery_OX!F92)</f>
        <v>0</v>
      </c>
      <c r="N92" s="485">
        <f>K92*(1-Recovery_OX!E92)*(1-Recovery_OX!F92)</f>
        <v>2.0657440995787427E-4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2017-09-14T08:50:18Z</dcterms:modified>
</cp:coreProperties>
</file>