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Paser\"/>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G82" i="7" s="1"/>
  <c r="P87" i="34" s="1"/>
  <c r="I80" i="6"/>
  <c r="G81" i="7" s="1"/>
  <c r="P86" i="34" s="1"/>
  <c r="I79" i="6"/>
  <c r="I78" i="6"/>
  <c r="I77" i="6"/>
  <c r="I76" i="6"/>
  <c r="I75" i="6"/>
  <c r="I74" i="6"/>
  <c r="I73" i="6"/>
  <c r="I72" i="6"/>
  <c r="I71" i="6"/>
  <c r="G72" i="7" s="1"/>
  <c r="P77" i="34" s="1"/>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E74" i="7" s="1"/>
  <c r="P79" i="35" s="1"/>
  <c r="G72" i="6"/>
  <c r="G71" i="6"/>
  <c r="G70" i="6"/>
  <c r="G69" i="6"/>
  <c r="G68" i="6"/>
  <c r="G67" i="6"/>
  <c r="G66" i="6"/>
  <c r="G65" i="6"/>
  <c r="G64" i="6"/>
  <c r="G63" i="6"/>
  <c r="G62" i="6"/>
  <c r="G61" i="6"/>
  <c r="G60" i="6"/>
  <c r="G59" i="6"/>
  <c r="G58" i="6"/>
  <c r="E59" i="7" s="1"/>
  <c r="P64" i="35" s="1"/>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L77" i="7" s="1"/>
  <c r="M77" i="6"/>
  <c r="N77" i="6"/>
  <c r="M78" i="6"/>
  <c r="N78" i="6"/>
  <c r="M79" i="6"/>
  <c r="N79" i="6"/>
  <c r="M80" i="6"/>
  <c r="K81" i="7" s="1"/>
  <c r="N80" i="6"/>
  <c r="M81" i="6"/>
  <c r="K82" i="7" s="1"/>
  <c r="N81" i="6"/>
  <c r="M82" i="6"/>
  <c r="N82" i="6"/>
  <c r="M83" i="6"/>
  <c r="N83" i="6"/>
  <c r="M84" i="6"/>
  <c r="N84" i="6"/>
  <c r="M85" i="6"/>
  <c r="N85" i="6"/>
  <c r="M86" i="6"/>
  <c r="N86" i="6"/>
  <c r="M87" i="6"/>
  <c r="N87" i="6"/>
  <c r="M88" i="6"/>
  <c r="K89" i="7" s="1"/>
  <c r="N88" i="6"/>
  <c r="M89" i="6"/>
  <c r="N89" i="6"/>
  <c r="M90" i="6"/>
  <c r="N90" i="6"/>
  <c r="M91" i="6"/>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L89" i="6"/>
  <c r="K38" i="6"/>
  <c r="K28" i="6"/>
  <c r="L38" i="6"/>
  <c r="E38" i="6"/>
  <c r="F38" i="6"/>
  <c r="H38" i="6"/>
  <c r="J38" i="6"/>
  <c r="K17" i="6"/>
  <c r="F91" i="6"/>
  <c r="K42" i="6"/>
  <c r="F40" i="7"/>
  <c r="L93" i="6"/>
  <c r="L54" i="6"/>
  <c r="K23" i="6"/>
  <c r="K88" i="6"/>
  <c r="I89" i="7" s="1"/>
  <c r="L40" i="6"/>
  <c r="L24" i="6"/>
  <c r="L42" i="6"/>
  <c r="K65" i="6"/>
  <c r="F18" i="6"/>
  <c r="K26" i="6"/>
  <c r="O54" i="7"/>
  <c r="L34" i="6"/>
  <c r="F41" i="6"/>
  <c r="F93" i="6"/>
  <c r="L86" i="7"/>
  <c r="F20" i="6"/>
  <c r="L71" i="6"/>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F48" i="7"/>
  <c r="C53" i="34" s="1"/>
  <c r="G74" i="7"/>
  <c r="P79" i="34" s="1"/>
  <c r="K92" i="6"/>
  <c r="F59" i="6"/>
  <c r="C46" i="7"/>
  <c r="C51" i="18" s="1"/>
  <c r="K48" i="6"/>
  <c r="L46" i="6"/>
  <c r="O68" i="7"/>
  <c r="I75" i="7"/>
  <c r="I47" i="7"/>
  <c r="O65" i="7"/>
  <c r="E79" i="7"/>
  <c r="P84" i="35" s="1"/>
  <c r="F19" i="6"/>
  <c r="L68" i="6"/>
  <c r="L39" i="6"/>
  <c r="L29" i="6"/>
  <c r="K77" i="6"/>
  <c r="K55" i="6"/>
  <c r="I56" i="7" s="1"/>
  <c r="K81" i="6"/>
  <c r="K59" i="6"/>
  <c r="K74" i="6"/>
  <c r="L64" i="7"/>
  <c r="E71" i="7"/>
  <c r="P76" i="35" s="1"/>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35" i="7"/>
  <c r="P40" i="35" s="1"/>
  <c r="O46" i="4"/>
  <c r="K7" i="34"/>
  <c r="W7" i="34"/>
  <c r="K13" i="34"/>
  <c r="W13" i="34"/>
  <c r="K7" i="35"/>
  <c r="K13" i="35"/>
  <c r="O73" i="7"/>
  <c r="P78" i="37" s="1"/>
  <c r="J48" i="7"/>
  <c r="O52" i="7"/>
  <c r="C57" i="37" s="1"/>
  <c r="O89" i="7"/>
  <c r="P94" i="37" s="1"/>
  <c r="O79" i="7"/>
  <c r="C84" i="37" s="1"/>
  <c r="L37" i="7"/>
  <c r="O46" i="7"/>
  <c r="C51" i="37" s="1"/>
  <c r="L57" i="7"/>
  <c r="H35" i="7"/>
  <c r="P40" i="33" s="1"/>
  <c r="C75" i="7"/>
  <c r="C80" i="18" s="1"/>
  <c r="L74" i="7"/>
  <c r="O45" i="7"/>
  <c r="L72" i="7"/>
  <c r="I85" i="7"/>
  <c r="G92" i="7"/>
  <c r="P97" i="34" s="1"/>
  <c r="J92" i="7"/>
  <c r="D92" i="7"/>
  <c r="C97" i="35" s="1"/>
  <c r="K92" i="7"/>
  <c r="O92" i="7"/>
  <c r="P97" i="37" s="1"/>
  <c r="H76" i="7"/>
  <c r="P81" i="33" s="1"/>
  <c r="I49" i="7"/>
  <c r="L49" i="7"/>
  <c r="D81" i="7"/>
  <c r="C86" i="31" s="1"/>
  <c r="C83" i="7"/>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2" l="1"/>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P77" i="33" s="1"/>
  <c r="D39" i="7"/>
  <c r="C44" i="31" s="1"/>
  <c r="O71" i="7"/>
  <c r="P76" i="37" s="1"/>
  <c r="C68" i="7"/>
  <c r="P73" i="18" s="1"/>
  <c r="O47" i="7"/>
  <c r="O40" i="7"/>
  <c r="P45" i="37" s="1"/>
  <c r="O78" i="7"/>
  <c r="I63" i="7"/>
  <c r="J63" i="7"/>
  <c r="D63" i="7"/>
  <c r="C68" i="35" s="1"/>
  <c r="C73"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R23" i="8"/>
  <c r="E24" i="18" s="1"/>
  <c r="R69" i="8"/>
  <c r="E70" i="33" s="1"/>
  <c r="R73" i="8"/>
  <c r="R55" i="8"/>
  <c r="H55" i="8"/>
  <c r="R59" i="8"/>
  <c r="Q60" i="40" s="1"/>
  <c r="H59" i="8"/>
  <c r="E82" i="18"/>
  <c r="E82" i="32"/>
  <c r="H77" i="8"/>
  <c r="R77" i="8"/>
  <c r="R93" i="8"/>
  <c r="Q94" i="35" s="1"/>
  <c r="H93" i="8"/>
  <c r="R39" i="8"/>
  <c r="H98" i="8"/>
  <c r="H22" i="8"/>
  <c r="R29" i="8"/>
  <c r="E30" i="36" s="1"/>
  <c r="H43" i="8"/>
  <c r="H47" i="8"/>
  <c r="H54" i="8"/>
  <c r="R61" i="8"/>
  <c r="H65" i="8"/>
  <c r="H68" i="8"/>
  <c r="H72" i="8"/>
  <c r="R87" i="8"/>
  <c r="E88" i="31" s="1"/>
  <c r="R91" i="8"/>
  <c r="Q92" i="40" s="1"/>
  <c r="E36" i="34"/>
  <c r="E36" i="36"/>
  <c r="Q36" i="35"/>
  <c r="Q36" i="34"/>
  <c r="Q36" i="37"/>
  <c r="Q36" i="18"/>
  <c r="R85" i="8"/>
  <c r="H85" i="8"/>
  <c r="R89" i="8"/>
  <c r="R27" i="8"/>
  <c r="R53" i="8"/>
  <c r="H53" i="8"/>
  <c r="E82" i="35"/>
  <c r="E82" i="31"/>
  <c r="H87" i="8"/>
  <c r="I88" i="7"/>
  <c r="P79" i="32"/>
  <c r="C83" i="34"/>
  <c r="P83" i="32"/>
  <c r="C67" i="32"/>
  <c r="P67" i="32"/>
  <c r="C67" i="34"/>
  <c r="P52" i="32"/>
  <c r="C42" i="34"/>
  <c r="F46" i="7"/>
  <c r="E56" i="7"/>
  <c r="P61" i="35" s="1"/>
  <c r="O62" i="6"/>
  <c r="M63" i="7" s="1"/>
  <c r="O74" i="6"/>
  <c r="M75" i="7" s="1"/>
  <c r="O23" i="6"/>
  <c r="P61" i="33"/>
  <c r="C61" i="33"/>
  <c r="P82" i="33"/>
  <c r="C82" i="33"/>
  <c r="F82" i="33" s="1"/>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P78" i="18"/>
  <c r="C78" i="18"/>
  <c r="P23" i="6"/>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84" i="31"/>
  <c r="C84" i="35"/>
  <c r="P55" i="33"/>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O21" i="34"/>
  <c r="O21" i="18"/>
  <c r="O21" i="37"/>
  <c r="B21" i="33"/>
  <c r="W12" i="33"/>
  <c r="W10" i="33"/>
  <c r="D12" i="39"/>
  <c r="W6" i="34"/>
  <c r="K9" i="18"/>
  <c r="P51" i="18"/>
  <c r="P86" i="31"/>
  <c r="C71" i="35"/>
  <c r="C88" i="32"/>
  <c r="C83" i="32"/>
  <c r="P88" i="18"/>
  <c r="C86" i="35"/>
  <c r="C97" i="18"/>
  <c r="C64" i="33"/>
  <c r="C93" i="34"/>
  <c r="C68" i="18"/>
  <c r="P82" i="18"/>
  <c r="P90" i="32"/>
  <c r="C94" i="31"/>
  <c r="P85" i="32"/>
  <c r="C63" i="37"/>
  <c r="P78" i="31"/>
  <c r="P68" i="32"/>
  <c r="C82" i="35"/>
  <c r="P94" i="31"/>
  <c r="P41" i="31"/>
  <c r="C41" i="35"/>
  <c r="E58" i="31" l="1"/>
  <c r="E83" i="31"/>
  <c r="E36" i="37"/>
  <c r="Q82" i="37"/>
  <c r="E36" i="40"/>
  <c r="F36" i="40" s="1"/>
  <c r="E68" i="36"/>
  <c r="E83" i="37"/>
  <c r="F83" i="37" s="1"/>
  <c r="H83" i="37" s="1"/>
  <c r="E34" i="40"/>
  <c r="F34" i="40" s="1"/>
  <c r="E35" i="18"/>
  <c r="E52" i="33"/>
  <c r="F52" i="33" s="1"/>
  <c r="Q20" i="32"/>
  <c r="Q96" i="37"/>
  <c r="Q96" i="40"/>
  <c r="R96" i="40" s="1"/>
  <c r="Q96" i="33"/>
  <c r="E35" i="40"/>
  <c r="F35" i="40" s="1"/>
  <c r="Q52" i="33"/>
  <c r="E83" i="32"/>
  <c r="F83" i="32" s="1"/>
  <c r="E36" i="32"/>
  <c r="E36" i="18"/>
  <c r="E82" i="36"/>
  <c r="F82" i="36" s="1"/>
  <c r="Q82" i="18"/>
  <c r="R82" i="18" s="1"/>
  <c r="E96" i="31"/>
  <c r="E35" i="31"/>
  <c r="Q35" i="32"/>
  <c r="Q35" i="34"/>
  <c r="Q76" i="18"/>
  <c r="R76" i="18" s="1"/>
  <c r="Q20" i="40"/>
  <c r="R20" i="40" s="1"/>
  <c r="Q96" i="34"/>
  <c r="R96" i="34" s="1"/>
  <c r="Q76" i="33"/>
  <c r="E36" i="35"/>
  <c r="Q82" i="32"/>
  <c r="Q35" i="36"/>
  <c r="R35" i="36" s="1"/>
  <c r="E52" i="34"/>
  <c r="E35" i="32"/>
  <c r="Q96" i="31"/>
  <c r="R96" i="31" s="1"/>
  <c r="E35" i="33"/>
  <c r="Q96" i="32"/>
  <c r="Q52" i="37"/>
  <c r="Q84" i="40"/>
  <c r="R84" i="40" s="1"/>
  <c r="E96" i="34"/>
  <c r="E96" i="36"/>
  <c r="F96" i="36" s="1"/>
  <c r="E35" i="34"/>
  <c r="C77" i="33"/>
  <c r="C62" i="34"/>
  <c r="C90" i="34"/>
  <c r="C58" i="33"/>
  <c r="C67" i="18"/>
  <c r="C63" i="32"/>
  <c r="C53" i="31"/>
  <c r="C82" i="31"/>
  <c r="F82" i="31" s="1"/>
  <c r="G82" i="31" s="1"/>
  <c r="C55" i="31"/>
  <c r="M37" i="7"/>
  <c r="C89" i="33"/>
  <c r="P63" i="32"/>
  <c r="P93" i="32"/>
  <c r="P53" i="31"/>
  <c r="C95" i="32"/>
  <c r="C76" i="18"/>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C44" i="18"/>
  <c r="C39" i="32"/>
  <c r="P63" i="33"/>
  <c r="C59" i="33"/>
  <c r="C73" i="18"/>
  <c r="P51" i="33"/>
  <c r="C50" i="34"/>
  <c r="P41" i="33"/>
  <c r="P77" i="18"/>
  <c r="C48" i="35"/>
  <c r="P67" i="37"/>
  <c r="P44" i="33"/>
  <c r="C39" i="35"/>
  <c r="P80" i="32"/>
  <c r="C68" i="37"/>
  <c r="C52" i="31"/>
  <c r="P76" i="33"/>
  <c r="C82" i="37"/>
  <c r="F88" i="31"/>
  <c r="H88" i="31" s="1"/>
  <c r="E99" i="36"/>
  <c r="F99" i="36" s="1"/>
  <c r="Q61" i="35"/>
  <c r="R61" i="35" s="1"/>
  <c r="T61" i="35" s="1"/>
  <c r="C80" i="34"/>
  <c r="M76" i="7"/>
  <c r="P55" i="31"/>
  <c r="P82" i="6"/>
  <c r="C79" i="18"/>
  <c r="C52" i="35"/>
  <c r="P62" i="32"/>
  <c r="C79" i="32"/>
  <c r="Q82" i="31"/>
  <c r="R82" i="31" s="1"/>
  <c r="Q82" i="40"/>
  <c r="R82" i="40" s="1"/>
  <c r="Q58" i="35"/>
  <c r="R58" i="35" s="1"/>
  <c r="S58" i="35" s="1"/>
  <c r="E76" i="31"/>
  <c r="E82" i="37"/>
  <c r="Q20" i="31"/>
  <c r="E82" i="34"/>
  <c r="F82" i="34" s="1"/>
  <c r="H82" i="34" s="1"/>
  <c r="E83" i="40"/>
  <c r="F83" i="40" s="1"/>
  <c r="E82" i="40"/>
  <c r="F82" i="40" s="1"/>
  <c r="Q34" i="40"/>
  <c r="R34" i="40" s="1"/>
  <c r="C77" i="35"/>
  <c r="C61" i="37"/>
  <c r="P61" i="37"/>
  <c r="F10" i="39"/>
  <c r="W6" i="18"/>
  <c r="Q83" i="33"/>
  <c r="P55" i="18"/>
  <c r="P76" i="6"/>
  <c r="C79" i="33"/>
  <c r="Q92" i="34"/>
  <c r="R92" i="34" s="1"/>
  <c r="Q82" i="35"/>
  <c r="R82" i="35" s="1"/>
  <c r="Q58" i="37"/>
  <c r="Q82" i="34"/>
  <c r="R82" i="34" s="1"/>
  <c r="Q82" i="33"/>
  <c r="R82" i="33" s="1"/>
  <c r="T82" i="33" s="1"/>
  <c r="E32" i="36"/>
  <c r="P79" i="37"/>
  <c r="C79" i="37"/>
  <c r="D10" i="39"/>
  <c r="W6" i="37"/>
  <c r="P73" i="33"/>
  <c r="C73" i="33"/>
  <c r="P68" i="31"/>
  <c r="C52" i="34"/>
  <c r="C52" i="37"/>
  <c r="P52" i="37"/>
  <c r="C69" i="18"/>
  <c r="C68" i="31"/>
  <c r="P44" i="31"/>
  <c r="P96" i="32"/>
  <c r="C61" i="34"/>
  <c r="C43" i="32"/>
  <c r="C61" i="31"/>
  <c r="C92" i="33"/>
  <c r="C56" i="34"/>
  <c r="C90" i="37"/>
  <c r="C56" i="32"/>
  <c r="P52" i="33"/>
  <c r="P42" i="33"/>
  <c r="C68" i="34"/>
  <c r="F68" i="34" s="1"/>
  <c r="P57" i="31"/>
  <c r="P44" i="37"/>
  <c r="P59" i="31"/>
  <c r="C44" i="35"/>
  <c r="C92" i="34"/>
  <c r="C82" i="32"/>
  <c r="F82" i="32" s="1"/>
  <c r="C39" i="31"/>
  <c r="C77" i="31"/>
  <c r="C55" i="32"/>
  <c r="C83" i="37"/>
  <c r="P83" i="37"/>
  <c r="R82" i="37"/>
  <c r="S82" i="37" s="1"/>
  <c r="P98" i="32"/>
  <c r="P49" i="33"/>
  <c r="C45" i="37"/>
  <c r="C76" i="37"/>
  <c r="Q35" i="33"/>
  <c r="E35" i="37"/>
  <c r="E69" i="34"/>
  <c r="E34" i="34"/>
  <c r="Q58" i="40"/>
  <c r="R58" i="40" s="1"/>
  <c r="Q96" i="35"/>
  <c r="R96" i="35" s="1"/>
  <c r="E96" i="33"/>
  <c r="E96" i="32"/>
  <c r="F96" i="32" s="1"/>
  <c r="E58" i="34"/>
  <c r="E68" i="18"/>
  <c r="Q35" i="40"/>
  <c r="R35" i="40" s="1"/>
  <c r="Q58" i="34"/>
  <c r="R58" i="34" s="1"/>
  <c r="E76" i="36"/>
  <c r="F76" i="36" s="1"/>
  <c r="E72" i="18"/>
  <c r="E52" i="32"/>
  <c r="F52" i="32" s="1"/>
  <c r="E20" i="40"/>
  <c r="F20" i="40" s="1"/>
  <c r="Q35" i="18"/>
  <c r="Q35" i="35"/>
  <c r="E68" i="31"/>
  <c r="E35" i="35"/>
  <c r="Q96" i="36"/>
  <c r="R96" i="36" s="1"/>
  <c r="Q35" i="31"/>
  <c r="Q96" i="18"/>
  <c r="R96" i="18" s="1"/>
  <c r="S96" i="18" s="1"/>
  <c r="E96" i="40"/>
  <c r="F96" i="40" s="1"/>
  <c r="E35" i="36"/>
  <c r="F35" i="36" s="1"/>
  <c r="Q76" i="36"/>
  <c r="R76" i="36" s="1"/>
  <c r="E96" i="35"/>
  <c r="Q20" i="33"/>
  <c r="E96" i="37"/>
  <c r="E61" i="18"/>
  <c r="Q70" i="36"/>
  <c r="R70" i="36" s="1"/>
  <c r="Q92" i="32"/>
  <c r="Q32" i="33"/>
  <c r="Q32" i="37"/>
  <c r="Q32" i="31"/>
  <c r="Q80" i="31"/>
  <c r="R80" i="31" s="1"/>
  <c r="E32" i="40"/>
  <c r="F32" i="40" s="1"/>
  <c r="Q53" i="33"/>
  <c r="R53" i="33" s="1"/>
  <c r="S53" i="33" s="1"/>
  <c r="Q61" i="31"/>
  <c r="R61" i="31" s="1"/>
  <c r="E94" i="32"/>
  <c r="Q61" i="40"/>
  <c r="R61" i="40" s="1"/>
  <c r="Q36" i="33"/>
  <c r="E36" i="33"/>
  <c r="Q36" i="40"/>
  <c r="R36" i="40" s="1"/>
  <c r="Q64" i="31"/>
  <c r="Q61" i="32"/>
  <c r="E61" i="37"/>
  <c r="E94" i="40"/>
  <c r="F94" i="40" s="1"/>
  <c r="Q80" i="34"/>
  <c r="R80" i="34" s="1"/>
  <c r="Q32" i="36"/>
  <c r="R32" i="36" s="1"/>
  <c r="E61" i="32"/>
  <c r="F61" i="32" s="1"/>
  <c r="E32" i="34"/>
  <c r="E32" i="31"/>
  <c r="Q64" i="36"/>
  <c r="R64" i="36" s="1"/>
  <c r="E61" i="36"/>
  <c r="F61" i="36" s="1"/>
  <c r="Q69" i="32"/>
  <c r="Q61" i="33"/>
  <c r="R61" i="33" s="1"/>
  <c r="T61" i="33" s="1"/>
  <c r="Q61" i="36"/>
  <c r="R61" i="36" s="1"/>
  <c r="E32" i="32"/>
  <c r="E26" i="32"/>
  <c r="E61" i="33"/>
  <c r="F61" i="33" s="1"/>
  <c r="H61" i="33" s="1"/>
  <c r="Q32" i="35"/>
  <c r="E32" i="35"/>
  <c r="E61" i="31"/>
  <c r="Q61" i="18"/>
  <c r="Q61" i="34"/>
  <c r="R61" i="34" s="1"/>
  <c r="Q61" i="37"/>
  <c r="E52" i="40"/>
  <c r="F52" i="40" s="1"/>
  <c r="Q32" i="32"/>
  <c r="E61" i="35"/>
  <c r="F61" i="35" s="1"/>
  <c r="E32" i="18"/>
  <c r="E61" i="34"/>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T94" i="31" s="1"/>
  <c r="Q52" i="34"/>
  <c r="R52" i="34" s="1"/>
  <c r="Q68" i="32"/>
  <c r="Q68" i="31"/>
  <c r="Q68" i="34"/>
  <c r="R68" i="34" s="1"/>
  <c r="E76" i="37"/>
  <c r="F76" i="37" s="1"/>
  <c r="H76" i="37" s="1"/>
  <c r="Q76" i="31"/>
  <c r="R76" i="31" s="1"/>
  <c r="E76" i="34"/>
  <c r="Q22" i="35"/>
  <c r="E20" i="36"/>
  <c r="E52" i="36"/>
  <c r="Q20" i="34"/>
  <c r="E20" i="35"/>
  <c r="Q76" i="34"/>
  <c r="R76" i="34" s="1"/>
  <c r="E76" i="33"/>
  <c r="Q76" i="37"/>
  <c r="R76" i="37" s="1"/>
  <c r="S76" i="37" s="1"/>
  <c r="E22" i="31"/>
  <c r="Q52" i="31"/>
  <c r="R52" i="31" s="1"/>
  <c r="T52" i="31" s="1"/>
  <c r="Q20" i="18"/>
  <c r="Q20" i="35"/>
  <c r="E72" i="34"/>
  <c r="F72" i="34" s="1"/>
  <c r="G72" i="34" s="1"/>
  <c r="E22" i="36"/>
  <c r="E22" i="37"/>
  <c r="Q22" i="40"/>
  <c r="R22" i="40" s="1"/>
  <c r="Q68" i="40"/>
  <c r="R68" i="40" s="1"/>
  <c r="Q38" i="40"/>
  <c r="R38" i="40" s="1"/>
  <c r="E19" i="34"/>
  <c r="E94" i="36"/>
  <c r="E52" i="18"/>
  <c r="F52" i="18" s="1"/>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F58" i="36" s="1"/>
  <c r="E58" i="40"/>
  <c r="F58" i="40" s="1"/>
  <c r="E58" i="18"/>
  <c r="E58" i="32"/>
  <c r="E58" i="37"/>
  <c r="Q58" i="18"/>
  <c r="E34" i="32"/>
  <c r="Q34" i="31"/>
  <c r="E34" i="18"/>
  <c r="Q34" i="33"/>
  <c r="E34" i="36"/>
  <c r="Q34" i="32"/>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E80" i="18"/>
  <c r="E26" i="35"/>
  <c r="C93" i="37"/>
  <c r="P93" i="37"/>
  <c r="C87" i="34"/>
  <c r="C87" i="32"/>
  <c r="P81" i="32"/>
  <c r="P61" i="32"/>
  <c r="P91" i="32"/>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F96" i="34" s="1"/>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R40" i="40" s="1"/>
  <c r="E40" i="32"/>
  <c r="F40" i="32" s="1"/>
  <c r="E26" i="34"/>
  <c r="E26" i="36"/>
  <c r="Q26" i="37"/>
  <c r="Q26" i="35"/>
  <c r="Q26" i="33"/>
  <c r="E26" i="37"/>
  <c r="E26" i="40"/>
  <c r="F26" i="40" s="1"/>
  <c r="Q26" i="34"/>
  <c r="Q26" i="40"/>
  <c r="R26" i="40" s="1"/>
  <c r="E26" i="31"/>
  <c r="Q26" i="18"/>
  <c r="Q26" i="32"/>
  <c r="Q26" i="31"/>
  <c r="E26" i="18"/>
  <c r="Q80" i="35"/>
  <c r="R80" i="35" s="1"/>
  <c r="S80" i="35" s="1"/>
  <c r="Q80" i="18"/>
  <c r="R80" i="18" s="1"/>
  <c r="T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E27" i="37"/>
  <c r="E27" i="31"/>
  <c r="Q27" i="33"/>
  <c r="Q27" i="36"/>
  <c r="R27" i="36" s="1"/>
  <c r="Q27" i="18"/>
  <c r="E27" i="36"/>
  <c r="F82" i="35"/>
  <c r="H82" i="35" s="1"/>
  <c r="Q69" i="31"/>
  <c r="Q69" i="35"/>
  <c r="R69" i="35" s="1"/>
  <c r="S69" i="35" s="1"/>
  <c r="Q69" i="37"/>
  <c r="Q99" i="31"/>
  <c r="Q99" i="35"/>
  <c r="R99" i="35" s="1"/>
  <c r="S99" i="35" s="1"/>
  <c r="E99" i="35"/>
  <c r="E69" i="35"/>
  <c r="Q72" i="35"/>
  <c r="R72" i="35" s="1"/>
  <c r="Q72" i="36"/>
  <c r="R72" i="36" s="1"/>
  <c r="Q72" i="37"/>
  <c r="E72" i="37"/>
  <c r="E72" i="35"/>
  <c r="Q22" i="18"/>
  <c r="Q22" i="37"/>
  <c r="E22" i="18"/>
  <c r="E22" i="33"/>
  <c r="Q22" i="36"/>
  <c r="R22" i="36" s="1"/>
  <c r="Q64" i="37"/>
  <c r="E64" i="40"/>
  <c r="E64" i="33"/>
  <c r="E64" i="34"/>
  <c r="E99" i="33"/>
  <c r="Q58" i="33"/>
  <c r="R58" i="33" s="1"/>
  <c r="T58" i="33" s="1"/>
  <c r="E58" i="33"/>
  <c r="Q34" i="34"/>
  <c r="E34" i="35"/>
  <c r="Q34" i="18"/>
  <c r="E34" i="33"/>
  <c r="Q34" i="37"/>
  <c r="Q34" i="35"/>
  <c r="Q69" i="18"/>
  <c r="R69" i="18" s="1"/>
  <c r="Q69" i="34"/>
  <c r="R69" i="34" s="1"/>
  <c r="Q69" i="36"/>
  <c r="R69" i="36" s="1"/>
  <c r="T69" i="36" s="1"/>
  <c r="Q99" i="18"/>
  <c r="Q99" i="34"/>
  <c r="R99" i="34" s="1"/>
  <c r="Q72" i="31"/>
  <c r="Q72" i="32"/>
  <c r="E72" i="32"/>
  <c r="Q22" i="32"/>
  <c r="Q22" i="33"/>
  <c r="Q22" i="34"/>
  <c r="Q64" i="32"/>
  <c r="Q64" i="33"/>
  <c r="R64" i="33" s="1"/>
  <c r="T64" i="33" s="1"/>
  <c r="Q64" i="35"/>
  <c r="R64" i="35" s="1"/>
  <c r="S64" i="35" s="1"/>
  <c r="E64" i="18"/>
  <c r="F38" i="40"/>
  <c r="Q19" i="34"/>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E19" i="40"/>
  <c r="E19" i="33"/>
  <c r="Q19" i="18"/>
  <c r="E19" i="18"/>
  <c r="E19" i="32"/>
  <c r="Q19" i="31"/>
  <c r="Q19" i="37"/>
  <c r="Q19" i="35"/>
  <c r="E19" i="36"/>
  <c r="Q19" i="33"/>
  <c r="E38" i="35"/>
  <c r="E38" i="18"/>
  <c r="Q38" i="34"/>
  <c r="E38" i="31"/>
  <c r="E38" i="34"/>
  <c r="Q38" i="37"/>
  <c r="Q38" i="33"/>
  <c r="Q38" i="31"/>
  <c r="E38" i="37"/>
  <c r="E38" i="33"/>
  <c r="E38" i="36"/>
  <c r="Q38" i="32"/>
  <c r="E38" i="32"/>
  <c r="Q38" i="35"/>
  <c r="Q38" i="18"/>
  <c r="Q38" i="36"/>
  <c r="R38" i="36" s="1"/>
  <c r="Q19" i="36"/>
  <c r="R19" i="36" s="1"/>
  <c r="Q66" i="35"/>
  <c r="R66" i="35" s="1"/>
  <c r="E66" i="37"/>
  <c r="E98" i="34"/>
  <c r="Q98" i="18"/>
  <c r="E27" i="33"/>
  <c r="Q27" i="40"/>
  <c r="R27" i="40" s="1"/>
  <c r="E27" i="32"/>
  <c r="E27" i="40"/>
  <c r="F27" i="40" s="1"/>
  <c r="Q27" i="31"/>
  <c r="Q27" i="35"/>
  <c r="Q98" i="36"/>
  <c r="R98" i="36" s="1"/>
  <c r="Q70" i="32"/>
  <c r="E19" i="37"/>
  <c r="E92" i="37"/>
  <c r="Q19" i="32"/>
  <c r="Q19" i="40"/>
  <c r="R19" i="40" s="1"/>
  <c r="Q74" i="32"/>
  <c r="E84" i="40"/>
  <c r="Q84" i="36"/>
  <c r="R84" i="36" s="1"/>
  <c r="Q24" i="35"/>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Q62" i="34"/>
  <c r="R62" i="34" s="1"/>
  <c r="Q62" i="32"/>
  <c r="E88" i="18"/>
  <c r="Q30" i="18"/>
  <c r="Q88" i="32"/>
  <c r="Q30" i="33"/>
  <c r="E94" i="37"/>
  <c r="E94" i="31"/>
  <c r="F94" i="31" s="1"/>
  <c r="G94" i="31" s="1"/>
  <c r="Q94" i="33"/>
  <c r="R94" i="33" s="1"/>
  <c r="S94" i="33" s="1"/>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R56" i="40" s="1"/>
  <c r="E56" i="32"/>
  <c r="Q5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R78" i="35" s="1"/>
  <c r="S78" i="35" s="1"/>
  <c r="Q78" i="31"/>
  <c r="R78" i="31" s="1"/>
  <c r="E78" i="37"/>
  <c r="E78" i="31"/>
  <c r="Q78" i="37"/>
  <c r="R78" i="37" s="1"/>
  <c r="S78" i="37" s="1"/>
  <c r="Q78" i="33"/>
  <c r="R78" i="33" s="1"/>
  <c r="T78" i="33" s="1"/>
  <c r="E78" i="40"/>
  <c r="Q78" i="34"/>
  <c r="R78" i="34" s="1"/>
  <c r="E78" i="36"/>
  <c r="E78" i="35"/>
  <c r="E78" i="32"/>
  <c r="Q78" i="18"/>
  <c r="R78" i="18" s="1"/>
  <c r="S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Q24" i="33"/>
  <c r="Q24" i="36"/>
  <c r="R24" i="36"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Q28" i="33"/>
  <c r="E28" i="34"/>
  <c r="E28" i="36"/>
  <c r="Q28" i="31"/>
  <c r="E28" i="40"/>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R70" i="31" s="1"/>
  <c r="C43" i="31"/>
  <c r="M61" i="7"/>
  <c r="M51" i="7"/>
  <c r="P64" i="6"/>
  <c r="C58" i="31"/>
  <c r="F58" i="31" s="1"/>
  <c r="H58" i="31" s="1"/>
  <c r="C48" i="31"/>
  <c r="P73" i="6"/>
  <c r="P91" i="6"/>
  <c r="C70" i="35"/>
  <c r="C96" i="3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C89" i="37"/>
  <c r="P89" i="37"/>
  <c r="P91" i="33"/>
  <c r="C91" i="33"/>
  <c r="C91" i="18"/>
  <c r="P91" i="18"/>
  <c r="P95" i="31"/>
  <c r="C95" i="31"/>
  <c r="C95" i="35"/>
  <c r="C81" i="35"/>
  <c r="P60" i="37"/>
  <c r="C49" i="31"/>
  <c r="P49" i="31"/>
  <c r="C49" i="35"/>
  <c r="C42" i="37"/>
  <c r="P42" i="37"/>
  <c r="P95" i="37"/>
  <c r="C95" i="37"/>
  <c r="P47" i="37"/>
  <c r="C47" i="37"/>
  <c r="C72" i="37"/>
  <c r="P72" i="37"/>
  <c r="C72" i="35"/>
  <c r="P72" i="31"/>
  <c r="C72" i="31"/>
  <c r="C64" i="37"/>
  <c r="F64" i="37" s="1"/>
  <c r="H64" i="37" s="1"/>
  <c r="P64" i="37"/>
  <c r="C46" i="18"/>
  <c r="P46" i="18"/>
  <c r="C46" i="37"/>
  <c r="P46" i="37"/>
  <c r="C89" i="31"/>
  <c r="C89" i="35"/>
  <c r="P95" i="33"/>
  <c r="C95" i="33"/>
  <c r="C81" i="37"/>
  <c r="P81" i="37"/>
  <c r="C96" i="33"/>
  <c r="P96" i="33"/>
  <c r="P81" i="31"/>
  <c r="P47" i="32"/>
  <c r="C56" i="35"/>
  <c r="P72" i="33"/>
  <c r="R72" i="33" s="1"/>
  <c r="S72" i="33" s="1"/>
  <c r="C92" i="32"/>
  <c r="C51" i="35"/>
  <c r="C91" i="34"/>
  <c r="C78" i="34"/>
  <c r="C78" i="32"/>
  <c r="P78" i="32"/>
  <c r="C56" i="18"/>
  <c r="P56" i="18"/>
  <c r="P66" i="37"/>
  <c r="C66" i="37"/>
  <c r="C43" i="37"/>
  <c r="P43" i="37"/>
  <c r="P99" i="32"/>
  <c r="C99" i="34"/>
  <c r="C99" i="32"/>
  <c r="C49" i="37"/>
  <c r="P49" i="37"/>
  <c r="C66" i="18"/>
  <c r="P66" i="18"/>
  <c r="P66" i="33"/>
  <c r="C98" i="33"/>
  <c r="P98" i="33"/>
  <c r="P60" i="32"/>
  <c r="C60" i="32"/>
  <c r="C60" i="34"/>
  <c r="P60" i="31"/>
  <c r="C60" i="35"/>
  <c r="C74" i="33"/>
  <c r="P74" i="33"/>
  <c r="P58" i="37"/>
  <c r="R58" i="37" s="1"/>
  <c r="C58" i="37"/>
  <c r="P47" i="18"/>
  <c r="C47" i="18"/>
  <c r="P47" i="31"/>
  <c r="C47" i="31"/>
  <c r="C47" i="35"/>
  <c r="C69" i="33"/>
  <c r="P69" i="33"/>
  <c r="C91" i="37"/>
  <c r="P91" i="37"/>
  <c r="P92" i="31"/>
  <c r="C92" i="35"/>
  <c r="C92" i="31"/>
  <c r="P56" i="31"/>
  <c r="C41" i="37"/>
  <c r="C47" i="34"/>
  <c r="C74" i="35"/>
  <c r="P49" i="18"/>
  <c r="P89" i="31"/>
  <c r="P51" i="31"/>
  <c r="C96" i="35"/>
  <c r="P39" i="18"/>
  <c r="C93" i="35"/>
  <c r="C93" i="31"/>
  <c r="P93" i="31"/>
  <c r="C94" i="32"/>
  <c r="C94" i="34"/>
  <c r="P94" i="32"/>
  <c r="C97" i="34"/>
  <c r="P97" i="32"/>
  <c r="C97" i="32"/>
  <c r="P96" i="37"/>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F76" i="18"/>
  <c r="F52" i="37"/>
  <c r="H52" i="37" s="1"/>
  <c r="E93" i="18"/>
  <c r="Q93" i="37"/>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E37" i="35"/>
  <c r="E37" i="33"/>
  <c r="E37" i="37"/>
  <c r="E37" i="34"/>
  <c r="E37" i="32"/>
  <c r="Q37" i="18"/>
  <c r="Q37" i="31"/>
  <c r="Q37" i="40"/>
  <c r="R37" i="40" s="1"/>
  <c r="E37" i="40"/>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Q31" i="34"/>
  <c r="Q31" i="33"/>
  <c r="Q31" i="32"/>
  <c r="Q31" i="31"/>
  <c r="Q31" i="18"/>
  <c r="E31" i="37"/>
  <c r="E31" i="36"/>
  <c r="E31" i="34"/>
  <c r="E31" i="32"/>
  <c r="E31" i="18"/>
  <c r="Q31" i="37"/>
  <c r="E31" i="35"/>
  <c r="E31" i="33"/>
  <c r="E31" i="3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F45" i="34" s="1"/>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63" i="35"/>
  <c r="P63" i="31"/>
  <c r="C63" i="31"/>
  <c r="P85" i="33"/>
  <c r="C85" i="33"/>
  <c r="C87" i="35"/>
  <c r="P87" i="31"/>
  <c r="C87" i="31"/>
  <c r="P87" i="18"/>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P57" i="18"/>
  <c r="C57" i="18"/>
  <c r="P62" i="37"/>
  <c r="C62" i="37"/>
  <c r="P54" i="32"/>
  <c r="C54" i="34"/>
  <c r="C54" i="32"/>
  <c r="C81" i="18"/>
  <c r="C67" i="33"/>
  <c r="P67" i="33"/>
  <c r="C59" i="34"/>
  <c r="P59" i="32"/>
  <c r="C59" i="32"/>
  <c r="C75" i="33"/>
  <c r="P75" i="33"/>
  <c r="P75" i="31"/>
  <c r="C75" i="35"/>
  <c r="C75" i="31"/>
  <c r="C80" i="35"/>
  <c r="C80" i="31"/>
  <c r="P80" i="37"/>
  <c r="C80" i="37"/>
  <c r="P58" i="32"/>
  <c r="C58" i="34"/>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E63" i="31"/>
  <c r="E63" i="18"/>
  <c r="E63" i="37"/>
  <c r="E63" i="36"/>
  <c r="Q63" i="35"/>
  <c r="R63" i="35" s="1"/>
  <c r="T63" i="35" s="1"/>
  <c r="Q63" i="33"/>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E29" i="34"/>
  <c r="E29" i="32"/>
  <c r="Q29" i="18"/>
  <c r="E29" i="35"/>
  <c r="E29" i="33"/>
  <c r="Q29" i="31"/>
  <c r="Q29" i="40"/>
  <c r="R29" i="40" s="1"/>
  <c r="E29" i="40"/>
  <c r="Q21" i="35"/>
  <c r="Q21" i="34"/>
  <c r="Q21" i="33"/>
  <c r="Q21" i="32"/>
  <c r="Q21" i="31"/>
  <c r="Q21" i="18"/>
  <c r="E21" i="37"/>
  <c r="E21" i="36"/>
  <c r="E21" i="34"/>
  <c r="E21" i="32"/>
  <c r="E21" i="18"/>
  <c r="Q21" i="37"/>
  <c r="E21" i="35"/>
  <c r="E21" i="33"/>
  <c r="E21" i="31"/>
  <c r="Q21" i="36"/>
  <c r="R21" i="36" s="1"/>
  <c r="E21" i="40"/>
  <c r="Q21" i="40"/>
  <c r="R21" i="40" s="1"/>
  <c r="E97" i="37"/>
  <c r="E97" i="36"/>
  <c r="Q97" i="35"/>
  <c r="R97" i="35" s="1"/>
  <c r="Q97" i="34"/>
  <c r="R97" i="34" s="1"/>
  <c r="Q97" i="33"/>
  <c r="Q97" i="32"/>
  <c r="Q97" i="31"/>
  <c r="R97" i="31" s="1"/>
  <c r="S97" i="31" s="1"/>
  <c r="Q97" i="18"/>
  <c r="R97" i="18" s="1"/>
  <c r="Q97" i="37"/>
  <c r="R97" i="37" s="1"/>
  <c r="S97" i="37" s="1"/>
  <c r="E97" i="34"/>
  <c r="E97" i="32"/>
  <c r="E97" i="18"/>
  <c r="Q97" i="36"/>
  <c r="R97" i="36" s="1"/>
  <c r="E97" i="35"/>
  <c r="E97" i="33"/>
  <c r="E97" i="31"/>
  <c r="Q97" i="40"/>
  <c r="R97" i="40" s="1"/>
  <c r="E97" i="40"/>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E79" i="31"/>
  <c r="E79" i="18"/>
  <c r="E79" i="37"/>
  <c r="E79" i="36"/>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C67" i="35"/>
  <c r="P67" i="31"/>
  <c r="C67" i="31"/>
  <c r="C73" i="31"/>
  <c r="C73" i="35"/>
  <c r="P73" i="31"/>
  <c r="P83" i="33"/>
  <c r="C83" i="33"/>
  <c r="Q81" i="35"/>
  <c r="R81" i="35" s="1"/>
  <c r="Q81" i="34"/>
  <c r="R81" i="34" s="1"/>
  <c r="Q81" i="33"/>
  <c r="R81" i="33" s="1"/>
  <c r="S81" i="33" s="1"/>
  <c r="Q81" i="32"/>
  <c r="Q81" i="31"/>
  <c r="Q81" i="18"/>
  <c r="R81" i="18" s="1"/>
  <c r="S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Q25" i="34"/>
  <c r="Q25" i="33"/>
  <c r="Q25" i="32"/>
  <c r="Q25" i="18"/>
  <c r="E25" i="31"/>
  <c r="E25" i="18"/>
  <c r="E25" i="34"/>
  <c r="E25" i="32"/>
  <c r="Q25" i="31"/>
  <c r="Q25" i="37"/>
  <c r="E25" i="36"/>
  <c r="E25" i="35"/>
  <c r="E25" i="33"/>
  <c r="Q25" i="40"/>
  <c r="R25" i="40" s="1"/>
  <c r="E25" i="40"/>
  <c r="F25" i="40" s="1"/>
  <c r="C96" i="18"/>
  <c r="F96" i="18" s="1"/>
  <c r="C75" i="34"/>
  <c r="C75" i="32"/>
  <c r="P75" i="32"/>
  <c r="C75" i="37"/>
  <c r="P75" i="37"/>
  <c r="P58" i="18"/>
  <c r="C58" i="18"/>
  <c r="C70" i="18"/>
  <c r="P70" i="18"/>
  <c r="C84" i="32"/>
  <c r="P84" i="32"/>
  <c r="C84" i="34"/>
  <c r="C68" i="33"/>
  <c r="P68" i="33"/>
  <c r="K9" i="36"/>
  <c r="K12" i="36"/>
  <c r="K10" i="36"/>
  <c r="K8" i="40"/>
  <c r="W8" i="40"/>
  <c r="F82" i="18"/>
  <c r="W8" i="32"/>
  <c r="K8" i="32"/>
  <c r="K10" i="18"/>
  <c r="K12" i="18"/>
  <c r="R47" i="40"/>
  <c r="R60" i="40"/>
  <c r="R92" i="40"/>
  <c r="F36" i="36"/>
  <c r="R94" i="35"/>
  <c r="F69" i="36"/>
  <c r="F64" i="36"/>
  <c r="F30" i="36"/>
  <c r="W10" i="18"/>
  <c r="W9" i="18"/>
  <c r="W12" i="18"/>
  <c r="F83" i="31"/>
  <c r="G83" i="31" s="1"/>
  <c r="F54" i="31"/>
  <c r="H54" i="31" s="1"/>
  <c r="F11" i="39"/>
  <c r="W6" i="32"/>
  <c r="W12" i="36"/>
  <c r="W9" i="36"/>
  <c r="W10" i="36"/>
  <c r="W12" i="31"/>
  <c r="W9" i="31"/>
  <c r="W10" i="31"/>
  <c r="F99" i="37"/>
  <c r="H99" i="37" s="1"/>
  <c r="F84" i="31"/>
  <c r="G84" i="31" s="1"/>
  <c r="H82" i="33"/>
  <c r="G82" i="33"/>
  <c r="R83" i="34"/>
  <c r="F72" i="18" l="1"/>
  <c r="F96" i="37"/>
  <c r="H96" i="37" s="1"/>
  <c r="F52" i="34"/>
  <c r="H52" i="34" s="1"/>
  <c r="R96" i="37"/>
  <c r="S96" i="37" s="1"/>
  <c r="F64" i="34"/>
  <c r="G64" i="34" s="1"/>
  <c r="F99" i="18"/>
  <c r="H99" i="18" s="1"/>
  <c r="S68" i="37"/>
  <c r="R76" i="33"/>
  <c r="T76" i="33" s="1"/>
  <c r="F96" i="31"/>
  <c r="H96" i="31" s="1"/>
  <c r="R52" i="33"/>
  <c r="T52" i="33" s="1"/>
  <c r="F58" i="34"/>
  <c r="H58" i="34" s="1"/>
  <c r="R64" i="31"/>
  <c r="S64" i="31" s="1"/>
  <c r="F87" i="35"/>
  <c r="G87" i="35" s="1"/>
  <c r="R96" i="33"/>
  <c r="T96" i="33" s="1"/>
  <c r="R52" i="37"/>
  <c r="T52" i="37" s="1"/>
  <c r="R42" i="31"/>
  <c r="S42" i="31" s="1"/>
  <c r="T82" i="37"/>
  <c r="F87" i="31"/>
  <c r="G87" i="31" s="1"/>
  <c r="S69" i="36"/>
  <c r="F68" i="18"/>
  <c r="H68" i="18" s="1"/>
  <c r="F72" i="31"/>
  <c r="H72" i="31" s="1"/>
  <c r="F76" i="40"/>
  <c r="R69" i="31"/>
  <c r="S69" i="31" s="1"/>
  <c r="F96" i="35"/>
  <c r="G96" i="35" s="1"/>
  <c r="F66" i="18"/>
  <c r="G66" i="18" s="1"/>
  <c r="F32" i="36"/>
  <c r="H32" i="36" s="1"/>
  <c r="F50" i="33"/>
  <c r="G50" i="33" s="1"/>
  <c r="F68" i="31"/>
  <c r="G68" i="31" s="1"/>
  <c r="F76" i="31"/>
  <c r="H76" i="31" s="1"/>
  <c r="F87" i="36"/>
  <c r="H87" i="36" s="1"/>
  <c r="R83" i="33"/>
  <c r="T83" i="33" s="1"/>
  <c r="R87" i="18"/>
  <c r="S87" i="18" s="1"/>
  <c r="F48" i="35"/>
  <c r="G48" i="35" s="1"/>
  <c r="R63" i="33"/>
  <c r="S63" i="33" s="1"/>
  <c r="T62" i="18"/>
  <c r="F63" i="32"/>
  <c r="R77" i="18"/>
  <c r="T77" i="18" s="1"/>
  <c r="R93" i="33"/>
  <c r="S93" i="33" s="1"/>
  <c r="R53" i="31"/>
  <c r="T53" i="31" s="1"/>
  <c r="F97" i="32"/>
  <c r="F79" i="32"/>
  <c r="F92" i="34"/>
  <c r="G92" i="34" s="1"/>
  <c r="G82" i="34"/>
  <c r="R62" i="33"/>
  <c r="T62" i="33" s="1"/>
  <c r="F44" i="35"/>
  <c r="H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H68" i="37" s="1"/>
  <c r="G68" i="34"/>
  <c r="H68" i="34"/>
  <c r="E75" i="38"/>
  <c r="F53" i="31"/>
  <c r="H53" i="31" s="1"/>
  <c r="F86" i="36"/>
  <c r="G86" i="36" s="1"/>
  <c r="F90" i="36"/>
  <c r="G90" i="36" s="1"/>
  <c r="F48" i="34"/>
  <c r="G48" i="34" s="1"/>
  <c r="F80" i="31"/>
  <c r="H80" i="31" s="1"/>
  <c r="R47" i="37"/>
  <c r="S47" i="37" s="1"/>
  <c r="R71" i="37"/>
  <c r="T71" i="37" s="1"/>
  <c r="H76" i="18"/>
  <c r="T86" i="31"/>
  <c r="R90" i="31"/>
  <c r="T90" i="31" s="1"/>
  <c r="T94" i="36"/>
  <c r="S88" i="18"/>
  <c r="S69" i="18"/>
  <c r="T40" i="18"/>
  <c r="S83" i="18"/>
  <c r="S46" i="36"/>
  <c r="S87" i="36"/>
  <c r="S54" i="36"/>
  <c r="S84" i="36"/>
  <c r="T99" i="35"/>
  <c r="G88" i="31"/>
  <c r="T64" i="35"/>
  <c r="F84" i="34"/>
  <c r="G84" i="34" s="1"/>
  <c r="R57" i="33"/>
  <c r="T57" i="33" s="1"/>
  <c r="S44" i="18"/>
  <c r="T97" i="36"/>
  <c r="R93" i="37"/>
  <c r="S93" i="37" s="1"/>
  <c r="G76" i="36"/>
  <c r="T54" i="31"/>
  <c r="T74" i="31"/>
  <c r="S78" i="31"/>
  <c r="S88" i="31"/>
  <c r="S62" i="18"/>
  <c r="T96" i="31"/>
  <c r="R61" i="37"/>
  <c r="S80" i="36"/>
  <c r="D51" i="38"/>
  <c r="S41" i="36"/>
  <c r="H36" i="36"/>
  <c r="D75" i="38"/>
  <c r="R81" i="37"/>
  <c r="T81" i="37" s="1"/>
  <c r="F57" i="35"/>
  <c r="H57" i="35" s="1"/>
  <c r="S39" i="36"/>
  <c r="T97" i="18"/>
  <c r="T85" i="36"/>
  <c r="T45" i="36"/>
  <c r="T41" i="36"/>
  <c r="R55" i="18"/>
  <c r="T55" i="18" s="1"/>
  <c r="F96" i="33"/>
  <c r="H96" i="33" s="1"/>
  <c r="T90" i="18"/>
  <c r="T82" i="18"/>
  <c r="R88" i="37"/>
  <c r="S88" i="37" s="1"/>
  <c r="T80" i="31"/>
  <c r="F98" i="34"/>
  <c r="H98" i="34" s="1"/>
  <c r="H68" i="36"/>
  <c r="R76" i="32"/>
  <c r="S52" i="31"/>
  <c r="S68" i="18"/>
  <c r="F49" i="34"/>
  <c r="H49" i="34" s="1"/>
  <c r="F48" i="31"/>
  <c r="H48" i="31" s="1"/>
  <c r="F73" i="32"/>
  <c r="R91" i="37"/>
  <c r="S91" i="37" s="1"/>
  <c r="F71" i="32"/>
  <c r="R83" i="37"/>
  <c r="R68" i="31"/>
  <c r="S68" i="31" s="1"/>
  <c r="R61" i="18"/>
  <c r="T61" i="18" s="1"/>
  <c r="R81" i="31"/>
  <c r="S81" i="31" s="1"/>
  <c r="R79" i="31"/>
  <c r="S79" i="31" s="1"/>
  <c r="F57" i="32"/>
  <c r="R46" i="31"/>
  <c r="S46" i="31" s="1"/>
  <c r="R65" i="37"/>
  <c r="T65" i="37" s="1"/>
  <c r="F58" i="18"/>
  <c r="G58" i="18" s="1"/>
  <c r="R81" i="32"/>
  <c r="R55" i="37"/>
  <c r="T55" i="37" s="1"/>
  <c r="F56" i="32"/>
  <c r="G83" i="37"/>
  <c r="F22" i="36"/>
  <c r="H22" i="36" s="1"/>
  <c r="T76" i="37"/>
  <c r="F69" i="34"/>
  <c r="H69" i="34" s="1"/>
  <c r="F69" i="18"/>
  <c r="G69" i="18" s="1"/>
  <c r="D46" i="38"/>
  <c r="F66" i="35"/>
  <c r="H66" i="35" s="1"/>
  <c r="F64" i="35"/>
  <c r="H64" i="35" s="1"/>
  <c r="T88" i="33"/>
  <c r="D33" i="38"/>
  <c r="D65" i="38"/>
  <c r="F61" i="18"/>
  <c r="G61" i="18" s="1"/>
  <c r="T84" i="33"/>
  <c r="S84" i="33"/>
  <c r="T40" i="33"/>
  <c r="D87" i="38"/>
  <c r="F92" i="32"/>
  <c r="F83" i="34"/>
  <c r="G83" i="34" s="1"/>
  <c r="S80" i="31"/>
  <c r="G76" i="37"/>
  <c r="E62" i="38"/>
  <c r="F43" i="34"/>
  <c r="H43" i="34" s="1"/>
  <c r="R99" i="18"/>
  <c r="S99" i="18" s="1"/>
  <c r="T54" i="36"/>
  <c r="F24" i="36"/>
  <c r="G24" i="36" s="1"/>
  <c r="F67" i="31"/>
  <c r="G67" i="31" s="1"/>
  <c r="D69" i="38"/>
  <c r="R58" i="18"/>
  <c r="T58" i="18" s="1"/>
  <c r="F50" i="31"/>
  <c r="G50" i="31" s="1"/>
  <c r="F94" i="32"/>
  <c r="F58" i="37"/>
  <c r="H58" i="37" s="1"/>
  <c r="T77" i="33"/>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88" i="36"/>
  <c r="G88" i="36" s="1"/>
  <c r="F20" i="36"/>
  <c r="G20" i="36" s="1"/>
  <c r="F53" i="18"/>
  <c r="H53" i="18" s="1"/>
  <c r="R74" i="37"/>
  <c r="T74" i="37" s="1"/>
  <c r="F80" i="35"/>
  <c r="G80" i="35" s="1"/>
  <c r="F98" i="18"/>
  <c r="G98" i="18" s="1"/>
  <c r="R60" i="33"/>
  <c r="T60" i="33" s="1"/>
  <c r="F74" i="34"/>
  <c r="F80" i="34"/>
  <c r="H80" i="34" s="1"/>
  <c r="T84" i="37"/>
  <c r="S84" i="37"/>
  <c r="F92" i="40"/>
  <c r="D85" i="38"/>
  <c r="F83" i="35"/>
  <c r="S96" i="31"/>
  <c r="E92" i="38"/>
  <c r="T95" i="35"/>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S82" i="33"/>
  <c r="F40" i="33"/>
  <c r="H40" i="33" s="1"/>
  <c r="S92" i="33"/>
  <c r="T92" i="33"/>
  <c r="F52" i="35"/>
  <c r="H52" i="35" s="1"/>
  <c r="F66" i="31"/>
  <c r="G66" i="31" s="1"/>
  <c r="S74" i="31"/>
  <c r="E63" i="38"/>
  <c r="T72" i="33"/>
  <c r="F97" i="31"/>
  <c r="H97" i="31" s="1"/>
  <c r="F19" i="36"/>
  <c r="G19" i="36" s="1"/>
  <c r="I19" i="36" s="1"/>
  <c r="F84" i="18"/>
  <c r="G84" i="18" s="1"/>
  <c r="F74" i="36"/>
  <c r="H74" i="36" s="1"/>
  <c r="S54" i="37"/>
  <c r="F64" i="40"/>
  <c r="D57" i="38"/>
  <c r="R68" i="33"/>
  <c r="S68" i="33" s="1"/>
  <c r="F76" i="34"/>
  <c r="H76"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90" i="40"/>
  <c r="D83" i="38"/>
  <c r="F98" i="31"/>
  <c r="H98" i="31" s="1"/>
  <c r="F98" i="40"/>
  <c r="F80" i="33"/>
  <c r="H80" i="33" s="1"/>
  <c r="E33" i="38"/>
  <c r="F40" i="34"/>
  <c r="G40" i="34" s="1"/>
  <c r="F62" i="40"/>
  <c r="D55" i="38"/>
  <c r="F50" i="37"/>
  <c r="H50" i="37" s="1"/>
  <c r="H61" i="35"/>
  <c r="G61" i="35"/>
  <c r="H53" i="35"/>
  <c r="G53" i="35"/>
  <c r="S90" i="33"/>
  <c r="E57" i="38"/>
  <c r="R66" i="31"/>
  <c r="T66" i="31" s="1"/>
  <c r="G61" i="33"/>
  <c r="F94" i="36"/>
  <c r="G94" i="36" s="1"/>
  <c r="F79" i="36"/>
  <c r="H79" i="36" s="1"/>
  <c r="F93" i="31"/>
  <c r="G93" i="31" s="1"/>
  <c r="F48" i="40"/>
  <c r="F44" i="40"/>
  <c r="D37" i="38"/>
  <c r="F26" i="36"/>
  <c r="G26" i="36" s="1"/>
  <c r="T62" i="31"/>
  <c r="S62" i="31"/>
  <c r="T83" i="18"/>
  <c r="S58" i="33"/>
  <c r="S90" i="18"/>
  <c r="F50" i="36"/>
  <c r="H50" i="36" s="1"/>
  <c r="F80" i="36"/>
  <c r="G80" i="36" s="1"/>
  <c r="F70" i="37"/>
  <c r="G70" i="37" s="1"/>
  <c r="F78" i="31"/>
  <c r="H78" i="31" s="1"/>
  <c r="H88" i="35"/>
  <c r="G88" i="35"/>
  <c r="R64" i="37"/>
  <c r="S64" i="37" s="1"/>
  <c r="R72" i="31"/>
  <c r="T72" i="31" s="1"/>
  <c r="F72" i="37"/>
  <c r="H72" i="37" s="1"/>
  <c r="R56" i="37"/>
  <c r="R72" i="32"/>
  <c r="F76" i="35"/>
  <c r="G76" i="35" s="1"/>
  <c r="F84" i="32"/>
  <c r="F75" i="32"/>
  <c r="R98" i="33"/>
  <c r="F89" i="37"/>
  <c r="G89" i="37" s="1"/>
  <c r="D62" i="38"/>
  <c r="T39" i="37"/>
  <c r="F68" i="33"/>
  <c r="G68" i="33" s="1"/>
  <c r="R75" i="37"/>
  <c r="T75" i="37" s="1"/>
  <c r="R73" i="31"/>
  <c r="T73" i="31" s="1"/>
  <c r="F99" i="35"/>
  <c r="G99" i="35" s="1"/>
  <c r="R56" i="18"/>
  <c r="T56" i="18" s="1"/>
  <c r="F99" i="33"/>
  <c r="F93" i="37"/>
  <c r="H93" i="37" s="1"/>
  <c r="G72" i="33"/>
  <c r="H72" i="33"/>
  <c r="F40" i="18"/>
  <c r="H40" i="18" s="1"/>
  <c r="T78" i="18"/>
  <c r="S85" i="36"/>
  <c r="F45" i="37"/>
  <c r="G45" i="37" s="1"/>
  <c r="F53" i="36"/>
  <c r="H53" i="36" s="1"/>
  <c r="D42" i="38"/>
  <c r="T53" i="37"/>
  <c r="F90" i="31"/>
  <c r="H90" i="31" s="1"/>
  <c r="R99" i="37"/>
  <c r="T99" i="37" s="1"/>
  <c r="F92" i="37"/>
  <c r="G92" i="37" s="1"/>
  <c r="F64" i="32"/>
  <c r="R69" i="33"/>
  <c r="F69" i="32"/>
  <c r="F58" i="35"/>
  <c r="G58" i="35" s="1"/>
  <c r="T80" i="35"/>
  <c r="S61" i="33"/>
  <c r="H76" i="36"/>
  <c r="T48" i="35"/>
  <c r="E59" i="38"/>
  <c r="F94" i="37"/>
  <c r="G94" i="37" s="1"/>
  <c r="F77" i="31"/>
  <c r="H77" i="31" s="1"/>
  <c r="F31" i="36"/>
  <c r="H31" i="36" s="1"/>
  <c r="F51" i="36"/>
  <c r="G51" i="36" s="1"/>
  <c r="F62" i="18"/>
  <c r="H62" i="18" s="1"/>
  <c r="D41" i="38"/>
  <c r="F83" i="18"/>
  <c r="H83" i="18" s="1"/>
  <c r="F60" i="18"/>
  <c r="H60" i="18" s="1"/>
  <c r="R40" i="31"/>
  <c r="T40" i="31" s="1"/>
  <c r="F80" i="37"/>
  <c r="H80" i="37" s="1"/>
  <c r="R72" i="18"/>
  <c r="T72" i="18" s="1"/>
  <c r="F90" i="18"/>
  <c r="H90" i="18" s="1"/>
  <c r="R92" i="37"/>
  <c r="S92" i="37" s="1"/>
  <c r="R69" i="37"/>
  <c r="S69" i="37" s="1"/>
  <c r="F92" i="31"/>
  <c r="H92" i="31" s="1"/>
  <c r="F47" i="37"/>
  <c r="G47" i="37" s="1"/>
  <c r="R99" i="33"/>
  <c r="S99" i="33" s="1"/>
  <c r="F83" i="36"/>
  <c r="H83" i="36" s="1"/>
  <c r="F34" i="36"/>
  <c r="H34" i="36" s="1"/>
  <c r="F27" i="36"/>
  <c r="G27" i="36" s="1"/>
  <c r="F62" i="36"/>
  <c r="H62" i="36" s="1"/>
  <c r="F63" i="18"/>
  <c r="G63" i="1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R46" i="37"/>
  <c r="S46" i="37" s="1"/>
  <c r="R39" i="33"/>
  <c r="T39" i="33" s="1"/>
  <c r="F85" i="18"/>
  <c r="H85" i="18" s="1"/>
  <c r="F87" i="32"/>
  <c r="R43" i="37"/>
  <c r="R43" i="31"/>
  <c r="T43" i="31" s="1"/>
  <c r="R89" i="31"/>
  <c r="S89" i="31" s="1"/>
  <c r="R93" i="18"/>
  <c r="S93" i="18" s="1"/>
  <c r="T80" i="33"/>
  <c r="R67" i="31"/>
  <c r="T67" i="31" s="1"/>
  <c r="F91" i="35"/>
  <c r="H91" i="35" s="1"/>
  <c r="F65" i="31"/>
  <c r="G65" i="31" s="1"/>
  <c r="S40" i="18"/>
  <c r="T89" i="33"/>
  <c r="G82" i="35"/>
  <c r="T97" i="31"/>
  <c r="S94" i="31"/>
  <c r="S45" i="37"/>
  <c r="S51" i="37"/>
  <c r="F81" i="32"/>
  <c r="F71" i="34"/>
  <c r="H71" i="34" s="1"/>
  <c r="H82" i="31"/>
  <c r="G52" i="37"/>
  <c r="H50" i="18"/>
  <c r="G50" i="18"/>
  <c r="T88" i="31"/>
  <c r="T51" i="33"/>
  <c r="S86" i="33"/>
  <c r="T69" i="18"/>
  <c r="S54" i="31"/>
  <c r="E83" i="38"/>
  <c r="S53" i="35"/>
  <c r="H51" i="31"/>
  <c r="F45" i="18"/>
  <c r="G45" i="18" s="1"/>
  <c r="F98" i="36"/>
  <c r="H98" i="36" s="1"/>
  <c r="F84" i="36"/>
  <c r="H84" i="36" s="1"/>
  <c r="D82" i="38"/>
  <c r="F65" i="18"/>
  <c r="G65" i="18" s="1"/>
  <c r="F97" i="37"/>
  <c r="G97" i="37" s="1"/>
  <c r="F60" i="37"/>
  <c r="H60" i="37" s="1"/>
  <c r="F54" i="33"/>
  <c r="H54" i="33" s="1"/>
  <c r="F50" i="40"/>
  <c r="D43" i="38"/>
  <c r="F80" i="40"/>
  <c r="D73" i="38"/>
  <c r="F64" i="33"/>
  <c r="S78" i="33"/>
  <c r="E73" i="38"/>
  <c r="H62" i="35"/>
  <c r="F48" i="36"/>
  <c r="H48" i="36" s="1"/>
  <c r="F45" i="36"/>
  <c r="G45" i="36" s="1"/>
  <c r="F94" i="18"/>
  <c r="G94" i="18" s="1"/>
  <c r="F50" i="35"/>
  <c r="G50" i="35" s="1"/>
  <c r="F92" i="18"/>
  <c r="H92" i="18" s="1"/>
  <c r="R98" i="31"/>
  <c r="T98" i="31" s="1"/>
  <c r="F72" i="35"/>
  <c r="H72" i="35" s="1"/>
  <c r="F62" i="33"/>
  <c r="E49" i="38"/>
  <c r="T71" i="35"/>
  <c r="E44" i="38"/>
  <c r="S97" i="36"/>
  <c r="F56" i="36"/>
  <c r="H56" i="36" s="1"/>
  <c r="F84" i="37"/>
  <c r="H84" i="37" s="1"/>
  <c r="F51" i="37"/>
  <c r="H51" i="37" s="1"/>
  <c r="F63" i="37"/>
  <c r="G63" i="37" s="1"/>
  <c r="F67" i="18"/>
  <c r="G67" i="18" s="1"/>
  <c r="F84" i="33"/>
  <c r="G84" i="33" s="1"/>
  <c r="R80" i="37"/>
  <c r="T80" i="37" s="1"/>
  <c r="R99" i="31"/>
  <c r="T99" i="31" s="1"/>
  <c r="F40" i="37"/>
  <c r="H40" i="37" s="1"/>
  <c r="G56" i="34"/>
  <c r="F98" i="35"/>
  <c r="H98" i="35" s="1"/>
  <c r="F90" i="33"/>
  <c r="F58" i="33"/>
  <c r="S70" i="37"/>
  <c r="T70" i="37"/>
  <c r="F99" i="31"/>
  <c r="H99" i="31" s="1"/>
  <c r="F59" i="31"/>
  <c r="F81" i="34"/>
  <c r="G81" i="34" s="1"/>
  <c r="F63" i="33"/>
  <c r="G63" i="33" s="1"/>
  <c r="F73" i="40"/>
  <c r="F85" i="31"/>
  <c r="G85" i="31" s="1"/>
  <c r="D78" i="38"/>
  <c r="F94" i="35"/>
  <c r="F52" i="31"/>
  <c r="G52" i="31" s="1"/>
  <c r="F84" i="35"/>
  <c r="F66" i="36"/>
  <c r="F40" i="36"/>
  <c r="H40" i="36" s="1"/>
  <c r="T50" i="37"/>
  <c r="F55" i="18"/>
  <c r="H55" i="18" s="1"/>
  <c r="F77" i="18"/>
  <c r="G77" i="18" s="1"/>
  <c r="F93" i="18"/>
  <c r="G93" i="18" s="1"/>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60" i="32"/>
  <c r="F19" i="40"/>
  <c r="H83" i="31"/>
  <c r="F44" i="37"/>
  <c r="H44" i="37" s="1"/>
  <c r="F39" i="31"/>
  <c r="H39" i="31" s="1"/>
  <c r="F25" i="36"/>
  <c r="G25" i="36" s="1"/>
  <c r="F46" i="36"/>
  <c r="H46" i="36" s="1"/>
  <c r="F38" i="36"/>
  <c r="H38" i="36" s="1"/>
  <c r="F54" i="36"/>
  <c r="F67" i="37"/>
  <c r="F45" i="31"/>
  <c r="G45" i="31" s="1"/>
  <c r="F74" i="37"/>
  <c r="G74" i="37" s="1"/>
  <c r="F65" i="34"/>
  <c r="H65" i="34" s="1"/>
  <c r="R70" i="33"/>
  <c r="S70" i="33" s="1"/>
  <c r="R62" i="37"/>
  <c r="T62" i="37" s="1"/>
  <c r="R74" i="18"/>
  <c r="T74" i="18" s="1"/>
  <c r="H70" i="34"/>
  <c r="F60" i="35"/>
  <c r="H60" i="35" s="1"/>
  <c r="F99" i="32"/>
  <c r="F78" i="32"/>
  <c r="F84" i="40"/>
  <c r="D77" i="38"/>
  <c r="D76" i="38"/>
  <c r="D56" i="38"/>
  <c r="F73" i="31"/>
  <c r="H73" i="31" s="1"/>
  <c r="R87" i="33"/>
  <c r="F41" i="37"/>
  <c r="H41" i="37" s="1"/>
  <c r="R92" i="18"/>
  <c r="T92" i="18" s="1"/>
  <c r="F56" i="33"/>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54" i="18"/>
  <c r="G54" i="18" s="1"/>
  <c r="F86" i="35"/>
  <c r="F57" i="31"/>
  <c r="F90" i="37"/>
  <c r="F39" i="18"/>
  <c r="G39" i="18" s="1"/>
  <c r="F59" i="35"/>
  <c r="G59" i="35" s="1"/>
  <c r="F79" i="18"/>
  <c r="G79" i="18" s="1"/>
  <c r="F87" i="40"/>
  <c r="D80" i="38"/>
  <c r="F91" i="18"/>
  <c r="G91" i="18" s="1"/>
  <c r="F43" i="36"/>
  <c r="H43" i="36" s="1"/>
  <c r="F71" i="36"/>
  <c r="G71" i="36" s="1"/>
  <c r="F28" i="40"/>
  <c r="F54" i="40"/>
  <c r="D47" i="38"/>
  <c r="F60" i="33"/>
  <c r="F78" i="40"/>
  <c r="H52" i="33"/>
  <c r="G52" i="33"/>
  <c r="F88" i="37"/>
  <c r="H88" i="37" s="1"/>
  <c r="R75" i="31"/>
  <c r="T75" i="31" s="1"/>
  <c r="F91" i="40"/>
  <c r="F65" i="36"/>
  <c r="G65" i="36" s="1"/>
  <c r="F47" i="36"/>
  <c r="G47" i="36" s="1"/>
  <c r="F45" i="35"/>
  <c r="H45" i="35" s="1"/>
  <c r="F43" i="33"/>
  <c r="F95" i="40"/>
  <c r="D88" i="38"/>
  <c r="F37" i="40"/>
  <c r="F55" i="31"/>
  <c r="G55" i="31" s="1"/>
  <c r="F71" i="40"/>
  <c r="D64" i="38"/>
  <c r="F77" i="35"/>
  <c r="G77" i="35" s="1"/>
  <c r="F77" i="36"/>
  <c r="G77" i="36" s="1"/>
  <c r="F88" i="18"/>
  <c r="F94" i="34"/>
  <c r="F70" i="36"/>
  <c r="H70" i="36" s="1"/>
  <c r="F74" i="40"/>
  <c r="D67" i="38"/>
  <c r="F60" i="31"/>
  <c r="H60" i="31" s="1"/>
  <c r="F78" i="35"/>
  <c r="F56" i="40"/>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F88" i="33"/>
  <c r="R94" i="18"/>
  <c r="S94" i="18" s="1"/>
  <c r="F87" i="37"/>
  <c r="G87" i="37" s="1"/>
  <c r="F77" i="34"/>
  <c r="G77" i="34" s="1"/>
  <c r="R56" i="33"/>
  <c r="R93" i="31"/>
  <c r="S93" i="31" s="1"/>
  <c r="R92" i="31"/>
  <c r="T92" i="31" s="1"/>
  <c r="F49" i="37"/>
  <c r="H49" i="37" s="1"/>
  <c r="F56" i="18"/>
  <c r="G56" i="18" s="1"/>
  <c r="R47" i="32"/>
  <c r="F46" i="18"/>
  <c r="G46" i="18" s="1"/>
  <c r="F78" i="33"/>
  <c r="F92" i="33"/>
  <c r="F94" i="33"/>
  <c r="T90" i="34"/>
  <c r="S90" i="34"/>
  <c r="S54" i="33"/>
  <c r="T54" i="33"/>
  <c r="F59" i="37"/>
  <c r="F67" i="40"/>
  <c r="D60" i="38"/>
  <c r="T79" i="33"/>
  <c r="S79" i="33"/>
  <c r="F75" i="36"/>
  <c r="G75" i="36" s="1"/>
  <c r="F57" i="40"/>
  <c r="F42" i="36"/>
  <c r="G42" i="36" s="1"/>
  <c r="H42" i="35"/>
  <c r="G42" i="35"/>
  <c r="F21" i="40"/>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S59" i="37"/>
  <c r="T59" i="37"/>
  <c r="F81" i="31"/>
  <c r="F73" i="35"/>
  <c r="F67" i="35"/>
  <c r="G67" i="35" s="1"/>
  <c r="F79" i="40"/>
  <c r="D72" i="38"/>
  <c r="T57" i="37"/>
  <c r="S57" i="37"/>
  <c r="F48" i="18"/>
  <c r="G48" i="18" s="1"/>
  <c r="F44" i="34"/>
  <c r="H44" i="34" s="1"/>
  <c r="F42" i="18"/>
  <c r="H42" i="18" s="1"/>
  <c r="F39" i="35"/>
  <c r="H39" i="35" s="1"/>
  <c r="F23" i="40"/>
  <c r="F95" i="18"/>
  <c r="H95" i="18" s="1"/>
  <c r="F97" i="40"/>
  <c r="D90" i="38"/>
  <c r="F97" i="35"/>
  <c r="G97" i="35" s="1"/>
  <c r="F97" i="36"/>
  <c r="G97" i="36" s="1"/>
  <c r="F29" i="40"/>
  <c r="F63" i="36"/>
  <c r="G63" i="36" s="1"/>
  <c r="F73" i="36"/>
  <c r="H73" i="36" s="1"/>
  <c r="F33" i="36"/>
  <c r="H33" i="36" s="1"/>
  <c r="R87" i="31"/>
  <c r="S87" i="31" s="1"/>
  <c r="F63" i="31"/>
  <c r="H63" i="31" s="1"/>
  <c r="F91" i="37"/>
  <c r="H91" i="37" s="1"/>
  <c r="F91" i="36"/>
  <c r="G91" i="36" s="1"/>
  <c r="F65" i="40"/>
  <c r="D58" i="38"/>
  <c r="E58" i="38"/>
  <c r="F43" i="40"/>
  <c r="D36" i="38"/>
  <c r="F79" i="31"/>
  <c r="H79" i="31" s="1"/>
  <c r="F55" i="37"/>
  <c r="H55" i="37" s="1"/>
  <c r="F89" i="36"/>
  <c r="G89" i="36" s="1"/>
  <c r="F77" i="37"/>
  <c r="F93" i="40"/>
  <c r="F93" i="35"/>
  <c r="H93" i="35" s="1"/>
  <c r="F93" i="36"/>
  <c r="H93" i="36" s="1"/>
  <c r="R91" i="31"/>
  <c r="T91" i="31" s="1"/>
  <c r="R49" i="31"/>
  <c r="S49" i="31" s="1"/>
  <c r="R95" i="31"/>
  <c r="T95" i="31" s="1"/>
  <c r="F54" i="37"/>
  <c r="H86" i="34"/>
  <c r="G86" i="34"/>
  <c r="F86" i="33"/>
  <c r="T55" i="33"/>
  <c r="T45" i="35"/>
  <c r="G90" i="34"/>
  <c r="T39" i="36"/>
  <c r="S46" i="35"/>
  <c r="E36" i="38"/>
  <c r="F23" i="36"/>
  <c r="G23" i="36" s="1"/>
  <c r="F29" i="36"/>
  <c r="G29" i="36" s="1"/>
  <c r="F91" i="34"/>
  <c r="G91" i="34" s="1"/>
  <c r="F54" i="32"/>
  <c r="R51" i="31"/>
  <c r="T51" i="31" s="1"/>
  <c r="F47" i="31"/>
  <c r="F71" i="18"/>
  <c r="G71" i="18" s="1"/>
  <c r="F46" i="31"/>
  <c r="G46" i="31" s="1"/>
  <c r="F54" i="35"/>
  <c r="S66" i="35"/>
  <c r="T66" i="35"/>
  <c r="F28" i="36"/>
  <c r="F86" i="31"/>
  <c r="F81" i="37"/>
  <c r="G81" i="37" s="1"/>
  <c r="F81" i="36"/>
  <c r="G81" i="36" s="1"/>
  <c r="F67" i="36"/>
  <c r="G67" i="36" s="1"/>
  <c r="F57" i="37"/>
  <c r="F73" i="37"/>
  <c r="D89" i="38"/>
  <c r="D38" i="38"/>
  <c r="D50" i="38"/>
  <c r="F21" i="36"/>
  <c r="G21" i="36" s="1"/>
  <c r="F85" i="37"/>
  <c r="T81" i="35"/>
  <c r="S81" i="35"/>
  <c r="F46" i="37"/>
  <c r="H46" i="37" s="1"/>
  <c r="H72" i="34"/>
  <c r="F85" i="40"/>
  <c r="E78" i="38"/>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G44" i="31"/>
  <c r="G41" i="31"/>
  <c r="F49" i="35"/>
  <c r="F47" i="35"/>
  <c r="G47" i="35" s="1"/>
  <c r="G62" i="31"/>
  <c r="H84" i="31"/>
  <c r="F49" i="31"/>
  <c r="F89" i="31"/>
  <c r="F95" i="35"/>
  <c r="G95" i="35" s="1"/>
  <c r="G76" i="18"/>
  <c r="T48" i="33"/>
  <c r="S48" i="33"/>
  <c r="T45" i="33"/>
  <c r="T73" i="33"/>
  <c r="T79" i="37"/>
  <c r="S79" i="37"/>
  <c r="R46" i="18"/>
  <c r="T46" i="18" s="1"/>
  <c r="T81" i="33"/>
  <c r="S70" i="34"/>
  <c r="T67" i="35"/>
  <c r="T97" i="37"/>
  <c r="S41" i="37"/>
  <c r="G56" i="31"/>
  <c r="H56" i="31"/>
  <c r="T43" i="33"/>
  <c r="G53" i="31"/>
  <c r="T67" i="37"/>
  <c r="R75" i="18"/>
  <c r="S75" i="18" s="1"/>
  <c r="S41" i="35"/>
  <c r="T78" i="35"/>
  <c r="S73" i="37"/>
  <c r="G72" i="18"/>
  <c r="H72" i="18"/>
  <c r="R91" i="33"/>
  <c r="F71" i="31"/>
  <c r="F81" i="35"/>
  <c r="H81" i="35" s="1"/>
  <c r="F46" i="34"/>
  <c r="H46" i="34" s="1"/>
  <c r="R49" i="37"/>
  <c r="R43" i="18"/>
  <c r="S43" i="18" s="1"/>
  <c r="R95" i="37"/>
  <c r="F89" i="35"/>
  <c r="S61" i="35"/>
  <c r="S77" i="35"/>
  <c r="F46" i="35"/>
  <c r="R42" i="37"/>
  <c r="R39" i="18"/>
  <c r="F51" i="35"/>
  <c r="H51" i="35" s="1"/>
  <c r="R47" i="18"/>
  <c r="R71" i="18"/>
  <c r="S71" i="18" s="1"/>
  <c r="R71" i="31"/>
  <c r="R89" i="37"/>
  <c r="G58" i="31"/>
  <c r="G36" i="36"/>
  <c r="G96" i="37"/>
  <c r="T57" i="31"/>
  <c r="S57" i="31"/>
  <c r="G93" i="34"/>
  <c r="H93" i="34"/>
  <c r="T59" i="31"/>
  <c r="S59" i="31"/>
  <c r="H85" i="34"/>
  <c r="G85" i="34"/>
  <c r="S41" i="31"/>
  <c r="T41" i="31"/>
  <c r="S86" i="31"/>
  <c r="T78" i="31"/>
  <c r="R63" i="32"/>
  <c r="R93" i="32"/>
  <c r="R74" i="32"/>
  <c r="T56" i="36"/>
  <c r="S78" i="36"/>
  <c r="S64" i="36"/>
  <c r="S34" i="36"/>
  <c r="T46" i="36"/>
  <c r="R96" i="32"/>
  <c r="R90" i="32"/>
  <c r="R68" i="32"/>
  <c r="R85" i="32"/>
  <c r="R49" i="32"/>
  <c r="T32" i="36"/>
  <c r="T50" i="36"/>
  <c r="S89" i="36"/>
  <c r="F59" i="40"/>
  <c r="F59" i="18"/>
  <c r="F81" i="33"/>
  <c r="H67" i="34"/>
  <c r="G67" i="34"/>
  <c r="F79" i="33"/>
  <c r="F75" i="18"/>
  <c r="S48" i="37"/>
  <c r="T48" i="37"/>
  <c r="H42" i="34"/>
  <c r="G42" i="34"/>
  <c r="F42" i="37"/>
  <c r="F42" i="33"/>
  <c r="R46" i="33"/>
  <c r="F97" i="18"/>
  <c r="R97" i="33"/>
  <c r="F75" i="35"/>
  <c r="R75" i="33"/>
  <c r="R67" i="33"/>
  <c r="R57" i="18"/>
  <c r="F51" i="33"/>
  <c r="F51" i="18"/>
  <c r="H51" i="18" s="1"/>
  <c r="R85" i="33"/>
  <c r="F49" i="33"/>
  <c r="F45" i="33"/>
  <c r="H45" i="34"/>
  <c r="G45" i="34"/>
  <c r="F43" i="18"/>
  <c r="G43" i="18" s="1"/>
  <c r="F41" i="33"/>
  <c r="F41" i="18"/>
  <c r="G41" i="18" s="1"/>
  <c r="F95" i="33"/>
  <c r="F77" i="33"/>
  <c r="F93" i="33"/>
  <c r="D66" i="38"/>
  <c r="D54" i="38"/>
  <c r="T38" i="36"/>
  <c r="S82" i="36"/>
  <c r="T29" i="36"/>
  <c r="F59" i="33"/>
  <c r="H79" i="34"/>
  <c r="G79" i="34"/>
  <c r="G57" i="34"/>
  <c r="H57" i="34"/>
  <c r="F57" i="33"/>
  <c r="F48" i="37"/>
  <c r="F48" i="33"/>
  <c r="D39" i="38"/>
  <c r="F46" i="40"/>
  <c r="F44" i="33"/>
  <c r="F42" i="40"/>
  <c r="D35" i="38"/>
  <c r="H39" i="34"/>
  <c r="G39" i="34"/>
  <c r="F39" i="33"/>
  <c r="F46" i="33"/>
  <c r="G63" i="34"/>
  <c r="H63" i="34"/>
  <c r="F73" i="33"/>
  <c r="F97" i="33"/>
  <c r="F75" i="33"/>
  <c r="F59" i="32"/>
  <c r="F59" i="34"/>
  <c r="F67" i="33"/>
  <c r="F81" i="18"/>
  <c r="F85" i="33"/>
  <c r="F63" i="35"/>
  <c r="F91" i="33"/>
  <c r="F65" i="37"/>
  <c r="F65" i="33"/>
  <c r="F49" i="18"/>
  <c r="F47" i="33"/>
  <c r="F79" i="35"/>
  <c r="F65" i="35"/>
  <c r="H55" i="35"/>
  <c r="G55" i="35"/>
  <c r="F71" i="33"/>
  <c r="F71" i="37"/>
  <c r="F89" i="33"/>
  <c r="S98" i="35"/>
  <c r="T98" i="35"/>
  <c r="T83" i="31"/>
  <c r="S83" i="31"/>
  <c r="S61" i="31"/>
  <c r="T61" i="31"/>
  <c r="T63" i="31"/>
  <c r="S63" i="31"/>
  <c r="G35" i="36"/>
  <c r="H35" i="36"/>
  <c r="G58" i="36"/>
  <c r="H58" i="36"/>
  <c r="G61" i="36"/>
  <c r="H61" i="36"/>
  <c r="T96" i="35"/>
  <c r="S96" i="35"/>
  <c r="T42" i="35"/>
  <c r="S42" i="35"/>
  <c r="S90" i="35"/>
  <c r="T90" i="35"/>
  <c r="K10" i="32"/>
  <c r="K9" i="32"/>
  <c r="K12" i="32"/>
  <c r="S55" i="31"/>
  <c r="T55" i="31"/>
  <c r="T76" i="31"/>
  <c r="S76" i="31"/>
  <c r="S59" i="18"/>
  <c r="T89" i="18"/>
  <c r="T59" i="18"/>
  <c r="S86" i="18"/>
  <c r="T86" i="18"/>
  <c r="S97" i="18"/>
  <c r="S55" i="18"/>
  <c r="S43" i="35"/>
  <c r="T43" i="35"/>
  <c r="T97" i="35"/>
  <c r="S97" i="35"/>
  <c r="T40" i="35"/>
  <c r="S40" i="35"/>
  <c r="G52" i="18"/>
  <c r="H52"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H69" i="36"/>
  <c r="G69" i="36"/>
  <c r="T84" i="35"/>
  <c r="S84" i="35"/>
  <c r="T72" i="35"/>
  <c r="S72" i="35"/>
  <c r="S57" i="35"/>
  <c r="T57" i="35"/>
  <c r="T85" i="35"/>
  <c r="S85" i="35"/>
  <c r="G82" i="18"/>
  <c r="H82" i="18"/>
  <c r="S91" i="35"/>
  <c r="S76" i="35"/>
  <c r="T73" i="35"/>
  <c r="S59" i="35"/>
  <c r="D40" i="38"/>
  <c r="S79" i="18"/>
  <c r="T67" i="18"/>
  <c r="T73" i="18"/>
  <c r="S76" i="18"/>
  <c r="T96" i="18"/>
  <c r="T81" i="18"/>
  <c r="S82" i="18"/>
  <c r="G64" i="37"/>
  <c r="S54" i="18"/>
  <c r="T52" i="18"/>
  <c r="T56" i="35"/>
  <c r="T88" i="18"/>
  <c r="T68" i="18"/>
  <c r="G54" i="31"/>
  <c r="E90" i="38"/>
  <c r="E45" i="38"/>
  <c r="T49" i="35"/>
  <c r="S50" i="35"/>
  <c r="S51" i="18"/>
  <c r="S56" i="36"/>
  <c r="T78" i="36"/>
  <c r="T64" i="36"/>
  <c r="T34" i="36"/>
  <c r="T74" i="36"/>
  <c r="T33" i="36"/>
  <c r="D70" i="38"/>
  <c r="S38" i="36"/>
  <c r="S50" i="36"/>
  <c r="T89" i="36"/>
  <c r="T74" i="35"/>
  <c r="S74" i="35"/>
  <c r="G96" i="36"/>
  <c r="H96" i="36"/>
  <c r="G99" i="36"/>
  <c r="H99" i="36"/>
  <c r="T82" i="35"/>
  <c r="S82" i="35"/>
  <c r="S65" i="35"/>
  <c r="T65" i="35"/>
  <c r="T39" i="35"/>
  <c r="S39" i="35"/>
  <c r="W10" i="40"/>
  <c r="W12" i="40"/>
  <c r="T24" i="40" s="1"/>
  <c r="W9" i="40"/>
  <c r="T58" i="31"/>
  <c r="S58" i="31"/>
  <c r="C84" i="38"/>
  <c r="C72" i="38"/>
  <c r="C62" i="38"/>
  <c r="C52" i="38"/>
  <c r="C40" i="38"/>
  <c r="C37" i="38"/>
  <c r="C86" i="38"/>
  <c r="C76" i="38"/>
  <c r="C64" i="38"/>
  <c r="C54" i="38"/>
  <c r="C44" i="38"/>
  <c r="C32" i="38"/>
  <c r="C41" i="38"/>
  <c r="C51" i="38"/>
  <c r="C69" i="38"/>
  <c r="C80" i="38"/>
  <c r="C60" i="38"/>
  <c r="C38" i="38"/>
  <c r="C43" i="38"/>
  <c r="C63" i="38"/>
  <c r="C87" i="38"/>
  <c r="C65" i="38"/>
  <c r="C85" i="38"/>
  <c r="C88" i="38"/>
  <c r="C68" i="38"/>
  <c r="C46" i="38"/>
  <c r="C89" i="38"/>
  <c r="C59" i="38"/>
  <c r="C83" i="38"/>
  <c r="C61" i="38"/>
  <c r="C56" i="38"/>
  <c r="C73" i="38"/>
  <c r="C91" i="38"/>
  <c r="C53" i="38"/>
  <c r="C70" i="38"/>
  <c r="C79" i="38"/>
  <c r="C49" i="38"/>
  <c r="C36" i="38"/>
  <c r="C81" i="38"/>
  <c r="C78" i="38"/>
  <c r="C47" i="38"/>
  <c r="C48" i="38"/>
  <c r="C92" i="38"/>
  <c r="C77" i="38"/>
  <c r="C35" i="38"/>
  <c r="C67" i="38"/>
  <c r="C34" i="38"/>
  <c r="C75" i="38"/>
  <c r="C90" i="38"/>
  <c r="C33" i="38"/>
  <c r="C66" i="38"/>
  <c r="G30" i="36"/>
  <c r="H30" i="36"/>
  <c r="S55" i="35"/>
  <c r="T55" i="35"/>
  <c r="S98" i="40"/>
  <c r="S93" i="40"/>
  <c r="T95" i="40"/>
  <c r="T99" i="40"/>
  <c r="T86" i="35"/>
  <c r="S86" i="35"/>
  <c r="S70" i="31"/>
  <c r="T70" i="31"/>
  <c r="S48" i="31"/>
  <c r="T48" i="31"/>
  <c r="T39" i="31"/>
  <c r="S39"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G64" i="36"/>
  <c r="H64"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G99" i="18"/>
  <c r="K9" i="40"/>
  <c r="K12" i="40"/>
  <c r="K10" i="40"/>
  <c r="S89" i="18"/>
  <c r="T79" i="18"/>
  <c r="S67" i="18"/>
  <c r="S73" i="18"/>
  <c r="T76" i="18"/>
  <c r="S53" i="18"/>
  <c r="T54" i="18"/>
  <c r="S52" i="18"/>
  <c r="S80" i="18"/>
  <c r="H75" i="31"/>
  <c r="E71" i="38"/>
  <c r="T51" i="18"/>
  <c r="T80" i="36"/>
  <c r="T87" i="36"/>
  <c r="S94" i="36"/>
  <c r="S45" i="36"/>
  <c r="S74" i="36"/>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H68" i="31" l="1"/>
  <c r="G52" i="34"/>
  <c r="G84" i="37"/>
  <c r="S90" i="31"/>
  <c r="H86" i="36"/>
  <c r="T96" i="37"/>
  <c r="G58" i="34"/>
  <c r="H90" i="36"/>
  <c r="G34" i="36"/>
  <c r="H64" i="34"/>
  <c r="T64" i="31"/>
  <c r="S77" i="18"/>
  <c r="G68" i="18"/>
  <c r="H84" i="34"/>
  <c r="S76" i="33"/>
  <c r="H98" i="18"/>
  <c r="H52" i="31"/>
  <c r="H66" i="18"/>
  <c r="H44" i="36"/>
  <c r="G96" i="31"/>
  <c r="S96" i="33"/>
  <c r="H62" i="37"/>
  <c r="T93" i="37"/>
  <c r="S98" i="18"/>
  <c r="S81" i="37"/>
  <c r="S52" i="37"/>
  <c r="H81" i="36"/>
  <c r="G76" i="31"/>
  <c r="H87" i="31"/>
  <c r="H96" i="35"/>
  <c r="S83" i="33"/>
  <c r="S72" i="18"/>
  <c r="T93" i="33"/>
  <c r="G68" i="37"/>
  <c r="H87" i="35"/>
  <c r="S62" i="33"/>
  <c r="S52" i="33"/>
  <c r="G83" i="36"/>
  <c r="T42" i="31"/>
  <c r="T69" i="31"/>
  <c r="G73" i="34"/>
  <c r="S72" i="37"/>
  <c r="H37" i="36"/>
  <c r="G53" i="36"/>
  <c r="G87" i="36"/>
  <c r="G84" i="36"/>
  <c r="G44" i="35"/>
  <c r="H48" i="35"/>
  <c r="G72" i="31"/>
  <c r="H24" i="36"/>
  <c r="T87" i="18"/>
  <c r="H53" i="37"/>
  <c r="H66" i="31"/>
  <c r="T85" i="37"/>
  <c r="S55" i="37"/>
  <c r="G22" i="36"/>
  <c r="H69" i="18"/>
  <c r="T68" i="31"/>
  <c r="G70" i="18"/>
  <c r="S61" i="18"/>
  <c r="D53" i="38"/>
  <c r="G50" i="34"/>
  <c r="T88" i="37"/>
  <c r="S40" i="37"/>
  <c r="H94" i="37"/>
  <c r="T63" i="33"/>
  <c r="H50" i="33"/>
  <c r="H83" i="34"/>
  <c r="H99" i="34"/>
  <c r="G69" i="34"/>
  <c r="H92" i="34"/>
  <c r="H19" i="36"/>
  <c r="J19" i="36" s="1"/>
  <c r="K19" i="36" s="1"/>
  <c r="I17" i="17" s="1"/>
  <c r="H51" i="36"/>
  <c r="H94" i="36"/>
  <c r="G59" i="36"/>
  <c r="G48" i="36"/>
  <c r="G78" i="36"/>
  <c r="H69" i="31"/>
  <c r="G86" i="18"/>
  <c r="G60" i="37"/>
  <c r="H92" i="37"/>
  <c r="H65" i="18"/>
  <c r="G58" i="37"/>
  <c r="H82" i="37"/>
  <c r="S53" i="31"/>
  <c r="G80" i="31"/>
  <c r="S42" i="18"/>
  <c r="H61" i="34"/>
  <c r="H63" i="18"/>
  <c r="H61" i="18"/>
  <c r="T60" i="18"/>
  <c r="H89" i="34"/>
  <c r="T81" i="31"/>
  <c r="H67" i="31"/>
  <c r="G60" i="18"/>
  <c r="H48" i="34"/>
  <c r="G66" i="35"/>
  <c r="D48" i="38"/>
  <c r="D59" i="3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I21" i="36" s="1"/>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H64" i="33"/>
  <c r="G64" i="33"/>
  <c r="H56" i="18"/>
  <c r="H21" i="36"/>
  <c r="J21" i="36" s="1"/>
  <c r="K21" i="36" s="1"/>
  <c r="I19" i="17" s="1"/>
  <c r="G98" i="36"/>
  <c r="G40" i="31"/>
  <c r="G55" i="37"/>
  <c r="G98" i="35"/>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S85" i="18"/>
  <c r="H54" i="34"/>
  <c r="G46" i="37"/>
  <c r="G93" i="35"/>
  <c r="G39" i="31"/>
  <c r="S74" i="33"/>
  <c r="S60" i="37"/>
  <c r="T60" i="37"/>
  <c r="S56" i="31"/>
  <c r="T56" i="31"/>
  <c r="G56" i="33"/>
  <c r="H56" i="33"/>
  <c r="G66" i="36"/>
  <c r="H66" i="36"/>
  <c r="G59" i="31"/>
  <c r="H59" i="31"/>
  <c r="S47" i="31"/>
  <c r="T75" i="18"/>
  <c r="T95" i="18"/>
  <c r="S51" i="31"/>
  <c r="G51" i="34"/>
  <c r="G91" i="37"/>
  <c r="G41" i="37"/>
  <c r="G95" i="31"/>
  <c r="H43" i="31"/>
  <c r="H66" i="34"/>
  <c r="G99" i="31"/>
  <c r="G74" i="35"/>
  <c r="H74" i="35"/>
  <c r="T87" i="33"/>
  <c r="S87" i="33"/>
  <c r="H66" i="33"/>
  <c r="G66" i="33"/>
  <c r="D49" i="38"/>
  <c r="G67" i="37"/>
  <c r="H67" i="37"/>
  <c r="S49" i="32"/>
  <c r="H78" i="33"/>
  <c r="G78" i="33"/>
  <c r="H74" i="31"/>
  <c r="G74" i="31"/>
  <c r="G78" i="35"/>
  <c r="H78" i="35"/>
  <c r="G94" i="34"/>
  <c r="H94" i="34"/>
  <c r="G90" i="37"/>
  <c r="H90" i="37"/>
  <c r="H55" i="36"/>
  <c r="H71" i="36"/>
  <c r="H87" i="18"/>
  <c r="H87" i="37"/>
  <c r="S63" i="18"/>
  <c r="G57" i="36"/>
  <c r="H81" i="37"/>
  <c r="T56" i="33"/>
  <c r="S56" i="33"/>
  <c r="H70" i="35"/>
  <c r="G70" i="35"/>
  <c r="H88" i="18"/>
  <c r="G88" i="18"/>
  <c r="G60" i="33"/>
  <c r="H60" i="33"/>
  <c r="G57" i="31"/>
  <c r="H57" i="31"/>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H73" i="37"/>
  <c r="G73" i="37"/>
  <c r="G54" i="37"/>
  <c r="H54" i="37"/>
  <c r="G77" i="37"/>
  <c r="H77" i="37"/>
  <c r="H55" i="33"/>
  <c r="G55" i="33"/>
  <c r="H43" i="35"/>
  <c r="G43" i="35"/>
  <c r="S96" i="32"/>
  <c r="H97" i="34"/>
  <c r="G46" i="34"/>
  <c r="T95" i="33"/>
  <c r="T71" i="33"/>
  <c r="S71" i="33"/>
  <c r="H95" i="35"/>
  <c r="G49" i="35"/>
  <c r="H49" i="35"/>
  <c r="H49" i="31"/>
  <c r="G49" i="31"/>
  <c r="G51" i="35"/>
  <c r="G89" i="31"/>
  <c r="H89" i="31"/>
  <c r="T71" i="18"/>
  <c r="S42" i="37"/>
  <c r="T42" i="37"/>
  <c r="G51" i="18"/>
  <c r="S39" i="18"/>
  <c r="T39" i="18"/>
  <c r="T49" i="37"/>
  <c r="S49" i="37"/>
  <c r="G71" i="31"/>
  <c r="H71" i="31"/>
  <c r="T47" i="18"/>
  <c r="S47" i="18"/>
  <c r="G89" i="35"/>
  <c r="H89" i="35"/>
  <c r="S46" i="18"/>
  <c r="T89" i="37"/>
  <c r="S89" i="37"/>
  <c r="H46" i="35"/>
  <c r="G46" i="35"/>
  <c r="S95" i="37"/>
  <c r="T95" i="37"/>
  <c r="T71" i="31"/>
  <c r="S71" i="31"/>
  <c r="T91" i="33"/>
  <c r="S91" i="33"/>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C58" i="38"/>
  <c r="C50" i="38"/>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C45" i="38"/>
  <c r="C57" i="38"/>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C71" i="38"/>
  <c r="C82" i="38"/>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2" i="36" l="1"/>
  <c r="I23" i="36" s="1"/>
  <c r="J24" i="36" s="1"/>
  <c r="K24" i="36" s="1"/>
  <c r="I22" i="17" s="1"/>
  <c r="I20" i="40"/>
  <c r="I21" i="40" s="1"/>
  <c r="J22" i="40" s="1"/>
  <c r="K22" i="40" s="1"/>
  <c r="K20" i="17" s="1"/>
  <c r="B24" i="35"/>
  <c r="B24" i="32"/>
  <c r="O24" i="31"/>
  <c r="B24" i="36"/>
  <c r="B24" i="40"/>
  <c r="B24" i="18"/>
  <c r="O24" i="37"/>
  <c r="O24" i="35"/>
  <c r="O24" i="40"/>
  <c r="B24" i="31"/>
  <c r="O24" i="36"/>
  <c r="O24" i="34"/>
  <c r="B24" i="37"/>
  <c r="O24" i="18"/>
  <c r="B24" i="33"/>
  <c r="O24" i="32"/>
  <c r="B24" i="34"/>
  <c r="O24" i="33"/>
  <c r="B20" i="7"/>
  <c r="J22" i="36"/>
  <c r="K22" i="36" s="1"/>
  <c r="I20" i="17" s="1"/>
  <c r="J20" i="40"/>
  <c r="K20" i="40" s="1"/>
  <c r="K18" i="17" s="1"/>
  <c r="U20" i="40"/>
  <c r="V21" i="40" s="1"/>
  <c r="W21" i="40" s="1"/>
  <c r="AB19" i="17" s="1"/>
  <c r="U21" i="36"/>
  <c r="V21" i="36"/>
  <c r="W21" i="36" s="1"/>
  <c r="Z19" i="17" s="1"/>
  <c r="V20" i="40"/>
  <c r="W20" i="40" s="1"/>
  <c r="AB18" i="17" s="1"/>
  <c r="J23" i="36" l="1"/>
  <c r="K23" i="36" s="1"/>
  <c r="I21" i="17" s="1"/>
  <c r="J21" i="40"/>
  <c r="K21" i="40" s="1"/>
  <c r="K19" i="17" s="1"/>
  <c r="B25" i="33"/>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P30" i="35"/>
  <c r="R30" i="35" s="1"/>
  <c r="C31" i="31"/>
  <c r="F31" i="31" s="1"/>
  <c r="P31" i="31"/>
  <c r="R31" i="31" s="1"/>
  <c r="C31" i="35"/>
  <c r="F31" i="35" s="1"/>
  <c r="D24" i="38"/>
  <c r="C33" i="18"/>
  <c r="F33" i="18" s="1"/>
  <c r="P33" i="18"/>
  <c r="R33" i="18" s="1"/>
  <c r="P35" i="37"/>
  <c r="R35" i="37" s="1"/>
  <c r="C35" i="37"/>
  <c r="F35" i="37" s="1"/>
  <c r="P32" i="35"/>
  <c r="R32" i="35" s="1"/>
  <c r="C30" i="18"/>
  <c r="F30" i="18" s="1"/>
  <c r="P30" i="18"/>
  <c r="R30" i="18" s="1"/>
  <c r="C33" i="33"/>
  <c r="F33" i="33" s="1"/>
  <c r="P33" i="33"/>
  <c r="R33" i="33" s="1"/>
  <c r="P33" i="34"/>
  <c r="R33" i="34" s="1"/>
  <c r="E26" i="38"/>
  <c r="P35" i="35"/>
  <c r="R35" i="35" s="1"/>
  <c r="C32" i="37"/>
  <c r="F32" i="37" s="1"/>
  <c r="P32" i="37"/>
  <c r="R32" i="37" s="1"/>
  <c r="P37" i="33"/>
  <c r="R37" i="33" s="1"/>
  <c r="C37" i="33"/>
  <c r="F37" i="33" s="1"/>
  <c r="P36" i="34"/>
  <c r="R36" i="34" s="1"/>
  <c r="E29" i="38"/>
  <c r="C31" i="32"/>
  <c r="F31" i="32" s="1"/>
  <c r="C31" i="34"/>
  <c r="F31" i="34" s="1"/>
  <c r="P31" i="32"/>
  <c r="R31" i="32" s="1"/>
  <c r="C24" i="38"/>
  <c r="L33" i="7"/>
  <c r="C33" i="7"/>
  <c r="F33" i="7"/>
  <c r="G33" i="7"/>
  <c r="I33" i="7"/>
  <c r="J33" i="7"/>
  <c r="D33" i="7"/>
  <c r="H33" i="7"/>
  <c r="E33" i="7"/>
  <c r="K33" i="7"/>
  <c r="O33" i="7"/>
  <c r="M33" i="7"/>
  <c r="C30" i="34"/>
  <c r="F30" i="34" s="1"/>
  <c r="P30" i="32"/>
  <c r="R30" i="32" s="1"/>
  <c r="C30" i="32"/>
  <c r="F30" i="32" s="1"/>
  <c r="C23" i="38"/>
  <c r="P31" i="33"/>
  <c r="R31" i="33" s="1"/>
  <c r="C31" i="33"/>
  <c r="F31" i="33" s="1"/>
  <c r="C32" i="32"/>
  <c r="F32" i="32" s="1"/>
  <c r="C32" i="34"/>
  <c r="F32" i="34" s="1"/>
  <c r="P32" i="32"/>
  <c r="R32" i="32" s="1"/>
  <c r="C25" i="38"/>
  <c r="P37" i="34"/>
  <c r="R37" i="34" s="1"/>
  <c r="E30" i="38"/>
  <c r="P36" i="35"/>
  <c r="R36" i="35" s="1"/>
  <c r="P31" i="34"/>
  <c r="R31" i="34" s="1"/>
  <c r="E24" i="38"/>
  <c r="P35" i="34"/>
  <c r="R35" i="34" s="1"/>
  <c r="E28" i="38"/>
  <c r="P32" i="18"/>
  <c r="R32" i="18" s="1"/>
  <c r="C32" i="18"/>
  <c r="F32" i="18" s="1"/>
  <c r="C30" i="37"/>
  <c r="F30" i="37" s="1"/>
  <c r="P30" i="37"/>
  <c r="R30" i="37" s="1"/>
  <c r="C33" i="35"/>
  <c r="F33" i="35" s="1"/>
  <c r="P33" i="31"/>
  <c r="R33" i="31" s="1"/>
  <c r="C33" i="31"/>
  <c r="F33" i="31" s="1"/>
  <c r="D26" i="38"/>
  <c r="P31" i="18"/>
  <c r="R31" i="18" s="1"/>
  <c r="C31" i="18"/>
  <c r="F31" i="18" s="1"/>
  <c r="P32" i="31"/>
  <c r="R32" i="31" s="1"/>
  <c r="C32" i="35"/>
  <c r="F32" i="35" s="1"/>
  <c r="C32" i="31"/>
  <c r="F32" i="31" s="1"/>
  <c r="D25" i="38"/>
  <c r="C37" i="37"/>
  <c r="F37" i="37" s="1"/>
  <c r="P37" i="37"/>
  <c r="R37" i="37" s="1"/>
  <c r="P36" i="31"/>
  <c r="R36" i="31" s="1"/>
  <c r="C36" i="35"/>
  <c r="F36" i="35" s="1"/>
  <c r="C36" i="31"/>
  <c r="F36" i="31" s="1"/>
  <c r="D29" i="38"/>
  <c r="C30" i="35"/>
  <c r="F30" i="35" s="1"/>
  <c r="C30" i="31"/>
  <c r="F30" i="31" s="1"/>
  <c r="P30" i="31"/>
  <c r="R30" i="31" s="1"/>
  <c r="D23" i="38"/>
  <c r="P30" i="34"/>
  <c r="R30" i="34" s="1"/>
  <c r="E23" i="38"/>
  <c r="P33" i="37"/>
  <c r="R33" i="37" s="1"/>
  <c r="C33" i="37"/>
  <c r="F33" i="37" s="1"/>
  <c r="P35" i="18"/>
  <c r="R35" i="18" s="1"/>
  <c r="C35" i="18"/>
  <c r="F35" i="18" s="1"/>
  <c r="F29" i="7"/>
  <c r="C29" i="7"/>
  <c r="I29" i="7"/>
  <c r="J29" i="7"/>
  <c r="K29" i="7"/>
  <c r="H29" i="7"/>
  <c r="L29" i="7"/>
  <c r="G29" i="7"/>
  <c r="E29" i="7"/>
  <c r="O29" i="7"/>
  <c r="D29" i="7"/>
  <c r="M29" i="7"/>
  <c r="P32" i="34"/>
  <c r="R32" i="34" s="1"/>
  <c r="E25" i="38"/>
  <c r="P36" i="32"/>
  <c r="R36" i="32" s="1"/>
  <c r="C36" i="34"/>
  <c r="F36" i="34" s="1"/>
  <c r="C36" i="32"/>
  <c r="F36" i="32" s="1"/>
  <c r="C29" i="38"/>
  <c r="P35" i="33"/>
  <c r="R35" i="33" s="1"/>
  <c r="C35" i="33"/>
  <c r="F35" i="33" s="1"/>
  <c r="C32" i="33"/>
  <c r="F32" i="33" s="1"/>
  <c r="P32" i="33"/>
  <c r="R32" i="33" s="1"/>
  <c r="P37" i="35"/>
  <c r="R37" i="35" s="1"/>
  <c r="P36" i="37"/>
  <c r="R36" i="37" s="1"/>
  <c r="C36" i="37"/>
  <c r="F36" i="37" s="1"/>
  <c r="P36" i="18"/>
  <c r="R36" i="18" s="1"/>
  <c r="C36" i="18"/>
  <c r="F36" i="18" s="1"/>
  <c r="P30" i="33"/>
  <c r="R30" i="33" s="1"/>
  <c r="C30" i="33"/>
  <c r="F30" i="33" s="1"/>
  <c r="P31" i="35"/>
  <c r="R31" i="35" s="1"/>
  <c r="P33" i="32"/>
  <c r="R33" i="32" s="1"/>
  <c r="C33" i="32"/>
  <c r="F33" i="32" s="1"/>
  <c r="C33" i="34"/>
  <c r="F33" i="34" s="1"/>
  <c r="C26" i="38"/>
  <c r="P35" i="32"/>
  <c r="R35" i="32" s="1"/>
  <c r="C35" i="32"/>
  <c r="F35" i="32" s="1"/>
  <c r="C35" i="34"/>
  <c r="F35" i="34" s="1"/>
  <c r="C28" i="38"/>
  <c r="P37" i="32"/>
  <c r="R37" i="32" s="1"/>
  <c r="C37" i="34"/>
  <c r="F37" i="34" s="1"/>
  <c r="C37" i="32"/>
  <c r="F37" i="32" s="1"/>
  <c r="C30" i="38"/>
  <c r="C37" i="35"/>
  <c r="F37" i="35" s="1"/>
  <c r="C37" i="31"/>
  <c r="F37" i="31" s="1"/>
  <c r="P37" i="31"/>
  <c r="R37" i="31" s="1"/>
  <c r="D30" i="38"/>
  <c r="C36" i="33"/>
  <c r="F36" i="33" s="1"/>
  <c r="P36" i="33"/>
  <c r="R36" i="33" s="1"/>
  <c r="C31" i="37"/>
  <c r="F31" i="37" s="1"/>
  <c r="P31" i="37"/>
  <c r="R31" i="37" s="1"/>
  <c r="P33" i="35"/>
  <c r="R33" i="35" s="1"/>
  <c r="P35" i="31"/>
  <c r="R35" i="31" s="1"/>
  <c r="C35" i="31"/>
  <c r="F35" i="31" s="1"/>
  <c r="C35" i="35"/>
  <c r="F35" i="35" s="1"/>
  <c r="D28" i="38"/>
  <c r="H36" i="33" l="1"/>
  <c r="G36" i="33"/>
  <c r="S36" i="18"/>
  <c r="T36" i="18"/>
  <c r="C34" i="33"/>
  <c r="F34" i="33" s="1"/>
  <c r="P34" i="33"/>
  <c r="R34" i="33" s="1"/>
  <c r="H30" i="31"/>
  <c r="G30" i="31"/>
  <c r="G32" i="18"/>
  <c r="H32" i="18"/>
  <c r="T31" i="33"/>
  <c r="S31" i="33"/>
  <c r="P38" i="35"/>
  <c r="R38" i="35" s="1"/>
  <c r="S33" i="34"/>
  <c r="T33" i="34"/>
  <c r="G31" i="35"/>
  <c r="H31" i="35"/>
  <c r="S32" i="34"/>
  <c r="T32" i="34"/>
  <c r="G30" i="35"/>
  <c r="H30" i="35"/>
  <c r="T32" i="18"/>
  <c r="S32" i="18"/>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D31" i="38"/>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D27" i="38"/>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S37" i="35"/>
  <c r="T37" i="35"/>
  <c r="P34" i="35"/>
  <c r="R34" i="35" s="1"/>
  <c r="S30" i="34"/>
  <c r="T30" i="34"/>
  <c r="S36" i="31"/>
  <c r="T36" i="31"/>
  <c r="T30" i="37"/>
  <c r="S30" i="37"/>
  <c r="H32" i="32"/>
  <c r="G32" i="32"/>
  <c r="P38" i="34"/>
  <c r="R38" i="34" s="1"/>
  <c r="E31" i="38"/>
  <c r="G35" i="35"/>
  <c r="H35" i="35"/>
  <c r="G37" i="32"/>
  <c r="H37" i="32"/>
  <c r="G33" i="34"/>
  <c r="H33" i="34"/>
  <c r="T32" i="33"/>
  <c r="S32" i="33"/>
  <c r="G36" i="34"/>
  <c r="H36" i="34"/>
  <c r="P34" i="34"/>
  <c r="R34" i="34" s="1"/>
  <c r="E27" i="38"/>
  <c r="G31" i="18"/>
  <c r="H31" i="18"/>
  <c r="H30" i="37"/>
  <c r="G30" i="37"/>
  <c r="P38" i="37"/>
  <c r="R38" i="37" s="1"/>
  <c r="C38" i="37"/>
  <c r="F38" i="37" s="1"/>
  <c r="C38" i="34"/>
  <c r="F38" i="34" s="1"/>
  <c r="P38" i="32"/>
  <c r="R38" i="32" s="1"/>
  <c r="C38" i="32"/>
  <c r="F38" i="32" s="1"/>
  <c r="C31" i="38"/>
  <c r="T36" i="34"/>
  <c r="S36" i="34"/>
  <c r="S35" i="35"/>
  <c r="T35" i="35"/>
  <c r="G30" i="18"/>
  <c r="H30" i="18"/>
  <c r="G33" i="18"/>
  <c r="H33" i="18"/>
  <c r="H37" i="18"/>
  <c r="G37" i="18"/>
  <c r="G37" i="35"/>
  <c r="H37" i="35"/>
  <c r="H30" i="33"/>
  <c r="G30" i="33"/>
  <c r="P34" i="37"/>
  <c r="R34" i="37" s="1"/>
  <c r="C34" i="37"/>
  <c r="F34" i="37" s="1"/>
  <c r="C34" i="18"/>
  <c r="F34" i="18" s="1"/>
  <c r="P34" i="18"/>
  <c r="R34" i="18" s="1"/>
  <c r="H36" i="35"/>
  <c r="G36" i="35"/>
  <c r="G30" i="34"/>
  <c r="H30" i="34"/>
  <c r="H31" i="32"/>
  <c r="G31" i="32"/>
  <c r="S30" i="35"/>
  <c r="T30" i="35"/>
  <c r="G31" i="37"/>
  <c r="H31" i="37"/>
  <c r="S30" i="33"/>
  <c r="T30" i="33"/>
  <c r="G36" i="32"/>
  <c r="H36" i="32"/>
  <c r="P34" i="32"/>
  <c r="R34" i="32" s="1"/>
  <c r="C34" i="34"/>
  <c r="F34" i="34" s="1"/>
  <c r="C34" i="32"/>
  <c r="F34" i="32" s="1"/>
  <c r="C27" i="38"/>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T36" i="35"/>
  <c r="S36" i="35"/>
  <c r="G31" i="33"/>
  <c r="H31" i="33"/>
  <c r="P38" i="18"/>
  <c r="R38" i="18" s="1"/>
  <c r="C38" i="18"/>
  <c r="F38" i="18" s="1"/>
  <c r="T37" i="18"/>
  <c r="S37" i="18"/>
  <c r="H34" i="32" l="1"/>
  <c r="G34" i="32"/>
  <c r="S34" i="18"/>
  <c r="T34" i="18"/>
  <c r="G38" i="37"/>
  <c r="H38" i="37"/>
  <c r="T34" i="34"/>
  <c r="S34" i="34"/>
  <c r="S34" i="35"/>
  <c r="T34" i="35"/>
  <c r="P19" i="37"/>
  <c r="R19" i="37" s="1"/>
  <c r="C19" i="37"/>
  <c r="F19" i="37" s="1"/>
  <c r="L18" i="7"/>
  <c r="O18" i="7"/>
  <c r="H18" i="7"/>
  <c r="J18" i="7"/>
  <c r="K18" i="7"/>
  <c r="I18" i="7"/>
  <c r="F18" i="7"/>
  <c r="G18" i="7"/>
  <c r="E18" i="7"/>
  <c r="C18" i="7"/>
  <c r="D18" i="7"/>
  <c r="M18" i="7"/>
  <c r="G34" i="18"/>
  <c r="H34" i="18"/>
  <c r="T38" i="37"/>
  <c r="S38" i="37"/>
  <c r="C19" i="34"/>
  <c r="F19" i="34" s="1"/>
  <c r="P19" i="32"/>
  <c r="R19" i="32" s="1"/>
  <c r="C19" i="32"/>
  <c r="F19" i="32" s="1"/>
  <c r="C12" i="38"/>
  <c r="F12" i="38" s="1"/>
  <c r="H38" i="18"/>
  <c r="G38" i="18"/>
  <c r="P19" i="31"/>
  <c r="R19" i="31" s="1"/>
  <c r="C19" i="35"/>
  <c r="F19" i="35" s="1"/>
  <c r="C19" i="31"/>
  <c r="F19" i="31" s="1"/>
  <c r="D12" i="38"/>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H38" i="31"/>
  <c r="G38" i="31"/>
  <c r="S38" i="33"/>
  <c r="T38" i="33"/>
  <c r="H34" i="34"/>
  <c r="G34" i="34"/>
  <c r="G38" i="34"/>
  <c r="H38" i="34"/>
  <c r="T38" i="34"/>
  <c r="S38" i="34"/>
  <c r="P19" i="34"/>
  <c r="R19" i="34" s="1"/>
  <c r="E12" i="38"/>
  <c r="H12" i="38" s="1"/>
  <c r="T38" i="31"/>
  <c r="S38" i="31"/>
  <c r="S34" i="32"/>
  <c r="T34" i="32"/>
  <c r="C19" i="33"/>
  <c r="F19" i="33" s="1"/>
  <c r="P19" i="33"/>
  <c r="R19" i="33" s="1"/>
  <c r="P19" i="35"/>
  <c r="R19" i="35" s="1"/>
  <c r="H38" i="35"/>
  <c r="G38" i="35"/>
  <c r="O18" i="39" l="1"/>
  <c r="H19" i="33"/>
  <c r="J19" i="33" s="1"/>
  <c r="K19" i="33" s="1"/>
  <c r="H17" i="17" s="1"/>
  <c r="G19" i="33"/>
  <c r="I19" i="33" s="1"/>
  <c r="P20" i="37"/>
  <c r="R20" i="37" s="1"/>
  <c r="C20" i="37"/>
  <c r="F20" i="37" s="1"/>
  <c r="P22" i="33"/>
  <c r="R22" i="33" s="1"/>
  <c r="C22" i="33"/>
  <c r="F22" i="33" s="1"/>
  <c r="C20" i="33"/>
  <c r="F20" i="33" s="1"/>
  <c r="P20" i="33"/>
  <c r="R20" i="33" s="1"/>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P22" i="35"/>
  <c r="R22" i="35" s="1"/>
  <c r="T19" i="31"/>
  <c r="V19" i="31" s="1"/>
  <c r="W19" i="31" s="1"/>
  <c r="U17" i="17" s="1"/>
  <c r="S19" i="31"/>
  <c r="U19" i="31" s="1"/>
  <c r="D19" i="7"/>
  <c r="C19" i="7"/>
  <c r="K19" i="7"/>
  <c r="E19" i="7"/>
  <c r="L19" i="7"/>
  <c r="I19" i="7"/>
  <c r="O19" i="7"/>
  <c r="H19" i="7"/>
  <c r="J19" i="7"/>
  <c r="F19" i="7"/>
  <c r="G19" i="7"/>
  <c r="M19" i="7"/>
  <c r="C22" i="37"/>
  <c r="F22" i="37" s="1"/>
  <c r="P22" i="37"/>
  <c r="R22" i="37" s="1"/>
  <c r="G19" i="31"/>
  <c r="I19" i="31" s="1"/>
  <c r="H19" i="31"/>
  <c r="J19" i="31" s="1"/>
  <c r="C23" i="32"/>
  <c r="F23" i="32" s="1"/>
  <c r="P23" i="32"/>
  <c r="R23" i="32" s="1"/>
  <c r="C23" i="34"/>
  <c r="F23" i="34" s="1"/>
  <c r="C16" i="38"/>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C13" i="38"/>
  <c r="F13" i="38" s="1"/>
  <c r="P22" i="32"/>
  <c r="R22" i="32" s="1"/>
  <c r="C22" i="32"/>
  <c r="F22" i="32" s="1"/>
  <c r="C22" i="34"/>
  <c r="F22" i="34" s="1"/>
  <c r="C15" i="38"/>
  <c r="G19" i="32"/>
  <c r="I19" i="32" s="1"/>
  <c r="H19" i="32"/>
  <c r="J19" i="32" s="1"/>
  <c r="T19" i="33"/>
  <c r="V19" i="33" s="1"/>
  <c r="W19" i="33" s="1"/>
  <c r="Y17" i="17" s="1"/>
  <c r="S19" i="33"/>
  <c r="U19" i="33" s="1"/>
  <c r="P20" i="31"/>
  <c r="R20" i="31" s="1"/>
  <c r="C20" i="31"/>
  <c r="F20" i="31" s="1"/>
  <c r="D13" i="38"/>
  <c r="G13" i="38" s="1"/>
  <c r="C20" i="35"/>
  <c r="F20" i="35" s="1"/>
  <c r="S19" i="32"/>
  <c r="U19" i="32" s="1"/>
  <c r="T19" i="32"/>
  <c r="V19" i="32" s="1"/>
  <c r="W19" i="32" s="1"/>
  <c r="W17" i="17" s="1"/>
  <c r="C23" i="31"/>
  <c r="F23" i="31" s="1"/>
  <c r="C23" i="35"/>
  <c r="F23" i="35" s="1"/>
  <c r="P23" i="31"/>
  <c r="R23" i="31" s="1"/>
  <c r="D16" i="38"/>
  <c r="P23" i="33"/>
  <c r="R23" i="33" s="1"/>
  <c r="C23" i="33"/>
  <c r="F23" i="33" s="1"/>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C22" i="18"/>
  <c r="F22" i="18" s="1"/>
  <c r="P22" i="18"/>
  <c r="R22" i="18" s="1"/>
  <c r="H19" i="34"/>
  <c r="J19" i="34" s="1"/>
  <c r="G19" i="34"/>
  <c r="I19" i="34" s="1"/>
  <c r="P23" i="18"/>
  <c r="R23" i="18" s="1"/>
  <c r="C23" i="18"/>
  <c r="F23" i="18" s="1"/>
  <c r="C23" i="37"/>
  <c r="F23" i="37" s="1"/>
  <c r="P23" i="37"/>
  <c r="R23" i="37" s="1"/>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D15" i="38"/>
  <c r="P23" i="35"/>
  <c r="R23" i="35" s="1"/>
  <c r="G22" i="7"/>
  <c r="K22" i="7"/>
  <c r="D22" i="7"/>
  <c r="L22" i="7"/>
  <c r="J22" i="7"/>
  <c r="C22" i="7"/>
  <c r="I22" i="7"/>
  <c r="F22" i="7"/>
  <c r="O22" i="7"/>
  <c r="H22" i="7"/>
  <c r="M22" i="7"/>
  <c r="E22" i="7"/>
  <c r="H19" i="18"/>
  <c r="J19" i="18" s="1"/>
  <c r="K19" i="18" s="1"/>
  <c r="C17" i="17" s="1"/>
  <c r="G19" i="18"/>
  <c r="I19" i="18" s="1"/>
  <c r="P20" i="34"/>
  <c r="R20" i="34" s="1"/>
  <c r="E13" i="38"/>
  <c r="H13" i="38" s="1"/>
  <c r="P22" i="34"/>
  <c r="R22" i="34" s="1"/>
  <c r="E15" i="38"/>
  <c r="P23" i="34"/>
  <c r="R23" i="34" s="1"/>
  <c r="E16" i="38"/>
  <c r="P28" i="35" l="1"/>
  <c r="R28" i="35" s="1"/>
  <c r="G22" i="18"/>
  <c r="H22" i="18"/>
  <c r="P29" i="33"/>
  <c r="R29" i="33" s="1"/>
  <c r="C29" i="33"/>
  <c r="F29" i="33" s="1"/>
  <c r="H23" i="34"/>
  <c r="G23" i="34"/>
  <c r="P24" i="37"/>
  <c r="R24" i="37" s="1"/>
  <c r="C24" i="37"/>
  <c r="F24" i="37" s="1"/>
  <c r="C25" i="18"/>
  <c r="F25" i="18" s="1"/>
  <c r="P25" i="18"/>
  <c r="R25" i="18" s="1"/>
  <c r="S20" i="34"/>
  <c r="U20" i="34" s="1"/>
  <c r="T20" i="34"/>
  <c r="V20" i="34" s="1"/>
  <c r="W20" i="34" s="1"/>
  <c r="X18" i="17" s="1"/>
  <c r="P27" i="34"/>
  <c r="R27" i="34" s="1"/>
  <c r="E20" i="38"/>
  <c r="P28" i="31"/>
  <c r="R28" i="31" s="1"/>
  <c r="C28" i="31"/>
  <c r="F28" i="31" s="1"/>
  <c r="C28" i="35"/>
  <c r="F28" i="35" s="1"/>
  <c r="D21" i="38"/>
  <c r="O19" i="39"/>
  <c r="G20" i="31"/>
  <c r="I20" i="31" s="1"/>
  <c r="H20" i="31"/>
  <c r="J20" i="31" s="1"/>
  <c r="K19" i="32"/>
  <c r="F17" i="17" s="1"/>
  <c r="J12" i="38"/>
  <c r="P26" i="35"/>
  <c r="R26" i="35" s="1"/>
  <c r="S23" i="32"/>
  <c r="T23" i="32"/>
  <c r="T22" i="33"/>
  <c r="S22" i="33"/>
  <c r="C27" i="34"/>
  <c r="F27" i="34" s="1"/>
  <c r="C27" i="32"/>
  <c r="F27" i="32" s="1"/>
  <c r="P27" i="32"/>
  <c r="R27" i="32" s="1"/>
  <c r="C20" i="38"/>
  <c r="P28" i="34"/>
  <c r="R28" i="34" s="1"/>
  <c r="E21" i="38"/>
  <c r="P28" i="37"/>
  <c r="R28" i="37" s="1"/>
  <c r="C28" i="37"/>
  <c r="F28" i="37" s="1"/>
  <c r="H23" i="18"/>
  <c r="G23" i="18"/>
  <c r="S20" i="18"/>
  <c r="U20" i="18" s="1"/>
  <c r="T20" i="18"/>
  <c r="V20" i="18" s="1"/>
  <c r="W20" i="18" s="1"/>
  <c r="T18" i="17" s="1"/>
  <c r="C21" i="37"/>
  <c r="F21" i="37" s="1"/>
  <c r="P21" i="37"/>
  <c r="R21" i="37" s="1"/>
  <c r="P21" i="34"/>
  <c r="R21" i="34" s="1"/>
  <c r="E14" i="38"/>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D22" i="38"/>
  <c r="G23" i="32"/>
  <c r="H23" i="32"/>
  <c r="C25" i="35"/>
  <c r="F25" i="35" s="1"/>
  <c r="C25" i="31"/>
  <c r="F25" i="31" s="1"/>
  <c r="P25" i="31"/>
  <c r="R25" i="31" s="1"/>
  <c r="D18" i="38"/>
  <c r="S20" i="33"/>
  <c r="U20" i="33" s="1"/>
  <c r="T20" i="33"/>
  <c r="V20" i="33" s="1"/>
  <c r="W20" i="33" s="1"/>
  <c r="Y18" i="17" s="1"/>
  <c r="K19" i="34"/>
  <c r="G17" i="17" s="1"/>
  <c r="L12" i="38"/>
  <c r="C27" i="33"/>
  <c r="F27" i="33" s="1"/>
  <c r="P27" i="33"/>
  <c r="R27" i="33" s="1"/>
  <c r="G22" i="31"/>
  <c r="H22" i="31"/>
  <c r="H23" i="37"/>
  <c r="G23" i="37"/>
  <c r="C21" i="32"/>
  <c r="F21" i="32" s="1"/>
  <c r="C21" i="34"/>
  <c r="F21" i="34" s="1"/>
  <c r="P21" i="32"/>
  <c r="R21" i="32" s="1"/>
  <c r="C14" i="38"/>
  <c r="F14" i="38" s="1"/>
  <c r="F15" i="38" s="1"/>
  <c r="F16" i="38" s="1"/>
  <c r="S23" i="33"/>
  <c r="T23" i="33"/>
  <c r="S22" i="32"/>
  <c r="T22" i="32"/>
  <c r="P29" i="32"/>
  <c r="R29" i="32" s="1"/>
  <c r="C29" i="32"/>
  <c r="F29" i="32" s="1"/>
  <c r="C29" i="34"/>
  <c r="F29" i="34" s="1"/>
  <c r="C22" i="38"/>
  <c r="H22" i="33"/>
  <c r="G22" i="33"/>
  <c r="P27" i="37"/>
  <c r="R27" i="37" s="1"/>
  <c r="C27" i="37"/>
  <c r="F27" i="37" s="1"/>
  <c r="C28" i="34"/>
  <c r="F28" i="34" s="1"/>
  <c r="P28" i="32"/>
  <c r="R28" i="32" s="1"/>
  <c r="C28" i="32"/>
  <c r="F28" i="32" s="1"/>
  <c r="C21" i="38"/>
  <c r="T23" i="34"/>
  <c r="S23" i="34"/>
  <c r="S23" i="35"/>
  <c r="T23" i="35"/>
  <c r="AC17" i="17"/>
  <c r="AF17" i="17" s="1"/>
  <c r="T23" i="18"/>
  <c r="S23" i="18"/>
  <c r="H20" i="18"/>
  <c r="J20" i="18" s="1"/>
  <c r="K20" i="18" s="1"/>
  <c r="C18" i="17" s="1"/>
  <c r="G20" i="18"/>
  <c r="I20" i="18" s="1"/>
  <c r="C21" i="18"/>
  <c r="F21" i="18" s="1"/>
  <c r="P21" i="18"/>
  <c r="R21" i="18" s="1"/>
  <c r="H23" i="35"/>
  <c r="G23" i="35"/>
  <c r="G20" i="32"/>
  <c r="I20" i="32" s="1"/>
  <c r="H20" i="32"/>
  <c r="J20" i="32" s="1"/>
  <c r="P29" i="37"/>
  <c r="R29" i="37" s="1"/>
  <c r="C29" i="37"/>
  <c r="F29" i="37" s="1"/>
  <c r="K12" i="38"/>
  <c r="K19" i="31"/>
  <c r="D17" i="17" s="1"/>
  <c r="P24" i="35"/>
  <c r="R24" i="35" s="1"/>
  <c r="C25" i="37"/>
  <c r="F25" i="37" s="1"/>
  <c r="P25" i="37"/>
  <c r="R25" i="37" s="1"/>
  <c r="G20" i="33"/>
  <c r="I20" i="33" s="1"/>
  <c r="H20" i="33"/>
  <c r="J20" i="33" s="1"/>
  <c r="K20" i="33" s="1"/>
  <c r="H18" i="17" s="1"/>
  <c r="H20" i="37"/>
  <c r="J20" i="37" s="1"/>
  <c r="K20" i="37" s="1"/>
  <c r="J18" i="17" s="1"/>
  <c r="G20" i="37"/>
  <c r="I20" i="37" s="1"/>
  <c r="P27" i="18"/>
  <c r="R27" i="18" s="1"/>
  <c r="C27" i="18"/>
  <c r="F27" i="18" s="1"/>
  <c r="C28" i="18"/>
  <c r="F28" i="18" s="1"/>
  <c r="P28" i="18"/>
  <c r="R28" i="18" s="1"/>
  <c r="P21" i="35"/>
  <c r="R21" i="35" s="1"/>
  <c r="G23" i="31"/>
  <c r="H23" i="31"/>
  <c r="H20" i="34"/>
  <c r="J20" i="34" s="1"/>
  <c r="G20" i="34"/>
  <c r="I20" i="34" s="1"/>
  <c r="P29" i="18"/>
  <c r="R29" i="18" s="1"/>
  <c r="C29" i="18"/>
  <c r="F29" i="18" s="1"/>
  <c r="C26" i="34"/>
  <c r="F26" i="34" s="1"/>
  <c r="P26" i="32"/>
  <c r="R26" i="32" s="1"/>
  <c r="C26" i="32"/>
  <c r="F26" i="32" s="1"/>
  <c r="C19" i="38"/>
  <c r="P24" i="34"/>
  <c r="R24" i="34" s="1"/>
  <c r="E17" i="38"/>
  <c r="S22" i="35"/>
  <c r="T22" i="35"/>
  <c r="P25" i="35"/>
  <c r="R25" i="35" s="1"/>
  <c r="T20" i="37"/>
  <c r="V20" i="37" s="1"/>
  <c r="W20" i="37" s="1"/>
  <c r="AA18" i="17" s="1"/>
  <c r="S20" i="37"/>
  <c r="U20" i="37" s="1"/>
  <c r="P29" i="34"/>
  <c r="R29" i="34" s="1"/>
  <c r="E22" i="38"/>
  <c r="C26" i="35"/>
  <c r="F26" i="35" s="1"/>
  <c r="P26" i="31"/>
  <c r="R26" i="31" s="1"/>
  <c r="C26" i="31"/>
  <c r="F26" i="31" s="1"/>
  <c r="D19" i="38"/>
  <c r="P26" i="34"/>
  <c r="R26" i="34" s="1"/>
  <c r="E19" i="38"/>
  <c r="P24" i="32"/>
  <c r="R24" i="32" s="1"/>
  <c r="C24" i="32"/>
  <c r="F24" i="32" s="1"/>
  <c r="C24" i="34"/>
  <c r="F24" i="34" s="1"/>
  <c r="C17" i="38"/>
  <c r="C24" i="18"/>
  <c r="F24" i="18" s="1"/>
  <c r="P24" i="18"/>
  <c r="R24" i="18" s="1"/>
  <c r="P25" i="34"/>
  <c r="R25" i="34" s="1"/>
  <c r="E18" i="38"/>
  <c r="P27" i="35"/>
  <c r="R27" i="35" s="1"/>
  <c r="H22" i="35"/>
  <c r="G22" i="35"/>
  <c r="C21" i="35"/>
  <c r="F21" i="35" s="1"/>
  <c r="C21" i="31"/>
  <c r="F21" i="31" s="1"/>
  <c r="P21" i="31"/>
  <c r="R21" i="31" s="1"/>
  <c r="D14" i="38"/>
  <c r="G14" i="38" s="1"/>
  <c r="G15" i="38" s="1"/>
  <c r="G16" i="38" s="1"/>
  <c r="G22" i="34"/>
  <c r="H22" i="34"/>
  <c r="P29" i="35"/>
  <c r="R29" i="35" s="1"/>
  <c r="P26" i="18"/>
  <c r="R26" i="18" s="1"/>
  <c r="C26" i="18"/>
  <c r="F26" i="18" s="1"/>
  <c r="C26" i="37"/>
  <c r="F26" i="37" s="1"/>
  <c r="P26" i="37"/>
  <c r="R26" i="37" s="1"/>
  <c r="S22" i="37"/>
  <c r="T22" i="37"/>
  <c r="C24" i="35"/>
  <c r="F24" i="35" s="1"/>
  <c r="P24" i="31"/>
  <c r="R24" i="31" s="1"/>
  <c r="C24" i="31"/>
  <c r="F24" i="31" s="1"/>
  <c r="D17" i="38"/>
  <c r="S20" i="35"/>
  <c r="U20" i="35" s="1"/>
  <c r="T20" i="35"/>
  <c r="V20" i="35" s="1"/>
  <c r="W20" i="35" s="1"/>
  <c r="V18" i="17" s="1"/>
  <c r="P25" i="33"/>
  <c r="R25" i="33" s="1"/>
  <c r="C25" i="33"/>
  <c r="F25" i="33" s="1"/>
  <c r="T22" i="34"/>
  <c r="S22" i="34"/>
  <c r="P27" i="31"/>
  <c r="R27" i="31" s="1"/>
  <c r="C27" i="35"/>
  <c r="F27" i="35" s="1"/>
  <c r="C27" i="31"/>
  <c r="F27" i="31" s="1"/>
  <c r="D20" i="38"/>
  <c r="T22" i="31"/>
  <c r="S22" i="31"/>
  <c r="P28" i="33"/>
  <c r="R28" i="33" s="1"/>
  <c r="C28" i="33"/>
  <c r="F28" i="33" s="1"/>
  <c r="S23" i="37"/>
  <c r="T23" i="37"/>
  <c r="S22" i="18"/>
  <c r="T22" i="18"/>
  <c r="P21" i="33"/>
  <c r="R21" i="33" s="1"/>
  <c r="C21" i="33"/>
  <c r="F21" i="33" s="1"/>
  <c r="H23" i="33"/>
  <c r="G23" i="33"/>
  <c r="G20" i="35"/>
  <c r="I20" i="35" s="1"/>
  <c r="H20" i="35"/>
  <c r="J20" i="35" s="1"/>
  <c r="K20" i="35" s="1"/>
  <c r="E18" i="17" s="1"/>
  <c r="G22" i="32"/>
  <c r="H22" i="32"/>
  <c r="C26" i="33"/>
  <c r="F26" i="33" s="1"/>
  <c r="P26" i="33"/>
  <c r="R26" i="33" s="1"/>
  <c r="G22" i="37"/>
  <c r="H22" i="37"/>
  <c r="P24" i="33"/>
  <c r="R24" i="33" s="1"/>
  <c r="C24" i="33"/>
  <c r="F24" i="33" s="1"/>
  <c r="C25" i="32"/>
  <c r="F25" i="32" s="1"/>
  <c r="P25" i="32"/>
  <c r="R25" i="32" s="1"/>
  <c r="C25" i="34"/>
  <c r="F25" i="34" s="1"/>
  <c r="C18" i="38"/>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S26" i="34"/>
  <c r="T26" i="34"/>
  <c r="K13" i="38"/>
  <c r="K20" i="31"/>
  <c r="D18" i="17" s="1"/>
  <c r="S29" i="18"/>
  <c r="T29" i="18"/>
  <c r="H28" i="32"/>
  <c r="G28" i="32"/>
  <c r="H29" i="31"/>
  <c r="G29" i="31"/>
  <c r="S24" i="37"/>
  <c r="T24" i="37"/>
  <c r="G27" i="35"/>
  <c r="H27" i="35"/>
  <c r="H26" i="31"/>
  <c r="G26" i="31"/>
  <c r="H27" i="33"/>
  <c r="G27" i="33"/>
  <c r="H25" i="34"/>
  <c r="G25" i="34"/>
  <c r="H25" i="32"/>
  <c r="G25" i="32"/>
  <c r="S28" i="33"/>
  <c r="T28" i="33"/>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O20" i="39"/>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L18" i="17"/>
  <c r="I22" i="35"/>
  <c r="K14" i="38"/>
  <c r="K21" i="31"/>
  <c r="D19" i="17" s="1"/>
  <c r="J16" i="38" l="1"/>
  <c r="U23" i="34"/>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4" i="32" l="1"/>
  <c r="K24" i="32"/>
  <c r="F22" i="17" s="1"/>
  <c r="I24" i="32"/>
  <c r="J25" i="32" s="1"/>
  <c r="U24" i="34"/>
  <c r="V25" i="34" s="1"/>
  <c r="W25" i="34" s="1"/>
  <c r="X23" i="17" s="1"/>
  <c r="U25" i="35"/>
  <c r="V26" i="35" s="1"/>
  <c r="W26" i="35" s="1"/>
  <c r="V24" i="17"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V25" i="32"/>
  <c r="W25" i="32" s="1"/>
  <c r="W23" i="17" s="1"/>
  <c r="U25" i="32"/>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U26" i="35" l="1"/>
  <c r="V27" i="35" s="1"/>
  <c r="W27" i="35" s="1"/>
  <c r="V25" i="17" s="1"/>
  <c r="I25" i="32"/>
  <c r="J26" i="32" s="1"/>
  <c r="U25" i="34"/>
  <c r="J25" i="18"/>
  <c r="K25" i="18" s="1"/>
  <c r="C23" i="17" s="1"/>
  <c r="I25" i="18"/>
  <c r="K25" i="32"/>
  <c r="F23" i="17" s="1"/>
  <c r="J18" i="38"/>
  <c r="AC22" i="17"/>
  <c r="AF22" i="17" s="1"/>
  <c r="V25" i="37"/>
  <c r="W25" i="37" s="1"/>
  <c r="AA23" i="17" s="1"/>
  <c r="U25" i="37"/>
  <c r="L21" i="17"/>
  <c r="O21" i="17" s="1"/>
  <c r="J25" i="31"/>
  <c r="I25" i="31"/>
  <c r="J25" i="37"/>
  <c r="K25" i="37" s="1"/>
  <c r="J23" i="17" s="1"/>
  <c r="I25" i="37"/>
  <c r="K17" i="38"/>
  <c r="K24" i="31"/>
  <c r="D22" i="17" s="1"/>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I26" i="32" l="1"/>
  <c r="I27" i="32" s="1"/>
  <c r="U27" i="35"/>
  <c r="U26" i="34"/>
  <c r="V26" i="34"/>
  <c r="W26" i="34" s="1"/>
  <c r="X24" i="17" s="1"/>
  <c r="L22" i="17"/>
  <c r="O22" i="17" s="1"/>
  <c r="E16" i="28"/>
  <c r="M16" i="38" s="1"/>
  <c r="J26" i="18"/>
  <c r="K26" i="18" s="1"/>
  <c r="C24" i="17" s="1"/>
  <c r="I26" i="18"/>
  <c r="U26" i="37"/>
  <c r="V26" i="37"/>
  <c r="W26" i="37" s="1"/>
  <c r="AA24" i="17" s="1"/>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J27" i="32" l="1"/>
  <c r="J20" i="38" s="1"/>
  <c r="E17" i="28"/>
  <c r="M17" i="38" s="1"/>
  <c r="L23" i="17"/>
  <c r="E18" i="28" s="1"/>
  <c r="M18" i="38" s="1"/>
  <c r="V27" i="34"/>
  <c r="W27" i="34" s="1"/>
  <c r="X25" i="17" s="1"/>
  <c r="U27" i="34"/>
  <c r="N16" i="38"/>
  <c r="O16" i="38"/>
  <c r="I27" i="18"/>
  <c r="J27" i="18"/>
  <c r="K27" i="18" s="1"/>
  <c r="C25" i="17" s="1"/>
  <c r="J28" i="32"/>
  <c r="I28" i="32"/>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V29" i="35"/>
  <c r="W29" i="35" s="1"/>
  <c r="V27" i="17" s="1"/>
  <c r="U29" i="35"/>
  <c r="K27" i="32" l="1"/>
  <c r="F25" i="17" s="1"/>
  <c r="O23" i="17"/>
  <c r="O17" i="38"/>
  <c r="N17" i="38"/>
  <c r="U28" i="34"/>
  <c r="V28" i="34"/>
  <c r="W28" i="34" s="1"/>
  <c r="X26" i="17" s="1"/>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l="1"/>
  <c r="L26" i="17"/>
  <c r="O26" i="17" s="1"/>
  <c r="U30" i="34"/>
  <c r="V30" i="34"/>
  <c r="W30" i="34" s="1"/>
  <c r="X28" i="17" s="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V31" i="34"/>
  <c r="W31" i="34" s="1"/>
  <c r="X29" i="17" s="1"/>
  <c r="U31" i="34"/>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N21" i="38" l="1"/>
  <c r="O21" i="38"/>
  <c r="V32" i="34"/>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U33" i="34" l="1"/>
  <c r="V33" i="34"/>
  <c r="W33" i="34" s="1"/>
  <c r="X31" i="17" s="1"/>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U36" i="34" l="1"/>
  <c r="V36" i="34"/>
  <c r="W36" i="34" s="1"/>
  <c r="X34" i="17" s="1"/>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U39" i="34" l="1"/>
  <c r="V39" i="34"/>
  <c r="W39" i="34" s="1"/>
  <c r="X37" i="17" s="1"/>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O37" i="17"/>
  <c r="N31" i="38"/>
  <c r="U42" i="34"/>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V43" i="34"/>
  <c r="W43" i="34" s="1"/>
  <c r="X41" i="17" s="1"/>
  <c r="U43" i="34"/>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N37" i="38" l="1"/>
  <c r="V48" i="34"/>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V52" i="34" l="1"/>
  <c r="W52" i="34" s="1"/>
  <c r="X50" i="17" s="1"/>
  <c r="U52" i="34"/>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V53" i="34" l="1"/>
  <c r="W53" i="34" s="1"/>
  <c r="X51" i="17" s="1"/>
  <c r="U53" i="34"/>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O45" i="38"/>
  <c r="J55" i="31"/>
  <c r="I55" i="31"/>
  <c r="N45" i="38" l="1"/>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E48" i="28" s="1"/>
  <c r="M48" i="38"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O53" i="17" l="1"/>
  <c r="V58" i="34"/>
  <c r="W58" i="34" s="1"/>
  <c r="X56" i="17" s="1"/>
  <c r="U58" i="34"/>
  <c r="I58" i="18"/>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U59" i="34" l="1"/>
  <c r="V59" i="34"/>
  <c r="W59" i="34" s="1"/>
  <c r="X57" i="17" s="1"/>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O58" i="38" l="1"/>
  <c r="N58" i="38"/>
  <c r="U69" i="34"/>
  <c r="V69" i="34"/>
  <c r="W69" i="34" s="1"/>
  <c r="X67" i="17" s="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AC66" i="17"/>
  <c r="AF66" i="17" s="1"/>
  <c r="E60" i="28" l="1"/>
  <c r="M60" i="38" s="1"/>
  <c r="U70" i="34"/>
  <c r="V70" i="34"/>
  <c r="W70" i="34" s="1"/>
  <c r="X68" i="17" s="1"/>
  <c r="I70" i="18"/>
  <c r="J70" i="18"/>
  <c r="K70" i="18" s="1"/>
  <c r="C68" i="17" s="1"/>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V72" i="35"/>
  <c r="W72" i="35" s="1"/>
  <c r="V70" i="17" s="1"/>
  <c r="U72" i="35"/>
  <c r="O60" i="38" l="1"/>
  <c r="N60" i="38"/>
  <c r="V71" i="34"/>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V74" i="34" l="1"/>
  <c r="W74" i="34" s="1"/>
  <c r="X72" i="17" s="1"/>
  <c r="U74" i="34"/>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V75" i="34" l="1"/>
  <c r="W75" i="34" s="1"/>
  <c r="X73" i="17" s="1"/>
  <c r="U75" i="34"/>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V78" i="34" l="1"/>
  <c r="W78" i="34" s="1"/>
  <c r="X76" i="17" s="1"/>
  <c r="U78" i="34"/>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V80" i="34" l="1"/>
  <c r="W80" i="34" s="1"/>
  <c r="X78" i="17" s="1"/>
  <c r="U80" i="34"/>
  <c r="L76" i="17"/>
  <c r="E71" i="28" s="1"/>
  <c r="M71" i="38"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O76" i="17" l="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N71" i="38"/>
  <c r="V82" i="34" l="1"/>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U83" i="34" l="1"/>
  <c r="V83" i="34"/>
  <c r="W83" i="34" s="1"/>
  <c r="X81" i="17" s="1"/>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U84" i="34" l="1"/>
  <c r="V84" i="34"/>
  <c r="W84" i="34" s="1"/>
  <c r="X82" i="17" s="1"/>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M73" i="38"/>
  <c r="O73" i="38"/>
  <c r="N73" i="38"/>
  <c r="U84" i="18"/>
  <c r="V84" i="18"/>
  <c r="W84" i="18" s="1"/>
  <c r="T82" i="17" s="1"/>
  <c r="E74" i="28"/>
  <c r="O79" i="17"/>
  <c r="J84" i="37"/>
  <c r="K84" i="37" s="1"/>
  <c r="J82" i="17" s="1"/>
  <c r="I84" i="37"/>
  <c r="E75" i="28" l="1"/>
  <c r="M75" i="38" s="1"/>
  <c r="U85" i="34"/>
  <c r="V85" i="34"/>
  <c r="W85" i="34" s="1"/>
  <c r="X83" i="17" s="1"/>
  <c r="J85" i="18"/>
  <c r="K85" i="18" s="1"/>
  <c r="C83" i="17" s="1"/>
  <c r="I85" i="18"/>
  <c r="AC82" i="17"/>
  <c r="AF82" i="17" s="1"/>
  <c r="V85" i="37"/>
  <c r="W85" i="37" s="1"/>
  <c r="AA83" i="17" s="1"/>
  <c r="U85" i="37"/>
  <c r="L81" i="17"/>
  <c r="O81" i="17" s="1"/>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N75" i="38" l="1"/>
  <c r="O75" i="38"/>
  <c r="V86" i="34"/>
  <c r="W86" i="34" s="1"/>
  <c r="X84" i="17" s="1"/>
  <c r="U86" i="34"/>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U91" i="34" l="1"/>
  <c r="V91" i="34"/>
  <c r="W91" i="34" s="1"/>
  <c r="X89" i="17" s="1"/>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U95" i="34" l="1"/>
  <c r="V95" i="34"/>
  <c r="W95" i="34" s="1"/>
  <c r="X93" i="17" s="1"/>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V96" i="34" l="1"/>
  <c r="W96" i="34" s="1"/>
  <c r="X94" i="17" s="1"/>
  <c r="U96" i="34"/>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<sst xmlns="http://schemas.openxmlformats.org/spreadsheetml/2006/main" count="1446" uniqueCount="339">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</sst>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9" fontId="0" fillId="24" borderId="29" xfId="2" applyNumberFormat="1" applyFont="1" applyFill="1" applyBorder="1" applyAlignment="1" applyProtection="1">
      <alignment horizontal="center" vertical="center" wrapText="1"/>
      <protection locked="0"/>
    </xf>
    <xf numFmtId="9" fontId="0" fillId="24" borderId="30" xfId="2" applyNumberFormat="1" applyFont="1" applyFill="1" applyBorder="1" applyAlignment="1" applyProtection="1">
      <alignment horizontal="center" vertical="center" wrapText="1"/>
      <protection locked="0"/>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aser/PASE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ASE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18.634474319999999</v>
          </cell>
        </row>
        <row r="31">
          <cell r="B31">
            <v>19.019389289999999</v>
          </cell>
        </row>
        <row r="32">
          <cell r="B32">
            <v>11.817411144000001</v>
          </cell>
        </row>
        <row r="33">
          <cell r="B33">
            <v>12.01998699</v>
          </cell>
        </row>
        <row r="34">
          <cell r="B34">
            <v>11.945437965999998</v>
          </cell>
        </row>
        <row r="35">
          <cell r="B35">
            <v>12.326875836000001</v>
          </cell>
        </row>
        <row r="36">
          <cell r="B36">
            <v>12.458449299999998</v>
          </cell>
        </row>
        <row r="37">
          <cell r="B37">
            <v>12.586128411999999</v>
          </cell>
        </row>
        <row r="38">
          <cell r="B38">
            <v>12.708452790000001</v>
          </cell>
        </row>
        <row r="39">
          <cell r="B39">
            <v>12.823683884000001</v>
          </cell>
        </row>
        <row r="40">
          <cell r="B40">
            <v>16.016635271999998</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15.03264126</v>
          </cell>
        </row>
        <row r="30">
          <cell r="B30">
            <v>15.43269742</v>
          </cell>
        </row>
        <row r="31">
          <cell r="B31">
            <v>15.804431020000001</v>
          </cell>
        </row>
        <row r="32">
          <cell r="B32">
            <v>16.195383499999998</v>
          </cell>
        </row>
        <row r="33">
          <cell r="B33">
            <v>16.582669220000003</v>
          </cell>
        </row>
        <row r="34">
          <cell r="B34">
            <v>16.959460420000003</v>
          </cell>
        </row>
        <row r="35">
          <cell r="B35">
            <v>16.835043114059999</v>
          </cell>
        </row>
        <row r="36">
          <cell r="B36">
            <v>17.721304916367895</v>
          </cell>
        </row>
        <row r="37">
          <cell r="B37">
            <v>18.635980837338579</v>
          </cell>
        </row>
        <row r="38">
          <cell r="B38">
            <v>19.579438173716362</v>
          </cell>
        </row>
        <row r="39">
          <cell r="B39">
            <v>20.552001782505005</v>
          </cell>
        </row>
        <row r="40">
          <cell r="B40">
            <v>21.553948138127257</v>
          </cell>
        </row>
        <row r="41">
          <cell r="B41">
            <v>22.585498824842315</v>
          </cell>
        </row>
        <row r="42">
          <cell r="B42">
            <v>23.646813416114934</v>
          </cell>
        </row>
        <row r="43">
          <cell r="B43">
            <v>24.737981688663453</v>
          </cell>
        </row>
        <row r="44">
          <cell r="B44">
            <v>25.859015114627383</v>
          </cell>
        </row>
        <row r="45">
          <cell r="B45">
            <v>27.00983757066453</v>
          </cell>
        </row>
        <row r="46">
          <cell r="B46">
            <v>28.190275197783969</v>
          </cell>
        </row>
        <row r="47">
          <cell r="B47">
            <v>29.400045340315788</v>
          </cell>
        </row>
        <row r="48">
          <cell r="B48">
            <v>30.660399999999999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Paser</v>
      </c>
      <c r="E2" s="841"/>
      <c r="F2" s="842"/>
    </row>
    <row r="3" spans="2:15" ht="13.5" thickBot="1">
      <c r="C3" s="490" t="s">
        <v>276</v>
      </c>
      <c r="D3" s="840" t="str">
        <f>province</f>
        <v>Kalimantan Timur</v>
      </c>
      <c r="E3" s="841"/>
      <c r="F3" s="842"/>
    </row>
    <row r="4" spans="2:15" ht="13.5" thickBot="1">
      <c r="B4" s="489"/>
      <c r="C4" s="490" t="s">
        <v>30</v>
      </c>
      <c r="D4" s="840">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0.47724053388165</v>
      </c>
      <c r="E18" s="535">
        <v>0</v>
      </c>
      <c r="F18" s="535">
        <v>0.37740400840296001</v>
      </c>
      <c r="G18" s="535">
        <v>0.31135830693244199</v>
      </c>
      <c r="H18" s="535">
        <v>4.7394921985487996E-2</v>
      </c>
      <c r="I18" s="536">
        <v>0</v>
      </c>
      <c r="J18" s="537">
        <v>0</v>
      </c>
      <c r="K18" s="538">
        <v>0</v>
      </c>
      <c r="L18" s="535">
        <v>0</v>
      </c>
      <c r="M18" s="536">
        <v>0</v>
      </c>
      <c r="N18" s="471">
        <v>1.2133977712025399</v>
      </c>
      <c r="O18" s="473">
        <f t="shared" ref="O18:O81" si="0">O17+N18</f>
        <v>1.2133977712025399</v>
      </c>
    </row>
    <row r="19" spans="2:15">
      <c r="B19" s="470">
        <f>B18+1</f>
        <v>1951</v>
      </c>
      <c r="C19" s="533">
        <v>0</v>
      </c>
      <c r="D19" s="534">
        <v>0.4870984468352062</v>
      </c>
      <c r="E19" s="535">
        <v>0</v>
      </c>
      <c r="F19" s="535">
        <v>0.38519969129037007</v>
      </c>
      <c r="G19" s="535">
        <v>0.31778974531455523</v>
      </c>
      <c r="H19" s="535">
        <v>4.8373914720185998E-2</v>
      </c>
      <c r="I19" s="536">
        <v>0</v>
      </c>
      <c r="J19" s="537">
        <v>0</v>
      </c>
      <c r="K19" s="538">
        <v>0</v>
      </c>
      <c r="L19" s="535">
        <v>0</v>
      </c>
      <c r="M19" s="536">
        <v>0</v>
      </c>
      <c r="N19" s="471">
        <v>1.2384617981603177</v>
      </c>
      <c r="O19" s="473">
        <f t="shared" si="0"/>
        <v>2.4518595693628575</v>
      </c>
    </row>
    <row r="20" spans="2:15">
      <c r="B20" s="470">
        <f t="shared" ref="B20:B83" si="1">B19+1</f>
        <v>1952</v>
      </c>
      <c r="C20" s="533">
        <v>0</v>
      </c>
      <c r="D20" s="534">
        <v>0.30265128527980506</v>
      </c>
      <c r="E20" s="535">
        <v>0</v>
      </c>
      <c r="F20" s="535">
        <v>0.23933802789943209</v>
      </c>
      <c r="G20" s="535">
        <v>0.19745387301703141</v>
      </c>
      <c r="H20" s="535">
        <v>3.0056403503649604E-2</v>
      </c>
      <c r="I20" s="536">
        <v>0</v>
      </c>
      <c r="J20" s="537">
        <v>0</v>
      </c>
      <c r="K20" s="538">
        <v>0</v>
      </c>
      <c r="L20" s="535">
        <v>0</v>
      </c>
      <c r="M20" s="536">
        <v>0</v>
      </c>
      <c r="N20" s="471">
        <v>0.76949958969991816</v>
      </c>
      <c r="O20" s="473">
        <f t="shared" si="0"/>
        <v>3.2213591590627759</v>
      </c>
    </row>
    <row r="21" spans="2:15">
      <c r="B21" s="470">
        <f t="shared" si="1"/>
        <v>1953</v>
      </c>
      <c r="C21" s="533">
        <v>0</v>
      </c>
      <c r="D21" s="534">
        <v>0.30783937930576877</v>
      </c>
      <c r="E21" s="535">
        <v>0</v>
      </c>
      <c r="F21" s="535">
        <v>0.24344079650847</v>
      </c>
      <c r="G21" s="535">
        <v>0.20083865711948778</v>
      </c>
      <c r="H21" s="535">
        <v>3.0571634910365995E-2</v>
      </c>
      <c r="I21" s="536">
        <v>0</v>
      </c>
      <c r="J21" s="537">
        <v>0</v>
      </c>
      <c r="K21" s="538">
        <v>0</v>
      </c>
      <c r="L21" s="535">
        <v>0</v>
      </c>
      <c r="M21" s="536">
        <v>0</v>
      </c>
      <c r="N21" s="471">
        <v>0.78269046784409246</v>
      </c>
      <c r="O21" s="473">
        <f t="shared" si="0"/>
        <v>4.0040496269068679</v>
      </c>
    </row>
    <row r="22" spans="2:15">
      <c r="B22" s="470">
        <f t="shared" si="1"/>
        <v>1954</v>
      </c>
      <c r="C22" s="533">
        <v>0</v>
      </c>
      <c r="D22" s="534">
        <v>0.3059301322079887</v>
      </c>
      <c r="E22" s="535">
        <v>0</v>
      </c>
      <c r="F22" s="535">
        <v>0.241930955125398</v>
      </c>
      <c r="G22" s="535">
        <v>0.19959303797845332</v>
      </c>
      <c r="H22" s="535">
        <v>3.0382026922724389E-2</v>
      </c>
      <c r="I22" s="536">
        <v>0</v>
      </c>
      <c r="J22" s="537">
        <v>0</v>
      </c>
      <c r="K22" s="538">
        <v>0</v>
      </c>
      <c r="L22" s="535">
        <v>0</v>
      </c>
      <c r="M22" s="536">
        <v>0</v>
      </c>
      <c r="N22" s="471">
        <v>0.77783615223456437</v>
      </c>
      <c r="O22" s="473">
        <f t="shared" si="0"/>
        <v>4.7818857791414322</v>
      </c>
    </row>
    <row r="23" spans="2:15">
      <c r="B23" s="470">
        <f t="shared" si="1"/>
        <v>1955</v>
      </c>
      <c r="C23" s="533">
        <v>0</v>
      </c>
      <c r="D23" s="534">
        <v>0.3156989944573575</v>
      </c>
      <c r="E23" s="535">
        <v>0</v>
      </c>
      <c r="F23" s="535">
        <v>0.24965621630650803</v>
      </c>
      <c r="G23" s="535">
        <v>0.20596637845286911</v>
      </c>
      <c r="H23" s="535">
        <v>3.13521760012824E-2</v>
      </c>
      <c r="I23" s="536">
        <v>0</v>
      </c>
      <c r="J23" s="537">
        <v>0</v>
      </c>
      <c r="K23" s="538">
        <v>0</v>
      </c>
      <c r="L23" s="535">
        <v>0</v>
      </c>
      <c r="M23" s="536">
        <v>0</v>
      </c>
      <c r="N23" s="471">
        <v>0.80267376521801703</v>
      </c>
      <c r="O23" s="473">
        <f t="shared" si="0"/>
        <v>5.5845595443594496</v>
      </c>
    </row>
    <row r="24" spans="2:15">
      <c r="B24" s="470">
        <f t="shared" si="1"/>
        <v>1956</v>
      </c>
      <c r="C24" s="533">
        <v>0</v>
      </c>
      <c r="D24" s="534">
        <v>0.31906867310381248</v>
      </c>
      <c r="E24" s="535">
        <v>0</v>
      </c>
      <c r="F24" s="535">
        <v>0.25232097367290002</v>
      </c>
      <c r="G24" s="535">
        <v>0.20816480328014247</v>
      </c>
      <c r="H24" s="535">
        <v>3.1686819949619992E-2</v>
      </c>
      <c r="I24" s="536">
        <v>0</v>
      </c>
      <c r="J24" s="537">
        <v>0</v>
      </c>
      <c r="K24" s="538">
        <v>0</v>
      </c>
      <c r="L24" s="535">
        <v>0</v>
      </c>
      <c r="M24" s="536">
        <v>0</v>
      </c>
      <c r="N24" s="471">
        <v>0.81124127000647495</v>
      </c>
      <c r="O24" s="473">
        <f t="shared" si="0"/>
        <v>6.3958008143659244</v>
      </c>
    </row>
    <row r="25" spans="2:15">
      <c r="B25" s="470">
        <f t="shared" si="1"/>
        <v>1957</v>
      </c>
      <c r="C25" s="533">
        <v>0</v>
      </c>
      <c r="D25" s="534">
        <v>0.32233861496157745</v>
      </c>
      <c r="E25" s="535">
        <v>0</v>
      </c>
      <c r="F25" s="535">
        <v>0.25490685872823604</v>
      </c>
      <c r="G25" s="535">
        <v>0.21029815845079472</v>
      </c>
      <c r="H25" s="535">
        <v>3.2011559003080801E-2</v>
      </c>
      <c r="I25" s="536">
        <v>0</v>
      </c>
      <c r="J25" s="537">
        <v>0</v>
      </c>
      <c r="K25" s="538">
        <v>0</v>
      </c>
      <c r="L25" s="535">
        <v>0</v>
      </c>
      <c r="M25" s="536">
        <v>0</v>
      </c>
      <c r="N25" s="471">
        <v>0.81955519114368902</v>
      </c>
      <c r="O25" s="473">
        <f t="shared" si="0"/>
        <v>7.2153560055096131</v>
      </c>
    </row>
    <row r="26" spans="2:15">
      <c r="B26" s="470">
        <f t="shared" si="1"/>
        <v>1958</v>
      </c>
      <c r="C26" s="533">
        <v>0</v>
      </c>
      <c r="D26" s="534">
        <v>0.32547141873489377</v>
      </c>
      <c r="E26" s="535">
        <v>0</v>
      </c>
      <c r="F26" s="535">
        <v>0.25738429435587001</v>
      </c>
      <c r="G26" s="535">
        <v>0.21234204284359276</v>
      </c>
      <c r="H26" s="535">
        <v>3.2322678826086006E-2</v>
      </c>
      <c r="I26" s="536">
        <v>0</v>
      </c>
      <c r="J26" s="537">
        <v>0</v>
      </c>
      <c r="K26" s="538">
        <v>0</v>
      </c>
      <c r="L26" s="535">
        <v>0</v>
      </c>
      <c r="M26" s="536">
        <v>0</v>
      </c>
      <c r="N26" s="471">
        <v>0.82752043476044257</v>
      </c>
      <c r="O26" s="473">
        <f t="shared" si="0"/>
        <v>8.0428764402700565</v>
      </c>
    </row>
    <row r="27" spans="2:15">
      <c r="B27" s="470">
        <f t="shared" si="1"/>
        <v>1959</v>
      </c>
      <c r="C27" s="533">
        <v>0</v>
      </c>
      <c r="D27" s="534">
        <v>0.32842255907166756</v>
      </c>
      <c r="E27" s="535">
        <v>0</v>
      </c>
      <c r="F27" s="535">
        <v>0.25971806970265204</v>
      </c>
      <c r="G27" s="535">
        <v>0.21426740750468795</v>
      </c>
      <c r="H27" s="535">
        <v>3.2615757590565599E-2</v>
      </c>
      <c r="I27" s="536">
        <v>0</v>
      </c>
      <c r="J27" s="537">
        <v>0</v>
      </c>
      <c r="K27" s="538">
        <v>0</v>
      </c>
      <c r="L27" s="535">
        <v>0</v>
      </c>
      <c r="M27" s="536">
        <v>0</v>
      </c>
      <c r="N27" s="471">
        <v>0.83502379386957315</v>
      </c>
      <c r="O27" s="473">
        <f t="shared" si="0"/>
        <v>8.8779002341396289</v>
      </c>
    </row>
    <row r="28" spans="2:15">
      <c r="B28" s="470">
        <f t="shared" si="1"/>
        <v>1960</v>
      </c>
      <c r="C28" s="533">
        <v>0</v>
      </c>
      <c r="D28" s="534">
        <v>0.41019603971296498</v>
      </c>
      <c r="E28" s="535">
        <v>0</v>
      </c>
      <c r="F28" s="535">
        <v>0.32438491416381604</v>
      </c>
      <c r="G28" s="535">
        <v>0.26761755418514821</v>
      </c>
      <c r="H28" s="535">
        <v>4.0736710150804795E-2</v>
      </c>
      <c r="I28" s="536">
        <v>0</v>
      </c>
      <c r="J28" s="537">
        <v>0</v>
      </c>
      <c r="K28" s="538">
        <v>0</v>
      </c>
      <c r="L28" s="535">
        <v>0</v>
      </c>
      <c r="M28" s="536">
        <v>0</v>
      </c>
      <c r="N28" s="471">
        <v>1.042935218212734</v>
      </c>
      <c r="O28" s="473">
        <f t="shared" si="0"/>
        <v>9.9208354523523639</v>
      </c>
    </row>
    <row r="29" spans="2:15">
      <c r="B29" s="470">
        <f t="shared" si="1"/>
        <v>1961</v>
      </c>
      <c r="C29" s="533">
        <v>0</v>
      </c>
      <c r="D29" s="534">
        <v>0.38499533806938752</v>
      </c>
      <c r="E29" s="535">
        <v>0</v>
      </c>
      <c r="F29" s="535">
        <v>0.30445608343878006</v>
      </c>
      <c r="G29" s="535">
        <v>0.25117626883699351</v>
      </c>
      <c r="H29" s="535">
        <v>3.8234019780684005E-2</v>
      </c>
      <c r="I29" s="536">
        <v>0</v>
      </c>
      <c r="J29" s="537">
        <v>0</v>
      </c>
      <c r="K29" s="538">
        <v>0</v>
      </c>
      <c r="L29" s="535">
        <v>0</v>
      </c>
      <c r="M29" s="536">
        <v>0</v>
      </c>
      <c r="N29" s="471">
        <v>0.978861710125845</v>
      </c>
      <c r="O29" s="473">
        <f t="shared" si="0"/>
        <v>10.899697162478208</v>
      </c>
    </row>
    <row r="30" spans="2:15">
      <c r="B30" s="470">
        <f t="shared" si="1"/>
        <v>1962</v>
      </c>
      <c r="C30" s="533">
        <v>0</v>
      </c>
      <c r="D30" s="534">
        <v>0.39524102636208747</v>
      </c>
      <c r="E30" s="535">
        <v>0</v>
      </c>
      <c r="F30" s="535">
        <v>0.31255842084726004</v>
      </c>
      <c r="G30" s="535">
        <v>0.25786069719898952</v>
      </c>
      <c r="H30" s="535">
        <v>3.9251522618028001E-2</v>
      </c>
      <c r="I30" s="536">
        <v>0</v>
      </c>
      <c r="J30" s="537">
        <v>0</v>
      </c>
      <c r="K30" s="538">
        <v>0</v>
      </c>
      <c r="L30" s="535">
        <v>0</v>
      </c>
      <c r="M30" s="536">
        <v>0</v>
      </c>
      <c r="N30" s="471">
        <v>1.0049116670263651</v>
      </c>
      <c r="O30" s="473">
        <f t="shared" si="0"/>
        <v>11.904608829504573</v>
      </c>
    </row>
    <row r="31" spans="2:15">
      <c r="B31" s="470">
        <f t="shared" si="1"/>
        <v>1963</v>
      </c>
      <c r="C31" s="533">
        <v>0</v>
      </c>
      <c r="D31" s="534">
        <v>0.40476135619158754</v>
      </c>
      <c r="E31" s="535">
        <v>0</v>
      </c>
      <c r="F31" s="535">
        <v>0.32008714144806005</v>
      </c>
      <c r="G31" s="535">
        <v>0.26407189169464951</v>
      </c>
      <c r="H31" s="535">
        <v>4.0196989856268003E-2</v>
      </c>
      <c r="I31" s="536">
        <v>0</v>
      </c>
      <c r="J31" s="537">
        <v>0</v>
      </c>
      <c r="K31" s="538">
        <v>0</v>
      </c>
      <c r="L31" s="535">
        <v>0</v>
      </c>
      <c r="M31" s="536">
        <v>0</v>
      </c>
      <c r="N31" s="471">
        <v>1.0291173791905652</v>
      </c>
      <c r="O31" s="473">
        <f t="shared" si="0"/>
        <v>12.933726208695138</v>
      </c>
    </row>
    <row r="32" spans="2:15">
      <c r="B32" s="470">
        <f t="shared" si="1"/>
        <v>1964</v>
      </c>
      <c r="C32" s="533">
        <v>0</v>
      </c>
      <c r="D32" s="534">
        <v>0.41477389354968747</v>
      </c>
      <c r="E32" s="535">
        <v>0</v>
      </c>
      <c r="F32" s="535">
        <v>0.32800510202550004</v>
      </c>
      <c r="G32" s="535">
        <v>0.27060420917103745</v>
      </c>
      <c r="H32" s="535">
        <v>4.1191338393899997E-2</v>
      </c>
      <c r="I32" s="536">
        <v>0</v>
      </c>
      <c r="J32" s="537">
        <v>0</v>
      </c>
      <c r="K32" s="538">
        <v>0</v>
      </c>
      <c r="L32" s="535">
        <v>0</v>
      </c>
      <c r="M32" s="536">
        <v>0</v>
      </c>
      <c r="N32" s="471">
        <v>1.054574543140125</v>
      </c>
      <c r="O32" s="473">
        <f t="shared" si="0"/>
        <v>13.988300751835263</v>
      </c>
    </row>
    <row r="33" spans="2:15">
      <c r="B33" s="470">
        <f t="shared" si="1"/>
        <v>1965</v>
      </c>
      <c r="C33" s="533">
        <v>0</v>
      </c>
      <c r="D33" s="534">
        <v>0.42469252289246262</v>
      </c>
      <c r="E33" s="535">
        <v>0</v>
      </c>
      <c r="F33" s="535">
        <v>0.33584879971266013</v>
      </c>
      <c r="G33" s="535">
        <v>0.27707525976294456</v>
      </c>
      <c r="H33" s="535">
        <v>4.2176360894148009E-2</v>
      </c>
      <c r="I33" s="536">
        <v>0</v>
      </c>
      <c r="J33" s="537">
        <v>0</v>
      </c>
      <c r="K33" s="538">
        <v>0</v>
      </c>
      <c r="L33" s="535">
        <v>0</v>
      </c>
      <c r="M33" s="536">
        <v>0</v>
      </c>
      <c r="N33" s="471">
        <v>1.0797929432622155</v>
      </c>
      <c r="O33" s="473">
        <f t="shared" si="0"/>
        <v>15.068093695097479</v>
      </c>
    </row>
    <row r="34" spans="2:15">
      <c r="B34" s="470">
        <f t="shared" si="1"/>
        <v>1966</v>
      </c>
      <c r="C34" s="533">
        <v>0</v>
      </c>
      <c r="D34" s="534">
        <v>0.43434238101896261</v>
      </c>
      <c r="E34" s="535">
        <v>0</v>
      </c>
      <c r="F34" s="535">
        <v>0.34347995188626013</v>
      </c>
      <c r="G34" s="535">
        <v>0.28337096030616454</v>
      </c>
      <c r="H34" s="535">
        <v>4.3134691632228009E-2</v>
      </c>
      <c r="I34" s="536">
        <v>0</v>
      </c>
      <c r="J34" s="537">
        <v>0</v>
      </c>
      <c r="K34" s="538">
        <v>0</v>
      </c>
      <c r="L34" s="535">
        <v>0</v>
      </c>
      <c r="M34" s="536">
        <v>0</v>
      </c>
      <c r="N34" s="471">
        <v>1.1043279848436152</v>
      </c>
      <c r="O34" s="473">
        <f t="shared" si="0"/>
        <v>16.172421679941095</v>
      </c>
    </row>
    <row r="35" spans="2:15">
      <c r="B35" s="470">
        <f t="shared" si="1"/>
        <v>1967</v>
      </c>
      <c r="C35" s="533">
        <v>0</v>
      </c>
      <c r="D35" s="534">
        <v>0.4595065281580229</v>
      </c>
      <c r="E35" s="535">
        <v>0</v>
      </c>
      <c r="F35" s="535">
        <v>0.36337987514105724</v>
      </c>
      <c r="G35" s="535">
        <v>0.29978839699137222</v>
      </c>
      <c r="H35" s="535">
        <v>4.5633751761900203E-2</v>
      </c>
      <c r="I35" s="536">
        <v>0</v>
      </c>
      <c r="J35" s="537">
        <v>0</v>
      </c>
      <c r="K35" s="538">
        <v>0</v>
      </c>
      <c r="L35" s="535">
        <v>0</v>
      </c>
      <c r="M35" s="536">
        <v>0</v>
      </c>
      <c r="N35" s="471">
        <v>1.1683085520523524</v>
      </c>
      <c r="O35" s="473">
        <f t="shared" si="0"/>
        <v>17.340730231993447</v>
      </c>
    </row>
    <row r="36" spans="2:15">
      <c r="B36" s="470">
        <f t="shared" si="1"/>
        <v>1968</v>
      </c>
      <c r="C36" s="533">
        <v>0</v>
      </c>
      <c r="D36" s="534">
        <v>0.48517441826730207</v>
      </c>
      <c r="E36" s="535">
        <v>0</v>
      </c>
      <c r="F36" s="535">
        <v>0.383678160652763</v>
      </c>
      <c r="G36" s="535">
        <v>0.31653448253852945</v>
      </c>
      <c r="H36" s="535">
        <v>4.8182838779649302E-2</v>
      </c>
      <c r="I36" s="536">
        <v>0</v>
      </c>
      <c r="J36" s="537">
        <v>0</v>
      </c>
      <c r="K36" s="538">
        <v>0</v>
      </c>
      <c r="L36" s="535">
        <v>0</v>
      </c>
      <c r="M36" s="536">
        <v>0</v>
      </c>
      <c r="N36" s="471">
        <v>1.2335699002382439</v>
      </c>
      <c r="O36" s="473">
        <f t="shared" si="0"/>
        <v>18.574300132231691</v>
      </c>
    </row>
    <row r="37" spans="2:15">
      <c r="B37" s="470">
        <f t="shared" si="1"/>
        <v>1969</v>
      </c>
      <c r="C37" s="533">
        <v>0</v>
      </c>
      <c r="D37" s="534">
        <v>0.51185257665221973</v>
      </c>
      <c r="E37" s="535">
        <v>0</v>
      </c>
      <c r="F37" s="535">
        <v>0.40477537096175542</v>
      </c>
      <c r="G37" s="535">
        <v>0.33393968104344818</v>
      </c>
      <c r="H37" s="535">
        <v>5.0832255888220435E-2</v>
      </c>
      <c r="I37" s="536">
        <v>0</v>
      </c>
      <c r="J37" s="537">
        <v>0</v>
      </c>
      <c r="K37" s="538">
        <v>0</v>
      </c>
      <c r="L37" s="535">
        <v>0</v>
      </c>
      <c r="M37" s="536">
        <v>0</v>
      </c>
      <c r="N37" s="471">
        <v>1.3013998845456436</v>
      </c>
      <c r="O37" s="473">
        <f t="shared" si="0"/>
        <v>19.875700016777333</v>
      </c>
    </row>
    <row r="38" spans="2:15">
      <c r="B38" s="470">
        <f t="shared" si="1"/>
        <v>1970</v>
      </c>
      <c r="C38" s="533">
        <v>0</v>
      </c>
      <c r="D38" s="534">
        <v>0.53957583644928986</v>
      </c>
      <c r="E38" s="535">
        <v>0</v>
      </c>
      <c r="F38" s="535">
        <v>0.42669905227254196</v>
      </c>
      <c r="G38" s="535">
        <v>0.35202671812484709</v>
      </c>
      <c r="H38" s="535">
        <v>5.3585462378412226E-2</v>
      </c>
      <c r="I38" s="536">
        <v>0</v>
      </c>
      <c r="J38" s="537">
        <v>0</v>
      </c>
      <c r="K38" s="538">
        <v>0</v>
      </c>
      <c r="L38" s="535">
        <v>0</v>
      </c>
      <c r="M38" s="536">
        <v>0</v>
      </c>
      <c r="N38" s="471">
        <v>1.3718870692250911</v>
      </c>
      <c r="O38" s="473">
        <f t="shared" si="0"/>
        <v>21.247587086002426</v>
      </c>
    </row>
    <row r="39" spans="2:15">
      <c r="B39" s="470">
        <f t="shared" si="1"/>
        <v>1971</v>
      </c>
      <c r="C39" s="533">
        <v>0</v>
      </c>
      <c r="D39" s="534">
        <v>0.56838015035804257</v>
      </c>
      <c r="E39" s="535">
        <v>0</v>
      </c>
      <c r="F39" s="535">
        <v>0.44947763614521064</v>
      </c>
      <c r="G39" s="535">
        <v>0.3708190498197988</v>
      </c>
      <c r="H39" s="535">
        <v>5.6446028725212496E-2</v>
      </c>
      <c r="I39" s="536">
        <v>0</v>
      </c>
      <c r="J39" s="537">
        <v>0</v>
      </c>
      <c r="K39" s="538">
        <v>0</v>
      </c>
      <c r="L39" s="535">
        <v>0</v>
      </c>
      <c r="M39" s="536">
        <v>0</v>
      </c>
      <c r="N39" s="471">
        <v>1.4451228650482644</v>
      </c>
      <c r="O39" s="473">
        <f t="shared" si="0"/>
        <v>22.692709951050691</v>
      </c>
    </row>
    <row r="40" spans="2:15">
      <c r="B40" s="470">
        <f t="shared" si="1"/>
        <v>1972</v>
      </c>
      <c r="C40" s="533">
        <v>0</v>
      </c>
      <c r="D40" s="534">
        <v>0.59830262508849019</v>
      </c>
      <c r="E40" s="535">
        <v>0</v>
      </c>
      <c r="F40" s="535">
        <v>0.47314046673664523</v>
      </c>
      <c r="G40" s="535">
        <v>0.39034088505773235</v>
      </c>
      <c r="H40" s="535">
        <v>5.9417640008787999E-2</v>
      </c>
      <c r="I40" s="536">
        <v>0</v>
      </c>
      <c r="J40" s="537">
        <v>0</v>
      </c>
      <c r="K40" s="538">
        <v>0</v>
      </c>
      <c r="L40" s="535">
        <v>0</v>
      </c>
      <c r="M40" s="536">
        <v>0</v>
      </c>
      <c r="N40" s="471">
        <v>1.5212016168916558</v>
      </c>
      <c r="O40" s="473">
        <f t="shared" si="0"/>
        <v>24.213911567942347</v>
      </c>
    </row>
    <row r="41" spans="2:15">
      <c r="B41" s="470">
        <f t="shared" si="1"/>
        <v>1973</v>
      </c>
      <c r="C41" s="533">
        <v>0</v>
      </c>
      <c r="D41" s="534">
        <v>0.6293815568374207</v>
      </c>
      <c r="E41" s="535">
        <v>0</v>
      </c>
      <c r="F41" s="535">
        <v>0.49771782885533966</v>
      </c>
      <c r="G41" s="535">
        <v>0.41061720880565528</v>
      </c>
      <c r="H41" s="535">
        <v>6.2504099437647301E-2</v>
      </c>
      <c r="I41" s="536">
        <v>0</v>
      </c>
      <c r="J41" s="537">
        <v>0</v>
      </c>
      <c r="K41" s="538">
        <v>0</v>
      </c>
      <c r="L41" s="535">
        <v>0</v>
      </c>
      <c r="M41" s="536">
        <v>0</v>
      </c>
      <c r="N41" s="471">
        <v>1.6002206939360628</v>
      </c>
      <c r="O41" s="473">
        <f t="shared" si="0"/>
        <v>25.814132261878409</v>
      </c>
    </row>
    <row r="42" spans="2:15">
      <c r="B42" s="470">
        <f t="shared" si="1"/>
        <v>1974</v>
      </c>
      <c r="C42" s="533">
        <v>0</v>
      </c>
      <c r="D42" s="534">
        <v>0.66165646782358267</v>
      </c>
      <c r="E42" s="535">
        <v>0</v>
      </c>
      <c r="F42" s="535">
        <v>0.52324097685359183</v>
      </c>
      <c r="G42" s="535">
        <v>0.43167380590421334</v>
      </c>
      <c r="H42" s="535">
        <v>6.5709331976962687E-2</v>
      </c>
      <c r="I42" s="536">
        <v>0</v>
      </c>
      <c r="J42" s="537">
        <v>0</v>
      </c>
      <c r="K42" s="538">
        <v>0</v>
      </c>
      <c r="L42" s="535">
        <v>0</v>
      </c>
      <c r="M42" s="536">
        <v>0</v>
      </c>
      <c r="N42" s="471">
        <v>1.6822805825583504</v>
      </c>
      <c r="O42" s="473">
        <f t="shared" si="0"/>
        <v>27.496412844436762</v>
      </c>
    </row>
    <row r="43" spans="2:15">
      <c r="B43" s="470">
        <f t="shared" si="1"/>
        <v>1975</v>
      </c>
      <c r="C43" s="533">
        <v>0</v>
      </c>
      <c r="D43" s="534">
        <v>0.69516814391270543</v>
      </c>
      <c r="E43" s="535">
        <v>0</v>
      </c>
      <c r="F43" s="535">
        <v>0.54974216438154189</v>
      </c>
      <c r="G43" s="535">
        <v>0.45353728561477202</v>
      </c>
      <c r="H43" s="535">
        <v>6.9037388085123844E-2</v>
      </c>
      <c r="I43" s="536">
        <v>0</v>
      </c>
      <c r="J43" s="537">
        <v>0</v>
      </c>
      <c r="K43" s="538">
        <v>0</v>
      </c>
      <c r="L43" s="535">
        <v>0</v>
      </c>
      <c r="M43" s="536">
        <v>0</v>
      </c>
      <c r="N43" s="471">
        <v>1.7674849819941434</v>
      </c>
      <c r="O43" s="473">
        <f t="shared" si="0"/>
        <v>29.263897826430906</v>
      </c>
    </row>
    <row r="44" spans="2:15">
      <c r="B44" s="470">
        <f t="shared" si="1"/>
        <v>1976</v>
      </c>
      <c r="C44" s="533">
        <v>0</v>
      </c>
      <c r="D44" s="534">
        <v>0.72995867336417142</v>
      </c>
      <c r="E44" s="535">
        <v>0</v>
      </c>
      <c r="F44" s="535">
        <v>0.57725467502821837</v>
      </c>
      <c r="G44" s="535">
        <v>0.47623510689828008</v>
      </c>
      <c r="H44" s="535">
        <v>7.2492447561683229E-2</v>
      </c>
      <c r="I44" s="536">
        <v>0</v>
      </c>
      <c r="J44" s="537">
        <v>0</v>
      </c>
      <c r="K44" s="538">
        <v>0</v>
      </c>
      <c r="L44" s="535">
        <v>0</v>
      </c>
      <c r="M44" s="536">
        <v>0</v>
      </c>
      <c r="N44" s="471">
        <v>1.8559409028523532</v>
      </c>
      <c r="O44" s="473">
        <f t="shared" si="0"/>
        <v>31.119838729283259</v>
      </c>
    </row>
    <row r="45" spans="2:15">
      <c r="B45" s="470">
        <f t="shared" si="1"/>
        <v>1977</v>
      </c>
      <c r="C45" s="533">
        <v>0</v>
      </c>
      <c r="D45" s="534">
        <v>0.76607148673208236</v>
      </c>
      <c r="E45" s="535">
        <v>0</v>
      </c>
      <c r="F45" s="535">
        <v>0.60581285387548589</v>
      </c>
      <c r="G45" s="535">
        <v>0.49979560444727583</v>
      </c>
      <c r="H45" s="535">
        <v>7.6078823509944729E-2</v>
      </c>
      <c r="I45" s="536">
        <v>0</v>
      </c>
      <c r="J45" s="537">
        <v>0</v>
      </c>
      <c r="K45" s="538">
        <v>0</v>
      </c>
      <c r="L45" s="535">
        <v>0</v>
      </c>
      <c r="M45" s="536">
        <v>0</v>
      </c>
      <c r="N45" s="471">
        <v>1.9477587685647888</v>
      </c>
      <c r="O45" s="473">
        <f t="shared" si="0"/>
        <v>33.067597497848048</v>
      </c>
    </row>
    <row r="46" spans="2:15">
      <c r="B46" s="470">
        <f t="shared" si="1"/>
        <v>1978</v>
      </c>
      <c r="C46" s="533">
        <v>0</v>
      </c>
      <c r="D46" s="534">
        <v>0.80355139795440234</v>
      </c>
      <c r="E46" s="535">
        <v>0</v>
      </c>
      <c r="F46" s="535">
        <v>0.63545213999152739</v>
      </c>
      <c r="G46" s="535">
        <v>0.52424801549301003</v>
      </c>
      <c r="H46" s="535">
        <v>7.9800966417540642E-2</v>
      </c>
      <c r="I46" s="536">
        <v>0</v>
      </c>
      <c r="J46" s="537">
        <v>0</v>
      </c>
      <c r="K46" s="538">
        <v>0</v>
      </c>
      <c r="L46" s="535">
        <v>0</v>
      </c>
      <c r="M46" s="536">
        <v>0</v>
      </c>
      <c r="N46" s="471">
        <v>2.0430525198564804</v>
      </c>
      <c r="O46" s="473">
        <f t="shared" si="0"/>
        <v>35.110650017704529</v>
      </c>
    </row>
    <row r="47" spans="2:15">
      <c r="B47" s="470">
        <f t="shared" si="1"/>
        <v>1979</v>
      </c>
      <c r="C47" s="533">
        <v>0</v>
      </c>
      <c r="D47" s="534">
        <v>0.84244464666481289</v>
      </c>
      <c r="E47" s="535">
        <v>0</v>
      </c>
      <c r="F47" s="535">
        <v>0.66620909989125432</v>
      </c>
      <c r="G47" s="535">
        <v>0.54962250741028484</v>
      </c>
      <c r="H47" s="535">
        <v>8.3663468358436577E-2</v>
      </c>
      <c r="I47" s="536">
        <v>0</v>
      </c>
      <c r="J47" s="537">
        <v>0</v>
      </c>
      <c r="K47" s="538">
        <v>0</v>
      </c>
      <c r="L47" s="535">
        <v>0</v>
      </c>
      <c r="M47" s="536">
        <v>0</v>
      </c>
      <c r="N47" s="471">
        <v>2.1419397223247887</v>
      </c>
      <c r="O47" s="473">
        <f t="shared" si="0"/>
        <v>37.252589740029315</v>
      </c>
    </row>
    <row r="48" spans="2:15">
      <c r="B48" s="470">
        <f t="shared" si="1"/>
        <v>1980</v>
      </c>
      <c r="C48" s="533">
        <v>0</v>
      </c>
      <c r="D48" s="534">
        <v>0.88338600759375008</v>
      </c>
      <c r="E48" s="535">
        <v>0</v>
      </c>
      <c r="F48" s="535">
        <v>0.69858571635</v>
      </c>
      <c r="G48" s="535">
        <v>0.57633321598874998</v>
      </c>
      <c r="H48" s="535">
        <v>8.7729369030000004E-2</v>
      </c>
      <c r="I48" s="536">
        <v>0</v>
      </c>
      <c r="J48" s="537">
        <v>0</v>
      </c>
      <c r="K48" s="538">
        <v>0</v>
      </c>
      <c r="L48" s="535">
        <v>0</v>
      </c>
      <c r="M48" s="536">
        <v>0</v>
      </c>
      <c r="N48" s="471">
        <v>2.2460343089624999</v>
      </c>
      <c r="O48" s="473">
        <f t="shared" si="0"/>
        <v>39.498624048991815</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39.498624048991815</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39.498624048991815</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39.498624048991815</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39.498624048991815</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39.498624048991815</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39.498624048991815</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39.498624048991815</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39.498624048991815</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39.498624048991815</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39.498624048991815</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39.498624048991815</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39.498624048991815</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39.498624048991815</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39.498624048991815</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39.498624048991815</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39.498624048991815</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39.498624048991815</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39.498624048991815</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39.498624048991815</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39.498624048991815</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39.498624048991815</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39.498624048991815</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39.498624048991815</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39.498624048991815</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39.498624048991815</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39.498624048991815</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39.498624048991815</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39.498624048991815</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39.498624048991815</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39.498624048991815</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39.498624048991815</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39.498624048991815</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39.498624048991815</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39.498624048991815</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39.498624048991815</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39.498624048991815</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39.498624048991815</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39.498624048991815</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39.498624048991815</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39.498624048991815</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39.498624048991815</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39.498624048991815</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39.498624048991815</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39.498624048991815</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39.498624048991815</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39.498624048991815</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39.498624048991815</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39.498624048991815</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39.498624048991815</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39.498624048991815</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2" t="s">
        <v>52</v>
      </c>
      <c r="C2" s="862"/>
      <c r="D2" s="862"/>
      <c r="E2" s="862"/>
      <c r="F2" s="862"/>
      <c r="G2" s="862"/>
      <c r="H2" s="862"/>
    </row>
    <row r="3" spans="1:35" ht="13.5" thickBot="1">
      <c r="B3" s="862"/>
      <c r="C3" s="862"/>
      <c r="D3" s="862"/>
      <c r="E3" s="862"/>
      <c r="F3" s="862"/>
      <c r="G3" s="862"/>
      <c r="H3" s="862"/>
    </row>
    <row r="4" spans="1:35" ht="13.5" thickBot="1">
      <c r="P4" s="845" t="s">
        <v>242</v>
      </c>
      <c r="Q4" s="846"/>
      <c r="R4" s="847" t="s">
        <v>243</v>
      </c>
      <c r="S4" s="8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4" t="s">
        <v>47</v>
      </c>
      <c r="E5" s="865"/>
      <c r="F5" s="865"/>
      <c r="G5" s="854"/>
      <c r="H5" s="865" t="s">
        <v>57</v>
      </c>
      <c r="I5" s="865"/>
      <c r="J5" s="865"/>
      <c r="K5" s="854"/>
      <c r="L5" s="135"/>
      <c r="M5" s="135"/>
      <c r="N5" s="135"/>
      <c r="O5" s="163"/>
      <c r="P5" s="207" t="s">
        <v>116</v>
      </c>
      <c r="Q5" s="208" t="s">
        <v>113</v>
      </c>
      <c r="R5" s="207" t="s">
        <v>116</v>
      </c>
      <c r="S5" s="208" t="s">
        <v>113</v>
      </c>
      <c r="V5" s="305" t="s">
        <v>118</v>
      </c>
      <c r="W5" s="306">
        <v>3</v>
      </c>
      <c r="AF5" s="866" t="s">
        <v>126</v>
      </c>
      <c r="AG5" s="866" t="s">
        <v>129</v>
      </c>
      <c r="AH5" s="866" t="s">
        <v>154</v>
      </c>
      <c r="AI5"/>
    </row>
    <row r="6" spans="1:35" ht="13.5" thickBot="1">
      <c r="B6" s="166"/>
      <c r="C6" s="152"/>
      <c r="D6" s="863" t="s">
        <v>45</v>
      </c>
      <c r="E6" s="863"/>
      <c r="F6" s="863" t="s">
        <v>46</v>
      </c>
      <c r="G6" s="863"/>
      <c r="H6" s="863" t="s">
        <v>45</v>
      </c>
      <c r="I6" s="863"/>
      <c r="J6" s="863" t="s">
        <v>99</v>
      </c>
      <c r="K6" s="863"/>
      <c r="L6" s="135"/>
      <c r="M6" s="135"/>
      <c r="N6" s="135"/>
      <c r="O6" s="203" t="s">
        <v>6</v>
      </c>
      <c r="P6" s="162">
        <v>0.38</v>
      </c>
      <c r="Q6" s="164" t="s">
        <v>234</v>
      </c>
      <c r="R6" s="162">
        <v>0.15</v>
      </c>
      <c r="S6" s="164" t="s">
        <v>244</v>
      </c>
      <c r="W6" s="871" t="s">
        <v>125</v>
      </c>
      <c r="X6" s="873"/>
      <c r="Y6" s="873"/>
      <c r="Z6" s="873"/>
      <c r="AA6" s="873"/>
      <c r="AB6" s="873"/>
      <c r="AC6" s="873"/>
      <c r="AD6" s="873"/>
      <c r="AE6" s="873"/>
      <c r="AF6" s="867"/>
      <c r="AG6" s="867"/>
      <c r="AH6" s="867"/>
      <c r="AI6"/>
    </row>
    <row r="7" spans="1:35" ht="26.25" thickBot="1">
      <c r="B7" s="871" t="s">
        <v>133</v>
      </c>
      <c r="C7" s="8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8"/>
      <c r="AG7" s="868"/>
      <c r="AH7" s="868"/>
      <c r="AI7"/>
    </row>
    <row r="8" spans="1:35" ht="25.5" customHeight="1">
      <c r="B8" s="8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59" t="s">
        <v>264</v>
      </c>
      <c r="P13" s="860"/>
      <c r="Q13" s="860"/>
      <c r="R13" s="860"/>
      <c r="S13" s="8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1" t="s">
        <v>70</v>
      </c>
      <c r="C26" s="851"/>
      <c r="D26" s="851"/>
      <c r="E26" s="851"/>
      <c r="F26" s="851"/>
      <c r="G26" s="851"/>
      <c r="H26" s="8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2"/>
      <c r="C27" s="852"/>
      <c r="D27" s="852"/>
      <c r="E27" s="852"/>
      <c r="F27" s="852"/>
      <c r="G27" s="852"/>
      <c r="H27" s="852"/>
      <c r="O27" s="84"/>
      <c r="P27" s="402"/>
      <c r="Q27" s="84"/>
      <c r="R27" s="84"/>
      <c r="S27" s="84"/>
      <c r="U27" s="171"/>
      <c r="V27" s="173"/>
    </row>
    <row r="28" spans="1:35">
      <c r="B28" s="852"/>
      <c r="C28" s="852"/>
      <c r="D28" s="852"/>
      <c r="E28" s="852"/>
      <c r="F28" s="852"/>
      <c r="G28" s="852"/>
      <c r="H28" s="852"/>
      <c r="O28" s="84"/>
      <c r="P28" s="402"/>
      <c r="Q28" s="84"/>
      <c r="R28" s="84"/>
      <c r="S28" s="84"/>
      <c r="V28" s="173"/>
    </row>
    <row r="29" spans="1:35">
      <c r="B29" s="852"/>
      <c r="C29" s="852"/>
      <c r="D29" s="852"/>
      <c r="E29" s="852"/>
      <c r="F29" s="852"/>
      <c r="G29" s="852"/>
      <c r="H29" s="8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2"/>
      <c r="C30" s="852"/>
      <c r="D30" s="852"/>
      <c r="E30" s="852"/>
      <c r="F30" s="852"/>
      <c r="G30" s="852"/>
      <c r="H30" s="8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3" t="s">
        <v>75</v>
      </c>
      <c r="D38" s="854"/>
      <c r="O38" s="394"/>
      <c r="P38" s="395"/>
      <c r="Q38" s="396"/>
      <c r="R38" s="84"/>
    </row>
    <row r="39" spans="2:18">
      <c r="B39" s="142">
        <v>35</v>
      </c>
      <c r="C39" s="857">
        <f>LN(2)/B39</f>
        <v>1.980420515885558E-2</v>
      </c>
      <c r="D39" s="858"/>
    </row>
    <row r="40" spans="2:18" ht="27">
      <c r="B40" s="364" t="s">
        <v>76</v>
      </c>
      <c r="C40" s="855" t="s">
        <v>77</v>
      </c>
      <c r="D40" s="856"/>
    </row>
    <row r="41" spans="2:18" ht="13.5" thickBot="1">
      <c r="B41" s="143">
        <v>0.05</v>
      </c>
      <c r="C41" s="849">
        <f>LN(2)/B41</f>
        <v>13.862943611198904</v>
      </c>
      <c r="D41" s="8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0">
        <f>Amnt_Deposited!C14</f>
        <v>8.1059963291999999</v>
      </c>
      <c r="D19" s="416">
        <f>Dry_Matter_Content!C6</f>
        <v>0.59</v>
      </c>
      <c r="E19" s="283">
        <f>MCF!R18</f>
        <v>1</v>
      </c>
      <c r="F19" s="130">
        <f>C19*D19*$K$6*DOCF*E19</f>
        <v>0.90868218850332005</v>
      </c>
      <c r="G19" s="65">
        <f t="shared" ref="G19:G50" si="0">F19*$K$12</f>
        <v>0.90868218850332005</v>
      </c>
      <c r="H19" s="65">
        <f>F19*(1-$K$12)</f>
        <v>0</v>
      </c>
      <c r="I19" s="65">
        <f t="shared" ref="I19:I50" si="1">G19+I18*$K$10</f>
        <v>0.90868218850332005</v>
      </c>
      <c r="J19" s="65">
        <f t="shared" ref="J19:J50" si="2">I18*(1-$K$10)+H19</f>
        <v>0</v>
      </c>
      <c r="K19" s="66">
        <f>J19*CH4_fraction*conv</f>
        <v>0</v>
      </c>
      <c r="O19" s="95">
        <f>Amnt_Deposited!B14</f>
        <v>2000</v>
      </c>
      <c r="P19" s="98">
        <f>Amnt_Deposited!C14</f>
        <v>8.1059963291999999</v>
      </c>
      <c r="Q19" s="283">
        <f>MCF!R18</f>
        <v>1</v>
      </c>
      <c r="R19" s="130">
        <f t="shared" ref="R19:R50" si="3">P19*$W$6*DOCF*Q19</f>
        <v>0.60794972468999997</v>
      </c>
      <c r="S19" s="65">
        <f>R19*$W$12</f>
        <v>0.60794972468999997</v>
      </c>
      <c r="T19" s="65">
        <f>R19*(1-$W$12)</f>
        <v>0</v>
      </c>
      <c r="U19" s="65">
        <f>S19+U18*$W$10</f>
        <v>0.60794972468999997</v>
      </c>
      <c r="V19" s="65">
        <f>U18*(1-$W$10)+T19</f>
        <v>0</v>
      </c>
      <c r="W19" s="66">
        <f>V19*CH4_fraction*conv</f>
        <v>0</v>
      </c>
    </row>
    <row r="20" spans="2:23">
      <c r="B20" s="96">
        <f>Amnt_Deposited!B15</f>
        <v>2001</v>
      </c>
      <c r="C20" s="771">
        <f>Amnt_Deposited!C15</f>
        <v>8.2734343411499989</v>
      </c>
      <c r="D20" s="418">
        <f>Dry_Matter_Content!C7</f>
        <v>0.59</v>
      </c>
      <c r="E20" s="284">
        <f>MCF!R19</f>
        <v>1</v>
      </c>
      <c r="F20" s="67">
        <f t="shared" ref="F20:F50" si="4">C20*D20*$K$6*DOCF*E20</f>
        <v>0.92745198964291475</v>
      </c>
      <c r="G20" s="67">
        <f t="shared" si="0"/>
        <v>0.92745198964291475</v>
      </c>
      <c r="H20" s="67">
        <f t="shared" ref="H20:H50" si="5">F20*(1-$K$12)</f>
        <v>0</v>
      </c>
      <c r="I20" s="67">
        <f t="shared" si="1"/>
        <v>1.5365598760722259</v>
      </c>
      <c r="J20" s="67">
        <f t="shared" si="2"/>
        <v>0.29957430207400904</v>
      </c>
      <c r="K20" s="100">
        <f>J20*CH4_fraction*conv</f>
        <v>0.19971620138267268</v>
      </c>
      <c r="M20" s="393"/>
      <c r="O20" s="96">
        <f>Amnt_Deposited!B15</f>
        <v>2001</v>
      </c>
      <c r="P20" s="99">
        <f>Amnt_Deposited!C15</f>
        <v>8.2734343411499989</v>
      </c>
      <c r="Q20" s="284">
        <f>MCF!R19</f>
        <v>1</v>
      </c>
      <c r="R20" s="67">
        <f t="shared" si="3"/>
        <v>0.62050757558624992</v>
      </c>
      <c r="S20" s="67">
        <f>R20*$W$12</f>
        <v>0.62050757558624992</v>
      </c>
      <c r="T20" s="67">
        <f>R20*(1-$W$12)</f>
        <v>0</v>
      </c>
      <c r="U20" s="67">
        <f>S20+U19*$W$10</f>
        <v>1.0280284630278049</v>
      </c>
      <c r="V20" s="67">
        <f>U19*(1-$W$10)+T20</f>
        <v>0.20042883724844493</v>
      </c>
      <c r="W20" s="100">
        <f>V20*CH4_fraction*conv</f>
        <v>0.1336192248322966</v>
      </c>
    </row>
    <row r="21" spans="2:23">
      <c r="B21" s="96">
        <f>Amnt_Deposited!B16</f>
        <v>2002</v>
      </c>
      <c r="C21" s="771">
        <f>Amnt_Deposited!C16</f>
        <v>5.1405738476400007</v>
      </c>
      <c r="D21" s="418">
        <f>Dry_Matter_Content!C8</f>
        <v>0.59</v>
      </c>
      <c r="E21" s="284">
        <f>MCF!R20</f>
        <v>1</v>
      </c>
      <c r="F21" s="67">
        <f t="shared" si="4"/>
        <v>0.5762583283204441</v>
      </c>
      <c r="G21" s="67">
        <f t="shared" si="0"/>
        <v>0.5762583283204441</v>
      </c>
      <c r="H21" s="67">
        <f t="shared" si="5"/>
        <v>0</v>
      </c>
      <c r="I21" s="67">
        <f t="shared" si="1"/>
        <v>1.6062452151856947</v>
      </c>
      <c r="J21" s="67">
        <f t="shared" si="2"/>
        <v>0.50657298920697513</v>
      </c>
      <c r="K21" s="100">
        <f t="shared" ref="K21:K84" si="6">J21*CH4_fraction*conv</f>
        <v>0.33771532613798338</v>
      </c>
      <c r="O21" s="96">
        <f>Amnt_Deposited!B16</f>
        <v>2002</v>
      </c>
      <c r="P21" s="99">
        <f>Amnt_Deposited!C16</f>
        <v>5.1405738476400007</v>
      </c>
      <c r="Q21" s="284">
        <f>MCF!R20</f>
        <v>1</v>
      </c>
      <c r="R21" s="67">
        <f t="shared" si="3"/>
        <v>0.38554303857300004</v>
      </c>
      <c r="S21" s="67">
        <f t="shared" ref="S21:S84" si="7">R21*$W$12</f>
        <v>0.38554303857300004</v>
      </c>
      <c r="T21" s="67">
        <f t="shared" ref="T21:T84" si="8">R21*(1-$W$12)</f>
        <v>0</v>
      </c>
      <c r="U21" s="67">
        <f t="shared" ref="U21:U84" si="9">S21+U20*$W$10</f>
        <v>1.0746511252357458</v>
      </c>
      <c r="V21" s="67">
        <f t="shared" ref="V21:V84" si="10">U20*(1-$W$10)+T21</f>
        <v>0.33892037636505917</v>
      </c>
      <c r="W21" s="100">
        <f t="shared" ref="W21:W84" si="11">V21*CH4_fraction*conv</f>
        <v>0.2259469175767061</v>
      </c>
    </row>
    <row r="22" spans="2:23">
      <c r="B22" s="96">
        <f>Amnt_Deposited!B17</f>
        <v>2003</v>
      </c>
      <c r="C22" s="771">
        <f>Amnt_Deposited!C17</f>
        <v>5.2286943406499997</v>
      </c>
      <c r="D22" s="418">
        <f>Dry_Matter_Content!C9</f>
        <v>0.59</v>
      </c>
      <c r="E22" s="284">
        <f>MCF!R21</f>
        <v>1</v>
      </c>
      <c r="F22" s="67">
        <f t="shared" si="4"/>
        <v>0.58613663558686491</v>
      </c>
      <c r="G22" s="67">
        <f t="shared" si="0"/>
        <v>0.58613663558686491</v>
      </c>
      <c r="H22" s="67">
        <f t="shared" si="5"/>
        <v>0</v>
      </c>
      <c r="I22" s="67">
        <f t="shared" si="1"/>
        <v>1.6628350021746652</v>
      </c>
      <c r="J22" s="67">
        <f t="shared" si="2"/>
        <v>0.52954684859789447</v>
      </c>
      <c r="K22" s="100">
        <f t="shared" si="6"/>
        <v>0.3530312323985963</v>
      </c>
      <c r="N22" s="258"/>
      <c r="O22" s="96">
        <f>Amnt_Deposited!B17</f>
        <v>2003</v>
      </c>
      <c r="P22" s="99">
        <f>Amnt_Deposited!C17</f>
        <v>5.2286943406499997</v>
      </c>
      <c r="Q22" s="284">
        <f>MCF!R21</f>
        <v>1</v>
      </c>
      <c r="R22" s="67">
        <f t="shared" si="3"/>
        <v>0.39215207554874998</v>
      </c>
      <c r="S22" s="67">
        <f t="shared" si="7"/>
        <v>0.39215207554874998</v>
      </c>
      <c r="T22" s="67">
        <f t="shared" si="8"/>
        <v>0</v>
      </c>
      <c r="U22" s="67">
        <f t="shared" si="9"/>
        <v>1.1125122672890266</v>
      </c>
      <c r="V22" s="67">
        <f t="shared" si="10"/>
        <v>0.35429093349546908</v>
      </c>
      <c r="W22" s="100">
        <f t="shared" si="11"/>
        <v>0.23619395566364604</v>
      </c>
    </row>
    <row r="23" spans="2:23">
      <c r="B23" s="96">
        <f>Amnt_Deposited!B18</f>
        <v>2004</v>
      </c>
      <c r="C23" s="771">
        <f>Amnt_Deposited!C18</f>
        <v>5.1962655152099995</v>
      </c>
      <c r="D23" s="418">
        <f>Dry_Matter_Content!C10</f>
        <v>0.59</v>
      </c>
      <c r="E23" s="284">
        <f>MCF!R22</f>
        <v>1</v>
      </c>
      <c r="F23" s="67">
        <f t="shared" si="4"/>
        <v>0.58250136425504095</v>
      </c>
      <c r="G23" s="67">
        <f t="shared" si="0"/>
        <v>0.58250136425504095</v>
      </c>
      <c r="H23" s="67">
        <f t="shared" si="5"/>
        <v>0</v>
      </c>
      <c r="I23" s="67">
        <f t="shared" si="1"/>
        <v>1.6971329994624349</v>
      </c>
      <c r="J23" s="67">
        <f t="shared" si="2"/>
        <v>0.54820336696727123</v>
      </c>
      <c r="K23" s="100">
        <f t="shared" si="6"/>
        <v>0.36546891131151416</v>
      </c>
      <c r="N23" s="258"/>
      <c r="O23" s="96">
        <f>Amnt_Deposited!B18</f>
        <v>2004</v>
      </c>
      <c r="P23" s="99">
        <f>Amnt_Deposited!C18</f>
        <v>5.1962655152099995</v>
      </c>
      <c r="Q23" s="284">
        <f>MCF!R22</f>
        <v>1</v>
      </c>
      <c r="R23" s="67">
        <f t="shared" si="3"/>
        <v>0.38971991364074993</v>
      </c>
      <c r="S23" s="67">
        <f t="shared" si="7"/>
        <v>0.38971991364074993</v>
      </c>
      <c r="T23" s="67">
        <f t="shared" si="8"/>
        <v>0</v>
      </c>
      <c r="U23" s="67">
        <f t="shared" si="9"/>
        <v>1.1354591878651437</v>
      </c>
      <c r="V23" s="67">
        <f t="shared" si="10"/>
        <v>0.36677299306463279</v>
      </c>
      <c r="W23" s="100">
        <f t="shared" si="11"/>
        <v>0.24451532870975518</v>
      </c>
    </row>
    <row r="24" spans="2:23">
      <c r="B24" s="96">
        <f>Amnt_Deposited!B19</f>
        <v>2005</v>
      </c>
      <c r="C24" s="771">
        <f>Amnt_Deposited!C19</f>
        <v>5.3621909886600001</v>
      </c>
      <c r="D24" s="418">
        <f>Dry_Matter_Content!C11</f>
        <v>0.59</v>
      </c>
      <c r="E24" s="284">
        <f>MCF!R23</f>
        <v>1</v>
      </c>
      <c r="F24" s="67">
        <f t="shared" si="4"/>
        <v>0.60110160982878602</v>
      </c>
      <c r="G24" s="67">
        <f t="shared" si="0"/>
        <v>0.60110160982878602</v>
      </c>
      <c r="H24" s="67">
        <f t="shared" si="5"/>
        <v>0</v>
      </c>
      <c r="I24" s="67">
        <f t="shared" si="1"/>
        <v>1.7387238801570479</v>
      </c>
      <c r="J24" s="67">
        <f t="shared" si="2"/>
        <v>0.55951072913417288</v>
      </c>
      <c r="K24" s="100">
        <f t="shared" si="6"/>
        <v>0.37300715275611523</v>
      </c>
      <c r="N24" s="258"/>
      <c r="O24" s="96">
        <f>Amnt_Deposited!B19</f>
        <v>2005</v>
      </c>
      <c r="P24" s="99">
        <f>Amnt_Deposited!C19</f>
        <v>5.3621909886600001</v>
      </c>
      <c r="Q24" s="284">
        <f>MCF!R23</f>
        <v>1</v>
      </c>
      <c r="R24" s="67">
        <f t="shared" si="3"/>
        <v>0.40216432414949999</v>
      </c>
      <c r="S24" s="67">
        <f t="shared" si="7"/>
        <v>0.40216432414949999</v>
      </c>
      <c r="T24" s="67">
        <f t="shared" si="8"/>
        <v>0</v>
      </c>
      <c r="U24" s="67">
        <f t="shared" si="9"/>
        <v>1.1632853792308526</v>
      </c>
      <c r="V24" s="67">
        <f t="shared" si="10"/>
        <v>0.37433813278379091</v>
      </c>
      <c r="W24" s="100">
        <f t="shared" si="11"/>
        <v>0.24955875518919393</v>
      </c>
    </row>
    <row r="25" spans="2:23">
      <c r="B25" s="96">
        <f>Amnt_Deposited!B20</f>
        <v>2006</v>
      </c>
      <c r="C25" s="771">
        <f>Amnt_Deposited!C20</f>
        <v>5.4194254454999991</v>
      </c>
      <c r="D25" s="418">
        <f>Dry_Matter_Content!C12</f>
        <v>0.59</v>
      </c>
      <c r="E25" s="284">
        <f>MCF!R24</f>
        <v>1</v>
      </c>
      <c r="F25" s="67">
        <f t="shared" si="4"/>
        <v>0.60751759244054993</v>
      </c>
      <c r="G25" s="67">
        <f t="shared" si="0"/>
        <v>0.60751759244054993</v>
      </c>
      <c r="H25" s="67">
        <f t="shared" si="5"/>
        <v>0</v>
      </c>
      <c r="I25" s="67">
        <f t="shared" si="1"/>
        <v>1.7730190638306875</v>
      </c>
      <c r="J25" s="67">
        <f t="shared" si="2"/>
        <v>0.57322240876691011</v>
      </c>
      <c r="K25" s="100">
        <f t="shared" si="6"/>
        <v>0.38214827251127337</v>
      </c>
      <c r="N25" s="258"/>
      <c r="O25" s="96">
        <f>Amnt_Deposited!B20</f>
        <v>2006</v>
      </c>
      <c r="P25" s="99">
        <f>Amnt_Deposited!C20</f>
        <v>5.4194254454999991</v>
      </c>
      <c r="Q25" s="284">
        <f>MCF!R24</f>
        <v>1</v>
      </c>
      <c r="R25" s="67">
        <f t="shared" si="3"/>
        <v>0.40645690841249993</v>
      </c>
      <c r="S25" s="67">
        <f t="shared" si="7"/>
        <v>0.40645690841249993</v>
      </c>
      <c r="T25" s="67">
        <f t="shared" si="8"/>
        <v>0</v>
      </c>
      <c r="U25" s="67">
        <f t="shared" si="9"/>
        <v>1.1862304173711111</v>
      </c>
      <c r="V25" s="67">
        <f t="shared" si="10"/>
        <v>0.38351187027224132</v>
      </c>
      <c r="W25" s="100">
        <f t="shared" si="11"/>
        <v>0.25567458018149419</v>
      </c>
    </row>
    <row r="26" spans="2:23">
      <c r="B26" s="96">
        <f>Amnt_Deposited!B21</f>
        <v>2007</v>
      </c>
      <c r="C26" s="771">
        <f>Amnt_Deposited!C21</f>
        <v>5.4749658592199992</v>
      </c>
      <c r="D26" s="418">
        <f>Dry_Matter_Content!C13</f>
        <v>0.59</v>
      </c>
      <c r="E26" s="284">
        <f>MCF!R25</f>
        <v>1</v>
      </c>
      <c r="F26" s="67">
        <f t="shared" si="4"/>
        <v>0.6137436728185619</v>
      </c>
      <c r="G26" s="67">
        <f t="shared" si="0"/>
        <v>0.6137436728185619</v>
      </c>
      <c r="H26" s="67">
        <f t="shared" si="5"/>
        <v>0</v>
      </c>
      <c r="I26" s="67">
        <f t="shared" si="1"/>
        <v>1.8022338933076145</v>
      </c>
      <c r="J26" s="67">
        <f t="shared" si="2"/>
        <v>0.58452884334163491</v>
      </c>
      <c r="K26" s="100">
        <f t="shared" si="6"/>
        <v>0.3896858955610899</v>
      </c>
      <c r="N26" s="258"/>
      <c r="O26" s="96">
        <f>Amnt_Deposited!B21</f>
        <v>2007</v>
      </c>
      <c r="P26" s="99">
        <f>Amnt_Deposited!C21</f>
        <v>5.4749658592199992</v>
      </c>
      <c r="Q26" s="284">
        <f>MCF!R25</f>
        <v>1</v>
      </c>
      <c r="R26" s="67">
        <f t="shared" si="3"/>
        <v>0.41062243944149995</v>
      </c>
      <c r="S26" s="67">
        <f t="shared" si="7"/>
        <v>0.41062243944149995</v>
      </c>
      <c r="T26" s="67">
        <f t="shared" si="8"/>
        <v>0</v>
      </c>
      <c r="U26" s="67">
        <f t="shared" si="9"/>
        <v>1.2057764674225788</v>
      </c>
      <c r="V26" s="67">
        <f t="shared" si="10"/>
        <v>0.39107638939003225</v>
      </c>
      <c r="W26" s="100">
        <f t="shared" si="11"/>
        <v>0.26071759292668817</v>
      </c>
    </row>
    <row r="27" spans="2:23">
      <c r="B27" s="96">
        <f>Amnt_Deposited!B22</f>
        <v>2008</v>
      </c>
      <c r="C27" s="771">
        <f>Amnt_Deposited!C22</f>
        <v>5.52817696365</v>
      </c>
      <c r="D27" s="418">
        <f>Dry_Matter_Content!C14</f>
        <v>0.59</v>
      </c>
      <c r="E27" s="284">
        <f>MCF!R26</f>
        <v>1</v>
      </c>
      <c r="F27" s="67">
        <f t="shared" si="4"/>
        <v>0.61970863762516493</v>
      </c>
      <c r="G27" s="67">
        <f t="shared" si="0"/>
        <v>0.61970863762516493</v>
      </c>
      <c r="H27" s="67">
        <f t="shared" si="5"/>
        <v>0</v>
      </c>
      <c r="I27" s="67">
        <f t="shared" si="1"/>
        <v>1.8277821439541144</v>
      </c>
      <c r="J27" s="67">
        <f t="shared" si="2"/>
        <v>0.59416038697866491</v>
      </c>
      <c r="K27" s="100">
        <f t="shared" si="6"/>
        <v>0.39610692465244324</v>
      </c>
      <c r="N27" s="258"/>
      <c r="O27" s="96">
        <f>Amnt_Deposited!B22</f>
        <v>2008</v>
      </c>
      <c r="P27" s="99">
        <f>Amnt_Deposited!C22</f>
        <v>5.52817696365</v>
      </c>
      <c r="Q27" s="284">
        <f>MCF!R26</f>
        <v>1</v>
      </c>
      <c r="R27" s="67">
        <f t="shared" si="3"/>
        <v>0.41461327227375</v>
      </c>
      <c r="S27" s="67">
        <f t="shared" si="7"/>
        <v>0.41461327227375</v>
      </c>
      <c r="T27" s="67">
        <f t="shared" si="8"/>
        <v>0</v>
      </c>
      <c r="U27" s="67">
        <f t="shared" si="9"/>
        <v>1.2228694094251435</v>
      </c>
      <c r="V27" s="67">
        <f t="shared" si="10"/>
        <v>0.39752033027118522</v>
      </c>
      <c r="W27" s="100">
        <f t="shared" si="11"/>
        <v>0.26501355351412348</v>
      </c>
    </row>
    <row r="28" spans="2:23">
      <c r="B28" s="96">
        <f>Amnt_Deposited!B23</f>
        <v>2009</v>
      </c>
      <c r="C28" s="771">
        <f>Amnt_Deposited!C23</f>
        <v>5.5783024895400004</v>
      </c>
      <c r="D28" s="418">
        <f>Dry_Matter_Content!C15</f>
        <v>0.59</v>
      </c>
      <c r="E28" s="284">
        <f>MCF!R27</f>
        <v>1</v>
      </c>
      <c r="F28" s="67">
        <f t="shared" si="4"/>
        <v>0.62532770907743396</v>
      </c>
      <c r="G28" s="67">
        <f t="shared" si="0"/>
        <v>0.62532770907743396</v>
      </c>
      <c r="H28" s="67">
        <f t="shared" si="5"/>
        <v>0</v>
      </c>
      <c r="I28" s="67">
        <f t="shared" si="1"/>
        <v>1.8505267199558757</v>
      </c>
      <c r="J28" s="67">
        <f t="shared" si="2"/>
        <v>0.60258313307567291</v>
      </c>
      <c r="K28" s="100">
        <f t="shared" si="6"/>
        <v>0.40172208871711523</v>
      </c>
      <c r="N28" s="258"/>
      <c r="O28" s="96">
        <f>Amnt_Deposited!B23</f>
        <v>2009</v>
      </c>
      <c r="P28" s="99">
        <f>Amnt_Deposited!C23</f>
        <v>5.5783024895400004</v>
      </c>
      <c r="Q28" s="284">
        <f>MCF!R27</f>
        <v>1</v>
      </c>
      <c r="R28" s="67">
        <f t="shared" si="3"/>
        <v>0.41837268671550004</v>
      </c>
      <c r="S28" s="67">
        <f t="shared" si="7"/>
        <v>0.41837268671550004</v>
      </c>
      <c r="T28" s="67">
        <f t="shared" si="8"/>
        <v>0</v>
      </c>
      <c r="U28" s="67">
        <f t="shared" si="9"/>
        <v>1.2380865655369373</v>
      </c>
      <c r="V28" s="67">
        <f t="shared" si="10"/>
        <v>0.40315553060370624</v>
      </c>
      <c r="W28" s="100">
        <f t="shared" si="11"/>
        <v>0.26877035373580416</v>
      </c>
    </row>
    <row r="29" spans="2:23">
      <c r="B29" s="96">
        <f>Amnt_Deposited!B24</f>
        <v>2010</v>
      </c>
      <c r="C29" s="771">
        <f>Amnt_Deposited!C24</f>
        <v>6.9672363433199997</v>
      </c>
      <c r="D29" s="418">
        <f>Dry_Matter_Content!C16</f>
        <v>0.59</v>
      </c>
      <c r="E29" s="284">
        <f>MCF!R28</f>
        <v>1</v>
      </c>
      <c r="F29" s="67">
        <f t="shared" si="4"/>
        <v>0.78102719408617205</v>
      </c>
      <c r="G29" s="67">
        <f t="shared" si="0"/>
        <v>0.78102719408617205</v>
      </c>
      <c r="H29" s="67">
        <f t="shared" si="5"/>
        <v>0</v>
      </c>
      <c r="I29" s="67">
        <f t="shared" si="1"/>
        <v>2.0214723501971754</v>
      </c>
      <c r="J29" s="67">
        <f t="shared" si="2"/>
        <v>0.61008156384487244</v>
      </c>
      <c r="K29" s="100">
        <f t="shared" si="6"/>
        <v>0.40672104256324826</v>
      </c>
      <c r="O29" s="96">
        <f>Amnt_Deposited!B24</f>
        <v>2010</v>
      </c>
      <c r="P29" s="99">
        <f>Amnt_Deposited!C24</f>
        <v>6.9672363433199997</v>
      </c>
      <c r="Q29" s="284">
        <f>MCF!R28</f>
        <v>1</v>
      </c>
      <c r="R29" s="67">
        <f t="shared" si="3"/>
        <v>0.52254272574899996</v>
      </c>
      <c r="S29" s="67">
        <f t="shared" si="7"/>
        <v>0.52254272574899996</v>
      </c>
      <c r="T29" s="67">
        <f t="shared" si="8"/>
        <v>0</v>
      </c>
      <c r="U29" s="67">
        <f t="shared" si="9"/>
        <v>1.3524569693558264</v>
      </c>
      <c r="V29" s="67">
        <f t="shared" si="10"/>
        <v>0.40817232193011088</v>
      </c>
      <c r="W29" s="100">
        <f t="shared" si="11"/>
        <v>0.27211488128674055</v>
      </c>
    </row>
    <row r="30" spans="2:23">
      <c r="B30" s="96">
        <f>Amnt_Deposited!B25</f>
        <v>2011</v>
      </c>
      <c r="C30" s="99">
        <f>Amnt_Deposited!C25</f>
        <v>6.5391989481000001</v>
      </c>
      <c r="D30" s="418">
        <f>Dry_Matter_Content!C17</f>
        <v>0.59</v>
      </c>
      <c r="E30" s="284">
        <f>MCF!R29</f>
        <v>1</v>
      </c>
      <c r="F30" s="67">
        <f t="shared" si="4"/>
        <v>0.73304420208200993</v>
      </c>
      <c r="G30" s="67">
        <f t="shared" si="0"/>
        <v>0.73304420208200993</v>
      </c>
      <c r="H30" s="67">
        <f t="shared" si="5"/>
        <v>0</v>
      </c>
      <c r="I30" s="67">
        <f t="shared" si="1"/>
        <v>2.0880776409259525</v>
      </c>
      <c r="J30" s="67">
        <f t="shared" si="2"/>
        <v>0.66643891135323274</v>
      </c>
      <c r="K30" s="100">
        <f t="shared" si="6"/>
        <v>0.44429260756882183</v>
      </c>
      <c r="O30" s="96">
        <f>Amnt_Deposited!B25</f>
        <v>2011</v>
      </c>
      <c r="P30" s="99">
        <f>Amnt_Deposited!C25</f>
        <v>6.5391989481000001</v>
      </c>
      <c r="Q30" s="284">
        <f>MCF!R29</f>
        <v>1</v>
      </c>
      <c r="R30" s="67">
        <f t="shared" si="3"/>
        <v>0.49043992110750001</v>
      </c>
      <c r="S30" s="67">
        <f t="shared" si="7"/>
        <v>0.49043992110750001</v>
      </c>
      <c r="T30" s="67">
        <f t="shared" si="8"/>
        <v>0</v>
      </c>
      <c r="U30" s="67">
        <f t="shared" si="9"/>
        <v>1.3970189390673187</v>
      </c>
      <c r="V30" s="67">
        <f t="shared" si="10"/>
        <v>0.44587795139600761</v>
      </c>
      <c r="W30" s="100">
        <f t="shared" si="11"/>
        <v>0.29725196759733841</v>
      </c>
    </row>
    <row r="31" spans="2:23">
      <c r="B31" s="96">
        <f>Amnt_Deposited!B26</f>
        <v>2012</v>
      </c>
      <c r="C31" s="99">
        <f>Amnt_Deposited!C26</f>
        <v>6.7132233777000003</v>
      </c>
      <c r="D31" s="418">
        <f>Dry_Matter_Content!C18</f>
        <v>0.59</v>
      </c>
      <c r="E31" s="284">
        <f>MCF!R30</f>
        <v>1</v>
      </c>
      <c r="F31" s="67">
        <f t="shared" si="4"/>
        <v>0.75255234064017007</v>
      </c>
      <c r="G31" s="67">
        <f t="shared" si="0"/>
        <v>0.75255234064017007</v>
      </c>
      <c r="H31" s="67">
        <f t="shared" si="5"/>
        <v>0</v>
      </c>
      <c r="I31" s="67">
        <f t="shared" si="1"/>
        <v>2.1522326410316439</v>
      </c>
      <c r="J31" s="67">
        <f t="shared" si="2"/>
        <v>0.68839734053447887</v>
      </c>
      <c r="K31" s="100">
        <f t="shared" si="6"/>
        <v>0.45893156035631921</v>
      </c>
      <c r="O31" s="96">
        <f>Amnt_Deposited!B26</f>
        <v>2012</v>
      </c>
      <c r="P31" s="99">
        <f>Amnt_Deposited!C26</f>
        <v>6.7132233777000003</v>
      </c>
      <c r="Q31" s="284">
        <f>MCF!R30</f>
        <v>1</v>
      </c>
      <c r="R31" s="67">
        <f t="shared" si="3"/>
        <v>0.50349175332749996</v>
      </c>
      <c r="S31" s="67">
        <f t="shared" si="7"/>
        <v>0.50349175332749996</v>
      </c>
      <c r="T31" s="67">
        <f t="shared" si="8"/>
        <v>0</v>
      </c>
      <c r="U31" s="67">
        <f t="shared" si="9"/>
        <v>1.4399415528757649</v>
      </c>
      <c r="V31" s="67">
        <f t="shared" si="10"/>
        <v>0.46056913951905359</v>
      </c>
      <c r="W31" s="100">
        <f t="shared" si="11"/>
        <v>0.30704609301270236</v>
      </c>
    </row>
    <row r="32" spans="2:23">
      <c r="B32" s="96">
        <f>Amnt_Deposited!B27</f>
        <v>2013</v>
      </c>
      <c r="C32" s="99">
        <f>Amnt_Deposited!C27</f>
        <v>6.8749274937000004</v>
      </c>
      <c r="D32" s="418">
        <f>Dry_Matter_Content!C19</f>
        <v>0.59</v>
      </c>
      <c r="E32" s="284">
        <f>MCF!R31</f>
        <v>1</v>
      </c>
      <c r="F32" s="67">
        <f t="shared" si="4"/>
        <v>0.77067937204377013</v>
      </c>
      <c r="G32" s="67">
        <f t="shared" si="0"/>
        <v>0.77067937204377013</v>
      </c>
      <c r="H32" s="67">
        <f t="shared" si="5"/>
        <v>0</v>
      </c>
      <c r="I32" s="67">
        <f t="shared" si="1"/>
        <v>2.2133640550595075</v>
      </c>
      <c r="J32" s="67">
        <f t="shared" si="2"/>
        <v>0.70954795801590675</v>
      </c>
      <c r="K32" s="100">
        <f t="shared" si="6"/>
        <v>0.47303197201060448</v>
      </c>
      <c r="O32" s="96">
        <f>Amnt_Deposited!B27</f>
        <v>2013</v>
      </c>
      <c r="P32" s="99">
        <f>Amnt_Deposited!C27</f>
        <v>6.8749274937000004</v>
      </c>
      <c r="Q32" s="284">
        <f>MCF!R31</f>
        <v>1</v>
      </c>
      <c r="R32" s="67">
        <f t="shared" si="3"/>
        <v>0.51561956202750003</v>
      </c>
      <c r="S32" s="67">
        <f t="shared" si="7"/>
        <v>0.51561956202750003</v>
      </c>
      <c r="T32" s="67">
        <f t="shared" si="8"/>
        <v>0</v>
      </c>
      <c r="U32" s="67">
        <f t="shared" si="9"/>
        <v>1.4808412500398127</v>
      </c>
      <c r="V32" s="67">
        <f t="shared" si="10"/>
        <v>0.47471986486345219</v>
      </c>
      <c r="W32" s="100">
        <f t="shared" si="11"/>
        <v>0.31647990990896813</v>
      </c>
    </row>
    <row r="33" spans="2:23">
      <c r="B33" s="96">
        <f>Amnt_Deposited!B28</f>
        <v>2014</v>
      </c>
      <c r="C33" s="99">
        <f>Amnt_Deposited!C28</f>
        <v>7.0449918224999992</v>
      </c>
      <c r="D33" s="418">
        <f>Dry_Matter_Content!C20</f>
        <v>0.59</v>
      </c>
      <c r="E33" s="284">
        <f>MCF!R32</f>
        <v>1</v>
      </c>
      <c r="F33" s="67">
        <f t="shared" si="4"/>
        <v>0.78974358330224992</v>
      </c>
      <c r="G33" s="67">
        <f t="shared" si="0"/>
        <v>0.78974358330224992</v>
      </c>
      <c r="H33" s="67">
        <f t="shared" si="5"/>
        <v>0</v>
      </c>
      <c r="I33" s="67">
        <f t="shared" si="1"/>
        <v>2.2734058785833682</v>
      </c>
      <c r="J33" s="67">
        <f t="shared" si="2"/>
        <v>0.72970175977838914</v>
      </c>
      <c r="K33" s="100">
        <f t="shared" si="6"/>
        <v>0.48646783985225939</v>
      </c>
      <c r="O33" s="96">
        <f>Amnt_Deposited!B28</f>
        <v>2014</v>
      </c>
      <c r="P33" s="99">
        <f>Amnt_Deposited!C28</f>
        <v>7.0449918224999992</v>
      </c>
      <c r="Q33" s="284">
        <f>MCF!R32</f>
        <v>1</v>
      </c>
      <c r="R33" s="67">
        <f t="shared" si="3"/>
        <v>0.52837438668749992</v>
      </c>
      <c r="S33" s="67">
        <f t="shared" si="7"/>
        <v>0.52837438668749992</v>
      </c>
      <c r="T33" s="67">
        <f t="shared" si="8"/>
        <v>0</v>
      </c>
      <c r="U33" s="67">
        <f t="shared" si="9"/>
        <v>1.521011961585661</v>
      </c>
      <c r="V33" s="67">
        <f t="shared" si="10"/>
        <v>0.48820367514165175</v>
      </c>
      <c r="W33" s="100">
        <f t="shared" si="11"/>
        <v>0.32546911676110113</v>
      </c>
    </row>
    <row r="34" spans="2:23">
      <c r="B34" s="96">
        <f>Amnt_Deposited!B29</f>
        <v>2015</v>
      </c>
      <c r="C34" s="99">
        <f>Amnt_Deposited!C29</f>
        <v>7.2134611107000017</v>
      </c>
      <c r="D34" s="418">
        <f>Dry_Matter_Content!C21</f>
        <v>0.59</v>
      </c>
      <c r="E34" s="284">
        <f>MCF!R33</f>
        <v>1</v>
      </c>
      <c r="F34" s="67">
        <f t="shared" si="4"/>
        <v>0.80862899050947012</v>
      </c>
      <c r="G34" s="67">
        <f t="shared" si="0"/>
        <v>0.80862899050947012</v>
      </c>
      <c r="H34" s="67">
        <f t="shared" si="5"/>
        <v>0</v>
      </c>
      <c r="I34" s="67">
        <f t="shared" si="1"/>
        <v>2.3325385236991663</v>
      </c>
      <c r="J34" s="67">
        <f t="shared" si="2"/>
        <v>0.74949634539367171</v>
      </c>
      <c r="K34" s="100">
        <f t="shared" si="6"/>
        <v>0.49966423026244777</v>
      </c>
      <c r="O34" s="96">
        <f>Amnt_Deposited!B29</f>
        <v>2015</v>
      </c>
      <c r="P34" s="99">
        <f>Amnt_Deposited!C29</f>
        <v>7.2134611107000017</v>
      </c>
      <c r="Q34" s="284">
        <f>MCF!R33</f>
        <v>1</v>
      </c>
      <c r="R34" s="67">
        <f t="shared" si="3"/>
        <v>0.54100958330250015</v>
      </c>
      <c r="S34" s="67">
        <f t="shared" si="7"/>
        <v>0.54100958330250015</v>
      </c>
      <c r="T34" s="67">
        <f t="shared" si="8"/>
        <v>0</v>
      </c>
      <c r="U34" s="67">
        <f t="shared" si="9"/>
        <v>1.5605743914133585</v>
      </c>
      <c r="V34" s="67">
        <f t="shared" si="10"/>
        <v>0.50144715347480262</v>
      </c>
      <c r="W34" s="100">
        <f t="shared" si="11"/>
        <v>0.33429810231653506</v>
      </c>
    </row>
    <row r="35" spans="2:23">
      <c r="B35" s="96">
        <f>Amnt_Deposited!B30</f>
        <v>2016</v>
      </c>
      <c r="C35" s="99">
        <f>Amnt_Deposited!C30</f>
        <v>7.3773652827000014</v>
      </c>
      <c r="D35" s="418">
        <f>Dry_Matter_Content!C22</f>
        <v>0.59</v>
      </c>
      <c r="E35" s="284">
        <f>MCF!R34</f>
        <v>1</v>
      </c>
      <c r="F35" s="67">
        <f t="shared" si="4"/>
        <v>0.82700264819067004</v>
      </c>
      <c r="G35" s="67">
        <f t="shared" si="0"/>
        <v>0.82700264819067004</v>
      </c>
      <c r="H35" s="67">
        <f t="shared" si="5"/>
        <v>0</v>
      </c>
      <c r="I35" s="67">
        <f t="shared" si="1"/>
        <v>2.3905499787765976</v>
      </c>
      <c r="J35" s="67">
        <f t="shared" si="2"/>
        <v>0.76899119311323894</v>
      </c>
      <c r="K35" s="100">
        <f t="shared" si="6"/>
        <v>0.51266079540882592</v>
      </c>
      <c r="O35" s="96">
        <f>Amnt_Deposited!B30</f>
        <v>2016</v>
      </c>
      <c r="P35" s="99">
        <f>Amnt_Deposited!C30</f>
        <v>7.3773652827000014</v>
      </c>
      <c r="Q35" s="284">
        <f>MCF!R34</f>
        <v>1</v>
      </c>
      <c r="R35" s="67">
        <f t="shared" si="3"/>
        <v>0.5533023962025001</v>
      </c>
      <c r="S35" s="67">
        <f t="shared" si="7"/>
        <v>0.5533023962025001</v>
      </c>
      <c r="T35" s="67">
        <f t="shared" si="8"/>
        <v>0</v>
      </c>
      <c r="U35" s="67">
        <f t="shared" si="9"/>
        <v>1.5993866940967425</v>
      </c>
      <c r="V35" s="67">
        <f t="shared" si="10"/>
        <v>0.51449009351911623</v>
      </c>
      <c r="W35" s="100">
        <f t="shared" si="11"/>
        <v>0.34299339567941078</v>
      </c>
    </row>
    <row r="36" spans="2:23">
      <c r="B36" s="96">
        <f>Amnt_Deposited!B31</f>
        <v>2017</v>
      </c>
      <c r="C36" s="99">
        <f>Amnt_Deposited!C31</f>
        <v>7.3232437546161</v>
      </c>
      <c r="D36" s="418">
        <f>Dry_Matter_Content!C23</f>
        <v>0.59</v>
      </c>
      <c r="E36" s="284">
        <f>MCF!R35</f>
        <v>1</v>
      </c>
      <c r="F36" s="67">
        <f t="shared" si="4"/>
        <v>0.82093562489246485</v>
      </c>
      <c r="G36" s="67">
        <f t="shared" si="0"/>
        <v>0.82093562489246485</v>
      </c>
      <c r="H36" s="67">
        <f t="shared" si="5"/>
        <v>0</v>
      </c>
      <c r="I36" s="67">
        <f t="shared" si="1"/>
        <v>2.4233691967164903</v>
      </c>
      <c r="J36" s="67">
        <f t="shared" si="2"/>
        <v>0.78811640695257212</v>
      </c>
      <c r="K36" s="100">
        <f t="shared" si="6"/>
        <v>0.52541093796838134</v>
      </c>
      <c r="O36" s="96">
        <f>Amnt_Deposited!B31</f>
        <v>2017</v>
      </c>
      <c r="P36" s="99">
        <f>Amnt_Deposited!C31</f>
        <v>7.3232437546161</v>
      </c>
      <c r="Q36" s="284">
        <f>MCF!R35</f>
        <v>1</v>
      </c>
      <c r="R36" s="67">
        <f t="shared" si="3"/>
        <v>0.5492432815962075</v>
      </c>
      <c r="S36" s="67">
        <f t="shared" si="7"/>
        <v>0.5492432815962075</v>
      </c>
      <c r="T36" s="67">
        <f t="shared" si="8"/>
        <v>0</v>
      </c>
      <c r="U36" s="67">
        <f t="shared" si="9"/>
        <v>1.621344244011925</v>
      </c>
      <c r="V36" s="67">
        <f t="shared" si="10"/>
        <v>0.5272857316810251</v>
      </c>
      <c r="W36" s="100">
        <f t="shared" si="11"/>
        <v>0.35152382112068337</v>
      </c>
    </row>
    <row r="37" spans="2:23">
      <c r="B37" s="96">
        <f>Amnt_Deposited!B32</f>
        <v>2018</v>
      </c>
      <c r="C37" s="99">
        <f>Amnt_Deposited!C32</f>
        <v>7.7087676386200341</v>
      </c>
      <c r="D37" s="418">
        <f>Dry_Matter_Content!C24</f>
        <v>0.59</v>
      </c>
      <c r="E37" s="284">
        <f>MCF!R36</f>
        <v>1</v>
      </c>
      <c r="F37" s="67">
        <f t="shared" si="4"/>
        <v>0.86415285228930583</v>
      </c>
      <c r="G37" s="67">
        <f t="shared" si="0"/>
        <v>0.86415285228930583</v>
      </c>
      <c r="H37" s="67">
        <f t="shared" si="5"/>
        <v>0</v>
      </c>
      <c r="I37" s="67">
        <f t="shared" si="1"/>
        <v>2.4885858037936539</v>
      </c>
      <c r="J37" s="67">
        <f t="shared" si="2"/>
        <v>0.79893624521214224</v>
      </c>
      <c r="K37" s="100">
        <f t="shared" si="6"/>
        <v>0.53262416347476149</v>
      </c>
      <c r="O37" s="96">
        <f>Amnt_Deposited!B32</f>
        <v>2018</v>
      </c>
      <c r="P37" s="99">
        <f>Amnt_Deposited!C32</f>
        <v>7.7087676386200341</v>
      </c>
      <c r="Q37" s="284">
        <f>MCF!R36</f>
        <v>1</v>
      </c>
      <c r="R37" s="67">
        <f t="shared" si="3"/>
        <v>0.57815757289650249</v>
      </c>
      <c r="S37" s="67">
        <f t="shared" si="7"/>
        <v>0.57815757289650249</v>
      </c>
      <c r="T37" s="67">
        <f t="shared" si="8"/>
        <v>0</v>
      </c>
      <c r="U37" s="67">
        <f t="shared" si="9"/>
        <v>1.6649771211821949</v>
      </c>
      <c r="V37" s="67">
        <f t="shared" si="10"/>
        <v>0.53452469572623262</v>
      </c>
      <c r="W37" s="100">
        <f t="shared" si="11"/>
        <v>0.35634979715082171</v>
      </c>
    </row>
    <row r="38" spans="2:23">
      <c r="B38" s="96">
        <f>Amnt_Deposited!B33</f>
        <v>2019</v>
      </c>
      <c r="C38" s="99">
        <f>Amnt_Deposited!C33</f>
        <v>8.1066516642422819</v>
      </c>
      <c r="D38" s="418">
        <f>Dry_Matter_Content!C25</f>
        <v>0.59</v>
      </c>
      <c r="E38" s="284">
        <f>MCF!R37</f>
        <v>1</v>
      </c>
      <c r="F38" s="67">
        <f t="shared" si="4"/>
        <v>0.9087556515615598</v>
      </c>
      <c r="G38" s="67">
        <f t="shared" si="0"/>
        <v>0.9087556515615598</v>
      </c>
      <c r="H38" s="67">
        <f t="shared" si="5"/>
        <v>0</v>
      </c>
      <c r="I38" s="67">
        <f t="shared" si="1"/>
        <v>2.5769046021241602</v>
      </c>
      <c r="J38" s="67">
        <f t="shared" si="2"/>
        <v>0.82043685323105331</v>
      </c>
      <c r="K38" s="100">
        <f t="shared" si="6"/>
        <v>0.5469579021540355</v>
      </c>
      <c r="O38" s="96">
        <f>Amnt_Deposited!B33</f>
        <v>2019</v>
      </c>
      <c r="P38" s="99">
        <f>Amnt_Deposited!C33</f>
        <v>8.1066516642422819</v>
      </c>
      <c r="Q38" s="284">
        <f>MCF!R37</f>
        <v>1</v>
      </c>
      <c r="R38" s="67">
        <f t="shared" si="3"/>
        <v>0.60799887481817116</v>
      </c>
      <c r="S38" s="67">
        <f t="shared" si="7"/>
        <v>0.60799887481817116</v>
      </c>
      <c r="T38" s="67">
        <f t="shared" si="8"/>
        <v>0</v>
      </c>
      <c r="U38" s="67">
        <f t="shared" si="9"/>
        <v>1.7240664153373064</v>
      </c>
      <c r="V38" s="67">
        <f t="shared" si="10"/>
        <v>0.54890958066305973</v>
      </c>
      <c r="W38" s="100">
        <f t="shared" si="11"/>
        <v>0.36593972044203982</v>
      </c>
    </row>
    <row r="39" spans="2:23">
      <c r="B39" s="96">
        <f>Amnt_Deposited!B34</f>
        <v>2020</v>
      </c>
      <c r="C39" s="99">
        <f>Amnt_Deposited!C34</f>
        <v>8.5170556055666182</v>
      </c>
      <c r="D39" s="418">
        <f>Dry_Matter_Content!C26</f>
        <v>0.59</v>
      </c>
      <c r="E39" s="284">
        <f>MCF!R38</f>
        <v>1</v>
      </c>
      <c r="F39" s="67">
        <f t="shared" si="4"/>
        <v>0.95476193338401782</v>
      </c>
      <c r="G39" s="67">
        <f t="shared" si="0"/>
        <v>0.95476193338401782</v>
      </c>
      <c r="H39" s="67">
        <f t="shared" si="5"/>
        <v>0</v>
      </c>
      <c r="I39" s="67">
        <f t="shared" si="1"/>
        <v>2.682112744909336</v>
      </c>
      <c r="J39" s="67">
        <f t="shared" si="2"/>
        <v>0.84955379059884228</v>
      </c>
      <c r="K39" s="100">
        <f t="shared" si="6"/>
        <v>0.56636919373256145</v>
      </c>
      <c r="O39" s="96">
        <f>Amnt_Deposited!B34</f>
        <v>2020</v>
      </c>
      <c r="P39" s="99">
        <f>Amnt_Deposited!C34</f>
        <v>8.5170556055666182</v>
      </c>
      <c r="Q39" s="284">
        <f>MCF!R38</f>
        <v>1</v>
      </c>
      <c r="R39" s="67">
        <f t="shared" si="3"/>
        <v>0.63877917041749632</v>
      </c>
      <c r="S39" s="67">
        <f t="shared" si="7"/>
        <v>0.63877917041749632</v>
      </c>
      <c r="T39" s="67">
        <f t="shared" si="8"/>
        <v>0</v>
      </c>
      <c r="U39" s="67">
        <f t="shared" si="9"/>
        <v>1.7944554493148992</v>
      </c>
      <c r="V39" s="67">
        <f t="shared" si="10"/>
        <v>0.56839013643990355</v>
      </c>
      <c r="W39" s="100">
        <f t="shared" si="11"/>
        <v>0.37892675762660233</v>
      </c>
    </row>
    <row r="40" spans="2:23">
      <c r="B40" s="96">
        <f>Amnt_Deposited!B35</f>
        <v>2021</v>
      </c>
      <c r="C40" s="99">
        <f>Amnt_Deposited!C35</f>
        <v>8.9401207753896781</v>
      </c>
      <c r="D40" s="418">
        <f>Dry_Matter_Content!C27</f>
        <v>0.59</v>
      </c>
      <c r="E40" s="284">
        <f>MCF!R39</f>
        <v>1</v>
      </c>
      <c r="F40" s="67">
        <f t="shared" si="4"/>
        <v>1.002187538921183</v>
      </c>
      <c r="G40" s="67">
        <f t="shared" si="0"/>
        <v>1.002187538921183</v>
      </c>
      <c r="H40" s="67">
        <f t="shared" si="5"/>
        <v>0</v>
      </c>
      <c r="I40" s="67">
        <f t="shared" si="1"/>
        <v>2.800061477561584</v>
      </c>
      <c r="J40" s="67">
        <f t="shared" si="2"/>
        <v>0.88423880626893492</v>
      </c>
      <c r="K40" s="100">
        <f t="shared" si="6"/>
        <v>0.5894925375126232</v>
      </c>
      <c r="O40" s="96">
        <f>Amnt_Deposited!B35</f>
        <v>2021</v>
      </c>
      <c r="P40" s="99">
        <f>Amnt_Deposited!C35</f>
        <v>8.9401207753896781</v>
      </c>
      <c r="Q40" s="284">
        <f>MCF!R39</f>
        <v>1</v>
      </c>
      <c r="R40" s="67">
        <f t="shared" si="3"/>
        <v>0.67050905815422579</v>
      </c>
      <c r="S40" s="67">
        <f t="shared" si="7"/>
        <v>0.67050905815422579</v>
      </c>
      <c r="T40" s="67">
        <f t="shared" si="8"/>
        <v>0</v>
      </c>
      <c r="U40" s="67">
        <f t="shared" si="9"/>
        <v>1.8733685175478927</v>
      </c>
      <c r="V40" s="67">
        <f t="shared" si="10"/>
        <v>0.59159598992123208</v>
      </c>
      <c r="W40" s="100">
        <f t="shared" si="11"/>
        <v>0.39439732661415472</v>
      </c>
    </row>
    <row r="41" spans="2:23">
      <c r="B41" s="96">
        <f>Amnt_Deposited!B36</f>
        <v>2022</v>
      </c>
      <c r="C41" s="99">
        <f>Amnt_Deposited!C36</f>
        <v>9.3759674400853577</v>
      </c>
      <c r="D41" s="418">
        <f>Dry_Matter_Content!C28</f>
        <v>0.59</v>
      </c>
      <c r="E41" s="284">
        <f>MCF!R40</f>
        <v>1</v>
      </c>
      <c r="F41" s="67">
        <f t="shared" si="4"/>
        <v>1.0510459500335685</v>
      </c>
      <c r="G41" s="67">
        <f t="shared" si="0"/>
        <v>1.0510459500335685</v>
      </c>
      <c r="H41" s="67">
        <f t="shared" si="5"/>
        <v>0</v>
      </c>
      <c r="I41" s="67">
        <f t="shared" si="1"/>
        <v>2.9279832885752697</v>
      </c>
      <c r="J41" s="67">
        <f t="shared" si="2"/>
        <v>0.92312413901988277</v>
      </c>
      <c r="K41" s="100">
        <f t="shared" si="6"/>
        <v>0.61541609267992181</v>
      </c>
      <c r="O41" s="96">
        <f>Amnt_Deposited!B36</f>
        <v>2022</v>
      </c>
      <c r="P41" s="99">
        <f>Amnt_Deposited!C36</f>
        <v>9.3759674400853577</v>
      </c>
      <c r="Q41" s="284">
        <f>MCF!R40</f>
        <v>1</v>
      </c>
      <c r="R41" s="67">
        <f t="shared" si="3"/>
        <v>0.70319755800640182</v>
      </c>
      <c r="S41" s="67">
        <f t="shared" si="7"/>
        <v>0.70319755800640182</v>
      </c>
      <c r="T41" s="67">
        <f t="shared" si="8"/>
        <v>0</v>
      </c>
      <c r="U41" s="67">
        <f t="shared" si="9"/>
        <v>1.9589540289308227</v>
      </c>
      <c r="V41" s="67">
        <f t="shared" si="10"/>
        <v>0.61761204662347191</v>
      </c>
      <c r="W41" s="100">
        <f t="shared" si="11"/>
        <v>0.4117413644156479</v>
      </c>
    </row>
    <row r="42" spans="2:23">
      <c r="B42" s="96">
        <f>Amnt_Deposited!B37</f>
        <v>2023</v>
      </c>
      <c r="C42" s="99">
        <f>Amnt_Deposited!C37</f>
        <v>9.824691988806407</v>
      </c>
      <c r="D42" s="418">
        <f>Dry_Matter_Content!C29</f>
        <v>0.59</v>
      </c>
      <c r="E42" s="284">
        <f>MCF!R41</f>
        <v>1</v>
      </c>
      <c r="F42" s="67">
        <f t="shared" si="4"/>
        <v>1.1013479719451982</v>
      </c>
      <c r="G42" s="67">
        <f t="shared" si="0"/>
        <v>1.1013479719451982</v>
      </c>
      <c r="H42" s="67">
        <f t="shared" si="5"/>
        <v>0</v>
      </c>
      <c r="I42" s="67">
        <f t="shared" si="1"/>
        <v>3.0640338647345553</v>
      </c>
      <c r="J42" s="67">
        <f t="shared" si="2"/>
        <v>0.96529739578591223</v>
      </c>
      <c r="K42" s="100">
        <f t="shared" si="6"/>
        <v>0.64353159719060815</v>
      </c>
      <c r="O42" s="96">
        <f>Amnt_Deposited!B37</f>
        <v>2023</v>
      </c>
      <c r="P42" s="99">
        <f>Amnt_Deposited!C37</f>
        <v>9.824691988806407</v>
      </c>
      <c r="Q42" s="284">
        <f>MCF!R41</f>
        <v>1</v>
      </c>
      <c r="R42" s="67">
        <f t="shared" si="3"/>
        <v>0.73685189916048055</v>
      </c>
      <c r="S42" s="67">
        <f t="shared" si="7"/>
        <v>0.73685189916048055</v>
      </c>
      <c r="T42" s="67">
        <f t="shared" si="8"/>
        <v>0</v>
      </c>
      <c r="U42" s="67">
        <f t="shared" si="9"/>
        <v>2.0499780540150909</v>
      </c>
      <c r="V42" s="67">
        <f t="shared" si="10"/>
        <v>0.64582787407621245</v>
      </c>
      <c r="W42" s="100">
        <f t="shared" si="11"/>
        <v>0.43055191605080828</v>
      </c>
    </row>
    <row r="43" spans="2:23">
      <c r="B43" s="96">
        <f>Amnt_Deposited!B38</f>
        <v>2024</v>
      </c>
      <c r="C43" s="99">
        <f>Amnt_Deposited!C38</f>
        <v>10.286363836009997</v>
      </c>
      <c r="D43" s="418">
        <f>Dry_Matter_Content!C30</f>
        <v>0.59</v>
      </c>
      <c r="E43" s="284">
        <f>MCF!R42</f>
        <v>1</v>
      </c>
      <c r="F43" s="67">
        <f t="shared" si="4"/>
        <v>1.1531013860167205</v>
      </c>
      <c r="G43" s="67">
        <f t="shared" si="0"/>
        <v>1.1531013860167205</v>
      </c>
      <c r="H43" s="67">
        <f t="shared" si="5"/>
        <v>0</v>
      </c>
      <c r="I43" s="67">
        <f t="shared" si="1"/>
        <v>3.2069847072803457</v>
      </c>
      <c r="J43" s="67">
        <f t="shared" si="2"/>
        <v>1.0101505434709304</v>
      </c>
      <c r="K43" s="100">
        <f t="shared" si="6"/>
        <v>0.67343369564728683</v>
      </c>
      <c r="O43" s="96">
        <f>Amnt_Deposited!B38</f>
        <v>2024</v>
      </c>
      <c r="P43" s="99">
        <f>Amnt_Deposited!C38</f>
        <v>10.286363836009997</v>
      </c>
      <c r="Q43" s="284">
        <f>MCF!R42</f>
        <v>1</v>
      </c>
      <c r="R43" s="67">
        <f t="shared" si="3"/>
        <v>0.77147728770074975</v>
      </c>
      <c r="S43" s="67">
        <f t="shared" si="7"/>
        <v>0.77147728770074975</v>
      </c>
      <c r="T43" s="67">
        <f t="shared" si="8"/>
        <v>0</v>
      </c>
      <c r="U43" s="67">
        <f t="shared" si="9"/>
        <v>2.1456186712401957</v>
      </c>
      <c r="V43" s="67">
        <f t="shared" si="10"/>
        <v>0.67583667047564489</v>
      </c>
      <c r="W43" s="100">
        <f t="shared" si="11"/>
        <v>0.45055778031709659</v>
      </c>
    </row>
    <row r="44" spans="2:23">
      <c r="B44" s="96">
        <f>Amnt_Deposited!B39</f>
        <v>2025</v>
      </c>
      <c r="C44" s="99">
        <f>Amnt_Deposited!C39</f>
        <v>10.761022034568603</v>
      </c>
      <c r="D44" s="418">
        <f>Dry_Matter_Content!C31</f>
        <v>0.59</v>
      </c>
      <c r="E44" s="284">
        <f>MCF!R43</f>
        <v>1</v>
      </c>
      <c r="F44" s="67">
        <f t="shared" si="4"/>
        <v>1.2063105700751404</v>
      </c>
      <c r="G44" s="67">
        <f t="shared" si="0"/>
        <v>1.2063105700751404</v>
      </c>
      <c r="H44" s="67">
        <f t="shared" si="5"/>
        <v>0</v>
      </c>
      <c r="I44" s="67">
        <f t="shared" si="1"/>
        <v>3.3560167066948932</v>
      </c>
      <c r="J44" s="67">
        <f t="shared" si="2"/>
        <v>1.0572785706605929</v>
      </c>
      <c r="K44" s="100">
        <f t="shared" si="6"/>
        <v>0.70485238044039522</v>
      </c>
      <c r="O44" s="96">
        <f>Amnt_Deposited!B39</f>
        <v>2025</v>
      </c>
      <c r="P44" s="99">
        <f>Amnt_Deposited!C39</f>
        <v>10.761022034568603</v>
      </c>
      <c r="Q44" s="284">
        <f>MCF!R43</f>
        <v>1</v>
      </c>
      <c r="R44" s="67">
        <f t="shared" si="3"/>
        <v>0.80707665259264516</v>
      </c>
      <c r="S44" s="67">
        <f t="shared" si="7"/>
        <v>0.80707665259264516</v>
      </c>
      <c r="T44" s="67">
        <f t="shared" si="8"/>
        <v>0</v>
      </c>
      <c r="U44" s="67">
        <f t="shared" si="9"/>
        <v>2.2453278590733001</v>
      </c>
      <c r="V44" s="67">
        <f t="shared" si="10"/>
        <v>0.70736746475954038</v>
      </c>
      <c r="W44" s="100">
        <f t="shared" si="11"/>
        <v>0.47157830983969357</v>
      </c>
    </row>
    <row r="45" spans="2:23">
      <c r="B45" s="96">
        <f>Amnt_Deposited!B40</f>
        <v>2026</v>
      </c>
      <c r="C45" s="99">
        <f>Amnt_Deposited!C40</f>
        <v>11.248671574862911</v>
      </c>
      <c r="D45" s="418">
        <f>Dry_Matter_Content!C32</f>
        <v>0.59</v>
      </c>
      <c r="E45" s="284">
        <f>MCF!R44</f>
        <v>1</v>
      </c>
      <c r="F45" s="67">
        <f t="shared" si="4"/>
        <v>1.2609760835421322</v>
      </c>
      <c r="G45" s="67">
        <f t="shared" si="0"/>
        <v>1.2609760835421322</v>
      </c>
      <c r="H45" s="67">
        <f t="shared" si="5"/>
        <v>0</v>
      </c>
      <c r="I45" s="67">
        <f t="shared" si="1"/>
        <v>3.5105813568702278</v>
      </c>
      <c r="J45" s="67">
        <f t="shared" si="2"/>
        <v>1.1064114333667976</v>
      </c>
      <c r="K45" s="100">
        <f t="shared" si="6"/>
        <v>0.73760762224453169</v>
      </c>
      <c r="O45" s="96">
        <f>Amnt_Deposited!B40</f>
        <v>2026</v>
      </c>
      <c r="P45" s="99">
        <f>Amnt_Deposited!C40</f>
        <v>11.248671574862911</v>
      </c>
      <c r="Q45" s="284">
        <f>MCF!R44</f>
        <v>1</v>
      </c>
      <c r="R45" s="67">
        <f t="shared" si="3"/>
        <v>0.84365036811471827</v>
      </c>
      <c r="S45" s="67">
        <f t="shared" si="7"/>
        <v>0.84365036811471827</v>
      </c>
      <c r="T45" s="67">
        <f t="shared" si="8"/>
        <v>0</v>
      </c>
      <c r="U45" s="67">
        <f t="shared" si="9"/>
        <v>2.3487386419738363</v>
      </c>
      <c r="V45" s="67">
        <f t="shared" si="10"/>
        <v>0.74023958521418209</v>
      </c>
      <c r="W45" s="100">
        <f t="shared" si="11"/>
        <v>0.49349305680945471</v>
      </c>
    </row>
    <row r="46" spans="2:23">
      <c r="B46" s="96">
        <f>Amnt_Deposited!B41</f>
        <v>2027</v>
      </c>
      <c r="C46" s="99">
        <f>Amnt_Deposited!C41</f>
        <v>11.749279343239071</v>
      </c>
      <c r="D46" s="418">
        <f>Dry_Matter_Content!C33</f>
        <v>0.59</v>
      </c>
      <c r="E46" s="284">
        <f>MCF!R45</f>
        <v>1</v>
      </c>
      <c r="F46" s="67">
        <f t="shared" si="4"/>
        <v>1.3170942143770998</v>
      </c>
      <c r="G46" s="67">
        <f t="shared" si="0"/>
        <v>1.3170942143770998</v>
      </c>
      <c r="H46" s="67">
        <f t="shared" si="5"/>
        <v>0</v>
      </c>
      <c r="I46" s="67">
        <f t="shared" si="1"/>
        <v>3.6703072711262079</v>
      </c>
      <c r="J46" s="67">
        <f t="shared" si="2"/>
        <v>1.1573683001211195</v>
      </c>
      <c r="K46" s="100">
        <f t="shared" si="6"/>
        <v>0.77157886674741294</v>
      </c>
      <c r="O46" s="96">
        <f>Amnt_Deposited!B41</f>
        <v>2027</v>
      </c>
      <c r="P46" s="99">
        <f>Amnt_Deposited!C41</f>
        <v>11.749279343239071</v>
      </c>
      <c r="Q46" s="284">
        <f>MCF!R45</f>
        <v>1</v>
      </c>
      <c r="R46" s="67">
        <f t="shared" si="3"/>
        <v>0.88119595074293022</v>
      </c>
      <c r="S46" s="67">
        <f t="shared" si="7"/>
        <v>0.88119595074293022</v>
      </c>
      <c r="T46" s="67">
        <f t="shared" si="8"/>
        <v>0</v>
      </c>
      <c r="U46" s="67">
        <f t="shared" si="9"/>
        <v>2.4556025453565171</v>
      </c>
      <c r="V46" s="67">
        <f t="shared" si="10"/>
        <v>0.77433204736024941</v>
      </c>
      <c r="W46" s="100">
        <f t="shared" si="11"/>
        <v>0.5162213649068329</v>
      </c>
    </row>
    <row r="47" spans="2:23">
      <c r="B47" s="96">
        <f>Amnt_Deposited!B42</f>
        <v>2028</v>
      </c>
      <c r="C47" s="99">
        <f>Amnt_Deposited!C42</f>
        <v>12.262769711036027</v>
      </c>
      <c r="D47" s="418">
        <f>Dry_Matter_Content!C34</f>
        <v>0.59</v>
      </c>
      <c r="E47" s="284">
        <f>MCF!R46</f>
        <v>1</v>
      </c>
      <c r="F47" s="67">
        <f t="shared" si="4"/>
        <v>1.3746564846071385</v>
      </c>
      <c r="G47" s="67">
        <f t="shared" si="0"/>
        <v>1.3746564846071385</v>
      </c>
      <c r="H47" s="67">
        <f t="shared" si="5"/>
        <v>0</v>
      </c>
      <c r="I47" s="67">
        <f t="shared" si="1"/>
        <v>3.8349370235534002</v>
      </c>
      <c r="J47" s="67">
        <f t="shared" si="2"/>
        <v>1.2100267321799465</v>
      </c>
      <c r="K47" s="100">
        <f t="shared" si="6"/>
        <v>0.80668448811996429</v>
      </c>
      <c r="O47" s="96">
        <f>Amnt_Deposited!B42</f>
        <v>2028</v>
      </c>
      <c r="P47" s="99">
        <f>Amnt_Deposited!C42</f>
        <v>12.262769711036027</v>
      </c>
      <c r="Q47" s="284">
        <f>MCF!R46</f>
        <v>1</v>
      </c>
      <c r="R47" s="67">
        <f t="shared" si="3"/>
        <v>0.91970772832770198</v>
      </c>
      <c r="S47" s="67">
        <f t="shared" si="7"/>
        <v>0.91970772832770198</v>
      </c>
      <c r="T47" s="67">
        <f t="shared" si="8"/>
        <v>0</v>
      </c>
      <c r="U47" s="67">
        <f t="shared" si="9"/>
        <v>2.5657473395763155</v>
      </c>
      <c r="V47" s="67">
        <f t="shared" si="10"/>
        <v>0.80956293410790348</v>
      </c>
      <c r="W47" s="100">
        <f t="shared" si="11"/>
        <v>0.53970862273860232</v>
      </c>
    </row>
    <row r="48" spans="2:23">
      <c r="B48" s="96">
        <f>Amnt_Deposited!B43</f>
        <v>2029</v>
      </c>
      <c r="C48" s="99">
        <f>Amnt_Deposited!C43</f>
        <v>12.789019723037368</v>
      </c>
      <c r="D48" s="418">
        <f>Dry_Matter_Content!C35</f>
        <v>0.59</v>
      </c>
      <c r="E48" s="284">
        <f>MCF!R47</f>
        <v>1</v>
      </c>
      <c r="F48" s="67">
        <f t="shared" si="4"/>
        <v>1.4336491109524889</v>
      </c>
      <c r="G48" s="67">
        <f t="shared" si="0"/>
        <v>1.4336491109524889</v>
      </c>
      <c r="H48" s="67">
        <f t="shared" si="5"/>
        <v>0</v>
      </c>
      <c r="I48" s="67">
        <f t="shared" si="1"/>
        <v>4.0042842731245818</v>
      </c>
      <c r="J48" s="67">
        <f t="shared" si="2"/>
        <v>1.2643018613813073</v>
      </c>
      <c r="K48" s="100">
        <f t="shared" si="6"/>
        <v>0.84286790758753816</v>
      </c>
      <c r="O48" s="96">
        <f>Amnt_Deposited!B43</f>
        <v>2029</v>
      </c>
      <c r="P48" s="99">
        <f>Amnt_Deposited!C43</f>
        <v>12.789019723037368</v>
      </c>
      <c r="Q48" s="284">
        <f>MCF!R47</f>
        <v>1</v>
      </c>
      <c r="R48" s="67">
        <f t="shared" si="3"/>
        <v>0.95917647922780258</v>
      </c>
      <c r="S48" s="67">
        <f t="shared" si="7"/>
        <v>0.95917647922780258</v>
      </c>
      <c r="T48" s="67">
        <f t="shared" si="8"/>
        <v>0</v>
      </c>
      <c r="U48" s="67">
        <f t="shared" si="9"/>
        <v>2.6790483540084176</v>
      </c>
      <c r="V48" s="67">
        <f t="shared" si="10"/>
        <v>0.84587546479570053</v>
      </c>
      <c r="W48" s="100">
        <f t="shared" si="11"/>
        <v>0.56391697653046702</v>
      </c>
    </row>
    <row r="49" spans="2:23">
      <c r="B49" s="96">
        <f>Amnt_Deposited!B44</f>
        <v>2030</v>
      </c>
      <c r="C49" s="99">
        <f>Amnt_Deposited!C44</f>
        <v>13.337273999999999</v>
      </c>
      <c r="D49" s="418">
        <f>Dry_Matter_Content!C36</f>
        <v>0.59</v>
      </c>
      <c r="E49" s="284">
        <f>MCF!R48</f>
        <v>1</v>
      </c>
      <c r="F49" s="67">
        <f t="shared" si="4"/>
        <v>1.4951084153999998</v>
      </c>
      <c r="G49" s="67">
        <f t="shared" si="0"/>
        <v>1.4951084153999998</v>
      </c>
      <c r="H49" s="67">
        <f t="shared" si="5"/>
        <v>0</v>
      </c>
      <c r="I49" s="67">
        <f t="shared" si="1"/>
        <v>4.179260433700656</v>
      </c>
      <c r="J49" s="67">
        <f t="shared" si="2"/>
        <v>1.3201322548239256</v>
      </c>
      <c r="K49" s="100">
        <f t="shared" si="6"/>
        <v>0.88008816988261707</v>
      </c>
      <c r="O49" s="96">
        <f>Amnt_Deposited!B44</f>
        <v>2030</v>
      </c>
      <c r="P49" s="99">
        <f>Amnt_Deposited!C44</f>
        <v>13.337273999999999</v>
      </c>
      <c r="Q49" s="284">
        <f>MCF!R48</f>
        <v>1</v>
      </c>
      <c r="R49" s="67">
        <f t="shared" si="3"/>
        <v>1.0002955499999999</v>
      </c>
      <c r="S49" s="67">
        <f t="shared" si="7"/>
        <v>1.0002955499999999</v>
      </c>
      <c r="T49" s="67">
        <f t="shared" si="8"/>
        <v>0</v>
      </c>
      <c r="U49" s="67">
        <f t="shared" si="9"/>
        <v>2.7961153659906262</v>
      </c>
      <c r="V49" s="67">
        <f t="shared" si="10"/>
        <v>0.88322853801779133</v>
      </c>
      <c r="W49" s="100">
        <f t="shared" si="11"/>
        <v>0.58881902534519415</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2.8014420463131495</v>
      </c>
      <c r="J50" s="67">
        <f t="shared" si="2"/>
        <v>1.3778183873875063</v>
      </c>
      <c r="K50" s="100">
        <f t="shared" si="6"/>
        <v>0.91854559159167082</v>
      </c>
      <c r="O50" s="96">
        <f>Amnt_Deposited!B45</f>
        <v>2031</v>
      </c>
      <c r="P50" s="99">
        <f>Amnt_Deposited!C45</f>
        <v>0</v>
      </c>
      <c r="Q50" s="284">
        <f>MCF!R49</f>
        <v>1</v>
      </c>
      <c r="R50" s="67">
        <f t="shared" si="3"/>
        <v>0</v>
      </c>
      <c r="S50" s="67">
        <f t="shared" si="7"/>
        <v>0</v>
      </c>
      <c r="T50" s="67">
        <f t="shared" si="8"/>
        <v>0</v>
      </c>
      <c r="U50" s="67">
        <f t="shared" si="9"/>
        <v>1.8742921808517949</v>
      </c>
      <c r="V50" s="67">
        <f t="shared" si="10"/>
        <v>0.9218231851388311</v>
      </c>
      <c r="W50" s="100">
        <f t="shared" si="11"/>
        <v>0.61454879009255403</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1.8778627614508061</v>
      </c>
      <c r="J51" s="67">
        <f t="shared" ref="J51:J82" si="16">I50*(1-$K$10)+H51</f>
        <v>0.92357928486234353</v>
      </c>
      <c r="K51" s="100">
        <f t="shared" si="6"/>
        <v>0.61571952324156232</v>
      </c>
      <c r="O51" s="96">
        <f>Amnt_Deposited!B46</f>
        <v>2032</v>
      </c>
      <c r="P51" s="99">
        <f>Amnt_Deposited!C46</f>
        <v>0</v>
      </c>
      <c r="Q51" s="284">
        <f>MCF!R50</f>
        <v>1</v>
      </c>
      <c r="R51" s="67">
        <f t="shared" ref="R51:R82" si="17">P51*$W$6*DOCF*Q51</f>
        <v>0</v>
      </c>
      <c r="S51" s="67">
        <f t="shared" si="7"/>
        <v>0</v>
      </c>
      <c r="T51" s="67">
        <f t="shared" si="8"/>
        <v>0</v>
      </c>
      <c r="U51" s="67">
        <f t="shared" si="9"/>
        <v>1.2563756209528141</v>
      </c>
      <c r="V51" s="67">
        <f t="shared" si="10"/>
        <v>0.61791655989898098</v>
      </c>
      <c r="W51" s="100">
        <f t="shared" si="11"/>
        <v>0.41194437326598732</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1.2587690527043172</v>
      </c>
      <c r="J52" s="67">
        <f t="shared" si="16"/>
        <v>0.61909370874648895</v>
      </c>
      <c r="K52" s="100">
        <f t="shared" si="6"/>
        <v>0.41272913916432596</v>
      </c>
      <c r="O52" s="96">
        <f>Amnt_Deposited!B47</f>
        <v>2033</v>
      </c>
      <c r="P52" s="99">
        <f>Amnt_Deposited!C47</f>
        <v>0</v>
      </c>
      <c r="Q52" s="284">
        <f>MCF!R51</f>
        <v>1</v>
      </c>
      <c r="R52" s="67">
        <f t="shared" si="17"/>
        <v>0</v>
      </c>
      <c r="S52" s="67">
        <f t="shared" si="7"/>
        <v>0</v>
      </c>
      <c r="T52" s="67">
        <f t="shared" si="8"/>
        <v>0</v>
      </c>
      <c r="U52" s="67">
        <f t="shared" si="9"/>
        <v>0.84217376407514533</v>
      </c>
      <c r="V52" s="67">
        <f t="shared" si="10"/>
        <v>0.41420185687766881</v>
      </c>
      <c r="W52" s="100">
        <f t="shared" si="11"/>
        <v>0.2761345712517792</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0.84377812935699603</v>
      </c>
      <c r="J53" s="67">
        <f t="shared" si="16"/>
        <v>0.41499092334732118</v>
      </c>
      <c r="K53" s="100">
        <f t="shared" si="6"/>
        <v>0.27666061556488075</v>
      </c>
      <c r="O53" s="96">
        <f>Amnt_Deposited!B48</f>
        <v>2034</v>
      </c>
      <c r="P53" s="99">
        <f>Amnt_Deposited!C48</f>
        <v>0</v>
      </c>
      <c r="Q53" s="284">
        <f>MCF!R52</f>
        <v>1</v>
      </c>
      <c r="R53" s="67">
        <f t="shared" si="17"/>
        <v>0</v>
      </c>
      <c r="S53" s="67">
        <f t="shared" si="7"/>
        <v>0</v>
      </c>
      <c r="T53" s="67">
        <f t="shared" si="8"/>
        <v>0</v>
      </c>
      <c r="U53" s="67">
        <f t="shared" si="9"/>
        <v>0.56452595630485902</v>
      </c>
      <c r="V53" s="67">
        <f t="shared" si="10"/>
        <v>0.27764780777028625</v>
      </c>
      <c r="W53" s="100">
        <f t="shared" si="11"/>
        <v>0.18509853851352415</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0.56560139451444724</v>
      </c>
      <c r="J54" s="67">
        <f t="shared" si="16"/>
        <v>0.27817673484254879</v>
      </c>
      <c r="K54" s="100">
        <f t="shared" si="6"/>
        <v>0.18545115656169919</v>
      </c>
      <c r="O54" s="96">
        <f>Amnt_Deposited!B49</f>
        <v>2035</v>
      </c>
      <c r="P54" s="99">
        <f>Amnt_Deposited!C49</f>
        <v>0</v>
      </c>
      <c r="Q54" s="284">
        <f>MCF!R53</f>
        <v>1</v>
      </c>
      <c r="R54" s="67">
        <f t="shared" si="17"/>
        <v>0</v>
      </c>
      <c r="S54" s="67">
        <f t="shared" si="7"/>
        <v>0</v>
      </c>
      <c r="T54" s="67">
        <f t="shared" si="8"/>
        <v>0</v>
      </c>
      <c r="U54" s="67">
        <f t="shared" si="9"/>
        <v>0.3784130650185864</v>
      </c>
      <c r="V54" s="67">
        <f t="shared" si="10"/>
        <v>0.18611289128627262</v>
      </c>
      <c r="W54" s="100">
        <f t="shared" si="11"/>
        <v>0.12407526085751508</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0.37913395280874607</v>
      </c>
      <c r="J55" s="67">
        <f t="shared" si="16"/>
        <v>0.18646744170570118</v>
      </c>
      <c r="K55" s="100">
        <f t="shared" si="6"/>
        <v>0.12431162780380078</v>
      </c>
      <c r="O55" s="96">
        <f>Amnt_Deposited!B50</f>
        <v>2036</v>
      </c>
      <c r="P55" s="99">
        <f>Amnt_Deposited!C50</f>
        <v>0</v>
      </c>
      <c r="Q55" s="284">
        <f>MCF!R54</f>
        <v>1</v>
      </c>
      <c r="R55" s="67">
        <f t="shared" si="17"/>
        <v>0</v>
      </c>
      <c r="S55" s="67">
        <f t="shared" si="7"/>
        <v>0</v>
      </c>
      <c r="T55" s="67">
        <f t="shared" si="8"/>
        <v>0</v>
      </c>
      <c r="U55" s="67">
        <f t="shared" si="9"/>
        <v>0.25365786316374622</v>
      </c>
      <c r="V55" s="67">
        <f t="shared" si="10"/>
        <v>0.12475520185484018</v>
      </c>
      <c r="W55" s="100">
        <f t="shared" si="11"/>
        <v>8.3170134569893445E-2</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0.25414108870043256</v>
      </c>
      <c r="J56" s="67">
        <f t="shared" si="16"/>
        <v>0.12499286410831349</v>
      </c>
      <c r="K56" s="100">
        <f t="shared" si="6"/>
        <v>8.332857607220899E-2</v>
      </c>
      <c r="O56" s="96">
        <f>Amnt_Deposited!B51</f>
        <v>2037</v>
      </c>
      <c r="P56" s="99">
        <f>Amnt_Deposited!C51</f>
        <v>0</v>
      </c>
      <c r="Q56" s="284">
        <f>MCF!R55</f>
        <v>1</v>
      </c>
      <c r="R56" s="67">
        <f t="shared" si="17"/>
        <v>0</v>
      </c>
      <c r="S56" s="67">
        <f t="shared" si="7"/>
        <v>0</v>
      </c>
      <c r="T56" s="67">
        <f t="shared" si="8"/>
        <v>0</v>
      </c>
      <c r="U56" s="67">
        <f t="shared" si="9"/>
        <v>0.17003195051322426</v>
      </c>
      <c r="V56" s="67">
        <f t="shared" si="10"/>
        <v>8.3625912650521952E-2</v>
      </c>
      <c r="W56" s="100">
        <f t="shared" si="11"/>
        <v>5.5750608433681299E-2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0.17035586627722146</v>
      </c>
      <c r="J57" s="67">
        <f t="shared" si="16"/>
        <v>8.3785222423211111E-2</v>
      </c>
      <c r="K57" s="100">
        <f t="shared" si="6"/>
        <v>5.5856814948807405E-2</v>
      </c>
      <c r="O57" s="96">
        <f>Amnt_Deposited!B52</f>
        <v>2038</v>
      </c>
      <c r="P57" s="99">
        <f>Amnt_Deposited!C52</f>
        <v>0</v>
      </c>
      <c r="Q57" s="284">
        <f>MCF!R56</f>
        <v>1</v>
      </c>
      <c r="R57" s="67">
        <f t="shared" si="17"/>
        <v>0</v>
      </c>
      <c r="S57" s="67">
        <f t="shared" si="7"/>
        <v>0</v>
      </c>
      <c r="T57" s="67">
        <f t="shared" si="8"/>
        <v>0</v>
      </c>
      <c r="U57" s="67">
        <f t="shared" si="9"/>
        <v>0.11397582489555404</v>
      </c>
      <c r="V57" s="67">
        <f t="shared" si="10"/>
        <v>5.6056125617670226E-2</v>
      </c>
      <c r="W57" s="100">
        <f t="shared" si="11"/>
        <v>3.7370750411780146E-2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0.11419295212538831</v>
      </c>
      <c r="J58" s="67">
        <f t="shared" si="16"/>
        <v>5.6162914151833151E-2</v>
      </c>
      <c r="K58" s="100">
        <f t="shared" si="6"/>
        <v>3.7441942767888765E-2</v>
      </c>
      <c r="O58" s="96">
        <f>Amnt_Deposited!B53</f>
        <v>2039</v>
      </c>
      <c r="P58" s="99">
        <f>Amnt_Deposited!C53</f>
        <v>0</v>
      </c>
      <c r="Q58" s="284">
        <f>MCF!R57</f>
        <v>1</v>
      </c>
      <c r="R58" s="67">
        <f t="shared" si="17"/>
        <v>0</v>
      </c>
      <c r="S58" s="67">
        <f t="shared" si="7"/>
        <v>0</v>
      </c>
      <c r="T58" s="67">
        <f t="shared" si="8"/>
        <v>0</v>
      </c>
      <c r="U58" s="67">
        <f t="shared" si="9"/>
        <v>7.6400280190937753E-2</v>
      </c>
      <c r="V58" s="67">
        <f t="shared" si="10"/>
        <v>3.7575544704616291E-2</v>
      </c>
      <c r="W58" s="100">
        <f t="shared" si="11"/>
        <v>2.5050363136410861E-2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7.6545824925635844E-2</v>
      </c>
      <c r="J59" s="67">
        <f t="shared" si="16"/>
        <v>3.764712719975246E-2</v>
      </c>
      <c r="K59" s="100">
        <f t="shared" si="6"/>
        <v>2.5098084799834972E-2</v>
      </c>
      <c r="O59" s="96">
        <f>Amnt_Deposited!B54</f>
        <v>2040</v>
      </c>
      <c r="P59" s="99">
        <f>Amnt_Deposited!C54</f>
        <v>0</v>
      </c>
      <c r="Q59" s="284">
        <f>MCF!R58</f>
        <v>1</v>
      </c>
      <c r="R59" s="67">
        <f t="shared" si="17"/>
        <v>0</v>
      </c>
      <c r="S59" s="67">
        <f t="shared" si="7"/>
        <v>0</v>
      </c>
      <c r="T59" s="67">
        <f t="shared" si="8"/>
        <v>0</v>
      </c>
      <c r="U59" s="67">
        <f t="shared" si="9"/>
        <v>5.1212639334725141E-2</v>
      </c>
      <c r="V59" s="67">
        <f t="shared" si="10"/>
        <v>2.5187640856212615E-2</v>
      </c>
      <c r="W59" s="100">
        <f t="shared" si="11"/>
        <v>1.679176057080841E-2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5.1310200887988204E-2</v>
      </c>
      <c r="J60" s="67">
        <f t="shared" si="16"/>
        <v>2.5235624037647637E-2</v>
      </c>
      <c r="K60" s="100">
        <f t="shared" si="6"/>
        <v>1.6823749358431755E-2</v>
      </c>
      <c r="O60" s="96">
        <f>Amnt_Deposited!B55</f>
        <v>2041</v>
      </c>
      <c r="P60" s="99">
        <f>Amnt_Deposited!C55</f>
        <v>0</v>
      </c>
      <c r="Q60" s="284">
        <f>MCF!R59</f>
        <v>1</v>
      </c>
      <c r="R60" s="67">
        <f t="shared" si="17"/>
        <v>0</v>
      </c>
      <c r="S60" s="67">
        <f t="shared" si="7"/>
        <v>0</v>
      </c>
      <c r="T60" s="67">
        <f t="shared" si="8"/>
        <v>0</v>
      </c>
      <c r="U60" s="67">
        <f t="shared" si="9"/>
        <v>3.4328858756459552E-2</v>
      </c>
      <c r="V60" s="67">
        <f t="shared" si="10"/>
        <v>1.6883780578265593E-2</v>
      </c>
      <c r="W60" s="100">
        <f t="shared" si="11"/>
        <v>1.1255853718843727E-2</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3.4394256221334157E-2</v>
      </c>
      <c r="J61" s="67">
        <f t="shared" si="16"/>
        <v>1.691594466665405E-2</v>
      </c>
      <c r="K61" s="100">
        <f t="shared" si="6"/>
        <v>1.1277296444436032E-2</v>
      </c>
      <c r="O61" s="96">
        <f>Amnt_Deposited!B56</f>
        <v>2042</v>
      </c>
      <c r="P61" s="99">
        <f>Amnt_Deposited!C56</f>
        <v>0</v>
      </c>
      <c r="Q61" s="284">
        <f>MCF!R60</f>
        <v>1</v>
      </c>
      <c r="R61" s="67">
        <f t="shared" si="17"/>
        <v>0</v>
      </c>
      <c r="S61" s="67">
        <f t="shared" si="7"/>
        <v>0</v>
      </c>
      <c r="T61" s="67">
        <f t="shared" si="8"/>
        <v>0</v>
      </c>
      <c r="U61" s="67">
        <f t="shared" si="9"/>
        <v>2.3011322181980928E-2</v>
      </c>
      <c r="V61" s="67">
        <f t="shared" si="10"/>
        <v>1.1317536574478624E-2</v>
      </c>
      <c r="W61" s="100">
        <f t="shared" si="11"/>
        <v>7.545024382985749E-3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2.3055159413646286E-2</v>
      </c>
      <c r="J62" s="67">
        <f t="shared" si="16"/>
        <v>1.1339096807687871E-2</v>
      </c>
      <c r="K62" s="100">
        <f t="shared" si="6"/>
        <v>7.5593978717919137E-3</v>
      </c>
      <c r="O62" s="96">
        <f>Amnt_Deposited!B57</f>
        <v>2043</v>
      </c>
      <c r="P62" s="99">
        <f>Amnt_Deposited!C57</f>
        <v>0</v>
      </c>
      <c r="Q62" s="284">
        <f>MCF!R61</f>
        <v>1</v>
      </c>
      <c r="R62" s="67">
        <f t="shared" si="17"/>
        <v>0</v>
      </c>
      <c r="S62" s="67">
        <f t="shared" si="7"/>
        <v>0</v>
      </c>
      <c r="T62" s="67">
        <f t="shared" si="8"/>
        <v>0</v>
      </c>
      <c r="U62" s="67">
        <f t="shared" si="9"/>
        <v>1.5424950544366383E-2</v>
      </c>
      <c r="V62" s="67">
        <f t="shared" si="10"/>
        <v>7.5863716376145434E-3</v>
      </c>
      <c r="W62" s="100">
        <f t="shared" si="11"/>
        <v>5.0575810917430283E-3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1.5454335519514383E-2</v>
      </c>
      <c r="J63" s="67">
        <f t="shared" si="16"/>
        <v>7.6008238941319044E-3</v>
      </c>
      <c r="K63" s="100">
        <f t="shared" si="6"/>
        <v>5.067215929421269E-3</v>
      </c>
      <c r="O63" s="96">
        <f>Amnt_Deposited!B58</f>
        <v>2044</v>
      </c>
      <c r="P63" s="99">
        <f>Amnt_Deposited!C58</f>
        <v>0</v>
      </c>
      <c r="Q63" s="284">
        <f>MCF!R62</f>
        <v>1</v>
      </c>
      <c r="R63" s="67">
        <f t="shared" si="17"/>
        <v>0</v>
      </c>
      <c r="S63" s="67">
        <f t="shared" si="7"/>
        <v>0</v>
      </c>
      <c r="T63" s="67">
        <f t="shared" si="8"/>
        <v>0</v>
      </c>
      <c r="U63" s="67">
        <f t="shared" si="9"/>
        <v>1.0339653558997134E-2</v>
      </c>
      <c r="V63" s="67">
        <f t="shared" si="10"/>
        <v>5.0852969853692493E-3</v>
      </c>
      <c r="W63" s="100">
        <f t="shared" si="11"/>
        <v>3.3901979902461661E-3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1.0359350896891098E-2</v>
      </c>
      <c r="J64" s="67">
        <f t="shared" si="16"/>
        <v>5.0949846226232857E-3</v>
      </c>
      <c r="K64" s="100">
        <f t="shared" si="6"/>
        <v>3.3966564150821905E-3</v>
      </c>
      <c r="O64" s="96">
        <f>Amnt_Deposited!B59</f>
        <v>2045</v>
      </c>
      <c r="P64" s="99">
        <f>Amnt_Deposited!C59</f>
        <v>0</v>
      </c>
      <c r="Q64" s="284">
        <f>MCF!R63</f>
        <v>1</v>
      </c>
      <c r="R64" s="67">
        <f t="shared" si="17"/>
        <v>0</v>
      </c>
      <c r="S64" s="67">
        <f t="shared" si="7"/>
        <v>0</v>
      </c>
      <c r="T64" s="67">
        <f t="shared" si="8"/>
        <v>0</v>
      </c>
      <c r="U64" s="67">
        <f t="shared" si="9"/>
        <v>6.9308770496595206E-3</v>
      </c>
      <c r="V64" s="67">
        <f t="shared" si="10"/>
        <v>3.408776509337613E-3</v>
      </c>
      <c r="W64" s="100">
        <f t="shared" si="11"/>
        <v>2.2725176728917418E-3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6.9440805701033821E-3</v>
      </c>
      <c r="J65" s="67">
        <f t="shared" si="16"/>
        <v>3.4152703267877156E-3</v>
      </c>
      <c r="K65" s="100">
        <f t="shared" si="6"/>
        <v>2.2768468845251436E-3</v>
      </c>
      <c r="O65" s="96">
        <f>Amnt_Deposited!B60</f>
        <v>2046</v>
      </c>
      <c r="P65" s="99">
        <f>Amnt_Deposited!C60</f>
        <v>0</v>
      </c>
      <c r="Q65" s="284">
        <f>MCF!R64</f>
        <v>1</v>
      </c>
      <c r="R65" s="67">
        <f t="shared" si="17"/>
        <v>0</v>
      </c>
      <c r="S65" s="67">
        <f t="shared" si="7"/>
        <v>0</v>
      </c>
      <c r="T65" s="67">
        <f t="shared" si="8"/>
        <v>0</v>
      </c>
      <c r="U65" s="67">
        <f t="shared" si="9"/>
        <v>4.6459058229951257E-3</v>
      </c>
      <c r="V65" s="67">
        <f t="shared" si="10"/>
        <v>2.2849712266643945E-3</v>
      </c>
      <c r="W65" s="100">
        <f t="shared" si="11"/>
        <v>1.5233141511095962E-3</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4.6547564074268877E-3</v>
      </c>
      <c r="J66" s="67">
        <f t="shared" si="16"/>
        <v>2.2893241626764944E-3</v>
      </c>
      <c r="K66" s="100">
        <f t="shared" si="6"/>
        <v>1.5262161084509962E-3</v>
      </c>
      <c r="O66" s="96">
        <f>Amnt_Deposited!B61</f>
        <v>2047</v>
      </c>
      <c r="P66" s="99">
        <f>Amnt_Deposited!C61</f>
        <v>0</v>
      </c>
      <c r="Q66" s="284">
        <f>MCF!R65</f>
        <v>1</v>
      </c>
      <c r="R66" s="67">
        <f t="shared" si="17"/>
        <v>0</v>
      </c>
      <c r="S66" s="67">
        <f t="shared" si="7"/>
        <v>0</v>
      </c>
      <c r="T66" s="67">
        <f t="shared" si="8"/>
        <v>0</v>
      </c>
      <c r="U66" s="67">
        <f t="shared" si="9"/>
        <v>3.1142438051473373E-3</v>
      </c>
      <c r="V66" s="67">
        <f t="shared" si="10"/>
        <v>1.5316620178477882E-3</v>
      </c>
      <c r="W66" s="100">
        <f t="shared" si="11"/>
        <v>1.0211080118985253E-3</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3.1201765293110786E-3</v>
      </c>
      <c r="J67" s="67">
        <f t="shared" si="16"/>
        <v>1.5345798781158091E-3</v>
      </c>
      <c r="K67" s="100">
        <f t="shared" si="6"/>
        <v>1.023053252077206E-3</v>
      </c>
      <c r="O67" s="96">
        <f>Amnt_Deposited!B62</f>
        <v>2048</v>
      </c>
      <c r="P67" s="99">
        <f>Amnt_Deposited!C62</f>
        <v>0</v>
      </c>
      <c r="Q67" s="284">
        <f>MCF!R66</f>
        <v>1</v>
      </c>
      <c r="R67" s="67">
        <f t="shared" si="17"/>
        <v>0</v>
      </c>
      <c r="S67" s="67">
        <f t="shared" si="7"/>
        <v>0</v>
      </c>
      <c r="T67" s="67">
        <f t="shared" si="8"/>
        <v>0</v>
      </c>
      <c r="U67" s="67">
        <f t="shared" si="9"/>
        <v>2.0875400508325679E-3</v>
      </c>
      <c r="V67" s="67">
        <f t="shared" si="10"/>
        <v>1.0267037543147696E-3</v>
      </c>
      <c r="W67" s="100">
        <f t="shared" si="11"/>
        <v>6.8446916954317968E-4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2.0915168747671236E-3</v>
      </c>
      <c r="J68" s="67">
        <f t="shared" si="16"/>
        <v>1.028659654543955E-3</v>
      </c>
      <c r="K68" s="100">
        <f t="shared" si="6"/>
        <v>6.8577310302930328E-4</v>
      </c>
      <c r="O68" s="96">
        <f>Amnt_Deposited!B63</f>
        <v>2049</v>
      </c>
      <c r="P68" s="99">
        <f>Amnt_Deposited!C63</f>
        <v>0</v>
      </c>
      <c r="Q68" s="284">
        <f>MCF!R67</f>
        <v>1</v>
      </c>
      <c r="R68" s="67">
        <f t="shared" si="17"/>
        <v>0</v>
      </c>
      <c r="S68" s="67">
        <f t="shared" si="7"/>
        <v>0</v>
      </c>
      <c r="T68" s="67">
        <f t="shared" si="8"/>
        <v>0</v>
      </c>
      <c r="U68" s="67">
        <f t="shared" si="9"/>
        <v>1.3993199429753278E-3</v>
      </c>
      <c r="V68" s="67">
        <f t="shared" si="10"/>
        <v>6.8822010785724009E-4</v>
      </c>
      <c r="W68" s="100">
        <f t="shared" si="11"/>
        <v>4.5881340523816006E-4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1.4019856877782147E-3</v>
      </c>
      <c r="J69" s="67">
        <f t="shared" si="16"/>
        <v>6.895311869889088E-4</v>
      </c>
      <c r="K69" s="100">
        <f t="shared" si="6"/>
        <v>4.5968745799260583E-4</v>
      </c>
      <c r="O69" s="96">
        <f>Amnt_Deposited!B64</f>
        <v>2050</v>
      </c>
      <c r="P69" s="99">
        <f>Amnt_Deposited!C64</f>
        <v>0</v>
      </c>
      <c r="Q69" s="284">
        <f>MCF!R68</f>
        <v>1</v>
      </c>
      <c r="R69" s="67">
        <f t="shared" si="17"/>
        <v>0</v>
      </c>
      <c r="S69" s="67">
        <f t="shared" si="7"/>
        <v>0</v>
      </c>
      <c r="T69" s="67">
        <f t="shared" si="8"/>
        <v>0</v>
      </c>
      <c r="U69" s="67">
        <f t="shared" si="9"/>
        <v>9.3799220859380988E-4</v>
      </c>
      <c r="V69" s="67">
        <f t="shared" si="10"/>
        <v>4.6132773438151787E-4</v>
      </c>
      <c r="W69" s="100">
        <f t="shared" si="11"/>
        <v>3.0755182292101192E-4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9.397791107728004E-4</v>
      </c>
      <c r="J70" s="67">
        <f t="shared" si="16"/>
        <v>4.6220657700541437E-4</v>
      </c>
      <c r="K70" s="100">
        <f t="shared" si="6"/>
        <v>3.0813771800360958E-4</v>
      </c>
      <c r="O70" s="96">
        <f>Amnt_Deposited!B65</f>
        <v>2051</v>
      </c>
      <c r="P70" s="99">
        <f>Amnt_Deposited!C65</f>
        <v>0</v>
      </c>
      <c r="Q70" s="284">
        <f>MCF!R69</f>
        <v>1</v>
      </c>
      <c r="R70" s="67">
        <f t="shared" si="17"/>
        <v>0</v>
      </c>
      <c r="S70" s="67">
        <f t="shared" si="7"/>
        <v>0</v>
      </c>
      <c r="T70" s="67">
        <f t="shared" si="8"/>
        <v>0</v>
      </c>
      <c r="U70" s="67">
        <f t="shared" si="9"/>
        <v>6.2875498044567368E-4</v>
      </c>
      <c r="V70" s="67">
        <f t="shared" si="10"/>
        <v>3.0923722814813625E-4</v>
      </c>
      <c r="W70" s="100">
        <f t="shared" si="11"/>
        <v>2.0615815209875749E-4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6.2995277679655571E-4</v>
      </c>
      <c r="J71" s="67">
        <f t="shared" si="16"/>
        <v>3.0982633397624463E-4</v>
      </c>
      <c r="K71" s="100">
        <f t="shared" si="6"/>
        <v>2.0655088931749641E-4</v>
      </c>
      <c r="O71" s="96">
        <f>Amnt_Deposited!B66</f>
        <v>2052</v>
      </c>
      <c r="P71" s="99">
        <f>Amnt_Deposited!C66</f>
        <v>0</v>
      </c>
      <c r="Q71" s="284">
        <f>MCF!R70</f>
        <v>1</v>
      </c>
      <c r="R71" s="67">
        <f t="shared" si="17"/>
        <v>0</v>
      </c>
      <c r="S71" s="67">
        <f t="shared" si="7"/>
        <v>0</v>
      </c>
      <c r="T71" s="67">
        <f t="shared" si="8"/>
        <v>0</v>
      </c>
      <c r="U71" s="67">
        <f t="shared" si="9"/>
        <v>4.2146706743748151E-4</v>
      </c>
      <c r="V71" s="67">
        <f t="shared" si="10"/>
        <v>2.072879130081922E-4</v>
      </c>
      <c r="W71" s="100">
        <f t="shared" si="11"/>
        <v>1.3819194200546145E-4</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4.2226997434254606E-4</v>
      </c>
      <c r="J72" s="67">
        <f t="shared" si="16"/>
        <v>2.0768280245400965E-4</v>
      </c>
      <c r="K72" s="100">
        <f t="shared" si="6"/>
        <v>1.3845520163600642E-4</v>
      </c>
      <c r="O72" s="96">
        <f>Amnt_Deposited!B67</f>
        <v>2053</v>
      </c>
      <c r="P72" s="99">
        <f>Amnt_Deposited!C67</f>
        <v>0</v>
      </c>
      <c r="Q72" s="284">
        <f>MCF!R71</f>
        <v>1</v>
      </c>
      <c r="R72" s="67">
        <f t="shared" si="17"/>
        <v>0</v>
      </c>
      <c r="S72" s="67">
        <f t="shared" si="7"/>
        <v>0</v>
      </c>
      <c r="T72" s="67">
        <f t="shared" si="8"/>
        <v>0</v>
      </c>
      <c r="U72" s="67">
        <f t="shared" si="9"/>
        <v>2.8251782404719851E-4</v>
      </c>
      <c r="V72" s="67">
        <f t="shared" si="10"/>
        <v>1.38949243390283E-4</v>
      </c>
      <c r="W72" s="100">
        <f t="shared" si="11"/>
        <v>9.2632828926855328E-5</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2.8305602864076371E-4</v>
      </c>
      <c r="J73" s="67">
        <f t="shared" si="16"/>
        <v>1.3921394570178236E-4</v>
      </c>
      <c r="K73" s="100">
        <f t="shared" si="6"/>
        <v>9.2809297134521562E-5</v>
      </c>
      <c r="O73" s="96">
        <f>Amnt_Deposited!B68</f>
        <v>2054</v>
      </c>
      <c r="P73" s="99">
        <f>Amnt_Deposited!C68</f>
        <v>0</v>
      </c>
      <c r="Q73" s="284">
        <f>MCF!R72</f>
        <v>1</v>
      </c>
      <c r="R73" s="67">
        <f t="shared" si="17"/>
        <v>0</v>
      </c>
      <c r="S73" s="67">
        <f t="shared" si="7"/>
        <v>0</v>
      </c>
      <c r="T73" s="67">
        <f t="shared" si="8"/>
        <v>0</v>
      </c>
      <c r="U73" s="67">
        <f t="shared" si="9"/>
        <v>1.8937736082120675E-4</v>
      </c>
      <c r="V73" s="67">
        <f t="shared" si="10"/>
        <v>9.3140463225991751E-5</v>
      </c>
      <c r="W73" s="100">
        <f t="shared" si="11"/>
        <v>6.2093642150661167E-5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1.8973813014914198E-4</v>
      </c>
      <c r="J74" s="67">
        <f t="shared" si="16"/>
        <v>9.3317898491621735E-5</v>
      </c>
      <c r="K74" s="100">
        <f t="shared" si="6"/>
        <v>6.2211932327747819E-5</v>
      </c>
      <c r="O74" s="96">
        <f>Amnt_Deposited!B69</f>
        <v>2055</v>
      </c>
      <c r="P74" s="99">
        <f>Amnt_Deposited!C69</f>
        <v>0</v>
      </c>
      <c r="Q74" s="284">
        <f>MCF!R73</f>
        <v>1</v>
      </c>
      <c r="R74" s="67">
        <f t="shared" si="17"/>
        <v>0</v>
      </c>
      <c r="S74" s="67">
        <f t="shared" si="7"/>
        <v>0</v>
      </c>
      <c r="T74" s="67">
        <f t="shared" si="8"/>
        <v>0</v>
      </c>
      <c r="U74" s="67">
        <f t="shared" si="9"/>
        <v>1.2694344122377919E-4</v>
      </c>
      <c r="V74" s="67">
        <f t="shared" si="10"/>
        <v>6.2433919597427561E-5</v>
      </c>
      <c r="W74" s="100">
        <f t="shared" si="11"/>
        <v>4.1622613064951705E-5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1.2718527213628899E-4</v>
      </c>
      <c r="J75" s="67">
        <f t="shared" si="16"/>
        <v>6.2552858012853007E-5</v>
      </c>
      <c r="K75" s="100">
        <f t="shared" si="6"/>
        <v>4.1701905341902005E-5</v>
      </c>
      <c r="O75" s="96">
        <f>Amnt_Deposited!B70</f>
        <v>2056</v>
      </c>
      <c r="P75" s="99">
        <f>Amnt_Deposited!C70</f>
        <v>0</v>
      </c>
      <c r="Q75" s="284">
        <f>MCF!R74</f>
        <v>1</v>
      </c>
      <c r="R75" s="67">
        <f t="shared" si="17"/>
        <v>0</v>
      </c>
      <c r="S75" s="67">
        <f t="shared" si="7"/>
        <v>0</v>
      </c>
      <c r="T75" s="67">
        <f t="shared" si="8"/>
        <v>0</v>
      </c>
      <c r="U75" s="67">
        <f t="shared" si="9"/>
        <v>8.5092733365046145E-5</v>
      </c>
      <c r="V75" s="67">
        <f t="shared" si="10"/>
        <v>4.1850707858733049E-5</v>
      </c>
      <c r="W75" s="100">
        <f t="shared" si="11"/>
        <v>2.790047190582203E-5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8.5254837473452546E-5</v>
      </c>
      <c r="J76" s="67">
        <f t="shared" si="16"/>
        <v>4.1930434662836438E-5</v>
      </c>
      <c r="K76" s="100">
        <f t="shared" si="6"/>
        <v>2.7953623108557625E-5</v>
      </c>
      <c r="O76" s="96">
        <f>Amnt_Deposited!B71</f>
        <v>2057</v>
      </c>
      <c r="P76" s="99">
        <f>Amnt_Deposited!C71</f>
        <v>0</v>
      </c>
      <c r="Q76" s="284">
        <f>MCF!R75</f>
        <v>1</v>
      </c>
      <c r="R76" s="67">
        <f t="shared" si="17"/>
        <v>0</v>
      </c>
      <c r="S76" s="67">
        <f t="shared" si="7"/>
        <v>0</v>
      </c>
      <c r="T76" s="67">
        <f t="shared" si="8"/>
        <v>0</v>
      </c>
      <c r="U76" s="67">
        <f t="shared" si="9"/>
        <v>5.7039364946556116E-5</v>
      </c>
      <c r="V76" s="67">
        <f t="shared" si="10"/>
        <v>2.8053368418490032E-5</v>
      </c>
      <c r="W76" s="100">
        <f t="shared" si="11"/>
        <v>1.8702245612326685E-5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5.7148026579965661E-5</v>
      </c>
      <c r="J77" s="67">
        <f t="shared" si="16"/>
        <v>2.8106810893486888E-5</v>
      </c>
      <c r="K77" s="100">
        <f t="shared" si="6"/>
        <v>1.8737873928991257E-5</v>
      </c>
      <c r="O77" s="96">
        <f>Amnt_Deposited!B72</f>
        <v>2058</v>
      </c>
      <c r="P77" s="99">
        <f>Amnt_Deposited!C72</f>
        <v>0</v>
      </c>
      <c r="Q77" s="284">
        <f>MCF!R76</f>
        <v>1</v>
      </c>
      <c r="R77" s="67">
        <f t="shared" si="17"/>
        <v>0</v>
      </c>
      <c r="S77" s="67">
        <f t="shared" si="7"/>
        <v>0</v>
      </c>
      <c r="T77" s="67">
        <f t="shared" si="8"/>
        <v>0</v>
      </c>
      <c r="U77" s="67">
        <f t="shared" si="9"/>
        <v>3.8234629736819128E-5</v>
      </c>
      <c r="V77" s="67">
        <f t="shared" si="10"/>
        <v>1.8804735209736988E-5</v>
      </c>
      <c r="W77" s="100">
        <f t="shared" si="11"/>
        <v>1.2536490139824659E-5</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3.8307467807928521E-5</v>
      </c>
      <c r="J78" s="67">
        <f t="shared" si="16"/>
        <v>1.884055877203714E-5</v>
      </c>
      <c r="K78" s="100">
        <f t="shared" si="6"/>
        <v>1.2560372514691426E-5</v>
      </c>
      <c r="O78" s="96">
        <f>Amnt_Deposited!B73</f>
        <v>2059</v>
      </c>
      <c r="P78" s="99">
        <f>Amnt_Deposited!C73</f>
        <v>0</v>
      </c>
      <c r="Q78" s="284">
        <f>MCF!R77</f>
        <v>1</v>
      </c>
      <c r="R78" s="67">
        <f t="shared" si="17"/>
        <v>0</v>
      </c>
      <c r="S78" s="67">
        <f t="shared" si="7"/>
        <v>0</v>
      </c>
      <c r="T78" s="67">
        <f t="shared" si="8"/>
        <v>0</v>
      </c>
      <c r="U78" s="67">
        <f t="shared" si="9"/>
        <v>2.5629438765340224E-5</v>
      </c>
      <c r="V78" s="67">
        <f t="shared" si="10"/>
        <v>1.2605190971478906E-5</v>
      </c>
      <c r="W78" s="100">
        <f t="shared" si="11"/>
        <v>8.4034606476526035E-6</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2.5678263584519419E-5</v>
      </c>
      <c r="J79" s="67">
        <f t="shared" si="16"/>
        <v>1.2629204223409104E-5</v>
      </c>
      <c r="K79" s="100">
        <f t="shared" si="6"/>
        <v>8.4194694822727349E-6</v>
      </c>
      <c r="O79" s="96">
        <f>Amnt_Deposited!B74</f>
        <v>2060</v>
      </c>
      <c r="P79" s="99">
        <f>Amnt_Deposited!C74</f>
        <v>0</v>
      </c>
      <c r="Q79" s="284">
        <f>MCF!R78</f>
        <v>1</v>
      </c>
      <c r="R79" s="67">
        <f t="shared" si="17"/>
        <v>0</v>
      </c>
      <c r="S79" s="67">
        <f t="shared" si="7"/>
        <v>0</v>
      </c>
      <c r="T79" s="67">
        <f t="shared" si="8"/>
        <v>0</v>
      </c>
      <c r="U79" s="67">
        <f t="shared" si="9"/>
        <v>1.717992657305046E-5</v>
      </c>
      <c r="V79" s="67">
        <f t="shared" si="10"/>
        <v>8.4495121922897661E-6</v>
      </c>
      <c r="W79" s="100">
        <f t="shared" si="11"/>
        <v>5.6330081281931768E-6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1.7212654828090339E-5</v>
      </c>
      <c r="J80" s="67">
        <f t="shared" si="16"/>
        <v>8.4656087564290814E-6</v>
      </c>
      <c r="K80" s="100">
        <f t="shared" si="6"/>
        <v>5.6437391709527209E-6</v>
      </c>
      <c r="O80" s="96">
        <f>Amnt_Deposited!B75</f>
        <v>2061</v>
      </c>
      <c r="P80" s="99">
        <f>Amnt_Deposited!C75</f>
        <v>0</v>
      </c>
      <c r="Q80" s="284">
        <f>MCF!R79</f>
        <v>1</v>
      </c>
      <c r="R80" s="67">
        <f t="shared" si="17"/>
        <v>0</v>
      </c>
      <c r="S80" s="67">
        <f t="shared" si="7"/>
        <v>0</v>
      </c>
      <c r="T80" s="67">
        <f t="shared" si="8"/>
        <v>0</v>
      </c>
      <c r="U80" s="67">
        <f t="shared" si="9"/>
        <v>1.1516049171336087E-5</v>
      </c>
      <c r="V80" s="67">
        <f t="shared" si="10"/>
        <v>5.6638774017143721E-6</v>
      </c>
      <c r="W80" s="100">
        <f t="shared" si="11"/>
        <v>3.7759182678095814E-6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1.1537987576761086E-5</v>
      </c>
      <c r="J81" s="67">
        <f t="shared" si="16"/>
        <v>5.6746672513292535E-6</v>
      </c>
      <c r="K81" s="100">
        <f t="shared" si="6"/>
        <v>3.7831115008861689E-6</v>
      </c>
      <c r="O81" s="96">
        <f>Amnt_Deposited!B76</f>
        <v>2062</v>
      </c>
      <c r="P81" s="99">
        <f>Amnt_Deposited!C76</f>
        <v>0</v>
      </c>
      <c r="Q81" s="284">
        <f>MCF!R80</f>
        <v>1</v>
      </c>
      <c r="R81" s="67">
        <f t="shared" si="17"/>
        <v>0</v>
      </c>
      <c r="S81" s="67">
        <f t="shared" si="7"/>
        <v>0</v>
      </c>
      <c r="T81" s="67">
        <f t="shared" si="8"/>
        <v>0</v>
      </c>
      <c r="U81" s="67">
        <f t="shared" si="9"/>
        <v>7.7194386106786913E-6</v>
      </c>
      <c r="V81" s="67">
        <f t="shared" si="10"/>
        <v>3.796610560657395E-6</v>
      </c>
      <c r="W81" s="100">
        <f t="shared" si="11"/>
        <v>2.5310737071049298E-6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7.7341443636131259E-6</v>
      </c>
      <c r="J82" s="67">
        <f t="shared" si="16"/>
        <v>3.8038432131479604E-6</v>
      </c>
      <c r="K82" s="100">
        <f t="shared" si="6"/>
        <v>2.5358954754319736E-6</v>
      </c>
      <c r="O82" s="96">
        <f>Amnt_Deposited!B77</f>
        <v>2063</v>
      </c>
      <c r="P82" s="99">
        <f>Amnt_Deposited!C77</f>
        <v>0</v>
      </c>
      <c r="Q82" s="284">
        <f>MCF!R81</f>
        <v>1</v>
      </c>
      <c r="R82" s="67">
        <f t="shared" si="17"/>
        <v>0</v>
      </c>
      <c r="S82" s="67">
        <f t="shared" si="7"/>
        <v>0</v>
      </c>
      <c r="T82" s="67">
        <f t="shared" si="8"/>
        <v>0</v>
      </c>
      <c r="U82" s="67">
        <f t="shared" si="9"/>
        <v>5.1744944448794319E-6</v>
      </c>
      <c r="V82" s="67">
        <f t="shared" si="10"/>
        <v>2.5449441657992594E-6</v>
      </c>
      <c r="W82" s="100">
        <f t="shared" si="11"/>
        <v>1.6966294438661729E-6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5.1843520058634308E-6</v>
      </c>
      <c r="J83" s="67">
        <f t="shared" ref="J83:J99" si="22">I82*(1-$K$10)+H83</f>
        <v>2.5497923577496951E-6</v>
      </c>
      <c r="K83" s="100">
        <f t="shared" si="6"/>
        <v>1.69986157183313E-6</v>
      </c>
      <c r="O83" s="96">
        <f>Amnt_Deposited!B78</f>
        <v>2064</v>
      </c>
      <c r="P83" s="99">
        <f>Amnt_Deposited!C78</f>
        <v>0</v>
      </c>
      <c r="Q83" s="284">
        <f>MCF!R82</f>
        <v>1</v>
      </c>
      <c r="R83" s="67">
        <f t="shared" ref="R83:R99" si="23">P83*$W$6*DOCF*Q83</f>
        <v>0</v>
      </c>
      <c r="S83" s="67">
        <f t="shared" si="7"/>
        <v>0</v>
      </c>
      <c r="T83" s="67">
        <f t="shared" si="8"/>
        <v>0</v>
      </c>
      <c r="U83" s="67">
        <f t="shared" si="9"/>
        <v>3.4685673545027408E-6</v>
      </c>
      <c r="V83" s="67">
        <f t="shared" si="10"/>
        <v>1.7059270903766911E-6</v>
      </c>
      <c r="W83" s="100">
        <f t="shared" si="11"/>
        <v>1.137284726917794E-6</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3.4751750752353342E-6</v>
      </c>
      <c r="J84" s="67">
        <f t="shared" si="22"/>
        <v>1.7091769306280968E-6</v>
      </c>
      <c r="K84" s="100">
        <f t="shared" si="6"/>
        <v>1.1394512870853977E-6</v>
      </c>
      <c r="O84" s="96">
        <f>Amnt_Deposited!B79</f>
        <v>2065</v>
      </c>
      <c r="P84" s="99">
        <f>Amnt_Deposited!C79</f>
        <v>0</v>
      </c>
      <c r="Q84" s="284">
        <f>MCF!R83</f>
        <v>1</v>
      </c>
      <c r="R84" s="67">
        <f t="shared" si="23"/>
        <v>0</v>
      </c>
      <c r="S84" s="67">
        <f t="shared" si="7"/>
        <v>0</v>
      </c>
      <c r="T84" s="67">
        <f t="shared" si="8"/>
        <v>0</v>
      </c>
      <c r="U84" s="67">
        <f t="shared" si="9"/>
        <v>2.325050228747993E-6</v>
      </c>
      <c r="V84" s="67">
        <f t="shared" si="10"/>
        <v>1.143517125754748E-6</v>
      </c>
      <c r="W84" s="100">
        <f t="shared" si="11"/>
        <v>7.6234475050316532E-7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2.3294795164136554E-6</v>
      </c>
      <c r="J85" s="67">
        <f t="shared" si="22"/>
        <v>1.1456955588216786E-6</v>
      </c>
      <c r="K85" s="100">
        <f t="shared" ref="K85:K99" si="24">J85*CH4_fraction*conv</f>
        <v>7.6379703921445239E-7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1.5585277763695284E-6</v>
      </c>
      <c r="V85" s="67">
        <f t="shared" ref="V85:V98" si="28">U84*(1-$W$10)+T85</f>
        <v>7.665224523784646E-7</v>
      </c>
      <c r="W85" s="100">
        <f t="shared" ref="W85:W99" si="29">V85*CH4_fraction*conv</f>
        <v>5.1101496825230966E-7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1.5614968166814805E-6</v>
      </c>
      <c r="J86" s="67">
        <f t="shared" si="22"/>
        <v>7.6798269973217509E-7</v>
      </c>
      <c r="K86" s="100">
        <f t="shared" si="24"/>
        <v>5.1198846648811673E-7</v>
      </c>
      <c r="O86" s="96">
        <f>Amnt_Deposited!B81</f>
        <v>2067</v>
      </c>
      <c r="P86" s="99">
        <f>Amnt_Deposited!C81</f>
        <v>0</v>
      </c>
      <c r="Q86" s="284">
        <f>MCF!R85</f>
        <v>1</v>
      </c>
      <c r="R86" s="67">
        <f t="shared" si="23"/>
        <v>0</v>
      </c>
      <c r="S86" s="67">
        <f t="shared" si="25"/>
        <v>0</v>
      </c>
      <c r="T86" s="67">
        <f t="shared" si="26"/>
        <v>0</v>
      </c>
      <c r="U86" s="67">
        <f t="shared" si="27"/>
        <v>1.0447124108038449E-6</v>
      </c>
      <c r="V86" s="67">
        <f t="shared" si="28"/>
        <v>5.1381536556568354E-7</v>
      </c>
      <c r="W86" s="100">
        <f t="shared" si="29"/>
        <v>3.4254357704378901E-7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1.0467026180424343E-6</v>
      </c>
      <c r="J87" s="67">
        <f t="shared" si="22"/>
        <v>5.1479419863904618E-7</v>
      </c>
      <c r="K87" s="100">
        <f t="shared" si="24"/>
        <v>3.4319613242603079E-7</v>
      </c>
      <c r="O87" s="96">
        <f>Amnt_Deposited!B82</f>
        <v>2068</v>
      </c>
      <c r="P87" s="99">
        <f>Amnt_Deposited!C82</f>
        <v>0</v>
      </c>
      <c r="Q87" s="284">
        <f>MCF!R86</f>
        <v>1</v>
      </c>
      <c r="R87" s="67">
        <f t="shared" si="23"/>
        <v>0</v>
      </c>
      <c r="S87" s="67">
        <f t="shared" si="25"/>
        <v>0</v>
      </c>
      <c r="T87" s="67">
        <f t="shared" si="26"/>
        <v>0</v>
      </c>
      <c r="U87" s="67">
        <f t="shared" si="27"/>
        <v>7.0029167130403703E-7</v>
      </c>
      <c r="V87" s="67">
        <f t="shared" si="28"/>
        <v>3.4442073949980782E-7</v>
      </c>
      <c r="W87" s="100">
        <f t="shared" si="29"/>
        <v>2.296138263332052E-7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7.0162574711182878E-7</v>
      </c>
      <c r="J88" s="67">
        <f t="shared" si="22"/>
        <v>3.4507687093060555E-7</v>
      </c>
      <c r="K88" s="100">
        <f t="shared" si="24"/>
        <v>2.3005124728707037E-7</v>
      </c>
      <c r="O88" s="96">
        <f>Amnt_Deposited!B83</f>
        <v>2069</v>
      </c>
      <c r="P88" s="99">
        <f>Amnt_Deposited!C83</f>
        <v>0</v>
      </c>
      <c r="Q88" s="284">
        <f>MCF!R87</f>
        <v>1</v>
      </c>
      <c r="R88" s="67">
        <f t="shared" si="23"/>
        <v>0</v>
      </c>
      <c r="S88" s="67">
        <f t="shared" si="25"/>
        <v>0</v>
      </c>
      <c r="T88" s="67">
        <f t="shared" si="26"/>
        <v>0</v>
      </c>
      <c r="U88" s="67">
        <f t="shared" si="27"/>
        <v>4.6941954534689691E-7</v>
      </c>
      <c r="V88" s="67">
        <f t="shared" si="28"/>
        <v>2.3087212595714012E-7</v>
      </c>
      <c r="W88" s="100">
        <f t="shared" si="29"/>
        <v>1.539147506380934E-7</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4.7031380310379093E-7</v>
      </c>
      <c r="J89" s="67">
        <f t="shared" si="22"/>
        <v>2.3131194400803788E-7</v>
      </c>
      <c r="K89" s="100">
        <f t="shared" si="24"/>
        <v>1.5420796267202524E-7</v>
      </c>
      <c r="O89" s="96">
        <f>Amnt_Deposited!B84</f>
        <v>2070</v>
      </c>
      <c r="P89" s="99">
        <f>Amnt_Deposited!C84</f>
        <v>0</v>
      </c>
      <c r="Q89" s="284">
        <f>MCF!R88</f>
        <v>1</v>
      </c>
      <c r="R89" s="67">
        <f t="shared" si="23"/>
        <v>0</v>
      </c>
      <c r="S89" s="67">
        <f t="shared" si="25"/>
        <v>0</v>
      </c>
      <c r="T89" s="67">
        <f t="shared" si="26"/>
        <v>0</v>
      </c>
      <c r="U89" s="67">
        <f t="shared" si="27"/>
        <v>3.1466133124696082E-7</v>
      </c>
      <c r="V89" s="67">
        <f t="shared" si="28"/>
        <v>1.5475821409993609E-7</v>
      </c>
      <c r="W89" s="100">
        <f t="shared" si="29"/>
        <v>1.0317214273329072E-7</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3.1526077014772976E-7</v>
      </c>
      <c r="J90" s="67">
        <f t="shared" si="22"/>
        <v>1.5505303295606119E-7</v>
      </c>
      <c r="K90" s="100">
        <f t="shared" si="24"/>
        <v>1.0336868863737412E-7</v>
      </c>
      <c r="O90" s="96">
        <f>Amnt_Deposited!B85</f>
        <v>2071</v>
      </c>
      <c r="P90" s="99">
        <f>Amnt_Deposited!C85</f>
        <v>0</v>
      </c>
      <c r="Q90" s="284">
        <f>MCF!R89</f>
        <v>1</v>
      </c>
      <c r="R90" s="67">
        <f t="shared" si="23"/>
        <v>0</v>
      </c>
      <c r="S90" s="67">
        <f t="shared" si="25"/>
        <v>0</v>
      </c>
      <c r="T90" s="67">
        <f t="shared" si="26"/>
        <v>0</v>
      </c>
      <c r="U90" s="67">
        <f t="shared" si="27"/>
        <v>2.1092379804709834E-7</v>
      </c>
      <c r="V90" s="67">
        <f t="shared" si="28"/>
        <v>1.0373753319986249E-7</v>
      </c>
      <c r="W90" s="100">
        <f t="shared" si="29"/>
        <v>6.915835546657499E-8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2.1132561395865733E-7</v>
      </c>
      <c r="J91" s="67">
        <f t="shared" si="22"/>
        <v>1.0393515618907244E-7</v>
      </c>
      <c r="K91" s="100">
        <f t="shared" si="24"/>
        <v>6.9290104126048284E-8</v>
      </c>
      <c r="O91" s="96">
        <f>Amnt_Deposited!B86</f>
        <v>2072</v>
      </c>
      <c r="P91" s="99">
        <f>Amnt_Deposited!C86</f>
        <v>0</v>
      </c>
      <c r="Q91" s="284">
        <f>MCF!R90</f>
        <v>1</v>
      </c>
      <c r="R91" s="67">
        <f t="shared" si="23"/>
        <v>0</v>
      </c>
      <c r="S91" s="67">
        <f t="shared" si="25"/>
        <v>0</v>
      </c>
      <c r="T91" s="67">
        <f t="shared" si="26"/>
        <v>0</v>
      </c>
      <c r="U91" s="67">
        <f t="shared" si="27"/>
        <v>1.4138645001694284E-7</v>
      </c>
      <c r="V91" s="67">
        <f t="shared" si="28"/>
        <v>6.9537348030155486E-8</v>
      </c>
      <c r="W91" s="100">
        <f t="shared" si="29"/>
        <v>4.6358232020103657E-8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1.4165579527727693E-7</v>
      </c>
      <c r="J92" s="67">
        <f t="shared" si="22"/>
        <v>6.9669818681380397E-8</v>
      </c>
      <c r="K92" s="100">
        <f t="shared" si="24"/>
        <v>4.6446545787586927E-8</v>
      </c>
      <c r="O92" s="96">
        <f>Amnt_Deposited!B87</f>
        <v>2073</v>
      </c>
      <c r="P92" s="99">
        <f>Amnt_Deposited!C87</f>
        <v>0</v>
      </c>
      <c r="Q92" s="284">
        <f>MCF!R91</f>
        <v>1</v>
      </c>
      <c r="R92" s="67">
        <f t="shared" si="23"/>
        <v>0</v>
      </c>
      <c r="S92" s="67">
        <f t="shared" si="25"/>
        <v>0</v>
      </c>
      <c r="T92" s="67">
        <f t="shared" si="26"/>
        <v>0</v>
      </c>
      <c r="U92" s="67">
        <f t="shared" si="27"/>
        <v>9.4774171684172742E-8</v>
      </c>
      <c r="V92" s="67">
        <f t="shared" si="28"/>
        <v>4.6612278332770098E-8</v>
      </c>
      <c r="W92" s="100">
        <f t="shared" si="29"/>
        <v>3.1074852221846728E-8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9.495471921147937E-8</v>
      </c>
      <c r="J93" s="67">
        <f t="shared" si="22"/>
        <v>4.6701076065797559E-8</v>
      </c>
      <c r="K93" s="100">
        <f t="shared" si="24"/>
        <v>3.1134050710531704E-8</v>
      </c>
      <c r="O93" s="96">
        <f>Amnt_Deposited!B88</f>
        <v>2074</v>
      </c>
      <c r="P93" s="99">
        <f>Amnt_Deposited!C88</f>
        <v>0</v>
      </c>
      <c r="Q93" s="284">
        <f>MCF!R92</f>
        <v>1</v>
      </c>
      <c r="R93" s="67">
        <f t="shared" si="23"/>
        <v>0</v>
      </c>
      <c r="S93" s="67">
        <f t="shared" si="25"/>
        <v>0</v>
      </c>
      <c r="T93" s="67">
        <f t="shared" si="26"/>
        <v>0</v>
      </c>
      <c r="U93" s="67">
        <f t="shared" si="27"/>
        <v>6.3529027126324262E-8</v>
      </c>
      <c r="V93" s="67">
        <f t="shared" si="28"/>
        <v>3.1245144557848487E-8</v>
      </c>
      <c r="W93" s="100">
        <f t="shared" si="29"/>
        <v>2.083009637189899E-8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6.3650051753140064E-8</v>
      </c>
      <c r="J94" s="67">
        <f t="shared" si="22"/>
        <v>3.1304667458339313E-8</v>
      </c>
      <c r="K94" s="100">
        <f t="shared" si="24"/>
        <v>2.0869778305559542E-8</v>
      </c>
      <c r="O94" s="96">
        <f>Amnt_Deposited!B89</f>
        <v>2075</v>
      </c>
      <c r="P94" s="99">
        <f>Amnt_Deposited!C89</f>
        <v>0</v>
      </c>
      <c r="Q94" s="284">
        <f>MCF!R93</f>
        <v>1</v>
      </c>
      <c r="R94" s="67">
        <f t="shared" si="23"/>
        <v>0</v>
      </c>
      <c r="S94" s="67">
        <f t="shared" si="25"/>
        <v>0</v>
      </c>
      <c r="T94" s="67">
        <f t="shared" si="26"/>
        <v>0</v>
      </c>
      <c r="U94" s="67">
        <f t="shared" si="27"/>
        <v>4.2584780387917058E-8</v>
      </c>
      <c r="V94" s="67">
        <f t="shared" si="28"/>
        <v>2.0944246738407203E-8</v>
      </c>
      <c r="W94" s="100">
        <f t="shared" si="29"/>
        <v>1.3962831158938135E-8</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4.2665905621335671E-8</v>
      </c>
      <c r="J95" s="67">
        <f t="shared" si="22"/>
        <v>2.098414613180439E-8</v>
      </c>
      <c r="K95" s="100">
        <f t="shared" si="24"/>
        <v>1.398943075453626E-8</v>
      </c>
      <c r="O95" s="96">
        <f>Amnt_Deposited!B90</f>
        <v>2076</v>
      </c>
      <c r="P95" s="99">
        <f>Amnt_Deposited!C90</f>
        <v>0</v>
      </c>
      <c r="Q95" s="284">
        <f>MCF!R94</f>
        <v>1</v>
      </c>
      <c r="R95" s="67">
        <f t="shared" si="23"/>
        <v>0</v>
      </c>
      <c r="S95" s="67">
        <f t="shared" si="25"/>
        <v>0</v>
      </c>
      <c r="T95" s="67">
        <f t="shared" si="26"/>
        <v>0</v>
      </c>
      <c r="U95" s="67">
        <f t="shared" si="27"/>
        <v>2.8545431950046153E-8</v>
      </c>
      <c r="V95" s="67">
        <f t="shared" si="28"/>
        <v>1.4039348437870905E-8</v>
      </c>
      <c r="W95" s="100">
        <f t="shared" si="29"/>
        <v>9.3595656252472691E-9</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2.8599811820245971E-8</v>
      </c>
      <c r="J96" s="67">
        <f t="shared" si="22"/>
        <v>1.4066093801089701E-8</v>
      </c>
      <c r="K96" s="100">
        <f t="shared" si="24"/>
        <v>9.3773958673931332E-9</v>
      </c>
      <c r="O96" s="96">
        <f>Amnt_Deposited!B91</f>
        <v>2077</v>
      </c>
      <c r="P96" s="99">
        <f>Amnt_Deposited!C91</f>
        <v>0</v>
      </c>
      <c r="Q96" s="284">
        <f>MCF!R95</f>
        <v>1</v>
      </c>
      <c r="R96" s="67">
        <f t="shared" si="23"/>
        <v>0</v>
      </c>
      <c r="S96" s="67">
        <f t="shared" si="25"/>
        <v>0</v>
      </c>
      <c r="T96" s="67">
        <f t="shared" si="26"/>
        <v>0</v>
      </c>
      <c r="U96" s="67">
        <f t="shared" si="27"/>
        <v>1.9134575258862148E-8</v>
      </c>
      <c r="V96" s="67">
        <f t="shared" si="28"/>
        <v>9.4108566911840063E-9</v>
      </c>
      <c r="W96" s="100">
        <f t="shared" si="29"/>
        <v>6.2739044607893375E-9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1.9171027175957902E-8</v>
      </c>
      <c r="J97" s="67">
        <f t="shared" si="22"/>
        <v>9.4287846442880693E-9</v>
      </c>
      <c r="K97" s="100">
        <f t="shared" si="24"/>
        <v>6.2858564295253795E-9</v>
      </c>
      <c r="O97" s="96">
        <f>Amnt_Deposited!B92</f>
        <v>2078</v>
      </c>
      <c r="P97" s="99">
        <f>Amnt_Deposited!C92</f>
        <v>0</v>
      </c>
      <c r="Q97" s="284">
        <f>MCF!R96</f>
        <v>1</v>
      </c>
      <c r="R97" s="67">
        <f t="shared" si="23"/>
        <v>0</v>
      </c>
      <c r="S97" s="67">
        <f t="shared" si="25"/>
        <v>0</v>
      </c>
      <c r="T97" s="67">
        <f t="shared" si="26"/>
        <v>0</v>
      </c>
      <c r="U97" s="67">
        <f t="shared" si="27"/>
        <v>1.2826289368392881E-8</v>
      </c>
      <c r="V97" s="67">
        <f t="shared" si="28"/>
        <v>6.3082858904692675E-9</v>
      </c>
      <c r="W97" s="100">
        <f t="shared" si="29"/>
        <v>4.2055239269795116E-9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1.2850723819138594E-8</v>
      </c>
      <c r="J98" s="67">
        <f t="shared" si="22"/>
        <v>6.320303356819308E-9</v>
      </c>
      <c r="K98" s="100">
        <f t="shared" si="24"/>
        <v>4.213535571212872E-9</v>
      </c>
      <c r="O98" s="96">
        <f>Amnt_Deposited!B93</f>
        <v>2079</v>
      </c>
      <c r="P98" s="99">
        <f>Amnt_Deposited!C93</f>
        <v>0</v>
      </c>
      <c r="Q98" s="284">
        <f>MCF!R97</f>
        <v>1</v>
      </c>
      <c r="R98" s="67">
        <f t="shared" si="23"/>
        <v>0</v>
      </c>
      <c r="S98" s="67">
        <f t="shared" si="25"/>
        <v>0</v>
      </c>
      <c r="T98" s="67">
        <f t="shared" si="26"/>
        <v>0</v>
      </c>
      <c r="U98" s="67">
        <f t="shared" si="27"/>
        <v>8.5977188798875468E-9</v>
      </c>
      <c r="V98" s="67">
        <f t="shared" si="28"/>
        <v>4.2285704885053334E-9</v>
      </c>
      <c r="W98" s="100">
        <f t="shared" si="29"/>
        <v>2.8190469923368888E-9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8.6140977820362692E-9</v>
      </c>
      <c r="J99" s="68">
        <f t="shared" si="22"/>
        <v>4.2366260371023245E-9</v>
      </c>
      <c r="K99" s="102">
        <f t="shared" si="24"/>
        <v>2.8244173580682163E-9</v>
      </c>
      <c r="O99" s="97">
        <f>Amnt_Deposited!B94</f>
        <v>2080</v>
      </c>
      <c r="P99" s="101">
        <f>Amnt_Deposited!C94</f>
        <v>0</v>
      </c>
      <c r="Q99" s="285">
        <f>MCF!R98</f>
        <v>1</v>
      </c>
      <c r="R99" s="68">
        <f t="shared" si="23"/>
        <v>0</v>
      </c>
      <c r="S99" s="68">
        <f>R99*$W$12</f>
        <v>0</v>
      </c>
      <c r="T99" s="68">
        <f>R99*(1-$W$12)</f>
        <v>0</v>
      </c>
      <c r="U99" s="68">
        <f>S99+U98*$W$10</f>
        <v>5.7632233153677056E-9</v>
      </c>
      <c r="V99" s="68">
        <f>U98*(1-$W$10)+T99</f>
        <v>2.8344955645198412E-9</v>
      </c>
      <c r="W99" s="102">
        <f t="shared" si="29"/>
        <v>1.889663709679894E-9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2.4038471872799998</v>
      </c>
      <c r="D19" s="416">
        <f>Dry_Matter_Content!D6</f>
        <v>0.44</v>
      </c>
      <c r="E19" s="283">
        <f>MCF!R18</f>
        <v>1</v>
      </c>
      <c r="F19" s="130">
        <f t="shared" ref="F19:F50" si="0">C19*D19*$K$6*DOCF*E19</f>
        <v>0.232692407728704</v>
      </c>
      <c r="G19" s="65">
        <f t="shared" ref="G19:G82" si="1">F19*$K$12</f>
        <v>0.232692407728704</v>
      </c>
      <c r="H19" s="65">
        <f t="shared" ref="H19:H82" si="2">F19*(1-$K$12)</f>
        <v>0</v>
      </c>
      <c r="I19" s="65">
        <f t="shared" ref="I19:I82" si="3">G19+I18*$K$10</f>
        <v>0.232692407728704</v>
      </c>
      <c r="J19" s="65">
        <f t="shared" ref="J19:J82" si="4">I18*(1-$K$10)+H19</f>
        <v>0</v>
      </c>
      <c r="K19" s="66">
        <f>J19*CH4_fraction*conv</f>
        <v>0</v>
      </c>
      <c r="O19" s="95">
        <f>Amnt_Deposited!B14</f>
        <v>2000</v>
      </c>
      <c r="P19" s="98">
        <f>Amnt_Deposited!D14</f>
        <v>2.4038471872799998</v>
      </c>
      <c r="Q19" s="283">
        <f>MCF!R18</f>
        <v>1</v>
      </c>
      <c r="R19" s="130">
        <f t="shared" ref="R19:R50" si="5">P19*$W$6*DOCF*Q19</f>
        <v>0.48076943745599998</v>
      </c>
      <c r="S19" s="65">
        <f>R19*$W$12</f>
        <v>0.48076943745599998</v>
      </c>
      <c r="T19" s="65">
        <f>R19*(1-$W$12)</f>
        <v>0</v>
      </c>
      <c r="U19" s="65">
        <f>S19+U18*$W$10</f>
        <v>0.48076943745599998</v>
      </c>
      <c r="V19" s="65">
        <f>U18*(1-$W$10)+T19</f>
        <v>0</v>
      </c>
      <c r="W19" s="66">
        <f>V19*CH4_fraction*conv</f>
        <v>0</v>
      </c>
    </row>
    <row r="20" spans="2:23">
      <c r="B20" s="96">
        <f>Amnt_Deposited!B15</f>
        <v>2001</v>
      </c>
      <c r="C20" s="99">
        <f>Amnt_Deposited!D15</f>
        <v>2.45350121841</v>
      </c>
      <c r="D20" s="418">
        <f>Dry_Matter_Content!D7</f>
        <v>0.44</v>
      </c>
      <c r="E20" s="284">
        <f>MCF!R19</f>
        <v>1</v>
      </c>
      <c r="F20" s="67">
        <f t="shared" si="0"/>
        <v>0.23749891794208799</v>
      </c>
      <c r="G20" s="67">
        <f t="shared" si="1"/>
        <v>0.23749891794208799</v>
      </c>
      <c r="H20" s="67">
        <f t="shared" si="2"/>
        <v>0</v>
      </c>
      <c r="I20" s="67">
        <f t="shared" si="3"/>
        <v>0.45445988084736672</v>
      </c>
      <c r="J20" s="67">
        <f t="shared" si="4"/>
        <v>1.5731444823425277E-2</v>
      </c>
      <c r="K20" s="100">
        <f>J20*CH4_fraction*conv</f>
        <v>1.0487629882283517E-2</v>
      </c>
      <c r="M20" s="393"/>
      <c r="O20" s="96">
        <f>Amnt_Deposited!B15</f>
        <v>2001</v>
      </c>
      <c r="P20" s="99">
        <f>Amnt_Deposited!D15</f>
        <v>2.45350121841</v>
      </c>
      <c r="Q20" s="284">
        <f>MCF!R19</f>
        <v>1</v>
      </c>
      <c r="R20" s="67">
        <f t="shared" si="5"/>
        <v>0.49070024368200005</v>
      </c>
      <c r="S20" s="67">
        <f>R20*$W$12</f>
        <v>0.49070024368200005</v>
      </c>
      <c r="T20" s="67">
        <f>R20*(1-$W$12)</f>
        <v>0</v>
      </c>
      <c r="U20" s="67">
        <f>S20+U19*$W$10</f>
        <v>0.93896669596563376</v>
      </c>
      <c r="V20" s="67">
        <f>U19*(1-$W$10)+T20</f>
        <v>3.2502985172366272E-2</v>
      </c>
      <c r="W20" s="100">
        <f>V20*CH4_fraction*conv</f>
        <v>2.1668656781577512E-2</v>
      </c>
    </row>
    <row r="21" spans="2:23">
      <c r="B21" s="96">
        <f>Amnt_Deposited!B16</f>
        <v>2002</v>
      </c>
      <c r="C21" s="99">
        <f>Amnt_Deposited!D16</f>
        <v>1.5244460375760003</v>
      </c>
      <c r="D21" s="418">
        <f>Dry_Matter_Content!D8</f>
        <v>0.44</v>
      </c>
      <c r="E21" s="284">
        <f>MCF!R20</f>
        <v>1</v>
      </c>
      <c r="F21" s="67">
        <f t="shared" si="0"/>
        <v>0.14756637643735684</v>
      </c>
      <c r="G21" s="67">
        <f t="shared" si="1"/>
        <v>0.14756637643735684</v>
      </c>
      <c r="H21" s="67">
        <f t="shared" si="2"/>
        <v>0</v>
      </c>
      <c r="I21" s="67">
        <f t="shared" si="3"/>
        <v>0.57130196073463524</v>
      </c>
      <c r="J21" s="67">
        <f t="shared" si="4"/>
        <v>3.0724296550088362E-2</v>
      </c>
      <c r="K21" s="100">
        <f t="shared" ref="K21:K84" si="6">J21*CH4_fraction*conv</f>
        <v>2.0482864366725573E-2</v>
      </c>
      <c r="O21" s="96">
        <f>Amnt_Deposited!B16</f>
        <v>2002</v>
      </c>
      <c r="P21" s="99">
        <f>Amnt_Deposited!D16</f>
        <v>1.5244460375760003</v>
      </c>
      <c r="Q21" s="284">
        <f>MCF!R20</f>
        <v>1</v>
      </c>
      <c r="R21" s="67">
        <f t="shared" si="5"/>
        <v>0.3048892075152001</v>
      </c>
      <c r="S21" s="67">
        <f t="shared" ref="S21:S84" si="7">R21*$W$12</f>
        <v>0.3048892075152001</v>
      </c>
      <c r="T21" s="67">
        <f t="shared" ref="T21:T84" si="8">R21*(1-$W$12)</f>
        <v>0</v>
      </c>
      <c r="U21" s="67">
        <f t="shared" ref="U21:U84" si="9">S21+U20*$W$10</f>
        <v>1.1803759519310644</v>
      </c>
      <c r="V21" s="67">
        <f t="shared" ref="V21:V84" si="10">U20*(1-$W$10)+T21</f>
        <v>6.3479951549769348E-2</v>
      </c>
      <c r="W21" s="100">
        <f t="shared" ref="W21:W84" si="11">V21*CH4_fraction*conv</f>
        <v>4.231996769984623E-2</v>
      </c>
    </row>
    <row r="22" spans="2:23">
      <c r="B22" s="96">
        <f>Amnt_Deposited!B17</f>
        <v>2003</v>
      </c>
      <c r="C22" s="99">
        <f>Amnt_Deposited!D17</f>
        <v>1.55057832171</v>
      </c>
      <c r="D22" s="418">
        <f>Dry_Matter_Content!D9</f>
        <v>0.44</v>
      </c>
      <c r="E22" s="284">
        <f>MCF!R21</f>
        <v>1</v>
      </c>
      <c r="F22" s="67">
        <f t="shared" si="0"/>
        <v>0.15009598154152801</v>
      </c>
      <c r="G22" s="67">
        <f t="shared" si="1"/>
        <v>0.15009598154152801</v>
      </c>
      <c r="H22" s="67">
        <f t="shared" si="2"/>
        <v>0</v>
      </c>
      <c r="I22" s="67">
        <f t="shared" si="3"/>
        <v>0.68277439903065262</v>
      </c>
      <c r="J22" s="67">
        <f t="shared" si="4"/>
        <v>3.8623543245510615E-2</v>
      </c>
      <c r="K22" s="100">
        <f t="shared" si="6"/>
        <v>2.5749028830340408E-2</v>
      </c>
      <c r="N22" s="258"/>
      <c r="O22" s="96">
        <f>Amnt_Deposited!B17</f>
        <v>2003</v>
      </c>
      <c r="P22" s="99">
        <f>Amnt_Deposited!D17</f>
        <v>1.55057832171</v>
      </c>
      <c r="Q22" s="284">
        <f>MCF!R21</f>
        <v>1</v>
      </c>
      <c r="R22" s="67">
        <f t="shared" si="5"/>
        <v>0.310115664342</v>
      </c>
      <c r="S22" s="67">
        <f t="shared" si="7"/>
        <v>0.310115664342</v>
      </c>
      <c r="T22" s="67">
        <f t="shared" si="8"/>
        <v>0</v>
      </c>
      <c r="U22" s="67">
        <f t="shared" si="9"/>
        <v>1.4106909070881251</v>
      </c>
      <c r="V22" s="67">
        <f t="shared" si="10"/>
        <v>7.9800709184939284E-2</v>
      </c>
      <c r="W22" s="100">
        <f t="shared" si="11"/>
        <v>5.320047278995952E-2</v>
      </c>
    </row>
    <row r="23" spans="2:23">
      <c r="B23" s="96">
        <f>Amnt_Deposited!B18</f>
        <v>2004</v>
      </c>
      <c r="C23" s="99">
        <f>Amnt_Deposited!D18</f>
        <v>1.5409614976139998</v>
      </c>
      <c r="D23" s="418">
        <f>Dry_Matter_Content!D10</f>
        <v>0.44</v>
      </c>
      <c r="E23" s="284">
        <f>MCF!R22</f>
        <v>1</v>
      </c>
      <c r="F23" s="67">
        <f t="shared" si="0"/>
        <v>0.14916507296903517</v>
      </c>
      <c r="G23" s="67">
        <f t="shared" si="1"/>
        <v>0.14916507296903517</v>
      </c>
      <c r="H23" s="67">
        <f t="shared" si="2"/>
        <v>0</v>
      </c>
      <c r="I23" s="67">
        <f t="shared" si="3"/>
        <v>0.78577970301521349</v>
      </c>
      <c r="J23" s="67">
        <f t="shared" si="4"/>
        <v>4.6159768984474235E-2</v>
      </c>
      <c r="K23" s="100">
        <f t="shared" si="6"/>
        <v>3.0773179322982822E-2</v>
      </c>
      <c r="N23" s="258"/>
      <c r="O23" s="96">
        <f>Amnt_Deposited!B18</f>
        <v>2004</v>
      </c>
      <c r="P23" s="99">
        <f>Amnt_Deposited!D18</f>
        <v>1.5409614976139998</v>
      </c>
      <c r="Q23" s="284">
        <f>MCF!R22</f>
        <v>1</v>
      </c>
      <c r="R23" s="67">
        <f t="shared" si="5"/>
        <v>0.30819229952279997</v>
      </c>
      <c r="S23" s="67">
        <f t="shared" si="7"/>
        <v>0.30819229952279997</v>
      </c>
      <c r="T23" s="67">
        <f t="shared" si="8"/>
        <v>0</v>
      </c>
      <c r="U23" s="67">
        <f t="shared" si="9"/>
        <v>1.623511783089284</v>
      </c>
      <c r="V23" s="67">
        <f t="shared" si="10"/>
        <v>9.5371423521640977E-2</v>
      </c>
      <c r="W23" s="100">
        <f t="shared" si="11"/>
        <v>6.3580949014427318E-2</v>
      </c>
    </row>
    <row r="24" spans="2:23">
      <c r="B24" s="96">
        <f>Amnt_Deposited!B19</f>
        <v>2005</v>
      </c>
      <c r="C24" s="99">
        <f>Amnt_Deposited!D19</f>
        <v>1.5901669828440002</v>
      </c>
      <c r="D24" s="418">
        <f>Dry_Matter_Content!D11</f>
        <v>0.44</v>
      </c>
      <c r="E24" s="284">
        <f>MCF!R23</f>
        <v>1</v>
      </c>
      <c r="F24" s="67">
        <f t="shared" si="0"/>
        <v>0.1539281639392992</v>
      </c>
      <c r="G24" s="67">
        <f t="shared" si="1"/>
        <v>0.1539281639392992</v>
      </c>
      <c r="H24" s="67">
        <f t="shared" si="2"/>
        <v>0</v>
      </c>
      <c r="I24" s="67">
        <f t="shared" si="3"/>
        <v>0.88658430283821565</v>
      </c>
      <c r="J24" s="67">
        <f t="shared" si="4"/>
        <v>5.3123564116297005E-2</v>
      </c>
      <c r="K24" s="100">
        <f t="shared" si="6"/>
        <v>3.5415709410864665E-2</v>
      </c>
      <c r="N24" s="258"/>
      <c r="O24" s="96">
        <f>Amnt_Deposited!B19</f>
        <v>2005</v>
      </c>
      <c r="P24" s="99">
        <f>Amnt_Deposited!D19</f>
        <v>1.5901669828440002</v>
      </c>
      <c r="Q24" s="284">
        <f>MCF!R23</f>
        <v>1</v>
      </c>
      <c r="R24" s="67">
        <f t="shared" si="5"/>
        <v>0.31803339656880003</v>
      </c>
      <c r="S24" s="67">
        <f t="shared" si="7"/>
        <v>0.31803339656880003</v>
      </c>
      <c r="T24" s="67">
        <f t="shared" si="8"/>
        <v>0</v>
      </c>
      <c r="U24" s="67">
        <f t="shared" si="9"/>
        <v>1.8317857496657348</v>
      </c>
      <c r="V24" s="67">
        <f t="shared" si="10"/>
        <v>0.10975942999234918</v>
      </c>
      <c r="W24" s="100">
        <f t="shared" si="11"/>
        <v>7.3172953328232787E-2</v>
      </c>
    </row>
    <row r="25" spans="2:23">
      <c r="B25" s="96">
        <f>Amnt_Deposited!B20</f>
        <v>2006</v>
      </c>
      <c r="C25" s="99">
        <f>Amnt_Deposited!D20</f>
        <v>1.6071399596999998</v>
      </c>
      <c r="D25" s="418">
        <f>Dry_Matter_Content!D12</f>
        <v>0.44</v>
      </c>
      <c r="E25" s="284">
        <f>MCF!R24</f>
        <v>1</v>
      </c>
      <c r="F25" s="67">
        <f t="shared" si="0"/>
        <v>0.15557114809896</v>
      </c>
      <c r="G25" s="67">
        <f t="shared" si="1"/>
        <v>0.15557114809896</v>
      </c>
      <c r="H25" s="67">
        <f t="shared" si="2"/>
        <v>0</v>
      </c>
      <c r="I25" s="67">
        <f t="shared" si="3"/>
        <v>0.98221687289093595</v>
      </c>
      <c r="J25" s="67">
        <f t="shared" si="4"/>
        <v>5.9938578046239706E-2</v>
      </c>
      <c r="K25" s="100">
        <f t="shared" si="6"/>
        <v>3.9959052030826468E-2</v>
      </c>
      <c r="N25" s="258"/>
      <c r="O25" s="96">
        <f>Amnt_Deposited!B20</f>
        <v>2006</v>
      </c>
      <c r="P25" s="99">
        <f>Amnt_Deposited!D20</f>
        <v>1.6071399596999998</v>
      </c>
      <c r="Q25" s="284">
        <f>MCF!R24</f>
        <v>1</v>
      </c>
      <c r="R25" s="67">
        <f t="shared" si="5"/>
        <v>0.32142799193999999</v>
      </c>
      <c r="S25" s="67">
        <f t="shared" si="7"/>
        <v>0.32142799193999999</v>
      </c>
      <c r="T25" s="67">
        <f t="shared" si="8"/>
        <v>0</v>
      </c>
      <c r="U25" s="67">
        <f t="shared" si="9"/>
        <v>2.0293737043201157</v>
      </c>
      <c r="V25" s="67">
        <f t="shared" si="10"/>
        <v>0.12384003728561922</v>
      </c>
      <c r="W25" s="100">
        <f t="shared" si="11"/>
        <v>8.2560024857079473E-2</v>
      </c>
    </row>
    <row r="26" spans="2:23">
      <c r="B26" s="96">
        <f>Amnt_Deposited!B21</f>
        <v>2007</v>
      </c>
      <c r="C26" s="99">
        <f>Amnt_Deposited!D21</f>
        <v>1.623610565148</v>
      </c>
      <c r="D26" s="418">
        <f>Dry_Matter_Content!D13</f>
        <v>0.44</v>
      </c>
      <c r="E26" s="284">
        <f>MCF!R25</f>
        <v>1</v>
      </c>
      <c r="F26" s="67">
        <f t="shared" si="0"/>
        <v>0.1571655027063264</v>
      </c>
      <c r="G26" s="67">
        <f t="shared" si="1"/>
        <v>0.1571655027063264</v>
      </c>
      <c r="H26" s="67">
        <f t="shared" si="2"/>
        <v>0</v>
      </c>
      <c r="I26" s="67">
        <f t="shared" si="3"/>
        <v>1.0729784447971815</v>
      </c>
      <c r="J26" s="67">
        <f t="shared" si="4"/>
        <v>6.6403930800080932E-2</v>
      </c>
      <c r="K26" s="100">
        <f t="shared" si="6"/>
        <v>4.426928720005395E-2</v>
      </c>
      <c r="N26" s="258"/>
      <c r="O26" s="96">
        <f>Amnt_Deposited!B21</f>
        <v>2007</v>
      </c>
      <c r="P26" s="99">
        <f>Amnt_Deposited!D21</f>
        <v>1.623610565148</v>
      </c>
      <c r="Q26" s="284">
        <f>MCF!R25</f>
        <v>1</v>
      </c>
      <c r="R26" s="67">
        <f t="shared" si="5"/>
        <v>0.32472211302960002</v>
      </c>
      <c r="S26" s="67">
        <f t="shared" si="7"/>
        <v>0.32472211302960002</v>
      </c>
      <c r="T26" s="67">
        <f t="shared" si="8"/>
        <v>0</v>
      </c>
      <c r="U26" s="67">
        <f t="shared" si="9"/>
        <v>2.2168976132173168</v>
      </c>
      <c r="V26" s="67">
        <f t="shared" si="10"/>
        <v>0.13719820413239861</v>
      </c>
      <c r="W26" s="100">
        <f t="shared" si="11"/>
        <v>9.1465469421599069E-2</v>
      </c>
    </row>
    <row r="27" spans="2:23">
      <c r="B27" s="96">
        <f>Amnt_Deposited!B22</f>
        <v>2008</v>
      </c>
      <c r="C27" s="99">
        <f>Amnt_Deposited!D22</f>
        <v>1.6393904099100001</v>
      </c>
      <c r="D27" s="418">
        <f>Dry_Matter_Content!D14</f>
        <v>0.44</v>
      </c>
      <c r="E27" s="284">
        <f>MCF!R26</f>
        <v>1</v>
      </c>
      <c r="F27" s="67">
        <f t="shared" si="0"/>
        <v>0.15869299167928799</v>
      </c>
      <c r="G27" s="67">
        <f t="shared" si="1"/>
        <v>0.15869299167928799</v>
      </c>
      <c r="H27" s="67">
        <f t="shared" si="2"/>
        <v>0</v>
      </c>
      <c r="I27" s="67">
        <f t="shared" si="3"/>
        <v>1.1591314625004758</v>
      </c>
      <c r="J27" s="67">
        <f t="shared" si="4"/>
        <v>7.2539973975993793E-2</v>
      </c>
      <c r="K27" s="100">
        <f t="shared" si="6"/>
        <v>4.8359982650662527E-2</v>
      </c>
      <c r="N27" s="258"/>
      <c r="O27" s="96">
        <f>Amnt_Deposited!B22</f>
        <v>2008</v>
      </c>
      <c r="P27" s="99">
        <f>Amnt_Deposited!D22</f>
        <v>1.6393904099100001</v>
      </c>
      <c r="Q27" s="284">
        <f>MCF!R26</f>
        <v>1</v>
      </c>
      <c r="R27" s="67">
        <f t="shared" si="5"/>
        <v>0.32787808198200002</v>
      </c>
      <c r="S27" s="67">
        <f t="shared" si="7"/>
        <v>0.32787808198200002</v>
      </c>
      <c r="T27" s="67">
        <f t="shared" si="8"/>
        <v>0</v>
      </c>
      <c r="U27" s="67">
        <f t="shared" si="9"/>
        <v>2.3948997159100736</v>
      </c>
      <c r="V27" s="67">
        <f t="shared" si="10"/>
        <v>0.14987597928924334</v>
      </c>
      <c r="W27" s="100">
        <f t="shared" si="11"/>
        <v>9.9917319526162229E-2</v>
      </c>
    </row>
    <row r="28" spans="2:23">
      <c r="B28" s="96">
        <f>Amnt_Deposited!B23</f>
        <v>2009</v>
      </c>
      <c r="C28" s="99">
        <f>Amnt_Deposited!D23</f>
        <v>1.6542552210360002</v>
      </c>
      <c r="D28" s="418">
        <f>Dry_Matter_Content!D15</f>
        <v>0.44</v>
      </c>
      <c r="E28" s="284">
        <f>MCF!R27</f>
        <v>1</v>
      </c>
      <c r="F28" s="67">
        <f t="shared" si="0"/>
        <v>0.16013190539628483</v>
      </c>
      <c r="G28" s="67">
        <f t="shared" si="1"/>
        <v>0.16013190539628483</v>
      </c>
      <c r="H28" s="67">
        <f t="shared" si="2"/>
        <v>0</v>
      </c>
      <c r="I28" s="67">
        <f t="shared" si="3"/>
        <v>1.240898917490272</v>
      </c>
      <c r="J28" s="67">
        <f t="shared" si="4"/>
        <v>7.8364450406488734E-2</v>
      </c>
      <c r="K28" s="100">
        <f t="shared" si="6"/>
        <v>5.2242966937659154E-2</v>
      </c>
      <c r="N28" s="258"/>
      <c r="O28" s="96">
        <f>Amnt_Deposited!B23</f>
        <v>2009</v>
      </c>
      <c r="P28" s="99">
        <f>Amnt_Deposited!D23</f>
        <v>1.6542552210360002</v>
      </c>
      <c r="Q28" s="284">
        <f>MCF!R27</f>
        <v>1</v>
      </c>
      <c r="R28" s="67">
        <f t="shared" si="5"/>
        <v>0.33085104420720007</v>
      </c>
      <c r="S28" s="67">
        <f t="shared" si="7"/>
        <v>0.33085104420720007</v>
      </c>
      <c r="T28" s="67">
        <f t="shared" si="8"/>
        <v>0</v>
      </c>
      <c r="U28" s="67">
        <f t="shared" si="9"/>
        <v>2.563840738616264</v>
      </c>
      <c r="V28" s="67">
        <f t="shared" si="10"/>
        <v>0.16191002150100975</v>
      </c>
      <c r="W28" s="100">
        <f t="shared" si="11"/>
        <v>0.10794001433400649</v>
      </c>
    </row>
    <row r="29" spans="2:23">
      <c r="B29" s="96">
        <f>Amnt_Deposited!B24</f>
        <v>2010</v>
      </c>
      <c r="C29" s="99">
        <f>Amnt_Deposited!D24</f>
        <v>2.0661459500879999</v>
      </c>
      <c r="D29" s="418">
        <f>Dry_Matter_Content!D16</f>
        <v>0.44</v>
      </c>
      <c r="E29" s="284">
        <f>MCF!R28</f>
        <v>1</v>
      </c>
      <c r="F29" s="67">
        <f t="shared" si="0"/>
        <v>0.2000029279685184</v>
      </c>
      <c r="G29" s="67">
        <f t="shared" si="1"/>
        <v>0.2000029279685184</v>
      </c>
      <c r="H29" s="67">
        <f t="shared" si="2"/>
        <v>0</v>
      </c>
      <c r="I29" s="67">
        <f t="shared" si="3"/>
        <v>1.3570094097644294</v>
      </c>
      <c r="J29" s="67">
        <f t="shared" si="4"/>
        <v>8.3892435694361167E-2</v>
      </c>
      <c r="K29" s="100">
        <f t="shared" si="6"/>
        <v>5.592829046290744E-2</v>
      </c>
      <c r="O29" s="96">
        <f>Amnt_Deposited!B24</f>
        <v>2010</v>
      </c>
      <c r="P29" s="99">
        <f>Amnt_Deposited!D24</f>
        <v>2.0661459500879999</v>
      </c>
      <c r="Q29" s="284">
        <f>MCF!R28</f>
        <v>1</v>
      </c>
      <c r="R29" s="67">
        <f t="shared" si="5"/>
        <v>0.4132291900176</v>
      </c>
      <c r="S29" s="67">
        <f t="shared" si="7"/>
        <v>0.4132291900176</v>
      </c>
      <c r="T29" s="67">
        <f t="shared" si="8"/>
        <v>0</v>
      </c>
      <c r="U29" s="67">
        <f t="shared" si="9"/>
        <v>2.8037384499265063</v>
      </c>
      <c r="V29" s="67">
        <f t="shared" si="10"/>
        <v>0.17333147870735774</v>
      </c>
      <c r="W29" s="100">
        <f t="shared" si="11"/>
        <v>0.11555431913823849</v>
      </c>
    </row>
    <row r="30" spans="2:23">
      <c r="B30" s="96">
        <f>Amnt_Deposited!B25</f>
        <v>2011</v>
      </c>
      <c r="C30" s="99">
        <f>Amnt_Deposited!D25</f>
        <v>1.9392107225400002</v>
      </c>
      <c r="D30" s="418">
        <f>Dry_Matter_Content!D17</f>
        <v>0.44</v>
      </c>
      <c r="E30" s="284">
        <f>MCF!R29</f>
        <v>1</v>
      </c>
      <c r="F30" s="67">
        <f t="shared" si="0"/>
        <v>0.18771559794187201</v>
      </c>
      <c r="G30" s="67">
        <f t="shared" si="1"/>
        <v>0.18771559794187201</v>
      </c>
      <c r="H30" s="67">
        <f t="shared" si="2"/>
        <v>0</v>
      </c>
      <c r="I30" s="67">
        <f t="shared" si="3"/>
        <v>1.4529827851604447</v>
      </c>
      <c r="J30" s="67">
        <f t="shared" si="4"/>
        <v>9.1742222545856844E-2</v>
      </c>
      <c r="K30" s="100">
        <f t="shared" si="6"/>
        <v>6.1161481697237896E-2</v>
      </c>
      <c r="O30" s="96">
        <f>Amnt_Deposited!B25</f>
        <v>2011</v>
      </c>
      <c r="P30" s="99">
        <f>Amnt_Deposited!D25</f>
        <v>1.9392107225400002</v>
      </c>
      <c r="Q30" s="284">
        <f>MCF!R29</f>
        <v>1</v>
      </c>
      <c r="R30" s="67">
        <f t="shared" si="5"/>
        <v>0.38784214450800003</v>
      </c>
      <c r="S30" s="67">
        <f t="shared" si="7"/>
        <v>0.38784214450800003</v>
      </c>
      <c r="T30" s="67">
        <f t="shared" si="8"/>
        <v>0</v>
      </c>
      <c r="U30" s="67">
        <f t="shared" si="9"/>
        <v>3.0020305478521578</v>
      </c>
      <c r="V30" s="67">
        <f t="shared" si="10"/>
        <v>0.18955004658234881</v>
      </c>
      <c r="W30" s="100">
        <f t="shared" si="11"/>
        <v>0.12636669772156586</v>
      </c>
    </row>
    <row r="31" spans="2:23">
      <c r="B31" s="96">
        <f>Amnt_Deposited!B26</f>
        <v>2012</v>
      </c>
      <c r="C31" s="99">
        <f>Amnt_Deposited!D26</f>
        <v>1.9908179671800001</v>
      </c>
      <c r="D31" s="418">
        <f>Dry_Matter_Content!D18</f>
        <v>0.44</v>
      </c>
      <c r="E31" s="284">
        <f>MCF!R30</f>
        <v>1</v>
      </c>
      <c r="F31" s="67">
        <f t="shared" si="0"/>
        <v>0.19271117922302403</v>
      </c>
      <c r="G31" s="67">
        <f t="shared" si="1"/>
        <v>0.19271117922302403</v>
      </c>
      <c r="H31" s="67">
        <f t="shared" si="2"/>
        <v>0</v>
      </c>
      <c r="I31" s="67">
        <f t="shared" si="3"/>
        <v>1.5474633485363549</v>
      </c>
      <c r="J31" s="67">
        <f t="shared" si="4"/>
        <v>9.8230615847113886E-2</v>
      </c>
      <c r="K31" s="100">
        <f t="shared" si="6"/>
        <v>6.5487077231409258E-2</v>
      </c>
      <c r="O31" s="96">
        <f>Amnt_Deposited!B26</f>
        <v>2012</v>
      </c>
      <c r="P31" s="99">
        <f>Amnt_Deposited!D26</f>
        <v>1.9908179671800001</v>
      </c>
      <c r="Q31" s="284">
        <f>MCF!R30</f>
        <v>1</v>
      </c>
      <c r="R31" s="67">
        <f t="shared" si="5"/>
        <v>0.39816359343600005</v>
      </c>
      <c r="S31" s="67">
        <f t="shared" si="7"/>
        <v>0.39816359343600005</v>
      </c>
      <c r="T31" s="67">
        <f t="shared" si="8"/>
        <v>0</v>
      </c>
      <c r="U31" s="67">
        <f t="shared" si="9"/>
        <v>3.1972383234222201</v>
      </c>
      <c r="V31" s="67">
        <f t="shared" si="10"/>
        <v>0.20295581786593775</v>
      </c>
      <c r="W31" s="100">
        <f t="shared" si="11"/>
        <v>0.13530387857729181</v>
      </c>
    </row>
    <row r="32" spans="2:23">
      <c r="B32" s="96">
        <f>Amnt_Deposited!B27</f>
        <v>2013</v>
      </c>
      <c r="C32" s="99">
        <f>Amnt_Deposited!D27</f>
        <v>2.0387716015800001</v>
      </c>
      <c r="D32" s="418">
        <f>Dry_Matter_Content!D19</f>
        <v>0.44</v>
      </c>
      <c r="E32" s="284">
        <f>MCF!R31</f>
        <v>1</v>
      </c>
      <c r="F32" s="67">
        <f t="shared" si="0"/>
        <v>0.19735309103294402</v>
      </c>
      <c r="G32" s="67">
        <f t="shared" si="1"/>
        <v>0.19735309103294402</v>
      </c>
      <c r="H32" s="67">
        <f t="shared" si="2"/>
        <v>0</v>
      </c>
      <c r="I32" s="67">
        <f t="shared" si="3"/>
        <v>1.6401983537392057</v>
      </c>
      <c r="J32" s="67">
        <f t="shared" si="4"/>
        <v>0.10461808583009315</v>
      </c>
      <c r="K32" s="100">
        <f t="shared" si="6"/>
        <v>6.9745390553395431E-2</v>
      </c>
      <c r="O32" s="96">
        <f>Amnt_Deposited!B27</f>
        <v>2013</v>
      </c>
      <c r="P32" s="99">
        <f>Amnt_Deposited!D27</f>
        <v>2.0387716015800001</v>
      </c>
      <c r="Q32" s="284">
        <f>MCF!R31</f>
        <v>1</v>
      </c>
      <c r="R32" s="67">
        <f t="shared" si="5"/>
        <v>0.40775432031600006</v>
      </c>
      <c r="S32" s="67">
        <f t="shared" si="7"/>
        <v>0.40775432031600006</v>
      </c>
      <c r="T32" s="67">
        <f t="shared" si="8"/>
        <v>0</v>
      </c>
      <c r="U32" s="67">
        <f t="shared" si="9"/>
        <v>3.3888395738413335</v>
      </c>
      <c r="V32" s="67">
        <f t="shared" si="10"/>
        <v>0.21615306989688662</v>
      </c>
      <c r="W32" s="100">
        <f t="shared" si="11"/>
        <v>0.14410204659792442</v>
      </c>
    </row>
    <row r="33" spans="2:23">
      <c r="B33" s="96">
        <f>Amnt_Deposited!B28</f>
        <v>2014</v>
      </c>
      <c r="C33" s="99">
        <f>Amnt_Deposited!D28</f>
        <v>2.0892044715</v>
      </c>
      <c r="D33" s="418">
        <f>Dry_Matter_Content!D20</f>
        <v>0.44</v>
      </c>
      <c r="E33" s="284">
        <f>MCF!R32</f>
        <v>1</v>
      </c>
      <c r="F33" s="67">
        <f t="shared" si="0"/>
        <v>0.2022349928412</v>
      </c>
      <c r="G33" s="67">
        <f t="shared" si="1"/>
        <v>0.2022349928412</v>
      </c>
      <c r="H33" s="67">
        <f t="shared" si="2"/>
        <v>0</v>
      </c>
      <c r="I33" s="67">
        <f t="shared" si="3"/>
        <v>1.7315458012875458</v>
      </c>
      <c r="J33" s="67">
        <f t="shared" si="4"/>
        <v>0.11088754529285991</v>
      </c>
      <c r="K33" s="100">
        <f t="shared" si="6"/>
        <v>7.3925030195239938E-2</v>
      </c>
      <c r="O33" s="96">
        <f>Amnt_Deposited!B28</f>
        <v>2014</v>
      </c>
      <c r="P33" s="99">
        <f>Amnt_Deposited!D28</f>
        <v>2.0892044715</v>
      </c>
      <c r="Q33" s="284">
        <f>MCF!R32</f>
        <v>1</v>
      </c>
      <c r="R33" s="67">
        <f t="shared" si="5"/>
        <v>0.41784089430000004</v>
      </c>
      <c r="S33" s="67">
        <f t="shared" si="7"/>
        <v>0.41784089430000004</v>
      </c>
      <c r="T33" s="67">
        <f t="shared" si="8"/>
        <v>0</v>
      </c>
      <c r="U33" s="67">
        <f t="shared" si="9"/>
        <v>3.5775739696023665</v>
      </c>
      <c r="V33" s="67">
        <f t="shared" si="10"/>
        <v>0.2291064985389667</v>
      </c>
      <c r="W33" s="100">
        <f t="shared" si="11"/>
        <v>0.15273766569264446</v>
      </c>
    </row>
    <row r="34" spans="2:23">
      <c r="B34" s="96">
        <f>Amnt_Deposited!B29</f>
        <v>2015</v>
      </c>
      <c r="C34" s="99">
        <f>Amnt_Deposited!D29</f>
        <v>2.1391643293800007</v>
      </c>
      <c r="D34" s="418">
        <f>Dry_Matter_Content!D21</f>
        <v>0.44</v>
      </c>
      <c r="E34" s="284">
        <f>MCF!R33</f>
        <v>1</v>
      </c>
      <c r="F34" s="67">
        <f t="shared" si="0"/>
        <v>0.20707110708398407</v>
      </c>
      <c r="G34" s="67">
        <f t="shared" si="1"/>
        <v>0.20707110708398407</v>
      </c>
      <c r="H34" s="67">
        <f t="shared" si="2"/>
        <v>0</v>
      </c>
      <c r="I34" s="67">
        <f t="shared" si="3"/>
        <v>1.8215537110885849</v>
      </c>
      <c r="J34" s="67">
        <f t="shared" si="4"/>
        <v>0.11706319728294493</v>
      </c>
      <c r="K34" s="100">
        <f t="shared" si="6"/>
        <v>7.8042131521963279E-2</v>
      </c>
      <c r="O34" s="96">
        <f>Amnt_Deposited!B29</f>
        <v>2015</v>
      </c>
      <c r="P34" s="99">
        <f>Amnt_Deposited!D29</f>
        <v>2.1391643293800007</v>
      </c>
      <c r="Q34" s="284">
        <f>MCF!R33</f>
        <v>1</v>
      </c>
      <c r="R34" s="67">
        <f t="shared" si="5"/>
        <v>0.42783286587600017</v>
      </c>
      <c r="S34" s="67">
        <f t="shared" si="7"/>
        <v>0.42783286587600017</v>
      </c>
      <c r="T34" s="67">
        <f t="shared" si="8"/>
        <v>0</v>
      </c>
      <c r="U34" s="67">
        <f t="shared" si="9"/>
        <v>3.7635407253896376</v>
      </c>
      <c r="V34" s="67">
        <f t="shared" si="10"/>
        <v>0.24186611008872913</v>
      </c>
      <c r="W34" s="100">
        <f t="shared" si="11"/>
        <v>0.16124407339248609</v>
      </c>
    </row>
    <row r="35" spans="2:23">
      <c r="B35" s="96">
        <f>Amnt_Deposited!B30</f>
        <v>2016</v>
      </c>
      <c r="C35" s="99">
        <f>Amnt_Deposited!D30</f>
        <v>2.1877703941800006</v>
      </c>
      <c r="D35" s="418">
        <f>Dry_Matter_Content!D22</f>
        <v>0.44</v>
      </c>
      <c r="E35" s="284">
        <f>MCF!R34</f>
        <v>1</v>
      </c>
      <c r="F35" s="67">
        <f t="shared" si="0"/>
        <v>0.21177617415662409</v>
      </c>
      <c r="G35" s="67">
        <f t="shared" si="1"/>
        <v>0.21177617415662409</v>
      </c>
      <c r="H35" s="67">
        <f t="shared" si="2"/>
        <v>0</v>
      </c>
      <c r="I35" s="67">
        <f t="shared" si="3"/>
        <v>1.9101815970023659</v>
      </c>
      <c r="J35" s="67">
        <f t="shared" si="4"/>
        <v>0.12314828824284314</v>
      </c>
      <c r="K35" s="100">
        <f t="shared" si="6"/>
        <v>8.2098858828562091E-2</v>
      </c>
      <c r="O35" s="96">
        <f>Amnt_Deposited!B30</f>
        <v>2016</v>
      </c>
      <c r="P35" s="99">
        <f>Amnt_Deposited!D30</f>
        <v>2.1877703941800006</v>
      </c>
      <c r="Q35" s="284">
        <f>MCF!R34</f>
        <v>1</v>
      </c>
      <c r="R35" s="67">
        <f t="shared" si="5"/>
        <v>0.43755407883600017</v>
      </c>
      <c r="S35" s="67">
        <f t="shared" si="7"/>
        <v>0.43755407883600017</v>
      </c>
      <c r="T35" s="67">
        <f t="shared" si="8"/>
        <v>0</v>
      </c>
      <c r="U35" s="67">
        <f t="shared" si="9"/>
        <v>3.9466561921536476</v>
      </c>
      <c r="V35" s="67">
        <f t="shared" si="10"/>
        <v>0.25443861207198992</v>
      </c>
      <c r="W35" s="100">
        <f t="shared" si="11"/>
        <v>0.16962574138132661</v>
      </c>
    </row>
    <row r="36" spans="2:23">
      <c r="B36" s="96">
        <f>Amnt_Deposited!B31</f>
        <v>2017</v>
      </c>
      <c r="C36" s="99">
        <f>Amnt_Deposited!D31</f>
        <v>2.1717205617137401</v>
      </c>
      <c r="D36" s="418">
        <f>Dry_Matter_Content!D23</f>
        <v>0.44</v>
      </c>
      <c r="E36" s="284">
        <f>MCF!R35</f>
        <v>1</v>
      </c>
      <c r="F36" s="67">
        <f t="shared" si="0"/>
        <v>0.21022255037389004</v>
      </c>
      <c r="G36" s="67">
        <f t="shared" si="1"/>
        <v>0.21022255037389004</v>
      </c>
      <c r="H36" s="67">
        <f t="shared" si="2"/>
        <v>0</v>
      </c>
      <c r="I36" s="67">
        <f t="shared" si="3"/>
        <v>1.9912640663169707</v>
      </c>
      <c r="J36" s="67">
        <f t="shared" si="4"/>
        <v>0.12914008105928529</v>
      </c>
      <c r="K36" s="100">
        <f t="shared" si="6"/>
        <v>8.609338737285685E-2</v>
      </c>
      <c r="O36" s="96">
        <f>Amnt_Deposited!B31</f>
        <v>2017</v>
      </c>
      <c r="P36" s="99">
        <f>Amnt_Deposited!D31</f>
        <v>2.1717205617137401</v>
      </c>
      <c r="Q36" s="284">
        <f>MCF!R35</f>
        <v>1</v>
      </c>
      <c r="R36" s="67">
        <f t="shared" si="5"/>
        <v>0.43434411234274806</v>
      </c>
      <c r="S36" s="67">
        <f t="shared" si="7"/>
        <v>0.43434411234274806</v>
      </c>
      <c r="T36" s="67">
        <f t="shared" si="8"/>
        <v>0</v>
      </c>
      <c r="U36" s="67">
        <f t="shared" si="9"/>
        <v>4.114181955200352</v>
      </c>
      <c r="V36" s="67">
        <f t="shared" si="10"/>
        <v>0.26681834929604392</v>
      </c>
      <c r="W36" s="100">
        <f t="shared" si="11"/>
        <v>0.17787889953069594</v>
      </c>
    </row>
    <row r="37" spans="2:23">
      <c r="B37" s="96">
        <f>Amnt_Deposited!B32</f>
        <v>2018</v>
      </c>
      <c r="C37" s="99">
        <f>Amnt_Deposited!D32</f>
        <v>2.2860483342114586</v>
      </c>
      <c r="D37" s="418">
        <f>Dry_Matter_Content!D24</f>
        <v>0.44</v>
      </c>
      <c r="E37" s="284">
        <f>MCF!R36</f>
        <v>1</v>
      </c>
      <c r="F37" s="67">
        <f t="shared" si="0"/>
        <v>0.22128947875166918</v>
      </c>
      <c r="G37" s="67">
        <f t="shared" si="1"/>
        <v>0.22128947875166918</v>
      </c>
      <c r="H37" s="67">
        <f t="shared" si="2"/>
        <v>0</v>
      </c>
      <c r="I37" s="67">
        <f t="shared" si="3"/>
        <v>2.077931787986401</v>
      </c>
      <c r="J37" s="67">
        <f t="shared" si="4"/>
        <v>0.13462175708223889</v>
      </c>
      <c r="K37" s="100">
        <f t="shared" si="6"/>
        <v>8.9747838054825918E-2</v>
      </c>
      <c r="O37" s="96">
        <f>Amnt_Deposited!B32</f>
        <v>2018</v>
      </c>
      <c r="P37" s="99">
        <f>Amnt_Deposited!D32</f>
        <v>2.2860483342114586</v>
      </c>
      <c r="Q37" s="284">
        <f>MCF!R36</f>
        <v>1</v>
      </c>
      <c r="R37" s="67">
        <f t="shared" si="5"/>
        <v>0.45720966684229175</v>
      </c>
      <c r="S37" s="67">
        <f t="shared" si="7"/>
        <v>0.45720966684229175</v>
      </c>
      <c r="T37" s="67">
        <f t="shared" si="8"/>
        <v>0</v>
      </c>
      <c r="U37" s="67">
        <f t="shared" si="9"/>
        <v>4.2932474958396707</v>
      </c>
      <c r="V37" s="67">
        <f t="shared" si="10"/>
        <v>0.27814412620297285</v>
      </c>
      <c r="W37" s="100">
        <f t="shared" si="11"/>
        <v>0.18542941746864855</v>
      </c>
    </row>
    <row r="38" spans="2:23">
      <c r="B38" s="96">
        <f>Amnt_Deposited!B33</f>
        <v>2019</v>
      </c>
      <c r="C38" s="99">
        <f>Amnt_Deposited!D33</f>
        <v>2.4040415280166769</v>
      </c>
      <c r="D38" s="418">
        <f>Dry_Matter_Content!D25</f>
        <v>0.44</v>
      </c>
      <c r="E38" s="284">
        <f>MCF!R37</f>
        <v>1</v>
      </c>
      <c r="F38" s="67">
        <f t="shared" si="0"/>
        <v>0.23271121991201435</v>
      </c>
      <c r="G38" s="67">
        <f t="shared" si="1"/>
        <v>0.23271121991201435</v>
      </c>
      <c r="H38" s="67">
        <f t="shared" si="2"/>
        <v>0</v>
      </c>
      <c r="I38" s="67">
        <f t="shared" si="3"/>
        <v>2.1701619772166518</v>
      </c>
      <c r="J38" s="67">
        <f t="shared" si="4"/>
        <v>0.14048103068176354</v>
      </c>
      <c r="K38" s="100">
        <f t="shared" si="6"/>
        <v>9.3654020454509018E-2</v>
      </c>
      <c r="O38" s="96">
        <f>Amnt_Deposited!B33</f>
        <v>2019</v>
      </c>
      <c r="P38" s="99">
        <f>Amnt_Deposited!D33</f>
        <v>2.4040415280166769</v>
      </c>
      <c r="Q38" s="284">
        <f>MCF!R37</f>
        <v>1</v>
      </c>
      <c r="R38" s="67">
        <f t="shared" si="5"/>
        <v>0.48080830560333543</v>
      </c>
      <c r="S38" s="67">
        <f t="shared" si="7"/>
        <v>0.48080830560333543</v>
      </c>
      <c r="T38" s="67">
        <f t="shared" si="8"/>
        <v>0</v>
      </c>
      <c r="U38" s="67">
        <f t="shared" si="9"/>
        <v>4.4838057380509326</v>
      </c>
      <c r="V38" s="67">
        <f t="shared" si="10"/>
        <v>0.29025006339207338</v>
      </c>
      <c r="W38" s="100">
        <f t="shared" si="11"/>
        <v>0.19350004226138223</v>
      </c>
    </row>
    <row r="39" spans="2:23">
      <c r="B39" s="96">
        <f>Amnt_Deposited!B34</f>
        <v>2020</v>
      </c>
      <c r="C39" s="99">
        <f>Amnt_Deposited!D34</f>
        <v>2.525747524409411</v>
      </c>
      <c r="D39" s="418">
        <f>Dry_Matter_Content!D26</f>
        <v>0.44</v>
      </c>
      <c r="E39" s="284">
        <f>MCF!R38</f>
        <v>1</v>
      </c>
      <c r="F39" s="67">
        <f t="shared" si="0"/>
        <v>0.24449236036283095</v>
      </c>
      <c r="G39" s="67">
        <f t="shared" si="1"/>
        <v>0.24449236036283095</v>
      </c>
      <c r="H39" s="67">
        <f t="shared" si="2"/>
        <v>0</v>
      </c>
      <c r="I39" s="67">
        <f t="shared" si="3"/>
        <v>2.2679379761145104</v>
      </c>
      <c r="J39" s="67">
        <f t="shared" si="4"/>
        <v>0.14671636146497236</v>
      </c>
      <c r="K39" s="100">
        <f t="shared" si="6"/>
        <v>9.7810907643314904E-2</v>
      </c>
      <c r="O39" s="96">
        <f>Amnt_Deposited!B34</f>
        <v>2020</v>
      </c>
      <c r="P39" s="99">
        <f>Amnt_Deposited!D34</f>
        <v>2.525747524409411</v>
      </c>
      <c r="Q39" s="284">
        <f>MCF!R38</f>
        <v>1</v>
      </c>
      <c r="R39" s="67">
        <f t="shared" si="5"/>
        <v>0.50514950488188226</v>
      </c>
      <c r="S39" s="67">
        <f t="shared" si="7"/>
        <v>0.50514950488188226</v>
      </c>
      <c r="T39" s="67">
        <f t="shared" si="8"/>
        <v>0</v>
      </c>
      <c r="U39" s="67">
        <f t="shared" si="9"/>
        <v>4.685822264699401</v>
      </c>
      <c r="V39" s="67">
        <f t="shared" si="10"/>
        <v>0.3031329782334139</v>
      </c>
      <c r="W39" s="100">
        <f t="shared" si="11"/>
        <v>0.20208865215560926</v>
      </c>
    </row>
    <row r="40" spans="2:23">
      <c r="B40" s="96">
        <f>Amnt_Deposited!B35</f>
        <v>2021</v>
      </c>
      <c r="C40" s="99">
        <f>Amnt_Deposited!D35</f>
        <v>2.6512082299431459</v>
      </c>
      <c r="D40" s="418">
        <f>Dry_Matter_Content!D27</f>
        <v>0.44</v>
      </c>
      <c r="E40" s="284">
        <f>MCF!R39</f>
        <v>1</v>
      </c>
      <c r="F40" s="67">
        <f t="shared" si="0"/>
        <v>0.25663695665849651</v>
      </c>
      <c r="G40" s="67">
        <f t="shared" si="1"/>
        <v>0.25663695665849651</v>
      </c>
      <c r="H40" s="67">
        <f t="shared" si="2"/>
        <v>0</v>
      </c>
      <c r="I40" s="67">
        <f t="shared" si="3"/>
        <v>2.3712483095176697</v>
      </c>
      <c r="J40" s="67">
        <f t="shared" si="4"/>
        <v>0.15332662325533677</v>
      </c>
      <c r="K40" s="100">
        <f t="shared" si="6"/>
        <v>0.10221774883689118</v>
      </c>
      <c r="O40" s="96">
        <f>Amnt_Deposited!B35</f>
        <v>2021</v>
      </c>
      <c r="P40" s="99">
        <f>Amnt_Deposited!D35</f>
        <v>2.6512082299431459</v>
      </c>
      <c r="Q40" s="284">
        <f>MCF!R39</f>
        <v>1</v>
      </c>
      <c r="R40" s="67">
        <f t="shared" si="5"/>
        <v>0.53024164598862922</v>
      </c>
      <c r="S40" s="67">
        <f t="shared" si="7"/>
        <v>0.53024164598862922</v>
      </c>
      <c r="T40" s="67">
        <f t="shared" si="8"/>
        <v>0</v>
      </c>
      <c r="U40" s="67">
        <f t="shared" si="9"/>
        <v>4.8992733667720447</v>
      </c>
      <c r="V40" s="67">
        <f t="shared" si="10"/>
        <v>0.31679054391598505</v>
      </c>
      <c r="W40" s="100">
        <f t="shared" si="11"/>
        <v>0.21119369594399001</v>
      </c>
    </row>
    <row r="41" spans="2:23">
      <c r="B41" s="96">
        <f>Amnt_Deposited!B36</f>
        <v>2022</v>
      </c>
      <c r="C41" s="99">
        <f>Amnt_Deposited!D36</f>
        <v>2.7804593098184163</v>
      </c>
      <c r="D41" s="418">
        <f>Dry_Matter_Content!D28</f>
        <v>0.44</v>
      </c>
      <c r="E41" s="284">
        <f>MCF!R40</f>
        <v>1</v>
      </c>
      <c r="F41" s="67">
        <f t="shared" si="0"/>
        <v>0.26914846119042268</v>
      </c>
      <c r="G41" s="67">
        <f t="shared" si="1"/>
        <v>0.26914846119042268</v>
      </c>
      <c r="H41" s="67">
        <f t="shared" si="2"/>
        <v>0</v>
      </c>
      <c r="I41" s="67">
        <f t="shared" si="3"/>
        <v>2.4800857304471253</v>
      </c>
      <c r="J41" s="67">
        <f t="shared" si="4"/>
        <v>0.16031104026096729</v>
      </c>
      <c r="K41" s="100">
        <f t="shared" si="6"/>
        <v>0.10687402684064486</v>
      </c>
      <c r="O41" s="96">
        <f>Amnt_Deposited!B36</f>
        <v>2022</v>
      </c>
      <c r="P41" s="99">
        <f>Amnt_Deposited!D36</f>
        <v>2.7804593098184163</v>
      </c>
      <c r="Q41" s="284">
        <f>MCF!R40</f>
        <v>1</v>
      </c>
      <c r="R41" s="67">
        <f t="shared" si="5"/>
        <v>0.55609186196368332</v>
      </c>
      <c r="S41" s="67">
        <f t="shared" si="7"/>
        <v>0.55609186196368332</v>
      </c>
      <c r="T41" s="67">
        <f t="shared" si="8"/>
        <v>0</v>
      </c>
      <c r="U41" s="67">
        <f t="shared" si="9"/>
        <v>5.1241440711717461</v>
      </c>
      <c r="V41" s="67">
        <f t="shared" si="10"/>
        <v>0.33122115756398202</v>
      </c>
      <c r="W41" s="100">
        <f t="shared" si="11"/>
        <v>0.22081410504265467</v>
      </c>
    </row>
    <row r="42" spans="2:23">
      <c r="B42" s="96">
        <f>Amnt_Deposited!B37</f>
        <v>2023</v>
      </c>
      <c r="C42" s="99">
        <f>Amnt_Deposited!D37</f>
        <v>2.9135293484046585</v>
      </c>
      <c r="D42" s="418">
        <f>Dry_Matter_Content!D29</f>
        <v>0.44</v>
      </c>
      <c r="E42" s="284">
        <f>MCF!R41</f>
        <v>1</v>
      </c>
      <c r="F42" s="67">
        <f t="shared" si="0"/>
        <v>0.28202964092557098</v>
      </c>
      <c r="G42" s="67">
        <f t="shared" si="1"/>
        <v>0.28202964092557098</v>
      </c>
      <c r="H42" s="67">
        <f t="shared" si="2"/>
        <v>0</v>
      </c>
      <c r="I42" s="67">
        <f t="shared" si="3"/>
        <v>2.5944462488314</v>
      </c>
      <c r="J42" s="67">
        <f t="shared" si="4"/>
        <v>0.16766912254129618</v>
      </c>
      <c r="K42" s="100">
        <f t="shared" si="6"/>
        <v>0.11177941502753078</v>
      </c>
      <c r="O42" s="96">
        <f>Amnt_Deposited!B37</f>
        <v>2023</v>
      </c>
      <c r="P42" s="99">
        <f>Amnt_Deposited!D37</f>
        <v>2.9135293484046585</v>
      </c>
      <c r="Q42" s="284">
        <f>MCF!R41</f>
        <v>1</v>
      </c>
      <c r="R42" s="67">
        <f t="shared" si="5"/>
        <v>0.58270586968093174</v>
      </c>
      <c r="S42" s="67">
        <f t="shared" si="7"/>
        <v>0.58270586968093174</v>
      </c>
      <c r="T42" s="67">
        <f t="shared" si="8"/>
        <v>0</v>
      </c>
      <c r="U42" s="67">
        <f t="shared" si="9"/>
        <v>5.360426133949173</v>
      </c>
      <c r="V42" s="67">
        <f t="shared" si="10"/>
        <v>0.34642380690350449</v>
      </c>
      <c r="W42" s="100">
        <f t="shared" si="11"/>
        <v>0.23094920460233631</v>
      </c>
    </row>
    <row r="43" spans="2:23">
      <c r="B43" s="96">
        <f>Amnt_Deposited!B38</f>
        <v>2024</v>
      </c>
      <c r="C43" s="99">
        <f>Amnt_Deposited!D38</f>
        <v>3.0504389306788267</v>
      </c>
      <c r="D43" s="418">
        <f>Dry_Matter_Content!D30</f>
        <v>0.44</v>
      </c>
      <c r="E43" s="284">
        <f>MCF!R42</f>
        <v>1</v>
      </c>
      <c r="F43" s="67">
        <f t="shared" si="0"/>
        <v>0.29528248848971045</v>
      </c>
      <c r="G43" s="67">
        <f t="shared" si="1"/>
        <v>0.29528248848971045</v>
      </c>
      <c r="H43" s="67">
        <f t="shared" si="2"/>
        <v>0</v>
      </c>
      <c r="I43" s="67">
        <f t="shared" si="3"/>
        <v>2.7143281369782777</v>
      </c>
      <c r="J43" s="67">
        <f t="shared" si="4"/>
        <v>0.17540060034283256</v>
      </c>
      <c r="K43" s="100">
        <f t="shared" si="6"/>
        <v>0.11693373356188837</v>
      </c>
      <c r="O43" s="96">
        <f>Amnt_Deposited!B38</f>
        <v>2024</v>
      </c>
      <c r="P43" s="99">
        <f>Amnt_Deposited!D38</f>
        <v>3.0504389306788267</v>
      </c>
      <c r="Q43" s="284">
        <f>MCF!R42</f>
        <v>1</v>
      </c>
      <c r="R43" s="67">
        <f t="shared" si="5"/>
        <v>0.61008778613576542</v>
      </c>
      <c r="S43" s="67">
        <f t="shared" si="7"/>
        <v>0.61008778613576542</v>
      </c>
      <c r="T43" s="67">
        <f t="shared" si="8"/>
        <v>0</v>
      </c>
      <c r="U43" s="67">
        <f t="shared" si="9"/>
        <v>5.6081159854923088</v>
      </c>
      <c r="V43" s="67">
        <f t="shared" si="10"/>
        <v>0.36239793459262926</v>
      </c>
      <c r="W43" s="100">
        <f t="shared" si="11"/>
        <v>0.24159862306175284</v>
      </c>
    </row>
    <row r="44" spans="2:23">
      <c r="B44" s="96">
        <f>Amnt_Deposited!B39</f>
        <v>2025</v>
      </c>
      <c r="C44" s="99">
        <f>Amnt_Deposited!D39</f>
        <v>3.1911996378375855</v>
      </c>
      <c r="D44" s="418">
        <f>Dry_Matter_Content!D31</f>
        <v>0.44</v>
      </c>
      <c r="E44" s="284">
        <f>MCF!R43</f>
        <v>1</v>
      </c>
      <c r="F44" s="67">
        <f t="shared" si="0"/>
        <v>0.30890812494267827</v>
      </c>
      <c r="G44" s="67">
        <f t="shared" si="1"/>
        <v>0.30890812494267827</v>
      </c>
      <c r="H44" s="67">
        <f t="shared" si="2"/>
        <v>0</v>
      </c>
      <c r="I44" s="67">
        <f t="shared" si="3"/>
        <v>2.8397309050580506</v>
      </c>
      <c r="J44" s="67">
        <f t="shared" si="4"/>
        <v>0.18350535686290534</v>
      </c>
      <c r="K44" s="100">
        <f t="shared" si="6"/>
        <v>0.12233690457527022</v>
      </c>
      <c r="O44" s="96">
        <f>Amnt_Deposited!B39</f>
        <v>2025</v>
      </c>
      <c r="P44" s="99">
        <f>Amnt_Deposited!D39</f>
        <v>3.1911996378375855</v>
      </c>
      <c r="Q44" s="284">
        <f>MCF!R43</f>
        <v>1</v>
      </c>
      <c r="R44" s="67">
        <f t="shared" si="5"/>
        <v>0.63823992756751713</v>
      </c>
      <c r="S44" s="67">
        <f t="shared" si="7"/>
        <v>0.63823992756751713</v>
      </c>
      <c r="T44" s="67">
        <f t="shared" si="8"/>
        <v>0</v>
      </c>
      <c r="U44" s="67">
        <f t="shared" si="9"/>
        <v>5.867212613756303</v>
      </c>
      <c r="V44" s="67">
        <f t="shared" si="10"/>
        <v>0.37914329930352342</v>
      </c>
      <c r="W44" s="100">
        <f t="shared" si="11"/>
        <v>0.25276219953568224</v>
      </c>
    </row>
    <row r="45" spans="2:23">
      <c r="B45" s="96">
        <f>Amnt_Deposited!B40</f>
        <v>2026</v>
      </c>
      <c r="C45" s="99">
        <f>Amnt_Deposited!D40</f>
        <v>3.3358129497869324</v>
      </c>
      <c r="D45" s="418">
        <f>Dry_Matter_Content!D32</f>
        <v>0.44</v>
      </c>
      <c r="E45" s="284">
        <f>MCF!R44</f>
        <v>1</v>
      </c>
      <c r="F45" s="67">
        <f t="shared" si="0"/>
        <v>0.32290669353937507</v>
      </c>
      <c r="G45" s="67">
        <f t="shared" si="1"/>
        <v>0.32290669353937507</v>
      </c>
      <c r="H45" s="67">
        <f t="shared" si="2"/>
        <v>0</v>
      </c>
      <c r="I45" s="67">
        <f t="shared" si="3"/>
        <v>2.9706542396114264</v>
      </c>
      <c r="J45" s="67">
        <f t="shared" si="4"/>
        <v>0.19198335898599908</v>
      </c>
      <c r="K45" s="100">
        <f t="shared" si="6"/>
        <v>0.12798890599066604</v>
      </c>
      <c r="O45" s="96">
        <f>Amnt_Deposited!B40</f>
        <v>2026</v>
      </c>
      <c r="P45" s="99">
        <f>Amnt_Deposited!D40</f>
        <v>3.3358129497869324</v>
      </c>
      <c r="Q45" s="284">
        <f>MCF!R44</f>
        <v>1</v>
      </c>
      <c r="R45" s="67">
        <f t="shared" si="5"/>
        <v>0.66716258995738653</v>
      </c>
      <c r="S45" s="67">
        <f t="shared" si="7"/>
        <v>0.66716258995738653</v>
      </c>
      <c r="T45" s="67">
        <f t="shared" si="8"/>
        <v>0</v>
      </c>
      <c r="U45" s="67">
        <f t="shared" si="9"/>
        <v>6.1377153710979888</v>
      </c>
      <c r="V45" s="67">
        <f t="shared" si="10"/>
        <v>0.39665983261570059</v>
      </c>
      <c r="W45" s="100">
        <f t="shared" si="11"/>
        <v>0.26443988841046706</v>
      </c>
    </row>
    <row r="46" spans="2:23">
      <c r="B46" s="96">
        <f>Amnt_Deposited!B41</f>
        <v>2027</v>
      </c>
      <c r="C46" s="99">
        <f>Amnt_Deposited!D41</f>
        <v>3.4842690466157245</v>
      </c>
      <c r="D46" s="418">
        <f>Dry_Matter_Content!D33</f>
        <v>0.44</v>
      </c>
      <c r="E46" s="284">
        <f>MCF!R45</f>
        <v>1</v>
      </c>
      <c r="F46" s="67">
        <f t="shared" si="0"/>
        <v>0.33727724371240214</v>
      </c>
      <c r="G46" s="67">
        <f t="shared" si="1"/>
        <v>0.33727724371240214</v>
      </c>
      <c r="H46" s="67">
        <f t="shared" si="2"/>
        <v>0</v>
      </c>
      <c r="I46" s="67">
        <f t="shared" si="3"/>
        <v>3.1070968978035003</v>
      </c>
      <c r="J46" s="67">
        <f t="shared" si="4"/>
        <v>0.20083458552032837</v>
      </c>
      <c r="K46" s="100">
        <f t="shared" si="6"/>
        <v>0.1338897236802189</v>
      </c>
      <c r="O46" s="96">
        <f>Amnt_Deposited!B41</f>
        <v>2027</v>
      </c>
      <c r="P46" s="99">
        <f>Amnt_Deposited!D41</f>
        <v>3.4842690466157245</v>
      </c>
      <c r="Q46" s="284">
        <f>MCF!R45</f>
        <v>1</v>
      </c>
      <c r="R46" s="67">
        <f t="shared" si="5"/>
        <v>0.69685380932314489</v>
      </c>
      <c r="S46" s="67">
        <f t="shared" si="7"/>
        <v>0.69685380932314489</v>
      </c>
      <c r="T46" s="67">
        <f t="shared" si="8"/>
        <v>0</v>
      </c>
      <c r="U46" s="67">
        <f t="shared" si="9"/>
        <v>6.4196216896766529</v>
      </c>
      <c r="V46" s="67">
        <f t="shared" si="10"/>
        <v>0.41494749074448017</v>
      </c>
      <c r="W46" s="100">
        <f t="shared" si="11"/>
        <v>0.2766316604963201</v>
      </c>
    </row>
    <row r="47" spans="2:23">
      <c r="B47" s="96">
        <f>Amnt_Deposited!B42</f>
        <v>2028</v>
      </c>
      <c r="C47" s="99">
        <f>Amnt_Deposited!D42</f>
        <v>3.6365455005141318</v>
      </c>
      <c r="D47" s="418">
        <f>Dry_Matter_Content!D34</f>
        <v>0.44</v>
      </c>
      <c r="E47" s="284">
        <f>MCF!R46</f>
        <v>1</v>
      </c>
      <c r="F47" s="67">
        <f t="shared" si="0"/>
        <v>0.35201760444976798</v>
      </c>
      <c r="G47" s="67">
        <f t="shared" si="1"/>
        <v>0.35201760444976798</v>
      </c>
      <c r="H47" s="67">
        <f t="shared" si="2"/>
        <v>0</v>
      </c>
      <c r="I47" s="67">
        <f t="shared" si="3"/>
        <v>3.2490555498106954</v>
      </c>
      <c r="J47" s="67">
        <f t="shared" si="4"/>
        <v>0.21005895244257286</v>
      </c>
      <c r="K47" s="100">
        <f t="shared" si="6"/>
        <v>0.14003930162838191</v>
      </c>
      <c r="O47" s="96">
        <f>Amnt_Deposited!B42</f>
        <v>2028</v>
      </c>
      <c r="P47" s="99">
        <f>Amnt_Deposited!D42</f>
        <v>3.6365455005141318</v>
      </c>
      <c r="Q47" s="284">
        <f>MCF!R46</f>
        <v>1</v>
      </c>
      <c r="R47" s="67">
        <f t="shared" si="5"/>
        <v>0.72730910010282646</v>
      </c>
      <c r="S47" s="67">
        <f t="shared" si="7"/>
        <v>0.72730910010282646</v>
      </c>
      <c r="T47" s="67">
        <f t="shared" si="8"/>
        <v>0</v>
      </c>
      <c r="U47" s="67">
        <f t="shared" si="9"/>
        <v>6.7129246896915191</v>
      </c>
      <c r="V47" s="67">
        <f t="shared" si="10"/>
        <v>0.43400610008796042</v>
      </c>
      <c r="W47" s="100">
        <f t="shared" si="11"/>
        <v>0.28933740005864028</v>
      </c>
    </row>
    <row r="48" spans="2:23">
      <c r="B48" s="96">
        <f>Amnt_Deposited!B43</f>
        <v>2029</v>
      </c>
      <c r="C48" s="99">
        <f>Amnt_Deposited!D43</f>
        <v>3.7926058489007368</v>
      </c>
      <c r="D48" s="418">
        <f>Dry_Matter_Content!D35</f>
        <v>0.44</v>
      </c>
      <c r="E48" s="284">
        <f>MCF!R47</f>
        <v>1</v>
      </c>
      <c r="F48" s="67">
        <f t="shared" si="0"/>
        <v>0.36712424617359135</v>
      </c>
      <c r="G48" s="67">
        <f t="shared" si="1"/>
        <v>0.36712424617359135</v>
      </c>
      <c r="H48" s="67">
        <f t="shared" si="2"/>
        <v>0</v>
      </c>
      <c r="I48" s="67">
        <f t="shared" si="3"/>
        <v>3.3965235613482068</v>
      </c>
      <c r="J48" s="67">
        <f t="shared" si="4"/>
        <v>0.21965623463608014</v>
      </c>
      <c r="K48" s="100">
        <f t="shared" si="6"/>
        <v>0.14643748975738674</v>
      </c>
      <c r="O48" s="96">
        <f>Amnt_Deposited!B43</f>
        <v>2029</v>
      </c>
      <c r="P48" s="99">
        <f>Amnt_Deposited!D43</f>
        <v>3.7926058489007368</v>
      </c>
      <c r="Q48" s="284">
        <f>MCF!R47</f>
        <v>1</v>
      </c>
      <c r="R48" s="67">
        <f t="shared" si="5"/>
        <v>0.75852116978014739</v>
      </c>
      <c r="S48" s="67">
        <f t="shared" si="7"/>
        <v>0.75852116978014739</v>
      </c>
      <c r="T48" s="67">
        <f t="shared" si="8"/>
        <v>0</v>
      </c>
      <c r="U48" s="67">
        <f t="shared" si="9"/>
        <v>7.017610663942575</v>
      </c>
      <c r="V48" s="67">
        <f t="shared" si="10"/>
        <v>0.45383519552909113</v>
      </c>
      <c r="W48" s="100">
        <f t="shared" si="11"/>
        <v>0.30255679701939409</v>
      </c>
    </row>
    <row r="49" spans="2:23">
      <c r="B49" s="96">
        <f>Amnt_Deposited!B44</f>
        <v>2030</v>
      </c>
      <c r="C49" s="99">
        <f>Amnt_Deposited!D44</f>
        <v>3.9551916</v>
      </c>
      <c r="D49" s="418">
        <f>Dry_Matter_Content!D36</f>
        <v>0.44</v>
      </c>
      <c r="E49" s="284">
        <f>MCF!R48</f>
        <v>1</v>
      </c>
      <c r="F49" s="67">
        <f t="shared" si="0"/>
        <v>0.38286254687999999</v>
      </c>
      <c r="G49" s="67">
        <f t="shared" si="1"/>
        <v>0.38286254687999999</v>
      </c>
      <c r="H49" s="67">
        <f t="shared" si="2"/>
        <v>0</v>
      </c>
      <c r="I49" s="67">
        <f t="shared" si="3"/>
        <v>3.54976012464601</v>
      </c>
      <c r="J49" s="67">
        <f t="shared" si="4"/>
        <v>0.22962598358219682</v>
      </c>
      <c r="K49" s="100">
        <f t="shared" si="6"/>
        <v>0.15308398905479786</v>
      </c>
      <c r="O49" s="96">
        <f>Amnt_Deposited!B44</f>
        <v>2030</v>
      </c>
      <c r="P49" s="99">
        <f>Amnt_Deposited!D44</f>
        <v>3.9551916</v>
      </c>
      <c r="Q49" s="284">
        <f>MCF!R48</f>
        <v>1</v>
      </c>
      <c r="R49" s="67">
        <f t="shared" si="5"/>
        <v>0.79103832000000007</v>
      </c>
      <c r="S49" s="67">
        <f t="shared" si="7"/>
        <v>0.79103832000000007</v>
      </c>
      <c r="T49" s="67">
        <f t="shared" si="8"/>
        <v>0</v>
      </c>
      <c r="U49" s="67">
        <f t="shared" si="9"/>
        <v>7.3342151335661354</v>
      </c>
      <c r="V49" s="67">
        <f t="shared" si="10"/>
        <v>0.47443385037643965</v>
      </c>
      <c r="W49" s="100">
        <f t="shared" si="11"/>
        <v>0.31628923358429306</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3.3097744023685083</v>
      </c>
      <c r="J50" s="67">
        <f t="shared" si="4"/>
        <v>0.23998572227750165</v>
      </c>
      <c r="K50" s="100">
        <f t="shared" si="6"/>
        <v>0.15999048151833442</v>
      </c>
      <c r="O50" s="96">
        <f>Amnt_Deposited!B45</f>
        <v>2031</v>
      </c>
      <c r="P50" s="99">
        <f>Amnt_Deposited!D45</f>
        <v>0</v>
      </c>
      <c r="Q50" s="284">
        <f>MCF!R49</f>
        <v>1</v>
      </c>
      <c r="R50" s="67">
        <f t="shared" si="5"/>
        <v>0</v>
      </c>
      <c r="S50" s="67">
        <f t="shared" si="7"/>
        <v>0</v>
      </c>
      <c r="T50" s="67">
        <f t="shared" si="8"/>
        <v>0</v>
      </c>
      <c r="U50" s="67">
        <f t="shared" si="9"/>
        <v>6.8383768643977438</v>
      </c>
      <c r="V50" s="67">
        <f t="shared" si="10"/>
        <v>0.4958382691683918</v>
      </c>
      <c r="W50" s="100">
        <f t="shared" si="11"/>
        <v>0.33055884611226116</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3.0860131980513006</v>
      </c>
      <c r="J51" s="67">
        <f t="shared" si="4"/>
        <v>0.22376120431720781</v>
      </c>
      <c r="K51" s="100">
        <f t="shared" si="6"/>
        <v>0.14917413621147185</v>
      </c>
      <c r="O51" s="96">
        <f>Amnt_Deposited!B46</f>
        <v>2032</v>
      </c>
      <c r="P51" s="99">
        <f>Amnt_Deposited!D46</f>
        <v>0</v>
      </c>
      <c r="Q51" s="284">
        <f>MCF!R50</f>
        <v>1</v>
      </c>
      <c r="R51" s="67">
        <f t="shared" ref="R51:R82" si="13">P51*$W$6*DOCF*Q51</f>
        <v>0</v>
      </c>
      <c r="S51" s="67">
        <f t="shared" si="7"/>
        <v>0</v>
      </c>
      <c r="T51" s="67">
        <f t="shared" si="8"/>
        <v>0</v>
      </c>
      <c r="U51" s="67">
        <f t="shared" si="9"/>
        <v>6.3760603265522731</v>
      </c>
      <c r="V51" s="67">
        <f t="shared" si="10"/>
        <v>0.46231653784547061</v>
      </c>
      <c r="W51" s="100">
        <f t="shared" si="11"/>
        <v>0.30821102523031374</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2.8773796340112239</v>
      </c>
      <c r="J52" s="67">
        <f t="shared" si="4"/>
        <v>0.20863356404007674</v>
      </c>
      <c r="K52" s="100">
        <f t="shared" si="6"/>
        <v>0.13908904269338448</v>
      </c>
      <c r="O52" s="96">
        <f>Amnt_Deposited!B47</f>
        <v>2033</v>
      </c>
      <c r="P52" s="99">
        <f>Amnt_Deposited!D47</f>
        <v>0</v>
      </c>
      <c r="Q52" s="284">
        <f>MCF!R51</f>
        <v>1</v>
      </c>
      <c r="R52" s="67">
        <f t="shared" si="13"/>
        <v>0</v>
      </c>
      <c r="S52" s="67">
        <f t="shared" si="7"/>
        <v>0</v>
      </c>
      <c r="T52" s="67">
        <f t="shared" si="8"/>
        <v>0</v>
      </c>
      <c r="U52" s="67">
        <f t="shared" si="9"/>
        <v>5.9449992438248422</v>
      </c>
      <c r="V52" s="67">
        <f t="shared" si="10"/>
        <v>0.43106108272743121</v>
      </c>
      <c r="W52" s="100">
        <f t="shared" si="11"/>
        <v>0.28737405515162079</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2.6828509882753044</v>
      </c>
      <c r="J53" s="67">
        <f t="shared" si="4"/>
        <v>0.19452864573591944</v>
      </c>
      <c r="K53" s="100">
        <f t="shared" si="6"/>
        <v>0.12968576382394628</v>
      </c>
      <c r="O53" s="96">
        <f>Amnt_Deposited!B48</f>
        <v>2034</v>
      </c>
      <c r="P53" s="99">
        <f>Amnt_Deposited!D48</f>
        <v>0</v>
      </c>
      <c r="Q53" s="284">
        <f>MCF!R52</f>
        <v>1</v>
      </c>
      <c r="R53" s="67">
        <f t="shared" si="13"/>
        <v>0</v>
      </c>
      <c r="S53" s="67">
        <f t="shared" si="7"/>
        <v>0</v>
      </c>
      <c r="T53" s="67">
        <f t="shared" si="8"/>
        <v>0</v>
      </c>
      <c r="U53" s="67">
        <f t="shared" si="9"/>
        <v>5.543080554287819</v>
      </c>
      <c r="V53" s="67">
        <f t="shared" si="10"/>
        <v>0.40191868953702364</v>
      </c>
      <c r="W53" s="100">
        <f t="shared" si="11"/>
        <v>0.26794579302468241</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2.5014736811964595</v>
      </c>
      <c r="J54" s="67">
        <f t="shared" si="4"/>
        <v>0.18137730707884489</v>
      </c>
      <c r="K54" s="100">
        <f t="shared" si="6"/>
        <v>0.12091820471922993</v>
      </c>
      <c r="O54" s="96">
        <f>Amnt_Deposited!B49</f>
        <v>2035</v>
      </c>
      <c r="P54" s="99">
        <f>Amnt_Deposited!D49</f>
        <v>0</v>
      </c>
      <c r="Q54" s="284">
        <f>MCF!R53</f>
        <v>1</v>
      </c>
      <c r="R54" s="67">
        <f t="shared" si="13"/>
        <v>0</v>
      </c>
      <c r="S54" s="67">
        <f t="shared" si="7"/>
        <v>0</v>
      </c>
      <c r="T54" s="67">
        <f t="shared" si="8"/>
        <v>0</v>
      </c>
      <c r="U54" s="67">
        <f t="shared" si="9"/>
        <v>5.1683340520588006</v>
      </c>
      <c r="V54" s="67">
        <f t="shared" si="10"/>
        <v>0.37474650222901834</v>
      </c>
      <c r="W54" s="100">
        <f t="shared" si="11"/>
        <v>0.24983100148601223</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2.3323586010049611</v>
      </c>
      <c r="J55" s="67">
        <f t="shared" si="4"/>
        <v>0.16911508019149837</v>
      </c>
      <c r="K55" s="100">
        <f t="shared" si="6"/>
        <v>0.11274338679433224</v>
      </c>
      <c r="O55" s="96">
        <f>Amnt_Deposited!B50</f>
        <v>2036</v>
      </c>
      <c r="P55" s="99">
        <f>Amnt_Deposited!D50</f>
        <v>0</v>
      </c>
      <c r="Q55" s="284">
        <f>MCF!R54</f>
        <v>1</v>
      </c>
      <c r="R55" s="67">
        <f t="shared" si="13"/>
        <v>0</v>
      </c>
      <c r="S55" s="67">
        <f t="shared" si="7"/>
        <v>0</v>
      </c>
      <c r="T55" s="67">
        <f t="shared" si="8"/>
        <v>0</v>
      </c>
      <c r="U55" s="67">
        <f t="shared" si="9"/>
        <v>4.8189227293490928</v>
      </c>
      <c r="V55" s="67">
        <f t="shared" si="10"/>
        <v>0.34941132270970737</v>
      </c>
      <c r="W55" s="100">
        <f t="shared" si="11"/>
        <v>0.23294088180647157</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2.1746767453815092</v>
      </c>
      <c r="J56" s="67">
        <f t="shared" si="4"/>
        <v>0.15768185562345194</v>
      </c>
      <c r="K56" s="100">
        <f t="shared" si="6"/>
        <v>0.10512123708230128</v>
      </c>
      <c r="O56" s="96">
        <f>Amnt_Deposited!B51</f>
        <v>2037</v>
      </c>
      <c r="P56" s="99">
        <f>Amnt_Deposited!D51</f>
        <v>0</v>
      </c>
      <c r="Q56" s="284">
        <f>MCF!R55</f>
        <v>1</v>
      </c>
      <c r="R56" s="67">
        <f t="shared" si="13"/>
        <v>0</v>
      </c>
      <c r="S56" s="67">
        <f t="shared" si="7"/>
        <v>0</v>
      </c>
      <c r="T56" s="67">
        <f t="shared" si="8"/>
        <v>0</v>
      </c>
      <c r="U56" s="67">
        <f t="shared" si="9"/>
        <v>4.4931337714493988</v>
      </c>
      <c r="V56" s="67">
        <f t="shared" si="10"/>
        <v>0.32578895789969403</v>
      </c>
      <c r="W56" s="100">
        <f t="shared" si="11"/>
        <v>0.21719263859979601</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2.0276551576869006</v>
      </c>
      <c r="J57" s="67">
        <f t="shared" si="4"/>
        <v>0.14702158769460857</v>
      </c>
      <c r="K57" s="100">
        <f t="shared" si="6"/>
        <v>9.8014391796405712E-2</v>
      </c>
      <c r="O57" s="96">
        <f>Amnt_Deposited!B52</f>
        <v>2038</v>
      </c>
      <c r="P57" s="99">
        <f>Amnt_Deposited!D52</f>
        <v>0</v>
      </c>
      <c r="Q57" s="284">
        <f>MCF!R56</f>
        <v>1</v>
      </c>
      <c r="R57" s="67">
        <f t="shared" si="13"/>
        <v>0</v>
      </c>
      <c r="S57" s="67">
        <f t="shared" si="7"/>
        <v>0</v>
      </c>
      <c r="T57" s="67">
        <f t="shared" si="8"/>
        <v>0</v>
      </c>
      <c r="U57" s="67">
        <f t="shared" si="9"/>
        <v>4.1893701605101246</v>
      </c>
      <c r="V57" s="67">
        <f t="shared" si="10"/>
        <v>0.3037636109392739</v>
      </c>
      <c r="W57" s="100">
        <f t="shared" si="11"/>
        <v>0.20250907395951592</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1.8905731379276871</v>
      </c>
      <c r="J58" s="67">
        <f t="shared" si="4"/>
        <v>0.13708201975921347</v>
      </c>
      <c r="K58" s="100">
        <f t="shared" si="6"/>
        <v>9.138801317280898E-2</v>
      </c>
      <c r="O58" s="96">
        <f>Amnt_Deposited!B53</f>
        <v>2039</v>
      </c>
      <c r="P58" s="99">
        <f>Amnt_Deposited!D53</f>
        <v>0</v>
      </c>
      <c r="Q58" s="284">
        <f>MCF!R57</f>
        <v>1</v>
      </c>
      <c r="R58" s="67">
        <f t="shared" si="13"/>
        <v>0</v>
      </c>
      <c r="S58" s="67">
        <f t="shared" si="7"/>
        <v>0</v>
      </c>
      <c r="T58" s="67">
        <f t="shared" si="8"/>
        <v>0</v>
      </c>
      <c r="U58" s="67">
        <f t="shared" si="9"/>
        <v>3.9061428469580308</v>
      </c>
      <c r="V58" s="67">
        <f t="shared" si="10"/>
        <v>0.28322731355209385</v>
      </c>
      <c r="W58" s="100">
        <f t="shared" si="11"/>
        <v>0.18881820903472923</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1.7627587098839714</v>
      </c>
      <c r="J59" s="67">
        <f t="shared" si="4"/>
        <v>0.12781442804371571</v>
      </c>
      <c r="K59" s="100">
        <f t="shared" si="6"/>
        <v>8.5209618695810466E-2</v>
      </c>
      <c r="O59" s="96">
        <f>Amnt_Deposited!B54</f>
        <v>2040</v>
      </c>
      <c r="P59" s="99">
        <f>Amnt_Deposited!D54</f>
        <v>0</v>
      </c>
      <c r="Q59" s="284">
        <f>MCF!R58</f>
        <v>1</v>
      </c>
      <c r="R59" s="67">
        <f t="shared" si="13"/>
        <v>0</v>
      </c>
      <c r="S59" s="67">
        <f t="shared" si="7"/>
        <v>0</v>
      </c>
      <c r="T59" s="67">
        <f t="shared" si="8"/>
        <v>0</v>
      </c>
      <c r="U59" s="67">
        <f t="shared" si="9"/>
        <v>3.6420634501734943</v>
      </c>
      <c r="V59" s="67">
        <f t="shared" si="10"/>
        <v>0.26407939678453657</v>
      </c>
      <c r="W59" s="100">
        <f t="shared" si="11"/>
        <v>0.17605293118969104</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1.6435853270811973</v>
      </c>
      <c r="J60" s="67">
        <f t="shared" si="4"/>
        <v>0.11917338280277405</v>
      </c>
      <c r="K60" s="100">
        <f t="shared" si="6"/>
        <v>7.9448921868516029E-2</v>
      </c>
      <c r="O60" s="96">
        <f>Amnt_Deposited!B55</f>
        <v>2041</v>
      </c>
      <c r="P60" s="99">
        <f>Amnt_Deposited!D55</f>
        <v>0</v>
      </c>
      <c r="Q60" s="284">
        <f>MCF!R59</f>
        <v>1</v>
      </c>
      <c r="R60" s="67">
        <f t="shared" si="13"/>
        <v>0</v>
      </c>
      <c r="S60" s="67">
        <f t="shared" si="7"/>
        <v>0</v>
      </c>
      <c r="T60" s="67">
        <f t="shared" si="8"/>
        <v>0</v>
      </c>
      <c r="U60" s="67">
        <f t="shared" si="9"/>
        <v>3.3958374526471018</v>
      </c>
      <c r="V60" s="67">
        <f t="shared" si="10"/>
        <v>0.24622599752639265</v>
      </c>
      <c r="W60" s="100">
        <f t="shared" si="11"/>
        <v>0.16415066501759509</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1.532468801458605</v>
      </c>
      <c r="J61" s="67">
        <f t="shared" si="4"/>
        <v>0.11111652562259233</v>
      </c>
      <c r="K61" s="100">
        <f t="shared" si="6"/>
        <v>7.4077683748394879E-2</v>
      </c>
      <c r="O61" s="96">
        <f>Amnt_Deposited!B56</f>
        <v>2042</v>
      </c>
      <c r="P61" s="99">
        <f>Amnt_Deposited!D56</f>
        <v>0</v>
      </c>
      <c r="Q61" s="284">
        <f>MCF!R60</f>
        <v>1</v>
      </c>
      <c r="R61" s="67">
        <f t="shared" si="13"/>
        <v>0</v>
      </c>
      <c r="S61" s="67">
        <f t="shared" si="7"/>
        <v>0</v>
      </c>
      <c r="T61" s="67">
        <f t="shared" si="8"/>
        <v>0</v>
      </c>
      <c r="U61" s="67">
        <f t="shared" si="9"/>
        <v>3.166257854253316</v>
      </c>
      <c r="V61" s="67">
        <f t="shared" si="10"/>
        <v>0.22957959839378581</v>
      </c>
      <c r="W61" s="100">
        <f t="shared" si="11"/>
        <v>0.15305306559585719</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1.4288644396786789</v>
      </c>
      <c r="J62" s="67">
        <f t="shared" si="4"/>
        <v>0.10360436177992605</v>
      </c>
      <c r="K62" s="100">
        <f t="shared" si="6"/>
        <v>6.9069574519950688E-2</v>
      </c>
      <c r="O62" s="96">
        <f>Amnt_Deposited!B57</f>
        <v>2043</v>
      </c>
      <c r="P62" s="99">
        <f>Amnt_Deposited!D57</f>
        <v>0</v>
      </c>
      <c r="Q62" s="284">
        <f>MCF!R61</f>
        <v>1</v>
      </c>
      <c r="R62" s="67">
        <f t="shared" si="13"/>
        <v>0</v>
      </c>
      <c r="S62" s="67">
        <f t="shared" si="7"/>
        <v>0</v>
      </c>
      <c r="T62" s="67">
        <f t="shared" si="8"/>
        <v>0</v>
      </c>
      <c r="U62" s="67">
        <f t="shared" si="9"/>
        <v>2.9521992555344605</v>
      </c>
      <c r="V62" s="67">
        <f t="shared" si="10"/>
        <v>0.21405859871885546</v>
      </c>
      <c r="W62" s="100">
        <f t="shared" si="11"/>
        <v>0.14270573247923696</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1.3322643730397759</v>
      </c>
      <c r="J63" s="67">
        <f t="shared" si="4"/>
        <v>9.6600066638903082E-2</v>
      </c>
      <c r="K63" s="100">
        <f t="shared" si="6"/>
        <v>6.4400044425935388E-2</v>
      </c>
      <c r="O63" s="96">
        <f>Amnt_Deposited!B58</f>
        <v>2044</v>
      </c>
      <c r="P63" s="99">
        <f>Amnt_Deposited!D58</f>
        <v>0</v>
      </c>
      <c r="Q63" s="284">
        <f>MCF!R62</f>
        <v>1</v>
      </c>
      <c r="R63" s="67">
        <f t="shared" si="13"/>
        <v>0</v>
      </c>
      <c r="S63" s="67">
        <f t="shared" si="7"/>
        <v>0</v>
      </c>
      <c r="T63" s="67">
        <f t="shared" si="8"/>
        <v>0</v>
      </c>
      <c r="U63" s="67">
        <f t="shared" si="9"/>
        <v>2.7526123409912722</v>
      </c>
      <c r="V63" s="67">
        <f t="shared" si="10"/>
        <v>0.19958691454318817</v>
      </c>
      <c r="W63" s="100">
        <f t="shared" si="11"/>
        <v>0.13305794302879209</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1.2421950679031599</v>
      </c>
      <c r="J64" s="67">
        <f t="shared" si="4"/>
        <v>9.0069305136615999E-2</v>
      </c>
      <c r="K64" s="100">
        <f t="shared" si="6"/>
        <v>6.0046203424410666E-2</v>
      </c>
      <c r="O64" s="96">
        <f>Amnt_Deposited!B59</f>
        <v>2045</v>
      </c>
      <c r="P64" s="99">
        <f>Amnt_Deposited!D59</f>
        <v>0</v>
      </c>
      <c r="Q64" s="284">
        <f>MCF!R63</f>
        <v>1</v>
      </c>
      <c r="R64" s="67">
        <f t="shared" si="13"/>
        <v>0</v>
      </c>
      <c r="S64" s="67">
        <f t="shared" si="7"/>
        <v>0</v>
      </c>
      <c r="T64" s="67">
        <f t="shared" si="8"/>
        <v>0</v>
      </c>
      <c r="U64" s="67">
        <f t="shared" si="9"/>
        <v>2.5665187353371071</v>
      </c>
      <c r="V64" s="67">
        <f t="shared" si="10"/>
        <v>0.18609360565416527</v>
      </c>
      <c r="W64" s="100">
        <f t="shared" si="11"/>
        <v>0.12406240376944351</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1.1582150044305561</v>
      </c>
      <c r="J65" s="67">
        <f t="shared" si="4"/>
        <v>8.3980063472603839E-2</v>
      </c>
      <c r="K65" s="100">
        <f t="shared" si="6"/>
        <v>5.598670898173589E-2</v>
      </c>
      <c r="O65" s="96">
        <f>Amnt_Deposited!B60</f>
        <v>2046</v>
      </c>
      <c r="P65" s="99">
        <f>Amnt_Deposited!D60</f>
        <v>0</v>
      </c>
      <c r="Q65" s="284">
        <f>MCF!R64</f>
        <v>1</v>
      </c>
      <c r="R65" s="67">
        <f t="shared" si="13"/>
        <v>0</v>
      </c>
      <c r="S65" s="67">
        <f t="shared" si="7"/>
        <v>0</v>
      </c>
      <c r="T65" s="67">
        <f t="shared" si="8"/>
        <v>0</v>
      </c>
      <c r="U65" s="67">
        <f t="shared" si="9"/>
        <v>2.3930062075011489</v>
      </c>
      <c r="V65" s="67">
        <f t="shared" si="10"/>
        <v>0.17351252783595833</v>
      </c>
      <c r="W65" s="100">
        <f t="shared" si="11"/>
        <v>0.11567501855730555</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1.079912512253391</v>
      </c>
      <c r="J66" s="67">
        <f t="shared" si="4"/>
        <v>7.8302492177165103E-2</v>
      </c>
      <c r="K66" s="100">
        <f t="shared" si="6"/>
        <v>5.22016614514434E-2</v>
      </c>
      <c r="O66" s="96">
        <f>Amnt_Deposited!B61</f>
        <v>2047</v>
      </c>
      <c r="P66" s="99">
        <f>Amnt_Deposited!D61</f>
        <v>0</v>
      </c>
      <c r="Q66" s="284">
        <f>MCF!R65</f>
        <v>1</v>
      </c>
      <c r="R66" s="67">
        <f t="shared" si="13"/>
        <v>0</v>
      </c>
      <c r="S66" s="67">
        <f t="shared" si="7"/>
        <v>0</v>
      </c>
      <c r="T66" s="67">
        <f t="shared" si="8"/>
        <v>0</v>
      </c>
      <c r="U66" s="67">
        <f t="shared" si="9"/>
        <v>2.2312241988706427</v>
      </c>
      <c r="V66" s="67">
        <f t="shared" si="10"/>
        <v>0.16178200863050637</v>
      </c>
      <c r="W66" s="100">
        <f t="shared" si="11"/>
        <v>0.10785467242033758</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1.0069037524641684</v>
      </c>
      <c r="J67" s="67">
        <f t="shared" si="4"/>
        <v>7.3008759789222596E-2</v>
      </c>
      <c r="K67" s="100">
        <f t="shared" si="6"/>
        <v>4.8672506526148393E-2</v>
      </c>
      <c r="O67" s="96">
        <f>Amnt_Deposited!B62</f>
        <v>2048</v>
      </c>
      <c r="P67" s="99">
        <f>Amnt_Deposited!D62</f>
        <v>0</v>
      </c>
      <c r="Q67" s="284">
        <f>MCF!R66</f>
        <v>1</v>
      </c>
      <c r="R67" s="67">
        <f t="shared" si="13"/>
        <v>0</v>
      </c>
      <c r="S67" s="67">
        <f t="shared" si="7"/>
        <v>0</v>
      </c>
      <c r="T67" s="67">
        <f t="shared" si="8"/>
        <v>0</v>
      </c>
      <c r="U67" s="67">
        <f t="shared" si="9"/>
        <v>2.0803796538515877</v>
      </c>
      <c r="V67" s="67">
        <f t="shared" si="10"/>
        <v>0.15084454501905495</v>
      </c>
      <c r="W67" s="100">
        <f t="shared" si="11"/>
        <v>0.10056303001270329</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0.93883083603769935</v>
      </c>
      <c r="J68" s="67">
        <f t="shared" si="4"/>
        <v>6.8072916426469052E-2</v>
      </c>
      <c r="K68" s="100">
        <f t="shared" si="6"/>
        <v>4.5381944284312699E-2</v>
      </c>
      <c r="O68" s="96">
        <f>Amnt_Deposited!B63</f>
        <v>2049</v>
      </c>
      <c r="P68" s="99">
        <f>Amnt_Deposited!D63</f>
        <v>0</v>
      </c>
      <c r="Q68" s="284">
        <f>MCF!R67</f>
        <v>1</v>
      </c>
      <c r="R68" s="67">
        <f t="shared" si="13"/>
        <v>0</v>
      </c>
      <c r="S68" s="67">
        <f t="shared" si="7"/>
        <v>0</v>
      </c>
      <c r="T68" s="67">
        <f t="shared" si="8"/>
        <v>0</v>
      </c>
      <c r="U68" s="67">
        <f t="shared" si="9"/>
        <v>1.9397331323092963</v>
      </c>
      <c r="V68" s="67">
        <f t="shared" si="10"/>
        <v>0.14064652154229143</v>
      </c>
      <c r="W68" s="100">
        <f t="shared" si="11"/>
        <v>9.3764347694860944E-2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0.8753600694586855</v>
      </c>
      <c r="J69" s="67">
        <f t="shared" si="4"/>
        <v>6.3470766579013849E-2</v>
      </c>
      <c r="K69" s="100">
        <f t="shared" si="6"/>
        <v>4.2313844386009228E-2</v>
      </c>
      <c r="O69" s="96">
        <f>Amnt_Deposited!B64</f>
        <v>2050</v>
      </c>
      <c r="P69" s="99">
        <f>Amnt_Deposited!D64</f>
        <v>0</v>
      </c>
      <c r="Q69" s="284">
        <f>MCF!R68</f>
        <v>1</v>
      </c>
      <c r="R69" s="67">
        <f t="shared" si="13"/>
        <v>0</v>
      </c>
      <c r="S69" s="67">
        <f t="shared" si="7"/>
        <v>0</v>
      </c>
      <c r="T69" s="67">
        <f t="shared" si="8"/>
        <v>0</v>
      </c>
      <c r="U69" s="67">
        <f t="shared" si="9"/>
        <v>1.808595184831995</v>
      </c>
      <c r="V69" s="67">
        <f t="shared" si="10"/>
        <v>0.13113794747730134</v>
      </c>
      <c r="W69" s="100">
        <f t="shared" si="11"/>
        <v>8.7425298318200895E-2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0.81618031895571996</v>
      </c>
      <c r="J70" s="67">
        <f t="shared" si="4"/>
        <v>5.917975050296552E-2</v>
      </c>
      <c r="K70" s="100">
        <f t="shared" si="6"/>
        <v>3.9453167001977013E-2</v>
      </c>
      <c r="O70" s="96">
        <f>Amnt_Deposited!B65</f>
        <v>2051</v>
      </c>
      <c r="P70" s="99">
        <f>Amnt_Deposited!D65</f>
        <v>0</v>
      </c>
      <c r="Q70" s="284">
        <f>MCF!R69</f>
        <v>1</v>
      </c>
      <c r="R70" s="67">
        <f t="shared" si="13"/>
        <v>0</v>
      </c>
      <c r="S70" s="67">
        <f t="shared" si="7"/>
        <v>0</v>
      </c>
      <c r="T70" s="67">
        <f t="shared" si="8"/>
        <v>0</v>
      </c>
      <c r="U70" s="67">
        <f t="shared" si="9"/>
        <v>1.6863229730490084</v>
      </c>
      <c r="V70" s="67">
        <f t="shared" si="10"/>
        <v>0.12227221178298663</v>
      </c>
      <c r="W70" s="100">
        <f t="shared" si="11"/>
        <v>8.1514807855324417E-2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0.76100148532317902</v>
      </c>
      <c r="J71" s="67">
        <f t="shared" si="4"/>
        <v>5.5178833632540981E-2</v>
      </c>
      <c r="K71" s="100">
        <f t="shared" si="6"/>
        <v>3.6785889088360654E-2</v>
      </c>
      <c r="O71" s="96">
        <f>Amnt_Deposited!B66</f>
        <v>2052</v>
      </c>
      <c r="P71" s="99">
        <f>Amnt_Deposited!D66</f>
        <v>0</v>
      </c>
      <c r="Q71" s="284">
        <f>MCF!R70</f>
        <v>1</v>
      </c>
      <c r="R71" s="67">
        <f t="shared" si="13"/>
        <v>0</v>
      </c>
      <c r="S71" s="67">
        <f t="shared" si="7"/>
        <v>0</v>
      </c>
      <c r="T71" s="67">
        <f t="shared" si="8"/>
        <v>0</v>
      </c>
      <c r="U71" s="67">
        <f t="shared" si="9"/>
        <v>1.5723171184363203</v>
      </c>
      <c r="V71" s="67">
        <f t="shared" si="10"/>
        <v>0.114005854612688</v>
      </c>
      <c r="W71" s="100">
        <f t="shared" si="11"/>
        <v>7.6003903075125334E-2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0.70955308185457933</v>
      </c>
      <c r="J72" s="67">
        <f t="shared" si="4"/>
        <v>5.1448403468599704E-2</v>
      </c>
      <c r="K72" s="100">
        <f t="shared" si="6"/>
        <v>3.4298935645733136E-2</v>
      </c>
      <c r="O72" s="96">
        <f>Amnt_Deposited!B67</f>
        <v>2053</v>
      </c>
      <c r="P72" s="99">
        <f>Amnt_Deposited!D67</f>
        <v>0</v>
      </c>
      <c r="Q72" s="284">
        <f>MCF!R71</f>
        <v>1</v>
      </c>
      <c r="R72" s="67">
        <f t="shared" si="13"/>
        <v>0</v>
      </c>
      <c r="S72" s="67">
        <f t="shared" si="7"/>
        <v>0</v>
      </c>
      <c r="T72" s="67">
        <f t="shared" si="8"/>
        <v>0</v>
      </c>
      <c r="U72" s="67">
        <f t="shared" si="9"/>
        <v>1.4660187641623539</v>
      </c>
      <c r="V72" s="67">
        <f t="shared" si="10"/>
        <v>0.10629835427396633</v>
      </c>
      <c r="W72" s="100">
        <f t="shared" si="11"/>
        <v>7.0865569515977556E-2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0.66158290841642919</v>
      </c>
      <c r="J73" s="67">
        <f t="shared" si="4"/>
        <v>4.7970173438150118E-2</v>
      </c>
      <c r="K73" s="100">
        <f t="shared" si="6"/>
        <v>3.198011562543341E-2</v>
      </c>
      <c r="O73" s="96">
        <f>Amnt_Deposited!B68</f>
        <v>2054</v>
      </c>
      <c r="P73" s="99">
        <f>Amnt_Deposited!D68</f>
        <v>0</v>
      </c>
      <c r="Q73" s="284">
        <f>MCF!R72</f>
        <v>1</v>
      </c>
      <c r="R73" s="67">
        <f t="shared" si="13"/>
        <v>0</v>
      </c>
      <c r="S73" s="67">
        <f t="shared" si="7"/>
        <v>0</v>
      </c>
      <c r="T73" s="67">
        <f t="shared" si="8"/>
        <v>0</v>
      </c>
      <c r="U73" s="67">
        <f t="shared" si="9"/>
        <v>1.3669068355711347</v>
      </c>
      <c r="V73" s="67">
        <f t="shared" si="10"/>
        <v>9.9111928591219242E-2</v>
      </c>
      <c r="W73" s="100">
        <f t="shared" si="11"/>
        <v>6.6074619060812828E-2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0.61685581516288157</v>
      </c>
      <c r="J74" s="67">
        <f t="shared" si="4"/>
        <v>4.4727093253547644E-2</v>
      </c>
      <c r="K74" s="100">
        <f t="shared" si="6"/>
        <v>2.981806216903176E-2</v>
      </c>
      <c r="O74" s="96">
        <f>Amnt_Deposited!B69</f>
        <v>2055</v>
      </c>
      <c r="P74" s="99">
        <f>Amnt_Deposited!D69</f>
        <v>0</v>
      </c>
      <c r="Q74" s="284">
        <f>MCF!R73</f>
        <v>1</v>
      </c>
      <c r="R74" s="67">
        <f t="shared" si="13"/>
        <v>0</v>
      </c>
      <c r="S74" s="67">
        <f t="shared" si="7"/>
        <v>0</v>
      </c>
      <c r="T74" s="67">
        <f t="shared" si="8"/>
        <v>0</v>
      </c>
      <c r="U74" s="67">
        <f t="shared" si="9"/>
        <v>1.2744954858737223</v>
      </c>
      <c r="V74" s="67">
        <f t="shared" si="10"/>
        <v>9.2411349697412479E-2</v>
      </c>
      <c r="W74" s="100">
        <f t="shared" si="11"/>
        <v>6.160756646494165E-2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0.57515254983091668</v>
      </c>
      <c r="J75" s="67">
        <f t="shared" si="4"/>
        <v>4.1703265331964855E-2</v>
      </c>
      <c r="K75" s="100">
        <f t="shared" si="6"/>
        <v>2.7802176887976569E-2</v>
      </c>
      <c r="O75" s="96">
        <f>Amnt_Deposited!B70</f>
        <v>2056</v>
      </c>
      <c r="P75" s="99">
        <f>Amnt_Deposited!D70</f>
        <v>0</v>
      </c>
      <c r="Q75" s="284">
        <f>MCF!R74</f>
        <v>1</v>
      </c>
      <c r="R75" s="67">
        <f t="shared" si="13"/>
        <v>0</v>
      </c>
      <c r="S75" s="67">
        <f t="shared" si="7"/>
        <v>0</v>
      </c>
      <c r="T75" s="67">
        <f t="shared" si="8"/>
        <v>0</v>
      </c>
      <c r="U75" s="67">
        <f t="shared" si="9"/>
        <v>1.1883317145266874</v>
      </c>
      <c r="V75" s="67">
        <f t="shared" si="10"/>
        <v>8.6163771347034832E-2</v>
      </c>
      <c r="W75" s="100">
        <f t="shared" si="11"/>
        <v>5.7442514231356552E-2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0.53626868296549468</v>
      </c>
      <c r="J76" s="67">
        <f t="shared" si="4"/>
        <v>3.8883866865422015E-2</v>
      </c>
      <c r="K76" s="100">
        <f t="shared" si="6"/>
        <v>2.5922577910281342E-2</v>
      </c>
      <c r="O76" s="96">
        <f>Amnt_Deposited!B71</f>
        <v>2057</v>
      </c>
      <c r="P76" s="99">
        <f>Amnt_Deposited!D71</f>
        <v>0</v>
      </c>
      <c r="Q76" s="284">
        <f>MCF!R75</f>
        <v>1</v>
      </c>
      <c r="R76" s="67">
        <f t="shared" si="13"/>
        <v>0</v>
      </c>
      <c r="S76" s="67">
        <f t="shared" si="7"/>
        <v>0</v>
      </c>
      <c r="T76" s="67">
        <f t="shared" si="8"/>
        <v>0</v>
      </c>
      <c r="U76" s="67">
        <f t="shared" si="9"/>
        <v>1.1079931466229229</v>
      </c>
      <c r="V76" s="67">
        <f t="shared" si="10"/>
        <v>8.0338567903764493E-2</v>
      </c>
      <c r="W76" s="100">
        <f t="shared" si="11"/>
        <v>5.3559045269176327E-2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0.50001360580612952</v>
      </c>
      <c r="J77" s="67">
        <f t="shared" si="4"/>
        <v>3.6255077159365164E-2</v>
      </c>
      <c r="K77" s="100">
        <f t="shared" si="6"/>
        <v>2.4170051439576776E-2</v>
      </c>
      <c r="O77" s="96">
        <f>Amnt_Deposited!B72</f>
        <v>2058</v>
      </c>
      <c r="P77" s="99">
        <f>Amnt_Deposited!D72</f>
        <v>0</v>
      </c>
      <c r="Q77" s="284">
        <f>MCF!R76</f>
        <v>1</v>
      </c>
      <c r="R77" s="67">
        <f t="shared" si="13"/>
        <v>0</v>
      </c>
      <c r="S77" s="67">
        <f t="shared" si="7"/>
        <v>0</v>
      </c>
      <c r="T77" s="67">
        <f t="shared" si="8"/>
        <v>0</v>
      </c>
      <c r="U77" s="67">
        <f t="shared" si="9"/>
        <v>1.0330859624093585</v>
      </c>
      <c r="V77" s="67">
        <f t="shared" si="10"/>
        <v>7.490718421356439E-2</v>
      </c>
      <c r="W77" s="100">
        <f t="shared" si="11"/>
        <v>4.9938122809042924E-2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0.46620959592252414</v>
      </c>
      <c r="J78" s="67">
        <f t="shared" si="4"/>
        <v>3.3804009883605379E-2</v>
      </c>
      <c r="K78" s="100">
        <f t="shared" si="6"/>
        <v>2.2536006589070252E-2</v>
      </c>
      <c r="O78" s="96">
        <f>Amnt_Deposited!B73</f>
        <v>2059</v>
      </c>
      <c r="P78" s="99">
        <f>Amnt_Deposited!D73</f>
        <v>0</v>
      </c>
      <c r="Q78" s="284">
        <f>MCF!R77</f>
        <v>1</v>
      </c>
      <c r="R78" s="67">
        <f t="shared" si="13"/>
        <v>0</v>
      </c>
      <c r="S78" s="67">
        <f t="shared" si="7"/>
        <v>0</v>
      </c>
      <c r="T78" s="67">
        <f t="shared" si="8"/>
        <v>0</v>
      </c>
      <c r="U78" s="67">
        <f t="shared" si="9"/>
        <v>0.96324296678207466</v>
      </c>
      <c r="V78" s="67">
        <f t="shared" si="10"/>
        <v>6.9842995627283841E-2</v>
      </c>
      <c r="W78" s="100">
        <f t="shared" si="11"/>
        <v>4.6561997084855894E-2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0.43469094601901087</v>
      </c>
      <c r="J79" s="67">
        <f t="shared" si="4"/>
        <v>3.1518649903513253E-2</v>
      </c>
      <c r="K79" s="100">
        <f t="shared" si="6"/>
        <v>2.1012433269008833E-2</v>
      </c>
      <c r="O79" s="96">
        <f>Amnt_Deposited!B74</f>
        <v>2060</v>
      </c>
      <c r="P79" s="99">
        <f>Amnt_Deposited!D74</f>
        <v>0</v>
      </c>
      <c r="Q79" s="284">
        <f>MCF!R78</f>
        <v>1</v>
      </c>
      <c r="R79" s="67">
        <f t="shared" si="13"/>
        <v>0</v>
      </c>
      <c r="S79" s="67">
        <f t="shared" si="7"/>
        <v>0</v>
      </c>
      <c r="T79" s="67">
        <f t="shared" si="8"/>
        <v>0</v>
      </c>
      <c r="U79" s="67">
        <f t="shared" si="9"/>
        <v>0.89812178929547704</v>
      </c>
      <c r="V79" s="67">
        <f t="shared" si="10"/>
        <v>6.5121177486597626E-2</v>
      </c>
      <c r="W79" s="100">
        <f t="shared" si="11"/>
        <v>4.3414118324398412E-2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0.40530315163719588</v>
      </c>
      <c r="J80" s="67">
        <f t="shared" si="4"/>
        <v>2.9387794381814967E-2</v>
      </c>
      <c r="K80" s="100">
        <f t="shared" si="6"/>
        <v>1.9591862921209978E-2</v>
      </c>
      <c r="O80" s="96">
        <f>Amnt_Deposited!B75</f>
        <v>2061</v>
      </c>
      <c r="P80" s="99">
        <f>Amnt_Deposited!D75</f>
        <v>0</v>
      </c>
      <c r="Q80" s="284">
        <f>MCF!R79</f>
        <v>1</v>
      </c>
      <c r="R80" s="67">
        <f t="shared" si="13"/>
        <v>0</v>
      </c>
      <c r="S80" s="67">
        <f t="shared" si="7"/>
        <v>0</v>
      </c>
      <c r="T80" s="67">
        <f t="shared" si="8"/>
        <v>0</v>
      </c>
      <c r="U80" s="67">
        <f t="shared" si="9"/>
        <v>0.83740320586197503</v>
      </c>
      <c r="V80" s="67">
        <f t="shared" si="10"/>
        <v>6.0718583433501998E-2</v>
      </c>
      <c r="W80" s="100">
        <f t="shared" si="11"/>
        <v>4.0479055622334663E-2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0.37790215377492486</v>
      </c>
      <c r="J81" s="67">
        <f t="shared" si="4"/>
        <v>2.7400997862271022E-2</v>
      </c>
      <c r="K81" s="100">
        <f t="shared" si="6"/>
        <v>1.8267331908180681E-2</v>
      </c>
      <c r="O81" s="96">
        <f>Amnt_Deposited!B76</f>
        <v>2062</v>
      </c>
      <c r="P81" s="99">
        <f>Amnt_Deposited!D76</f>
        <v>0</v>
      </c>
      <c r="Q81" s="284">
        <f>MCF!R80</f>
        <v>1</v>
      </c>
      <c r="R81" s="67">
        <f t="shared" si="13"/>
        <v>0</v>
      </c>
      <c r="S81" s="67">
        <f t="shared" si="7"/>
        <v>0</v>
      </c>
      <c r="T81" s="67">
        <f t="shared" si="8"/>
        <v>0</v>
      </c>
      <c r="U81" s="67">
        <f t="shared" si="9"/>
        <v>0.78078957391513404</v>
      </c>
      <c r="V81" s="67">
        <f t="shared" si="10"/>
        <v>5.6613631946840957E-2</v>
      </c>
      <c r="W81" s="100">
        <f t="shared" si="11"/>
        <v>3.7742421297893972E-2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0.35235363270888725</v>
      </c>
      <c r="J82" s="67">
        <f t="shared" si="4"/>
        <v>2.55485210660376E-2</v>
      </c>
      <c r="K82" s="100">
        <f t="shared" si="6"/>
        <v>1.7032347377358398E-2</v>
      </c>
      <c r="O82" s="96">
        <f>Amnt_Deposited!B77</f>
        <v>2063</v>
      </c>
      <c r="P82" s="99">
        <f>Amnt_Deposited!D77</f>
        <v>0</v>
      </c>
      <c r="Q82" s="284">
        <f>MCF!R81</f>
        <v>1</v>
      </c>
      <c r="R82" s="67">
        <f t="shared" si="13"/>
        <v>0</v>
      </c>
      <c r="S82" s="67">
        <f t="shared" si="7"/>
        <v>0</v>
      </c>
      <c r="T82" s="67">
        <f t="shared" si="8"/>
        <v>0</v>
      </c>
      <c r="U82" s="67">
        <f t="shared" si="9"/>
        <v>0.72800337336546961</v>
      </c>
      <c r="V82" s="67">
        <f t="shared" si="10"/>
        <v>5.2786200549664465E-2</v>
      </c>
      <c r="W82" s="100">
        <f t="shared" si="11"/>
        <v>3.5190800366442974E-2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0.32853234955917687</v>
      </c>
      <c r="J83" s="67">
        <f t="shared" ref="J83:J99" si="18">I82*(1-$K$10)+H83</f>
        <v>2.3821283149710389E-2</v>
      </c>
      <c r="K83" s="100">
        <f t="shared" si="6"/>
        <v>1.5880855433140259E-2</v>
      </c>
      <c r="O83" s="96">
        <f>Amnt_Deposited!B78</f>
        <v>2064</v>
      </c>
      <c r="P83" s="99">
        <f>Amnt_Deposited!D78</f>
        <v>0</v>
      </c>
      <c r="Q83" s="284">
        <f>MCF!R82</f>
        <v>1</v>
      </c>
      <c r="R83" s="67">
        <f t="shared" ref="R83:R99" si="19">P83*$W$6*DOCF*Q83</f>
        <v>0</v>
      </c>
      <c r="S83" s="67">
        <f t="shared" si="7"/>
        <v>0</v>
      </c>
      <c r="T83" s="67">
        <f t="shared" si="8"/>
        <v>0</v>
      </c>
      <c r="U83" s="67">
        <f t="shared" si="9"/>
        <v>0.6787858461966465</v>
      </c>
      <c r="V83" s="67">
        <f t="shared" si="10"/>
        <v>4.9217527168823119E-2</v>
      </c>
      <c r="W83" s="100">
        <f t="shared" si="11"/>
        <v>3.2811684779215408E-2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0.30632153236815718</v>
      </c>
      <c r="J84" s="67">
        <f t="shared" si="18"/>
        <v>2.2210817191019666E-2</v>
      </c>
      <c r="K84" s="100">
        <f t="shared" si="6"/>
        <v>1.4807211460679776E-2</v>
      </c>
      <c r="O84" s="96">
        <f>Amnt_Deposited!B79</f>
        <v>2065</v>
      </c>
      <c r="P84" s="99">
        <f>Amnt_Deposited!D79</f>
        <v>0</v>
      </c>
      <c r="Q84" s="284">
        <f>MCF!R83</f>
        <v>1</v>
      </c>
      <c r="R84" s="67">
        <f t="shared" si="19"/>
        <v>0</v>
      </c>
      <c r="S84" s="67">
        <f t="shared" si="7"/>
        <v>0</v>
      </c>
      <c r="T84" s="67">
        <f t="shared" si="8"/>
        <v>0</v>
      </c>
      <c r="U84" s="67">
        <f t="shared" si="9"/>
        <v>0.63289572803338268</v>
      </c>
      <c r="V84" s="67">
        <f t="shared" si="10"/>
        <v>4.5890118163263778E-2</v>
      </c>
      <c r="W84" s="100">
        <f t="shared" si="11"/>
        <v>3.0593412108842519E-2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0.28561230368418966</v>
      </c>
      <c r="J85" s="67">
        <f t="shared" si="18"/>
        <v>2.0709228683967528E-2</v>
      </c>
      <c r="K85" s="100">
        <f t="shared" ref="K85:K99" si="20">J85*CH4_fraction*conv</f>
        <v>1.3806152455978351E-2</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0.59010806546320183</v>
      </c>
      <c r="V85" s="67">
        <f t="shared" ref="V85:V98" si="24">U84*(1-$W$10)+T85</f>
        <v>4.2787662570180851E-2</v>
      </c>
      <c r="W85" s="100">
        <f t="shared" ref="W85:W99" si="25">V85*CH4_fraction*conv</f>
        <v>2.8525108380120567E-2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0.26630314684423934</v>
      </c>
      <c r="J86" s="67">
        <f t="shared" si="18"/>
        <v>1.9309156839950319E-2</v>
      </c>
      <c r="K86" s="100">
        <f t="shared" si="20"/>
        <v>1.2872771226633545E-2</v>
      </c>
      <c r="O86" s="96">
        <f>Amnt_Deposited!B81</f>
        <v>2067</v>
      </c>
      <c r="P86" s="99">
        <f>Amnt_Deposited!D81</f>
        <v>0</v>
      </c>
      <c r="Q86" s="284">
        <f>MCF!R85</f>
        <v>1</v>
      </c>
      <c r="R86" s="67">
        <f t="shared" si="19"/>
        <v>0</v>
      </c>
      <c r="S86" s="67">
        <f t="shared" si="21"/>
        <v>0</v>
      </c>
      <c r="T86" s="67">
        <f t="shared" si="22"/>
        <v>0</v>
      </c>
      <c r="U86" s="67">
        <f t="shared" si="23"/>
        <v>0.55021311331454414</v>
      </c>
      <c r="V86" s="67">
        <f t="shared" si="24"/>
        <v>3.9894952148657688E-2</v>
      </c>
      <c r="W86" s="100">
        <f t="shared" si="25"/>
        <v>2.6596634765771791E-2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0.24829940833907499</v>
      </c>
      <c r="J87" s="67">
        <f t="shared" si="18"/>
        <v>1.8003738505164346E-2</v>
      </c>
      <c r="K87" s="100">
        <f t="shared" si="20"/>
        <v>1.200249233677623E-2</v>
      </c>
      <c r="O87" s="96">
        <f>Amnt_Deposited!B82</f>
        <v>2068</v>
      </c>
      <c r="P87" s="99">
        <f>Amnt_Deposited!D82</f>
        <v>0</v>
      </c>
      <c r="Q87" s="284">
        <f>MCF!R86</f>
        <v>1</v>
      </c>
      <c r="R87" s="67">
        <f t="shared" si="19"/>
        <v>0</v>
      </c>
      <c r="S87" s="67">
        <f t="shared" si="21"/>
        <v>0</v>
      </c>
      <c r="T87" s="67">
        <f t="shared" si="22"/>
        <v>0</v>
      </c>
      <c r="U87" s="67">
        <f t="shared" si="23"/>
        <v>0.51301530648569216</v>
      </c>
      <c r="V87" s="67">
        <f t="shared" si="24"/>
        <v>3.7197806828851959E-2</v>
      </c>
      <c r="W87" s="100">
        <f t="shared" si="25"/>
        <v>2.4798537885901306E-2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0.23151283382165699</v>
      </c>
      <c r="J88" s="67">
        <f t="shared" si="18"/>
        <v>1.6786574517417992E-2</v>
      </c>
      <c r="K88" s="100">
        <f t="shared" si="20"/>
        <v>1.119104967827866E-2</v>
      </c>
      <c r="O88" s="96">
        <f>Amnt_Deposited!B83</f>
        <v>2069</v>
      </c>
      <c r="P88" s="99">
        <f>Amnt_Deposited!D83</f>
        <v>0</v>
      </c>
      <c r="Q88" s="284">
        <f>MCF!R87</f>
        <v>1</v>
      </c>
      <c r="R88" s="67">
        <f t="shared" si="19"/>
        <v>0</v>
      </c>
      <c r="S88" s="67">
        <f t="shared" si="21"/>
        <v>0</v>
      </c>
      <c r="T88" s="67">
        <f t="shared" si="22"/>
        <v>0</v>
      </c>
      <c r="U88" s="67">
        <f t="shared" si="23"/>
        <v>0.47833230128441528</v>
      </c>
      <c r="V88" s="67">
        <f t="shared" si="24"/>
        <v>3.4683005201276845E-2</v>
      </c>
      <c r="W88" s="100">
        <f t="shared" si="25"/>
        <v>2.3122003467517895E-2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0.21586113548422578</v>
      </c>
      <c r="J89" s="67">
        <f t="shared" si="18"/>
        <v>1.5651698337431214E-2</v>
      </c>
      <c r="K89" s="100">
        <f t="shared" si="20"/>
        <v>1.0434465558287476E-2</v>
      </c>
      <c r="O89" s="96">
        <f>Amnt_Deposited!B84</f>
        <v>2070</v>
      </c>
      <c r="P89" s="99">
        <f>Amnt_Deposited!D84</f>
        <v>0</v>
      </c>
      <c r="Q89" s="284">
        <f>MCF!R88</f>
        <v>1</v>
      </c>
      <c r="R89" s="67">
        <f t="shared" si="19"/>
        <v>0</v>
      </c>
      <c r="S89" s="67">
        <f t="shared" si="21"/>
        <v>0</v>
      </c>
      <c r="T89" s="67">
        <f t="shared" si="22"/>
        <v>0</v>
      </c>
      <c r="U89" s="67">
        <f t="shared" si="23"/>
        <v>0.44599408157897891</v>
      </c>
      <c r="V89" s="67">
        <f t="shared" si="24"/>
        <v>3.2338219705436391E-2</v>
      </c>
      <c r="W89" s="100">
        <f t="shared" si="25"/>
        <v>2.1558813136957594E-2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0.20126758868337272</v>
      </c>
      <c r="J90" s="67">
        <f t="shared" si="18"/>
        <v>1.4593546800853069E-2</v>
      </c>
      <c r="K90" s="100">
        <f t="shared" si="20"/>
        <v>9.7290312005687118E-3</v>
      </c>
      <c r="O90" s="96">
        <f>Amnt_Deposited!B85</f>
        <v>2071</v>
      </c>
      <c r="P90" s="99">
        <f>Amnt_Deposited!D85</f>
        <v>0</v>
      </c>
      <c r="Q90" s="284">
        <f>MCF!R89</f>
        <v>1</v>
      </c>
      <c r="R90" s="67">
        <f t="shared" si="19"/>
        <v>0</v>
      </c>
      <c r="S90" s="67">
        <f t="shared" si="21"/>
        <v>0</v>
      </c>
      <c r="T90" s="67">
        <f t="shared" si="22"/>
        <v>0</v>
      </c>
      <c r="U90" s="67">
        <f t="shared" si="23"/>
        <v>0.41584212537886928</v>
      </c>
      <c r="V90" s="67">
        <f t="shared" si="24"/>
        <v>3.0151956200109645E-2</v>
      </c>
      <c r="W90" s="100">
        <f t="shared" si="25"/>
        <v>2.0101304133406429E-2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0.18766065583574909</v>
      </c>
      <c r="J91" s="67">
        <f t="shared" si="18"/>
        <v>1.3606932847623623E-2</v>
      </c>
      <c r="K91" s="100">
        <f t="shared" si="20"/>
        <v>9.0712885650824152E-3</v>
      </c>
      <c r="O91" s="96">
        <f>Amnt_Deposited!B86</f>
        <v>2072</v>
      </c>
      <c r="P91" s="99">
        <f>Amnt_Deposited!D86</f>
        <v>0</v>
      </c>
      <c r="Q91" s="284">
        <f>MCF!R90</f>
        <v>1</v>
      </c>
      <c r="R91" s="67">
        <f t="shared" si="19"/>
        <v>0</v>
      </c>
      <c r="S91" s="67">
        <f t="shared" si="21"/>
        <v>0</v>
      </c>
      <c r="T91" s="67">
        <f t="shared" si="22"/>
        <v>0</v>
      </c>
      <c r="U91" s="67">
        <f t="shared" si="23"/>
        <v>0.38772862775981221</v>
      </c>
      <c r="V91" s="67">
        <f t="shared" si="24"/>
        <v>2.8113497619057074E-2</v>
      </c>
      <c r="W91" s="100">
        <f t="shared" si="25"/>
        <v>1.8742331746038048E-2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0.17497363574074959</v>
      </c>
      <c r="J92" s="67">
        <f t="shared" si="18"/>
        <v>1.2687020094999512E-2</v>
      </c>
      <c r="K92" s="100">
        <f t="shared" si="20"/>
        <v>8.4580133966663407E-3</v>
      </c>
      <c r="O92" s="96">
        <f>Amnt_Deposited!B87</f>
        <v>2073</v>
      </c>
      <c r="P92" s="99">
        <f>Amnt_Deposited!D87</f>
        <v>0</v>
      </c>
      <c r="Q92" s="284">
        <f>MCF!R91</f>
        <v>1</v>
      </c>
      <c r="R92" s="67">
        <f t="shared" si="19"/>
        <v>0</v>
      </c>
      <c r="S92" s="67">
        <f t="shared" si="21"/>
        <v>0</v>
      </c>
      <c r="T92" s="67">
        <f t="shared" si="22"/>
        <v>0</v>
      </c>
      <c r="U92" s="67">
        <f t="shared" si="23"/>
        <v>0.36151577632386278</v>
      </c>
      <c r="V92" s="67">
        <f t="shared" si="24"/>
        <v>2.6212851435949407E-2</v>
      </c>
      <c r="W92" s="100">
        <f t="shared" si="25"/>
        <v>1.7475234290632937E-2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0.16314433661114947</v>
      </c>
      <c r="J93" s="67">
        <f t="shared" si="18"/>
        <v>1.1829299129600122E-2</v>
      </c>
      <c r="K93" s="100">
        <f t="shared" si="20"/>
        <v>7.8861994197334147E-3</v>
      </c>
      <c r="O93" s="96">
        <f>Amnt_Deposited!B88</f>
        <v>2074</v>
      </c>
      <c r="P93" s="99">
        <f>Amnt_Deposited!D88</f>
        <v>0</v>
      </c>
      <c r="Q93" s="284">
        <f>MCF!R92</f>
        <v>1</v>
      </c>
      <c r="R93" s="67">
        <f t="shared" si="19"/>
        <v>0</v>
      </c>
      <c r="S93" s="67">
        <f t="shared" si="21"/>
        <v>0</v>
      </c>
      <c r="T93" s="67">
        <f t="shared" si="22"/>
        <v>0</v>
      </c>
      <c r="U93" s="67">
        <f t="shared" si="23"/>
        <v>0.33707507564287081</v>
      </c>
      <c r="V93" s="67">
        <f t="shared" si="24"/>
        <v>2.4440700680991988E-2</v>
      </c>
      <c r="W93" s="100">
        <f t="shared" si="25"/>
        <v>1.6293800453994658E-2</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0.1521147712088915</v>
      </c>
      <c r="J94" s="67">
        <f t="shared" si="18"/>
        <v>1.1029565402257968E-2</v>
      </c>
      <c r="K94" s="100">
        <f t="shared" si="20"/>
        <v>7.3530436015053118E-3</v>
      </c>
      <c r="O94" s="96">
        <f>Amnt_Deposited!B89</f>
        <v>2075</v>
      </c>
      <c r="P94" s="99">
        <f>Amnt_Deposited!D89</f>
        <v>0</v>
      </c>
      <c r="Q94" s="284">
        <f>MCF!R93</f>
        <v>1</v>
      </c>
      <c r="R94" s="67">
        <f t="shared" si="19"/>
        <v>0</v>
      </c>
      <c r="S94" s="67">
        <f t="shared" si="21"/>
        <v>0</v>
      </c>
      <c r="T94" s="67">
        <f t="shared" si="22"/>
        <v>0</v>
      </c>
      <c r="U94" s="67">
        <f t="shared" si="23"/>
        <v>0.31428671737374281</v>
      </c>
      <c r="V94" s="67">
        <f t="shared" si="24"/>
        <v>2.2788358269128034E-2</v>
      </c>
      <c r="W94" s="100">
        <f t="shared" si="25"/>
        <v>1.5192238846085355E-2</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0.1418308725915777</v>
      </c>
      <c r="J95" s="67">
        <f t="shared" si="18"/>
        <v>1.0283898617313793E-2</v>
      </c>
      <c r="K95" s="100">
        <f t="shared" si="20"/>
        <v>6.8559324115425287E-3</v>
      </c>
      <c r="O95" s="96">
        <f>Amnt_Deposited!B90</f>
        <v>2076</v>
      </c>
      <c r="P95" s="99">
        <f>Amnt_Deposited!D90</f>
        <v>0</v>
      </c>
      <c r="Q95" s="284">
        <f>MCF!R94</f>
        <v>1</v>
      </c>
      <c r="R95" s="67">
        <f t="shared" si="19"/>
        <v>0</v>
      </c>
      <c r="S95" s="67">
        <f t="shared" si="21"/>
        <v>0</v>
      </c>
      <c r="T95" s="67">
        <f t="shared" si="22"/>
        <v>0</v>
      </c>
      <c r="U95" s="67">
        <f t="shared" si="23"/>
        <v>0.29303899295780522</v>
      </c>
      <c r="V95" s="67">
        <f t="shared" si="24"/>
        <v>2.1247724415937592E-2</v>
      </c>
      <c r="W95" s="100">
        <f t="shared" si="25"/>
        <v>1.4165149610625061E-2</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0.13224222907625499</v>
      </c>
      <c r="J96" s="67">
        <f t="shared" si="18"/>
        <v>9.5886435153227072E-3</v>
      </c>
      <c r="K96" s="100">
        <f t="shared" si="20"/>
        <v>6.3924290102151376E-3</v>
      </c>
      <c r="O96" s="96">
        <f>Amnt_Deposited!B91</f>
        <v>2077</v>
      </c>
      <c r="P96" s="99">
        <f>Amnt_Deposited!D91</f>
        <v>0</v>
      </c>
      <c r="Q96" s="284">
        <f>MCF!R95</f>
        <v>1</v>
      </c>
      <c r="R96" s="67">
        <f t="shared" si="19"/>
        <v>0</v>
      </c>
      <c r="S96" s="67">
        <f t="shared" si="21"/>
        <v>0</v>
      </c>
      <c r="T96" s="67">
        <f t="shared" si="22"/>
        <v>0</v>
      </c>
      <c r="U96" s="67">
        <f t="shared" si="23"/>
        <v>0.27322774602532029</v>
      </c>
      <c r="V96" s="67">
        <f t="shared" si="24"/>
        <v>1.9811246932484934E-2</v>
      </c>
      <c r="W96" s="100">
        <f t="shared" si="25"/>
        <v>1.3207497954989956E-2</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0.12330183712128685</v>
      </c>
      <c r="J97" s="67">
        <f t="shared" si="18"/>
        <v>8.9403919549681382E-3</v>
      </c>
      <c r="K97" s="100">
        <f t="shared" si="20"/>
        <v>5.9602613033120921E-3</v>
      </c>
      <c r="O97" s="96">
        <f>Amnt_Deposited!B92</f>
        <v>2078</v>
      </c>
      <c r="P97" s="99">
        <f>Amnt_Deposited!D92</f>
        <v>0</v>
      </c>
      <c r="Q97" s="284">
        <f>MCF!R96</f>
        <v>1</v>
      </c>
      <c r="R97" s="67">
        <f t="shared" si="19"/>
        <v>0</v>
      </c>
      <c r="S97" s="67">
        <f t="shared" si="21"/>
        <v>0</v>
      </c>
      <c r="T97" s="67">
        <f t="shared" si="22"/>
        <v>0</v>
      </c>
      <c r="U97" s="67">
        <f t="shared" si="23"/>
        <v>0.25475586182084065</v>
      </c>
      <c r="V97" s="67">
        <f t="shared" si="24"/>
        <v>1.8471884204479629E-2</v>
      </c>
      <c r="W97" s="100">
        <f t="shared" si="25"/>
        <v>1.2314589469653085E-2</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0.11496587091493771</v>
      </c>
      <c r="J98" s="67">
        <f t="shared" si="18"/>
        <v>8.3359662063491515E-3</v>
      </c>
      <c r="K98" s="100">
        <f t="shared" si="20"/>
        <v>5.5573108042327674E-3</v>
      </c>
      <c r="O98" s="96">
        <f>Amnt_Deposited!B93</f>
        <v>2079</v>
      </c>
      <c r="P98" s="99">
        <f>Amnt_Deposited!D93</f>
        <v>0</v>
      </c>
      <c r="Q98" s="284">
        <f>MCF!R97</f>
        <v>1</v>
      </c>
      <c r="R98" s="67">
        <f t="shared" si="19"/>
        <v>0</v>
      </c>
      <c r="S98" s="67">
        <f t="shared" si="21"/>
        <v>0</v>
      </c>
      <c r="T98" s="67">
        <f t="shared" si="22"/>
        <v>0</v>
      </c>
      <c r="U98" s="67">
        <f t="shared" si="23"/>
        <v>0.23753279114656553</v>
      </c>
      <c r="V98" s="67">
        <f t="shared" si="24"/>
        <v>1.7223070674275108E-2</v>
      </c>
      <c r="W98" s="100">
        <f t="shared" si="25"/>
        <v>1.1482047116183405E-2</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0.10719346754119292</v>
      </c>
      <c r="J99" s="68">
        <f t="shared" si="18"/>
        <v>7.7724033737447823E-3</v>
      </c>
      <c r="K99" s="102">
        <f t="shared" si="20"/>
        <v>5.1816022491631879E-3</v>
      </c>
      <c r="O99" s="97">
        <f>Amnt_Deposited!B94</f>
        <v>2080</v>
      </c>
      <c r="P99" s="101">
        <f>Amnt_Deposited!D94</f>
        <v>0</v>
      </c>
      <c r="Q99" s="285">
        <f>MCF!R98</f>
        <v>1</v>
      </c>
      <c r="R99" s="68">
        <f t="shared" si="19"/>
        <v>0</v>
      </c>
      <c r="S99" s="68">
        <f>R99*$W$12</f>
        <v>0</v>
      </c>
      <c r="T99" s="68">
        <f>R99*(1-$W$12)</f>
        <v>0</v>
      </c>
      <c r="U99" s="68">
        <f>S99+U98*$W$10</f>
        <v>0.22147410649006805</v>
      </c>
      <c r="V99" s="68">
        <f>U98*(1-$W$10)+T99</f>
        <v>1.6058684656497485E-2</v>
      </c>
      <c r="W99" s="102">
        <f t="shared" si="25"/>
        <v>1.0705789770998323E-2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2.4038471872799998</v>
      </c>
      <c r="D19" s="416">
        <f>Dry_Matter_Content!E6</f>
        <v>0.44</v>
      </c>
      <c r="E19" s="283">
        <f>MCF!R18</f>
        <v>1</v>
      </c>
      <c r="F19" s="130">
        <f t="shared" ref="F19:F82" si="0">C19*D19*$K$6*DOCF*E19</f>
        <v>0.31730782872095997</v>
      </c>
      <c r="G19" s="65">
        <f t="shared" ref="G19:G82" si="1">F19*$K$12</f>
        <v>0.31730782872095997</v>
      </c>
      <c r="H19" s="65">
        <f t="shared" ref="H19:H82" si="2">F19*(1-$K$12)</f>
        <v>0</v>
      </c>
      <c r="I19" s="65">
        <f t="shared" ref="I19:I82" si="3">G19+I18*$K$10</f>
        <v>0.31730782872095997</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2.45350121841</v>
      </c>
      <c r="D20" s="418">
        <f>Dry_Matter_Content!E7</f>
        <v>0.44</v>
      </c>
      <c r="E20" s="284">
        <f>MCF!R19</f>
        <v>1</v>
      </c>
      <c r="F20" s="67">
        <f t="shared" si="0"/>
        <v>0.32386216083011998</v>
      </c>
      <c r="G20" s="67">
        <f t="shared" si="1"/>
        <v>0.32386216083011998</v>
      </c>
      <c r="H20" s="67">
        <f t="shared" si="2"/>
        <v>0</v>
      </c>
      <c r="I20" s="67">
        <f t="shared" si="3"/>
        <v>0.59156361195258533</v>
      </c>
      <c r="J20" s="67">
        <f t="shared" si="4"/>
        <v>4.9606377598494546E-2</v>
      </c>
      <c r="K20" s="100">
        <f>J20*CH4_fraction*conv</f>
        <v>3.3070918398996361E-2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1.5244460375760003</v>
      </c>
      <c r="D21" s="418">
        <f>Dry_Matter_Content!E8</f>
        <v>0.44</v>
      </c>
      <c r="E21" s="284">
        <f>MCF!R20</f>
        <v>1</v>
      </c>
      <c r="F21" s="67">
        <f t="shared" si="0"/>
        <v>0.20122687696003205</v>
      </c>
      <c r="G21" s="67">
        <f t="shared" si="1"/>
        <v>0.20122687696003205</v>
      </c>
      <c r="H21" s="67">
        <f t="shared" si="2"/>
        <v>0</v>
      </c>
      <c r="I21" s="67">
        <f t="shared" si="3"/>
        <v>0.70030828314310423</v>
      </c>
      <c r="J21" s="67">
        <f t="shared" si="4"/>
        <v>9.2482205769513132E-2</v>
      </c>
      <c r="K21" s="100">
        <f t="shared" ref="K21:K84" si="6">J21*CH4_fraction*conv</f>
        <v>6.1654803846342088E-2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1.55057832171</v>
      </c>
      <c r="D22" s="418">
        <f>Dry_Matter_Content!E9</f>
        <v>0.44</v>
      </c>
      <c r="E22" s="284">
        <f>MCF!R21</f>
        <v>1</v>
      </c>
      <c r="F22" s="67">
        <f t="shared" si="0"/>
        <v>0.20467633846572</v>
      </c>
      <c r="G22" s="67">
        <f t="shared" si="1"/>
        <v>0.20467633846572</v>
      </c>
      <c r="H22" s="67">
        <f t="shared" si="2"/>
        <v>0</v>
      </c>
      <c r="I22" s="67">
        <f t="shared" si="3"/>
        <v>0.7955017977245753</v>
      </c>
      <c r="J22" s="67">
        <f t="shared" si="4"/>
        <v>0.10948282388424885</v>
      </c>
      <c r="K22" s="100">
        <f t="shared" si="6"/>
        <v>7.2988549256165894E-2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1.5409614976139998</v>
      </c>
      <c r="D23" s="418">
        <f>Dry_Matter_Content!E10</f>
        <v>0.44</v>
      </c>
      <c r="E23" s="284">
        <f>MCF!R22</f>
        <v>1</v>
      </c>
      <c r="F23" s="67">
        <f t="shared" si="0"/>
        <v>0.20340691768504796</v>
      </c>
      <c r="G23" s="67">
        <f t="shared" si="1"/>
        <v>0.20340691768504796</v>
      </c>
      <c r="H23" s="67">
        <f t="shared" si="2"/>
        <v>0</v>
      </c>
      <c r="I23" s="67">
        <f t="shared" si="3"/>
        <v>0.87454379596444531</v>
      </c>
      <c r="J23" s="67">
        <f t="shared" si="4"/>
        <v>0.12436491944517795</v>
      </c>
      <c r="K23" s="100">
        <f t="shared" si="6"/>
        <v>8.2909946296785303E-2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1.5901669828440002</v>
      </c>
      <c r="D24" s="418">
        <f>Dry_Matter_Content!E11</f>
        <v>0.44</v>
      </c>
      <c r="E24" s="284">
        <f>MCF!R23</f>
        <v>1</v>
      </c>
      <c r="F24" s="67">
        <f t="shared" si="0"/>
        <v>0.209902041735408</v>
      </c>
      <c r="G24" s="67">
        <f t="shared" si="1"/>
        <v>0.209902041735408</v>
      </c>
      <c r="H24" s="67">
        <f t="shared" si="2"/>
        <v>0</v>
      </c>
      <c r="I24" s="67">
        <f t="shared" si="3"/>
        <v>0.94772387296325689</v>
      </c>
      <c r="J24" s="67">
        <f t="shared" si="4"/>
        <v>0.13672196473659634</v>
      </c>
      <c r="K24" s="100">
        <f t="shared" si="6"/>
        <v>9.1147976491064223E-2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1.6071399596999998</v>
      </c>
      <c r="D25" s="418">
        <f>Dry_Matter_Content!E12</f>
        <v>0.44</v>
      </c>
      <c r="E25" s="284">
        <f>MCF!R24</f>
        <v>1</v>
      </c>
      <c r="F25" s="67">
        <f t="shared" si="0"/>
        <v>0.21214247468039998</v>
      </c>
      <c r="G25" s="67">
        <f t="shared" si="1"/>
        <v>0.21214247468039998</v>
      </c>
      <c r="H25" s="67">
        <f t="shared" si="2"/>
        <v>0</v>
      </c>
      <c r="I25" s="67">
        <f t="shared" si="3"/>
        <v>1.0117037621479605</v>
      </c>
      <c r="J25" s="67">
        <f t="shared" si="4"/>
        <v>0.1481625854956963</v>
      </c>
      <c r="K25" s="100">
        <f t="shared" si="6"/>
        <v>9.8775056997130864E-2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1.623610565148</v>
      </c>
      <c r="D26" s="418">
        <f>Dry_Matter_Content!E13</f>
        <v>0.44</v>
      </c>
      <c r="E26" s="284">
        <f>MCF!R25</f>
        <v>1</v>
      </c>
      <c r="F26" s="67">
        <f t="shared" si="0"/>
        <v>0.21431659459953598</v>
      </c>
      <c r="G26" s="67">
        <f t="shared" si="1"/>
        <v>0.21431659459953598</v>
      </c>
      <c r="H26" s="67">
        <f t="shared" si="2"/>
        <v>0</v>
      </c>
      <c r="I26" s="67">
        <f t="shared" si="3"/>
        <v>1.0678554635419666</v>
      </c>
      <c r="J26" s="67">
        <f t="shared" si="4"/>
        <v>0.15816489320553001</v>
      </c>
      <c r="K26" s="100">
        <f t="shared" si="6"/>
        <v>0.10544326213702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1.6393904099100001</v>
      </c>
      <c r="D27" s="418">
        <f>Dry_Matter_Content!E14</f>
        <v>0.44</v>
      </c>
      <c r="E27" s="284">
        <f>MCF!R26</f>
        <v>1</v>
      </c>
      <c r="F27" s="67">
        <f t="shared" si="0"/>
        <v>0.21639953410811999</v>
      </c>
      <c r="G27" s="67">
        <f t="shared" si="1"/>
        <v>0.21639953410811999</v>
      </c>
      <c r="H27" s="67">
        <f t="shared" si="2"/>
        <v>0</v>
      </c>
      <c r="I27" s="67">
        <f t="shared" si="3"/>
        <v>1.1173116179086995</v>
      </c>
      <c r="J27" s="67">
        <f t="shared" si="4"/>
        <v>0.16694337974138704</v>
      </c>
      <c r="K27" s="100">
        <f t="shared" si="6"/>
        <v>0.11129558649425803</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1.6542552210360002</v>
      </c>
      <c r="D28" s="418">
        <f>Dry_Matter_Content!E15</f>
        <v>0.44</v>
      </c>
      <c r="E28" s="284">
        <f>MCF!R27</f>
        <v>1</v>
      </c>
      <c r="F28" s="67">
        <f t="shared" si="0"/>
        <v>0.21836168917675203</v>
      </c>
      <c r="G28" s="67">
        <f t="shared" si="1"/>
        <v>0.21836168917675203</v>
      </c>
      <c r="H28" s="67">
        <f t="shared" si="2"/>
        <v>0</v>
      </c>
      <c r="I28" s="67">
        <f t="shared" si="3"/>
        <v>1.1609981903807038</v>
      </c>
      <c r="J28" s="67">
        <f t="shared" si="4"/>
        <v>0.17467511670474778</v>
      </c>
      <c r="K28" s="100">
        <f t="shared" si="6"/>
        <v>0.11645007780316519</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2.0661459500879999</v>
      </c>
      <c r="D29" s="418">
        <f>Dry_Matter_Content!E16</f>
        <v>0.44</v>
      </c>
      <c r="E29" s="284">
        <f>MCF!R28</f>
        <v>1</v>
      </c>
      <c r="F29" s="67">
        <f t="shared" si="0"/>
        <v>0.27273126541161596</v>
      </c>
      <c r="G29" s="67">
        <f t="shared" si="1"/>
        <v>0.27273126541161596</v>
      </c>
      <c r="H29" s="67">
        <f t="shared" si="2"/>
        <v>0</v>
      </c>
      <c r="I29" s="67">
        <f t="shared" si="3"/>
        <v>1.2522245907678857</v>
      </c>
      <c r="J29" s="67">
        <f t="shared" si="4"/>
        <v>0.18150486502443397</v>
      </c>
      <c r="K29" s="100">
        <f t="shared" si="6"/>
        <v>0.12100324334962265</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1.9392107225400002</v>
      </c>
      <c r="D30" s="418">
        <f>Dry_Matter_Content!E17</f>
        <v>0.44</v>
      </c>
      <c r="E30" s="284">
        <f>MCF!R29</f>
        <v>1</v>
      </c>
      <c r="F30" s="67">
        <f t="shared" si="0"/>
        <v>0.25597581537528002</v>
      </c>
      <c r="G30" s="67">
        <f t="shared" si="1"/>
        <v>0.25597581537528002</v>
      </c>
      <c r="H30" s="67">
        <f t="shared" si="2"/>
        <v>0</v>
      </c>
      <c r="I30" s="67">
        <f t="shared" si="3"/>
        <v>1.3124336450829499</v>
      </c>
      <c r="J30" s="67">
        <f t="shared" si="4"/>
        <v>0.19576676106021579</v>
      </c>
      <c r="K30" s="100">
        <f t="shared" si="6"/>
        <v>0.13051117404014384</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1.9908179671800001</v>
      </c>
      <c r="D31" s="418">
        <f>Dry_Matter_Content!E18</f>
        <v>0.44</v>
      </c>
      <c r="E31" s="284">
        <f>MCF!R30</f>
        <v>1</v>
      </c>
      <c r="F31" s="67">
        <f t="shared" si="0"/>
        <v>0.26278797166776002</v>
      </c>
      <c r="G31" s="67">
        <f t="shared" si="1"/>
        <v>0.26278797166776002</v>
      </c>
      <c r="H31" s="67">
        <f t="shared" si="2"/>
        <v>0</v>
      </c>
      <c r="I31" s="67">
        <f t="shared" si="3"/>
        <v>1.3700420621415903</v>
      </c>
      <c r="J31" s="67">
        <f t="shared" si="4"/>
        <v>0.20517955460911963</v>
      </c>
      <c r="K31" s="100">
        <f t="shared" si="6"/>
        <v>0.13678636973941308</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2.0387716015800001</v>
      </c>
      <c r="D32" s="418">
        <f>Dry_Matter_Content!E19</f>
        <v>0.44</v>
      </c>
      <c r="E32" s="284">
        <f>MCF!R31</f>
        <v>1</v>
      </c>
      <c r="F32" s="67">
        <f t="shared" si="0"/>
        <v>0.26911785140855998</v>
      </c>
      <c r="G32" s="67">
        <f t="shared" si="1"/>
        <v>0.26911785140855998</v>
      </c>
      <c r="H32" s="67">
        <f t="shared" si="2"/>
        <v>0</v>
      </c>
      <c r="I32" s="67">
        <f t="shared" si="3"/>
        <v>1.424974136494576</v>
      </c>
      <c r="J32" s="67">
        <f t="shared" si="4"/>
        <v>0.21418577705557421</v>
      </c>
      <c r="K32" s="100">
        <f t="shared" si="6"/>
        <v>0.14279051803704945</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2.0892044715</v>
      </c>
      <c r="D33" s="418">
        <f>Dry_Matter_Content!E20</f>
        <v>0.44</v>
      </c>
      <c r="E33" s="284">
        <f>MCF!R32</f>
        <v>1</v>
      </c>
      <c r="F33" s="67">
        <f t="shared" si="0"/>
        <v>0.27577499023800001</v>
      </c>
      <c r="G33" s="67">
        <f t="shared" si="1"/>
        <v>0.27577499023800001</v>
      </c>
      <c r="H33" s="67">
        <f t="shared" si="2"/>
        <v>0</v>
      </c>
      <c r="I33" s="67">
        <f t="shared" si="3"/>
        <v>1.4779755337582867</v>
      </c>
      <c r="J33" s="67">
        <f t="shared" si="4"/>
        <v>0.22277359297428931</v>
      </c>
      <c r="K33" s="100">
        <f t="shared" si="6"/>
        <v>0.1485157286495262</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2.1391643293800007</v>
      </c>
      <c r="D34" s="418">
        <f>Dry_Matter_Content!E21</f>
        <v>0.44</v>
      </c>
      <c r="E34" s="284">
        <f>MCF!R33</f>
        <v>1</v>
      </c>
      <c r="F34" s="67">
        <f t="shared" si="0"/>
        <v>0.2823696914781601</v>
      </c>
      <c r="G34" s="67">
        <f t="shared" si="1"/>
        <v>0.2823696914781601</v>
      </c>
      <c r="H34" s="67">
        <f t="shared" si="2"/>
        <v>0</v>
      </c>
      <c r="I34" s="67">
        <f t="shared" si="3"/>
        <v>1.5292856491002875</v>
      </c>
      <c r="J34" s="67">
        <f t="shared" si="4"/>
        <v>0.23105957613615943</v>
      </c>
      <c r="K34" s="100">
        <f t="shared" si="6"/>
        <v>0.15403971742410627</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2.1877703941800006</v>
      </c>
      <c r="D35" s="418">
        <f>Dry_Matter_Content!E22</f>
        <v>0.44</v>
      </c>
      <c r="E35" s="284">
        <f>MCF!R34</f>
        <v>1</v>
      </c>
      <c r="F35" s="67">
        <f t="shared" si="0"/>
        <v>0.28878569203176008</v>
      </c>
      <c r="G35" s="67">
        <f t="shared" si="1"/>
        <v>0.28878569203176008</v>
      </c>
      <c r="H35" s="67">
        <f t="shared" si="2"/>
        <v>0</v>
      </c>
      <c r="I35" s="67">
        <f t="shared" si="3"/>
        <v>1.5789901887034357</v>
      </c>
      <c r="J35" s="67">
        <f t="shared" si="4"/>
        <v>0.23908115242861183</v>
      </c>
      <c r="K35" s="100">
        <f t="shared" si="6"/>
        <v>0.15938743495240787</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2.1717205617137401</v>
      </c>
      <c r="D36" s="418">
        <f>Dry_Matter_Content!E23</f>
        <v>0.44</v>
      </c>
      <c r="E36" s="284">
        <f>MCF!R35</f>
        <v>1</v>
      </c>
      <c r="F36" s="67">
        <f t="shared" si="0"/>
        <v>0.28666711414621371</v>
      </c>
      <c r="G36" s="67">
        <f t="shared" si="1"/>
        <v>0.28666711414621371</v>
      </c>
      <c r="H36" s="67">
        <f t="shared" si="2"/>
        <v>0</v>
      </c>
      <c r="I36" s="67">
        <f t="shared" si="3"/>
        <v>1.6188055821061869</v>
      </c>
      <c r="J36" s="67">
        <f t="shared" si="4"/>
        <v>0.24685172074346232</v>
      </c>
      <c r="K36" s="100">
        <f t="shared" si="6"/>
        <v>0.16456781382897487</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2.2860483342114586</v>
      </c>
      <c r="D37" s="418">
        <f>Dry_Matter_Content!E24</f>
        <v>0.44</v>
      </c>
      <c r="E37" s="284">
        <f>MCF!R36</f>
        <v>1</v>
      </c>
      <c r="F37" s="67">
        <f t="shared" si="0"/>
        <v>0.30175838011591255</v>
      </c>
      <c r="G37" s="67">
        <f t="shared" si="1"/>
        <v>0.30175838011591255</v>
      </c>
      <c r="H37" s="67">
        <f t="shared" si="2"/>
        <v>0</v>
      </c>
      <c r="I37" s="67">
        <f t="shared" si="3"/>
        <v>1.6674876946487307</v>
      </c>
      <c r="J37" s="67">
        <f t="shared" si="4"/>
        <v>0.25307626757336854</v>
      </c>
      <c r="K37" s="100">
        <f t="shared" si="6"/>
        <v>0.16871751171557903</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2.4040415280166769</v>
      </c>
      <c r="D38" s="418">
        <f>Dry_Matter_Content!E25</f>
        <v>0.44</v>
      </c>
      <c r="E38" s="284">
        <f>MCF!R37</f>
        <v>1</v>
      </c>
      <c r="F38" s="67">
        <f t="shared" si="0"/>
        <v>0.31733348169820136</v>
      </c>
      <c r="G38" s="67">
        <f t="shared" si="1"/>
        <v>0.31733348169820136</v>
      </c>
      <c r="H38" s="67">
        <f t="shared" si="2"/>
        <v>0</v>
      </c>
      <c r="I38" s="67">
        <f t="shared" si="3"/>
        <v>1.7241341817807494</v>
      </c>
      <c r="J38" s="67">
        <f t="shared" si="4"/>
        <v>0.26068699456618266</v>
      </c>
      <c r="K38" s="100">
        <f t="shared" si="6"/>
        <v>0.17379132971078842</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2.525747524409411</v>
      </c>
      <c r="D39" s="418">
        <f>Dry_Matter_Content!E26</f>
        <v>0.44</v>
      </c>
      <c r="E39" s="284">
        <f>MCF!R38</f>
        <v>1</v>
      </c>
      <c r="F39" s="67">
        <f t="shared" si="0"/>
        <v>0.3333986732220422</v>
      </c>
      <c r="G39" s="67">
        <f t="shared" si="1"/>
        <v>0.3333986732220422</v>
      </c>
      <c r="H39" s="67">
        <f t="shared" si="2"/>
        <v>0</v>
      </c>
      <c r="I39" s="67">
        <f t="shared" si="3"/>
        <v>1.7879900214816542</v>
      </c>
      <c r="J39" s="67">
        <f t="shared" si="4"/>
        <v>0.26954283352113739</v>
      </c>
      <c r="K39" s="100">
        <f t="shared" si="6"/>
        <v>0.17969522234742491</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2.6512082299431459</v>
      </c>
      <c r="D40" s="418">
        <f>Dry_Matter_Content!E27</f>
        <v>0.44</v>
      </c>
      <c r="E40" s="284">
        <f>MCF!R39</f>
        <v>1</v>
      </c>
      <c r="F40" s="67">
        <f t="shared" si="0"/>
        <v>0.34995948635249524</v>
      </c>
      <c r="G40" s="67">
        <f t="shared" si="1"/>
        <v>0.34995948635249524</v>
      </c>
      <c r="H40" s="67">
        <f t="shared" si="2"/>
        <v>0</v>
      </c>
      <c r="I40" s="67">
        <f t="shared" si="3"/>
        <v>1.8584237599019793</v>
      </c>
      <c r="J40" s="67">
        <f t="shared" si="4"/>
        <v>0.27952574793217028</v>
      </c>
      <c r="K40" s="100">
        <f t="shared" si="6"/>
        <v>0.18635049862144684</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2.7804593098184163</v>
      </c>
      <c r="D41" s="418">
        <f>Dry_Matter_Content!E28</f>
        <v>0.44</v>
      </c>
      <c r="E41" s="284">
        <f>MCF!R40</f>
        <v>1</v>
      </c>
      <c r="F41" s="67">
        <f t="shared" si="0"/>
        <v>0.36702062889603093</v>
      </c>
      <c r="G41" s="67">
        <f t="shared" si="1"/>
        <v>0.36702062889603093</v>
      </c>
      <c r="H41" s="67">
        <f t="shared" si="2"/>
        <v>0</v>
      </c>
      <c r="I41" s="67">
        <f t="shared" si="3"/>
        <v>1.9349073694520962</v>
      </c>
      <c r="J41" s="67">
        <f t="shared" si="4"/>
        <v>0.29053701934591408</v>
      </c>
      <c r="K41" s="100">
        <f t="shared" si="6"/>
        <v>0.19369134623060938</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2.9135293484046585</v>
      </c>
      <c r="D42" s="418">
        <f>Dry_Matter_Content!E29</f>
        <v>0.44</v>
      </c>
      <c r="E42" s="284">
        <f>MCF!R41</f>
        <v>1</v>
      </c>
      <c r="F42" s="67">
        <f t="shared" si="0"/>
        <v>0.38458587398941496</v>
      </c>
      <c r="G42" s="67">
        <f t="shared" si="1"/>
        <v>0.38458587398941496</v>
      </c>
      <c r="H42" s="67">
        <f t="shared" si="2"/>
        <v>0</v>
      </c>
      <c r="I42" s="67">
        <f t="shared" si="3"/>
        <v>2.0169991449692088</v>
      </c>
      <c r="J42" s="67">
        <f t="shared" si="4"/>
        <v>0.30249409847230219</v>
      </c>
      <c r="K42" s="100">
        <f t="shared" si="6"/>
        <v>0.20166273231486812</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3.0504389306788267</v>
      </c>
      <c r="D43" s="418">
        <f>Dry_Matter_Content!E30</f>
        <v>0.44</v>
      </c>
      <c r="E43" s="284">
        <f>MCF!R42</f>
        <v>1</v>
      </c>
      <c r="F43" s="67">
        <f t="shared" si="0"/>
        <v>0.4026579388496051</v>
      </c>
      <c r="G43" s="67">
        <f t="shared" si="1"/>
        <v>0.4026579388496051</v>
      </c>
      <c r="H43" s="67">
        <f t="shared" si="2"/>
        <v>0</v>
      </c>
      <c r="I43" s="67">
        <f t="shared" si="3"/>
        <v>2.1043291525651155</v>
      </c>
      <c r="J43" s="67">
        <f t="shared" si="4"/>
        <v>0.31532793125369851</v>
      </c>
      <c r="K43" s="100">
        <f t="shared" si="6"/>
        <v>0.21021862083579901</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3.1911996378375855</v>
      </c>
      <c r="D44" s="418">
        <f>Dry_Matter_Content!E31</f>
        <v>0.44</v>
      </c>
      <c r="E44" s="284">
        <f>MCF!R43</f>
        <v>1</v>
      </c>
      <c r="F44" s="67">
        <f t="shared" si="0"/>
        <v>0.42123835219456124</v>
      </c>
      <c r="G44" s="67">
        <f t="shared" si="1"/>
        <v>0.42123835219456124</v>
      </c>
      <c r="H44" s="67">
        <f t="shared" si="2"/>
        <v>0</v>
      </c>
      <c r="I44" s="67">
        <f t="shared" si="3"/>
        <v>2.1965868207518331</v>
      </c>
      <c r="J44" s="67">
        <f t="shared" si="4"/>
        <v>0.3289806840078438</v>
      </c>
      <c r="K44" s="100">
        <f t="shared" si="6"/>
        <v>0.2193204560052292</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3.3358129497869324</v>
      </c>
      <c r="D45" s="418">
        <f>Dry_Matter_Content!E32</f>
        <v>0.44</v>
      </c>
      <c r="E45" s="284">
        <f>MCF!R44</f>
        <v>1</v>
      </c>
      <c r="F45" s="67">
        <f t="shared" si="0"/>
        <v>0.44032730937187509</v>
      </c>
      <c r="G45" s="67">
        <f t="shared" si="1"/>
        <v>0.44032730937187509</v>
      </c>
      <c r="H45" s="67">
        <f t="shared" si="2"/>
        <v>0</v>
      </c>
      <c r="I45" s="67">
        <f t="shared" si="3"/>
        <v>2.2935103266395038</v>
      </c>
      <c r="J45" s="67">
        <f t="shared" si="4"/>
        <v>0.34340380348420424</v>
      </c>
      <c r="K45" s="100">
        <f t="shared" si="6"/>
        <v>0.22893586898946949</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3.4842690466157245</v>
      </c>
      <c r="D46" s="418">
        <f>Dry_Matter_Content!E33</f>
        <v>0.44</v>
      </c>
      <c r="E46" s="284">
        <f>MCF!R45</f>
        <v>1</v>
      </c>
      <c r="F46" s="67">
        <f t="shared" si="0"/>
        <v>0.45992351415327559</v>
      </c>
      <c r="G46" s="67">
        <f t="shared" si="1"/>
        <v>0.45992351415327559</v>
      </c>
      <c r="H46" s="67">
        <f t="shared" si="2"/>
        <v>0</v>
      </c>
      <c r="I46" s="67">
        <f t="shared" si="3"/>
        <v>2.3948774832395046</v>
      </c>
      <c r="J46" s="67">
        <f t="shared" si="4"/>
        <v>0.35855635755327475</v>
      </c>
      <c r="K46" s="100">
        <f t="shared" si="6"/>
        <v>0.23903757170218315</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3.6365455005141318</v>
      </c>
      <c r="D47" s="418">
        <f>Dry_Matter_Content!E34</f>
        <v>0.44</v>
      </c>
      <c r="E47" s="284">
        <f>MCF!R46</f>
        <v>1</v>
      </c>
      <c r="F47" s="67">
        <f t="shared" si="0"/>
        <v>0.48002400606786538</v>
      </c>
      <c r="G47" s="67">
        <f t="shared" si="1"/>
        <v>0.48002400606786538</v>
      </c>
      <c r="H47" s="67">
        <f t="shared" si="2"/>
        <v>0</v>
      </c>
      <c r="I47" s="67">
        <f t="shared" si="3"/>
        <v>2.5004978787359313</v>
      </c>
      <c r="J47" s="67">
        <f t="shared" si="4"/>
        <v>0.37440361057143895</v>
      </c>
      <c r="K47" s="100">
        <f t="shared" si="6"/>
        <v>0.24960240704762596</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3.7926058489007368</v>
      </c>
      <c r="D48" s="418">
        <f>Dry_Matter_Content!E35</f>
        <v>0.44</v>
      </c>
      <c r="E48" s="284">
        <f>MCF!R47</f>
        <v>1</v>
      </c>
      <c r="F48" s="67">
        <f t="shared" si="0"/>
        <v>0.50062397205489728</v>
      </c>
      <c r="G48" s="67">
        <f t="shared" si="1"/>
        <v>0.50062397205489728</v>
      </c>
      <c r="H48" s="67">
        <f t="shared" si="2"/>
        <v>0</v>
      </c>
      <c r="I48" s="67">
        <f t="shared" si="3"/>
        <v>2.6102060563182929</v>
      </c>
      <c r="J48" s="67">
        <f t="shared" si="4"/>
        <v>0.39091579447253533</v>
      </c>
      <c r="K48" s="100">
        <f t="shared" si="6"/>
        <v>0.26061052964835685</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3.9551916</v>
      </c>
      <c r="D49" s="418">
        <f>Dry_Matter_Content!E36</f>
        <v>0.44</v>
      </c>
      <c r="E49" s="284">
        <f>MCF!R48</f>
        <v>1</v>
      </c>
      <c r="F49" s="67">
        <f t="shared" si="0"/>
        <v>0.52208529120000002</v>
      </c>
      <c r="G49" s="67">
        <f t="shared" si="1"/>
        <v>0.52208529120000002</v>
      </c>
      <c r="H49" s="67">
        <f t="shared" si="2"/>
        <v>0</v>
      </c>
      <c r="I49" s="67">
        <f t="shared" si="3"/>
        <v>2.7242243049825428</v>
      </c>
      <c r="J49" s="67">
        <f t="shared" si="4"/>
        <v>0.40806704253575032</v>
      </c>
      <c r="K49" s="100">
        <f t="shared" si="6"/>
        <v>0.27204469502383355</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2.2983321986305079</v>
      </c>
      <c r="J50" s="67">
        <f t="shared" si="4"/>
        <v>0.42589210635203495</v>
      </c>
      <c r="K50" s="100">
        <f t="shared" si="6"/>
        <v>0.28392807090135663</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1.9390220128351707</v>
      </c>
      <c r="J51" s="67">
        <f t="shared" si="4"/>
        <v>0.35931018579533713</v>
      </c>
      <c r="K51" s="100">
        <f t="shared" si="6"/>
        <v>0.23954012386355808</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1.6358846508349352</v>
      </c>
      <c r="J52" s="67">
        <f t="shared" si="4"/>
        <v>0.30313736200023567</v>
      </c>
      <c r="K52" s="100">
        <f t="shared" si="6"/>
        <v>0.20209157466682376</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1.3801383239194949</v>
      </c>
      <c r="J53" s="67">
        <f t="shared" si="4"/>
        <v>0.25574632691544041</v>
      </c>
      <c r="K53" s="100">
        <f t="shared" si="6"/>
        <v>0.17049755127696026</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1.164374145927181</v>
      </c>
      <c r="J54" s="67">
        <f t="shared" si="4"/>
        <v>0.21576417799231382</v>
      </c>
      <c r="K54" s="100">
        <f t="shared" si="6"/>
        <v>0.14384278532820921</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0.98234150027322609</v>
      </c>
      <c r="J55" s="67">
        <f t="shared" si="4"/>
        <v>0.18203264565395494</v>
      </c>
      <c r="K55" s="100">
        <f t="shared" si="6"/>
        <v>0.12135509710263662</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0.82876696166302766</v>
      </c>
      <c r="J56" s="67">
        <f t="shared" si="4"/>
        <v>0.15357453861019837</v>
      </c>
      <c r="K56" s="100">
        <f t="shared" si="6"/>
        <v>0.10238302574013225</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0.6992015267125804</v>
      </c>
      <c r="J57" s="67">
        <f t="shared" si="4"/>
        <v>0.12956543495044726</v>
      </c>
      <c r="K57" s="100">
        <f t="shared" si="6"/>
        <v>8.6376956633631499E-2</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0.58989172779788057</v>
      </c>
      <c r="J58" s="67">
        <f t="shared" si="4"/>
        <v>0.10930979891469977</v>
      </c>
      <c r="K58" s="100">
        <f t="shared" si="6"/>
        <v>7.2873199276466516E-2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0.49767089634432282</v>
      </c>
      <c r="J59" s="67">
        <f t="shared" si="4"/>
        <v>9.2220831453557764E-2</v>
      </c>
      <c r="K59" s="100">
        <f t="shared" si="6"/>
        <v>6.1480554302371843E-2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0.41986742548969103</v>
      </c>
      <c r="J60" s="67">
        <f t="shared" si="4"/>
        <v>7.7803470854631823E-2</v>
      </c>
      <c r="K60" s="100">
        <f t="shared" si="6"/>
        <v>5.1868980569754544E-2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0.35422737452055597</v>
      </c>
      <c r="J61" s="67">
        <f t="shared" si="4"/>
        <v>6.5640050969135041E-2</v>
      </c>
      <c r="K61" s="100">
        <f t="shared" si="6"/>
        <v>4.3760033979423359E-2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0.29884917295830338</v>
      </c>
      <c r="J62" s="67">
        <f t="shared" si="4"/>
        <v>5.5378201562252594E-2</v>
      </c>
      <c r="K62" s="100">
        <f t="shared" si="6"/>
        <v>3.6918801041501727E-2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0.252128532693848</v>
      </c>
      <c r="J63" s="67">
        <f t="shared" si="4"/>
        <v>4.6720640264455403E-2</v>
      </c>
      <c r="K63" s="100">
        <f t="shared" si="6"/>
        <v>3.1147093509636934E-2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0.21271197229387059</v>
      </c>
      <c r="J64" s="67">
        <f t="shared" si="4"/>
        <v>3.9416560399977395E-2</v>
      </c>
      <c r="K64" s="100">
        <f t="shared" si="6"/>
        <v>2.6277706933318261E-2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0.17945760709316338</v>
      </c>
      <c r="J65" s="67">
        <f t="shared" si="4"/>
        <v>3.3254365200707209E-2</v>
      </c>
      <c r="K65" s="100">
        <f t="shared" si="6"/>
        <v>2.216957680047147E-2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0.15140206917507956</v>
      </c>
      <c r="J66" s="67">
        <f t="shared" si="4"/>
        <v>2.8055537918083809E-2</v>
      </c>
      <c r="K66" s="100">
        <f t="shared" si="6"/>
        <v>1.8703691945389206E-2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0.1277325989229065</v>
      </c>
      <c r="J67" s="67">
        <f t="shared" si="4"/>
        <v>2.3669470252173065E-2</v>
      </c>
      <c r="K67" s="100">
        <f t="shared" si="6"/>
        <v>1.5779646834782043E-2</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0.10776349964367335</v>
      </c>
      <c r="J68" s="67">
        <f t="shared" si="4"/>
        <v>1.9969099279233151E-2</v>
      </c>
      <c r="K68" s="100">
        <f t="shared" si="6"/>
        <v>1.33127328528221E-2</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9.0916273162664138E-2</v>
      </c>
      <c r="J69" s="67">
        <f t="shared" si="4"/>
        <v>1.6847226481009211E-2</v>
      </c>
      <c r="K69" s="100">
        <f t="shared" si="6"/>
        <v>1.1231484320672808E-2</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7.6702860923405766E-2</v>
      </c>
      <c r="J70" s="67">
        <f t="shared" si="4"/>
        <v>1.4213412239258377E-2</v>
      </c>
      <c r="K70" s="100">
        <f t="shared" si="6"/>
        <v>9.475608159505584E-3</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6.4711505093363056E-2</v>
      </c>
      <c r="J71" s="67">
        <f t="shared" si="4"/>
        <v>1.1991355830042714E-2</v>
      </c>
      <c r="K71" s="100">
        <f t="shared" si="6"/>
        <v>7.9942372200284759E-3</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5.4594820076268091E-2</v>
      </c>
      <c r="J72" s="67">
        <f t="shared" si="4"/>
        <v>1.0116685017094963E-2</v>
      </c>
      <c r="K72" s="100">
        <f t="shared" si="6"/>
        <v>6.744456678063308E-3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4.6059728866757285E-2</v>
      </c>
      <c r="J73" s="67">
        <f t="shared" si="4"/>
        <v>8.5350912095108044E-3</v>
      </c>
      <c r="K73" s="100">
        <f t="shared" si="6"/>
        <v>5.6900608063405363E-3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3.8858972706851944E-2</v>
      </c>
      <c r="J74" s="67">
        <f t="shared" si="4"/>
        <v>7.2007561599053398E-3</v>
      </c>
      <c r="K74" s="100">
        <f t="shared" si="6"/>
        <v>4.8005041066035599E-3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3.2783948081850124E-2</v>
      </c>
      <c r="J75" s="67">
        <f t="shared" si="4"/>
        <v>6.0750246250018186E-3</v>
      </c>
      <c r="K75" s="100">
        <f t="shared" si="6"/>
        <v>4.0500164166678791E-3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2.7658663545779449E-2</v>
      </c>
      <c r="J76" s="67">
        <f t="shared" si="4"/>
        <v>5.1252845360706739E-3</v>
      </c>
      <c r="K76" s="100">
        <f t="shared" si="6"/>
        <v>3.4168563573804493E-3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2.3334641307651102E-2</v>
      </c>
      <c r="J77" s="67">
        <f t="shared" si="4"/>
        <v>4.3240222381283463E-3</v>
      </c>
      <c r="K77" s="100">
        <f t="shared" si="6"/>
        <v>2.8826814920855639E-3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1.9686615879161866E-2</v>
      </c>
      <c r="J78" s="67">
        <f t="shared" si="4"/>
        <v>3.6480254284892359E-3</v>
      </c>
      <c r="K78" s="100">
        <f t="shared" si="6"/>
        <v>2.4320169523261571E-3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1.6608905175096552E-2</v>
      </c>
      <c r="J79" s="67">
        <f t="shared" si="4"/>
        <v>3.0777107040653152E-3</v>
      </c>
      <c r="K79" s="100">
        <f t="shared" si="6"/>
        <v>2.0518071360435433E-3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1.401234893841456E-2</v>
      </c>
      <c r="J80" s="67">
        <f t="shared" si="4"/>
        <v>2.5965562366819911E-3</v>
      </c>
      <c r="K80" s="100">
        <f t="shared" si="6"/>
        <v>1.7310374911213274E-3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1.1821725797212052E-2</v>
      </c>
      <c r="J81" s="67">
        <f t="shared" si="4"/>
        <v>2.1906231412025085E-3</v>
      </c>
      <c r="K81" s="100">
        <f t="shared" si="6"/>
        <v>1.460415427468339E-3</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9.9735741265576435E-3</v>
      </c>
      <c r="J82" s="67">
        <f t="shared" si="4"/>
        <v>1.8481516706544082E-3</v>
      </c>
      <c r="K82" s="100">
        <f t="shared" si="6"/>
        <v>1.2321011137696055E-3</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8.4143535862926926E-3</v>
      </c>
      <c r="J83" s="67">
        <f t="shared" ref="J83:J99" si="16">I82*(1-$K$10)+H83</f>
        <v>1.5592205402649513E-3</v>
      </c>
      <c r="K83" s="100">
        <f t="shared" si="6"/>
        <v>1.0394803601766341E-3</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7.0988940751567477E-3</v>
      </c>
      <c r="J84" s="67">
        <f t="shared" si="16"/>
        <v>1.3154595111359447E-3</v>
      </c>
      <c r="K84" s="100">
        <f t="shared" si="6"/>
        <v>8.769730074239631E-4</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5.9890871679542726E-3</v>
      </c>
      <c r="J85" s="67">
        <f t="shared" si="16"/>
        <v>1.1098069072024753E-3</v>
      </c>
      <c r="K85" s="100">
        <f t="shared" ref="K85:K99" si="18">J85*CH4_fraction*conv</f>
        <v>7.3987127146831681E-4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5.0527821271318966E-3</v>
      </c>
      <c r="J86" s="67">
        <f t="shared" si="16"/>
        <v>9.3630504082237609E-4</v>
      </c>
      <c r="K86" s="100">
        <f t="shared" si="18"/>
        <v>6.2420336054825069E-4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4.2628545065882175E-3</v>
      </c>
      <c r="J87" s="67">
        <f t="shared" si="16"/>
        <v>7.8992762054367954E-4</v>
      </c>
      <c r="K87" s="100">
        <f t="shared" si="18"/>
        <v>5.2661841369578636E-4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3.5964203654778163E-3</v>
      </c>
      <c r="J88" s="67">
        <f t="shared" si="16"/>
        <v>6.6643414111040129E-4</v>
      </c>
      <c r="K88" s="100">
        <f t="shared" si="18"/>
        <v>4.4428942740693417E-4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3.0341733280443411E-3</v>
      </c>
      <c r="J89" s="67">
        <f t="shared" si="16"/>
        <v>5.6224703743347514E-4</v>
      </c>
      <c r="K89" s="100">
        <f t="shared" si="18"/>
        <v>3.7483135828898339E-4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2.559825284326168E-3</v>
      </c>
      <c r="J90" s="67">
        <f t="shared" si="16"/>
        <v>4.7434804371817289E-4</v>
      </c>
      <c r="K90" s="100">
        <f t="shared" si="18"/>
        <v>3.1623202914544859E-4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2.1596345290198224E-3</v>
      </c>
      <c r="J91" s="67">
        <f t="shared" si="16"/>
        <v>4.0019075530634571E-4</v>
      </c>
      <c r="K91" s="100">
        <f t="shared" si="18"/>
        <v>2.667938368708971E-4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1.8220076688407259E-3</v>
      </c>
      <c r="J92" s="67">
        <f t="shared" si="16"/>
        <v>3.3762686017909646E-4</v>
      </c>
      <c r="K92" s="100">
        <f t="shared" si="18"/>
        <v>2.2508457345273095E-4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1.5371637657697157E-3</v>
      </c>
      <c r="J93" s="67">
        <f t="shared" si="16"/>
        <v>2.8484390307101029E-4</v>
      </c>
      <c r="K93" s="100">
        <f t="shared" si="18"/>
        <v>1.8989593538067351E-4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1.2968509865267136E-3</v>
      </c>
      <c r="J94" s="67">
        <f t="shared" si="16"/>
        <v>2.4031277924300198E-4</v>
      </c>
      <c r="K94" s="100">
        <f t="shared" si="18"/>
        <v>1.6020851949533464E-4</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1.0941075497008991E-3</v>
      </c>
      <c r="J95" s="67">
        <f t="shared" si="16"/>
        <v>2.027434368258145E-4</v>
      </c>
      <c r="K95" s="100">
        <f t="shared" si="18"/>
        <v>1.3516229121720967E-4</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9.2306004525512784E-4</v>
      </c>
      <c r="J96" s="67">
        <f t="shared" si="16"/>
        <v>1.710475044457713E-4</v>
      </c>
      <c r="K96" s="100">
        <f t="shared" si="18"/>
        <v>1.140316696305142E-4</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7.7875328378761708E-4</v>
      </c>
      <c r="J97" s="67">
        <f t="shared" si="16"/>
        <v>1.4430676146751076E-4</v>
      </c>
      <c r="K97" s="100">
        <f t="shared" si="18"/>
        <v>9.6204507645007169E-5</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6.5700674634051155E-4</v>
      </c>
      <c r="J98" s="67">
        <f t="shared" si="16"/>
        <v>1.2174653744710556E-4</v>
      </c>
      <c r="K98" s="100">
        <f t="shared" si="18"/>
        <v>8.1164358298070369E-5</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5.5429347615395445E-4</v>
      </c>
      <c r="J99" s="68">
        <f t="shared" si="16"/>
        <v>1.0271327018655708E-4</v>
      </c>
      <c r="K99" s="102">
        <f t="shared" si="18"/>
        <v>6.847551345770471E-5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1.8448129576800001</v>
      </c>
      <c r="Q19" s="283">
        <f>MCF!R18</f>
        <v>1</v>
      </c>
      <c r="R19" s="130">
        <f t="shared" ref="R19:R82" si="5">P19*$W$6*DOCF*Q19</f>
        <v>0.39663478590119999</v>
      </c>
      <c r="S19" s="65">
        <f>R19*$W$12</f>
        <v>0.39663478590119999</v>
      </c>
      <c r="T19" s="65">
        <f>R19*(1-$W$12)</f>
        <v>0</v>
      </c>
      <c r="U19" s="65">
        <f>S19+U18*$W$10</f>
        <v>0.39663478590119999</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1.88291953971</v>
      </c>
      <c r="Q20" s="284">
        <f>MCF!R19</f>
        <v>1</v>
      </c>
      <c r="R20" s="67">
        <f t="shared" si="5"/>
        <v>0.40482770103764998</v>
      </c>
      <c r="S20" s="67">
        <f>R20*$W$12</f>
        <v>0.40482770103764998</v>
      </c>
      <c r="T20" s="67">
        <f>R20*(1-$W$12)</f>
        <v>0</v>
      </c>
      <c r="U20" s="67">
        <f>S20+U19*$W$10</f>
        <v>0.78782039858000896</v>
      </c>
      <c r="V20" s="67">
        <f>U19*(1-$W$10)+T20</f>
        <v>1.364208835884102E-2</v>
      </c>
      <c r="W20" s="100">
        <f>V20*CH4_fraction*conv</f>
        <v>9.0947255725606791E-3</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1.1699237032560001</v>
      </c>
      <c r="Q21" s="284">
        <f>MCF!R20</f>
        <v>1</v>
      </c>
      <c r="R21" s="67">
        <f t="shared" si="5"/>
        <v>0.25153359620004001</v>
      </c>
      <c r="S21" s="67">
        <f t="shared" ref="S21:S84" si="7">R21*$W$12</f>
        <v>0.25153359620004001</v>
      </c>
      <c r="T21" s="67">
        <f t="shared" ref="T21:T84" si="8">R21*(1-$W$12)</f>
        <v>0</v>
      </c>
      <c r="U21" s="67">
        <f t="shared" ref="U21:U84" si="9">S21+U20*$W$10</f>
        <v>1.0122572401070915</v>
      </c>
      <c r="V21" s="67">
        <f t="shared" ref="V21:V84" si="10">U20*(1-$W$10)+T21</f>
        <v>2.7096754672957486E-2</v>
      </c>
      <c r="W21" s="100">
        <f t="shared" ref="W21:W84" si="11">V21*CH4_fraction*conv</f>
        <v>1.806450311530499E-2</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1.1899787120100001</v>
      </c>
      <c r="Q22" s="284">
        <f>MCF!R21</f>
        <v>1</v>
      </c>
      <c r="R22" s="67">
        <f t="shared" si="5"/>
        <v>0.25584542308215003</v>
      </c>
      <c r="S22" s="67">
        <f t="shared" si="7"/>
        <v>0.25584542308215003</v>
      </c>
      <c r="T22" s="67">
        <f t="shared" si="8"/>
        <v>0</v>
      </c>
      <c r="U22" s="67">
        <f t="shared" si="9"/>
        <v>1.2332864967754935</v>
      </c>
      <c r="V22" s="67">
        <f t="shared" si="10"/>
        <v>3.4816166413748011E-2</v>
      </c>
      <c r="W22" s="100">
        <f t="shared" si="11"/>
        <v>2.3210777609165338E-2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1.1825983586339999</v>
      </c>
      <c r="Q23" s="284">
        <f>MCF!R22</f>
        <v>1</v>
      </c>
      <c r="R23" s="67">
        <f t="shared" si="5"/>
        <v>0.25425864710630997</v>
      </c>
      <c r="S23" s="67">
        <f t="shared" si="7"/>
        <v>0.25425864710630997</v>
      </c>
      <c r="T23" s="67">
        <f t="shared" si="8"/>
        <v>0</v>
      </c>
      <c r="U23" s="67">
        <f t="shared" si="9"/>
        <v>1.4451267681900464</v>
      </c>
      <c r="V23" s="67">
        <f t="shared" si="10"/>
        <v>4.2418375691757201E-2</v>
      </c>
      <c r="W23" s="100">
        <f t="shared" si="11"/>
        <v>2.8278917127838133E-2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1.2203607077640002</v>
      </c>
      <c r="Q24" s="284">
        <f>MCF!R23</f>
        <v>1</v>
      </c>
      <c r="R24" s="67">
        <f t="shared" si="5"/>
        <v>0.26237755216926001</v>
      </c>
      <c r="S24" s="67">
        <f t="shared" si="7"/>
        <v>0.26237755216926001</v>
      </c>
      <c r="T24" s="67">
        <f t="shared" si="8"/>
        <v>0</v>
      </c>
      <c r="U24" s="67">
        <f t="shared" si="9"/>
        <v>1.6577997867123615</v>
      </c>
      <c r="V24" s="67">
        <f t="shared" si="10"/>
        <v>4.9704533646944889E-2</v>
      </c>
      <c r="W24" s="100">
        <f t="shared" si="11"/>
        <v>3.3136355764629921E-2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1.2333864806999999</v>
      </c>
      <c r="Q25" s="284">
        <f>MCF!R24</f>
        <v>1</v>
      </c>
      <c r="R25" s="67">
        <f t="shared" si="5"/>
        <v>0.26517809335049997</v>
      </c>
      <c r="S25" s="67">
        <f t="shared" si="7"/>
        <v>0.26517809335049997</v>
      </c>
      <c r="T25" s="67">
        <f t="shared" si="8"/>
        <v>0</v>
      </c>
      <c r="U25" s="67">
        <f t="shared" si="9"/>
        <v>1.8659585464705946</v>
      </c>
      <c r="V25" s="67">
        <f t="shared" si="10"/>
        <v>5.7019333592266776E-2</v>
      </c>
      <c r="W25" s="100">
        <f t="shared" si="11"/>
        <v>3.8012889061511179E-2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1.246026712788</v>
      </c>
      <c r="Q26" s="284">
        <f>MCF!R25</f>
        <v>1</v>
      </c>
      <c r="R26" s="67">
        <f t="shared" si="5"/>
        <v>0.26789574324942</v>
      </c>
      <c r="S26" s="67">
        <f t="shared" si="7"/>
        <v>0.26789574324942</v>
      </c>
      <c r="T26" s="67">
        <f t="shared" si="8"/>
        <v>0</v>
      </c>
      <c r="U26" s="67">
        <f t="shared" si="9"/>
        <v>2.0696754222335221</v>
      </c>
      <c r="V26" s="67">
        <f t="shared" si="10"/>
        <v>6.417886748649243E-2</v>
      </c>
      <c r="W26" s="100">
        <f t="shared" si="11"/>
        <v>4.2785911657661616E-2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1.2581368262100001</v>
      </c>
      <c r="Q27" s="284">
        <f>MCF!R26</f>
        <v>1</v>
      </c>
      <c r="R27" s="67">
        <f t="shared" si="5"/>
        <v>0.27049941763515001</v>
      </c>
      <c r="S27" s="67">
        <f t="shared" si="7"/>
        <v>0.27049941763515001</v>
      </c>
      <c r="T27" s="67">
        <f t="shared" si="8"/>
        <v>0</v>
      </c>
      <c r="U27" s="67">
        <f t="shared" si="9"/>
        <v>2.2689892152390048</v>
      </c>
      <c r="V27" s="67">
        <f t="shared" si="10"/>
        <v>7.1185624629667363E-2</v>
      </c>
      <c r="W27" s="100">
        <f t="shared" si="11"/>
        <v>4.7457083086444904E-2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1.2695447045160002</v>
      </c>
      <c r="Q28" s="284">
        <f>MCF!R27</f>
        <v>1</v>
      </c>
      <c r="R28" s="67">
        <f t="shared" si="5"/>
        <v>0.27295211147094006</v>
      </c>
      <c r="S28" s="67">
        <f t="shared" si="7"/>
        <v>0.27295211147094006</v>
      </c>
      <c r="T28" s="67">
        <f t="shared" si="8"/>
        <v>0</v>
      </c>
      <c r="U28" s="67">
        <f t="shared" si="9"/>
        <v>2.4639003871357286</v>
      </c>
      <c r="V28" s="67">
        <f t="shared" si="10"/>
        <v>7.8040939574216497E-2</v>
      </c>
      <c r="W28" s="100">
        <f t="shared" si="11"/>
        <v>5.202729304947766E-2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1.585646891928</v>
      </c>
      <c r="Q29" s="284">
        <f>MCF!R28</f>
        <v>1</v>
      </c>
      <c r="R29" s="67">
        <f t="shared" si="5"/>
        <v>0.34091408176451998</v>
      </c>
      <c r="S29" s="67">
        <f t="shared" si="7"/>
        <v>0.34091408176451998</v>
      </c>
      <c r="T29" s="67">
        <f t="shared" si="8"/>
        <v>0</v>
      </c>
      <c r="U29" s="67">
        <f t="shared" si="9"/>
        <v>2.7200696407018947</v>
      </c>
      <c r="V29" s="67">
        <f t="shared" si="10"/>
        <v>8.474482819835423E-2</v>
      </c>
      <c r="W29" s="100">
        <f t="shared" si="11"/>
        <v>5.6496552132236151E-2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1.48823148474</v>
      </c>
      <c r="Q30" s="284">
        <f>MCF!R29</f>
        <v>1</v>
      </c>
      <c r="R30" s="67">
        <f t="shared" si="5"/>
        <v>0.31996976921909998</v>
      </c>
      <c r="S30" s="67">
        <f t="shared" si="7"/>
        <v>0.31996976921909998</v>
      </c>
      <c r="T30" s="67">
        <f t="shared" si="8"/>
        <v>0</v>
      </c>
      <c r="U30" s="67">
        <f t="shared" si="9"/>
        <v>2.9464837468786222</v>
      </c>
      <c r="V30" s="67">
        <f t="shared" si="10"/>
        <v>9.3555663042372422E-2</v>
      </c>
      <c r="W30" s="100">
        <f t="shared" si="11"/>
        <v>6.2370442028248277E-2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1.52783704458</v>
      </c>
      <c r="Q31" s="284">
        <f>MCF!R30</f>
        <v>1</v>
      </c>
      <c r="R31" s="67">
        <f t="shared" si="5"/>
        <v>0.3284849645847</v>
      </c>
      <c r="S31" s="67">
        <f t="shared" si="7"/>
        <v>0.3284849645847</v>
      </c>
      <c r="T31" s="67">
        <f t="shared" si="8"/>
        <v>0</v>
      </c>
      <c r="U31" s="67">
        <f t="shared" si="9"/>
        <v>3.1736256294855862</v>
      </c>
      <c r="V31" s="67">
        <f t="shared" si="10"/>
        <v>0.10134308197773612</v>
      </c>
      <c r="W31" s="100">
        <f t="shared" si="11"/>
        <v>6.7562054651824077E-2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1.5646386709800002</v>
      </c>
      <c r="Q32" s="284">
        <f>MCF!R31</f>
        <v>1</v>
      </c>
      <c r="R32" s="67">
        <f t="shared" si="5"/>
        <v>0.33639731426070002</v>
      </c>
      <c r="S32" s="67">
        <f t="shared" si="7"/>
        <v>0.33639731426070002</v>
      </c>
      <c r="T32" s="67">
        <f t="shared" si="8"/>
        <v>0</v>
      </c>
      <c r="U32" s="67">
        <f t="shared" si="9"/>
        <v>3.400867411265811</v>
      </c>
      <c r="V32" s="67">
        <f t="shared" si="10"/>
        <v>0.10915553248047535</v>
      </c>
      <c r="W32" s="100">
        <f t="shared" si="11"/>
        <v>7.277035498698356E-2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1.6033429664999999</v>
      </c>
      <c r="Q33" s="284">
        <f>MCF!R32</f>
        <v>1</v>
      </c>
      <c r="R33" s="67">
        <f t="shared" si="5"/>
        <v>0.34471873779749995</v>
      </c>
      <c r="S33" s="67">
        <f t="shared" si="7"/>
        <v>0.34471873779749995</v>
      </c>
      <c r="T33" s="67">
        <f t="shared" si="8"/>
        <v>0</v>
      </c>
      <c r="U33" s="67">
        <f t="shared" si="9"/>
        <v>3.6286147300896157</v>
      </c>
      <c r="V33" s="67">
        <f t="shared" si="10"/>
        <v>0.11697141897369509</v>
      </c>
      <c r="W33" s="100">
        <f t="shared" si="11"/>
        <v>7.7980945982463384E-2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1.6416842527800004</v>
      </c>
      <c r="Q34" s="284">
        <f>MCF!R33</f>
        <v>1</v>
      </c>
      <c r="R34" s="67">
        <f t="shared" si="5"/>
        <v>0.35296211434770008</v>
      </c>
      <c r="S34" s="67">
        <f t="shared" si="7"/>
        <v>0.35296211434770008</v>
      </c>
      <c r="T34" s="67">
        <f t="shared" si="8"/>
        <v>0</v>
      </c>
      <c r="U34" s="67">
        <f t="shared" si="9"/>
        <v>3.8567721512342206</v>
      </c>
      <c r="V34" s="67">
        <f t="shared" si="10"/>
        <v>0.12480469320309516</v>
      </c>
      <c r="W34" s="100">
        <f t="shared" si="11"/>
        <v>8.3203128802063431E-2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1.6789865815800002</v>
      </c>
      <c r="Q35" s="284">
        <f>MCF!R34</f>
        <v>1</v>
      </c>
      <c r="R35" s="67">
        <f t="shared" si="5"/>
        <v>0.36098211503970007</v>
      </c>
      <c r="S35" s="67">
        <f t="shared" si="7"/>
        <v>0.36098211503970007</v>
      </c>
      <c r="T35" s="67">
        <f t="shared" si="8"/>
        <v>0</v>
      </c>
      <c r="U35" s="67">
        <f t="shared" si="9"/>
        <v>4.0851021935428093</v>
      </c>
      <c r="V35" s="67">
        <f t="shared" si="10"/>
        <v>0.13265207273111093</v>
      </c>
      <c r="W35" s="100">
        <f t="shared" si="11"/>
        <v>8.8434715154073945E-2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1.66666926829194</v>
      </c>
      <c r="Q36" s="284">
        <f>MCF!R35</f>
        <v>1</v>
      </c>
      <c r="R36" s="67">
        <f t="shared" si="5"/>
        <v>0.35833389268276711</v>
      </c>
      <c r="S36" s="67">
        <f t="shared" si="7"/>
        <v>0.35833389268276711</v>
      </c>
      <c r="T36" s="67">
        <f t="shared" si="8"/>
        <v>0</v>
      </c>
      <c r="U36" s="67">
        <f t="shared" si="9"/>
        <v>4.3029306967333696</v>
      </c>
      <c r="V36" s="67">
        <f t="shared" si="10"/>
        <v>0.14050538949220709</v>
      </c>
      <c r="W36" s="100">
        <f t="shared" si="11"/>
        <v>9.3670259661471383E-2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1.7544091867204217</v>
      </c>
      <c r="Q37" s="284">
        <f>MCF!R36</f>
        <v>1</v>
      </c>
      <c r="R37" s="67">
        <f t="shared" si="5"/>
        <v>0.37719797514489067</v>
      </c>
      <c r="S37" s="67">
        <f t="shared" si="7"/>
        <v>0.37719797514489067</v>
      </c>
      <c r="T37" s="67">
        <f t="shared" si="8"/>
        <v>0</v>
      </c>
      <c r="U37" s="67">
        <f t="shared" si="9"/>
        <v>4.5321311616915763</v>
      </c>
      <c r="V37" s="67">
        <f t="shared" si="10"/>
        <v>0.14799751018668378</v>
      </c>
      <c r="W37" s="100">
        <f t="shared" si="11"/>
        <v>9.8665006791122514E-2</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1.8449621028965193</v>
      </c>
      <c r="Q38" s="284">
        <f>MCF!R37</f>
        <v>1</v>
      </c>
      <c r="R38" s="67">
        <f t="shared" si="5"/>
        <v>0.39666685212275166</v>
      </c>
      <c r="S38" s="67">
        <f t="shared" si="7"/>
        <v>0.39666685212275166</v>
      </c>
      <c r="T38" s="67">
        <f t="shared" si="8"/>
        <v>0</v>
      </c>
      <c r="U38" s="67">
        <f t="shared" si="9"/>
        <v>4.7729172490418348</v>
      </c>
      <c r="V38" s="67">
        <f t="shared" si="10"/>
        <v>0.15588076477249352</v>
      </c>
      <c r="W38" s="100">
        <f t="shared" si="11"/>
        <v>0.10392050984832901</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1.9383643791979199</v>
      </c>
      <c r="Q39" s="284">
        <f>MCF!R38</f>
        <v>1</v>
      </c>
      <c r="R39" s="67">
        <f t="shared" si="5"/>
        <v>0.4167483415275528</v>
      </c>
      <c r="S39" s="67">
        <f t="shared" si="7"/>
        <v>0.4167483415275528</v>
      </c>
      <c r="T39" s="67">
        <f t="shared" si="8"/>
        <v>0</v>
      </c>
      <c r="U39" s="67">
        <f t="shared" si="9"/>
        <v>5.0255030885515133</v>
      </c>
      <c r="V39" s="67">
        <f t="shared" si="10"/>
        <v>0.16416250201787488</v>
      </c>
      <c r="W39" s="100">
        <f t="shared" si="11"/>
        <v>0.10944166801191658</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2.0346481764679956</v>
      </c>
      <c r="Q40" s="284">
        <f>MCF!R39</f>
        <v>1</v>
      </c>
      <c r="R40" s="67">
        <f t="shared" si="5"/>
        <v>0.43744935794061907</v>
      </c>
      <c r="S40" s="67">
        <f t="shared" si="7"/>
        <v>0.43744935794061907</v>
      </c>
      <c r="T40" s="67">
        <f t="shared" si="8"/>
        <v>0</v>
      </c>
      <c r="U40" s="67">
        <f t="shared" si="9"/>
        <v>5.2901023596650889</v>
      </c>
      <c r="V40" s="67">
        <f t="shared" si="10"/>
        <v>0.17285008682704342</v>
      </c>
      <c r="W40" s="100">
        <f t="shared" si="11"/>
        <v>0.11523339121802895</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2.1338408656745984</v>
      </c>
      <c r="Q41" s="284">
        <f>MCF!R40</f>
        <v>1</v>
      </c>
      <c r="R41" s="67">
        <f t="shared" si="5"/>
        <v>0.45877578612003866</v>
      </c>
      <c r="S41" s="67">
        <f t="shared" si="7"/>
        <v>0.45877578612003866</v>
      </c>
      <c r="T41" s="67">
        <f t="shared" si="8"/>
        <v>0</v>
      </c>
      <c r="U41" s="67">
        <f t="shared" si="9"/>
        <v>5.5669272771695812</v>
      </c>
      <c r="V41" s="67">
        <f t="shared" si="10"/>
        <v>0.18195086861554616</v>
      </c>
      <c r="W41" s="100">
        <f t="shared" si="11"/>
        <v>0.12130057907703076</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2.2359643836593892</v>
      </c>
      <c r="Q42" s="284">
        <f>MCF!R41</f>
        <v>1</v>
      </c>
      <c r="R42" s="67">
        <f t="shared" si="5"/>
        <v>0.48073234248676866</v>
      </c>
      <c r="S42" s="67">
        <f t="shared" si="7"/>
        <v>0.48073234248676866</v>
      </c>
      <c r="T42" s="67">
        <f t="shared" si="8"/>
        <v>0</v>
      </c>
      <c r="U42" s="67">
        <f t="shared" si="9"/>
        <v>5.8561874732337031</v>
      </c>
      <c r="V42" s="67">
        <f t="shared" si="10"/>
        <v>0.19147214642264668</v>
      </c>
      <c r="W42" s="100">
        <f t="shared" si="11"/>
        <v>0.12764809761509777</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2.3410345281953786</v>
      </c>
      <c r="Q43" s="284">
        <f>MCF!R42</f>
        <v>1</v>
      </c>
      <c r="R43" s="67">
        <f t="shared" si="5"/>
        <v>0.5033224235620064</v>
      </c>
      <c r="S43" s="67">
        <f t="shared" si="7"/>
        <v>0.5033224235620064</v>
      </c>
      <c r="T43" s="67">
        <f t="shared" si="8"/>
        <v>0</v>
      </c>
      <c r="U43" s="67">
        <f t="shared" si="9"/>
        <v>6.1580887663361832</v>
      </c>
      <c r="V43" s="67">
        <f t="shared" si="10"/>
        <v>0.20142113045952686</v>
      </c>
      <c r="W43" s="100">
        <f t="shared" si="11"/>
        <v>0.13428075363968456</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2.449060187177682</v>
      </c>
      <c r="Q44" s="284">
        <f>MCF!R43</f>
        <v>1</v>
      </c>
      <c r="R44" s="67">
        <f t="shared" si="5"/>
        <v>0.52654794024320162</v>
      </c>
      <c r="S44" s="67">
        <f t="shared" si="7"/>
        <v>0.52654794024320162</v>
      </c>
      <c r="T44" s="67">
        <f t="shared" si="8"/>
        <v>0</v>
      </c>
      <c r="U44" s="67">
        <f t="shared" si="9"/>
        <v>6.4728318068122954</v>
      </c>
      <c r="V44" s="67">
        <f t="shared" si="10"/>
        <v>0.21180489976708908</v>
      </c>
      <c r="W44" s="100">
        <f t="shared" si="11"/>
        <v>0.1412032665113927</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2.5600424963481112</v>
      </c>
      <c r="Q45" s="284">
        <f>MCF!R44</f>
        <v>1</v>
      </c>
      <c r="R45" s="67">
        <f t="shared" si="5"/>
        <v>0.55040913671484393</v>
      </c>
      <c r="S45" s="67">
        <f t="shared" si="7"/>
        <v>0.55040913671484393</v>
      </c>
      <c r="T45" s="67">
        <f t="shared" si="8"/>
        <v>0</v>
      </c>
      <c r="U45" s="67">
        <f t="shared" si="9"/>
        <v>6.8006105878970464</v>
      </c>
      <c r="V45" s="67">
        <f t="shared" si="10"/>
        <v>0.22263035563009287</v>
      </c>
      <c r="W45" s="100">
        <f t="shared" si="11"/>
        <v>0.14842023708672858</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2.6739739194957886</v>
      </c>
      <c r="Q46" s="284">
        <f>MCF!R45</f>
        <v>1</v>
      </c>
      <c r="R46" s="67">
        <f t="shared" si="5"/>
        <v>0.57490439269159455</v>
      </c>
      <c r="S46" s="67">
        <f t="shared" si="7"/>
        <v>0.57490439269159455</v>
      </c>
      <c r="T46" s="67">
        <f t="shared" si="8"/>
        <v>0</v>
      </c>
      <c r="U46" s="67">
        <f t="shared" si="9"/>
        <v>7.1416108102235363</v>
      </c>
      <c r="V46" s="67">
        <f t="shared" si="10"/>
        <v>0.23390417036510514</v>
      </c>
      <c r="W46" s="100">
        <f t="shared" si="11"/>
        <v>0.15593611357673676</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2.7908372445806129</v>
      </c>
      <c r="Q47" s="284">
        <f>MCF!R46</f>
        <v>1</v>
      </c>
      <c r="R47" s="67">
        <f t="shared" si="5"/>
        <v>0.60003000758483171</v>
      </c>
      <c r="S47" s="67">
        <f t="shared" si="7"/>
        <v>0.60003000758483171</v>
      </c>
      <c r="T47" s="67">
        <f t="shared" si="8"/>
        <v>0</v>
      </c>
      <c r="U47" s="67">
        <f t="shared" si="9"/>
        <v>7.4960080867402663</v>
      </c>
      <c r="V47" s="67">
        <f t="shared" si="10"/>
        <v>0.24563273106810204</v>
      </c>
      <c r="W47" s="100">
        <f t="shared" si="11"/>
        <v>0.16375515404540136</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2.9106044886912632</v>
      </c>
      <c r="Q48" s="284">
        <f>MCF!R47</f>
        <v>1</v>
      </c>
      <c r="R48" s="67">
        <f t="shared" si="5"/>
        <v>0.62577996506862155</v>
      </c>
      <c r="S48" s="67">
        <f t="shared" si="7"/>
        <v>0.62577996506862155</v>
      </c>
      <c r="T48" s="67">
        <f t="shared" si="8"/>
        <v>0</v>
      </c>
      <c r="U48" s="67">
        <f t="shared" si="9"/>
        <v>7.8639659739355405</v>
      </c>
      <c r="V48" s="67">
        <f t="shared" si="10"/>
        <v>0.2578220778733471</v>
      </c>
      <c r="W48" s="100">
        <f t="shared" si="11"/>
        <v>0.17188138524889807</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3.0353796000000002</v>
      </c>
      <c r="Q49" s="284">
        <f>MCF!R48</f>
        <v>1</v>
      </c>
      <c r="R49" s="67">
        <f t="shared" si="5"/>
        <v>0.65260661399999997</v>
      </c>
      <c r="S49" s="67">
        <f t="shared" si="7"/>
        <v>0.65260661399999997</v>
      </c>
      <c r="T49" s="67">
        <f t="shared" si="8"/>
        <v>0</v>
      </c>
      <c r="U49" s="67">
        <f t="shared" si="9"/>
        <v>8.2460947516973668</v>
      </c>
      <c r="V49" s="67">
        <f t="shared" si="10"/>
        <v>0.27047783623817384</v>
      </c>
      <c r="W49" s="100">
        <f t="shared" si="11"/>
        <v>0.18031855749211589</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7.9624737552120699</v>
      </c>
      <c r="V50" s="67">
        <f t="shared" si="10"/>
        <v>0.28362099648529676</v>
      </c>
      <c r="W50" s="100">
        <f t="shared" si="11"/>
        <v>0.18908066432353116</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7.6886077848414995</v>
      </c>
      <c r="V51" s="67">
        <f t="shared" si="10"/>
        <v>0.27386597037057075</v>
      </c>
      <c r="W51" s="100">
        <f t="shared" si="11"/>
        <v>0.18257731358038048</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7.4241613205230426</v>
      </c>
      <c r="V52" s="67">
        <f t="shared" si="10"/>
        <v>0.26444646431845736</v>
      </c>
      <c r="W52" s="100">
        <f t="shared" si="11"/>
        <v>0.17629764287897157</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7.1688103822669769</v>
      </c>
      <c r="V53" s="67">
        <f t="shared" si="10"/>
        <v>0.25535093825606575</v>
      </c>
      <c r="W53" s="100">
        <f t="shared" si="11"/>
        <v>0.17023395883737716</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6.9222421332404682</v>
      </c>
      <c r="V54" s="67">
        <f t="shared" si="10"/>
        <v>0.24656824902650851</v>
      </c>
      <c r="W54" s="100">
        <f t="shared" si="11"/>
        <v>0.164378832684339</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6.6841544965033268</v>
      </c>
      <c r="V55" s="67">
        <f t="shared" si="10"/>
        <v>0.23808763673714106</v>
      </c>
      <c r="W55" s="100">
        <f t="shared" si="11"/>
        <v>0.15872509115809402</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6.4542557849259792</v>
      </c>
      <c r="V56" s="67">
        <f t="shared" si="10"/>
        <v>0.22989871157734734</v>
      </c>
      <c r="W56" s="100">
        <f t="shared" si="11"/>
        <v>0.15326580771823156</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6.2322643438362562</v>
      </c>
      <c r="V57" s="67">
        <f t="shared" si="10"/>
        <v>0.22199144108972269</v>
      </c>
      <c r="W57" s="100">
        <f t="shared" si="11"/>
        <v>0.14799429405981512</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6.0179082059571973</v>
      </c>
      <c r="V58" s="67">
        <f t="shared" si="10"/>
        <v>0.21435613787905872</v>
      </c>
      <c r="W58" s="100">
        <f t="shared" si="11"/>
        <v>0.14290409191937248</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5.8109247582131243</v>
      </c>
      <c r="V59" s="67">
        <f t="shared" si="10"/>
        <v>0.20698344774407279</v>
      </c>
      <c r="W59" s="100">
        <f t="shared" si="11"/>
        <v>0.13798896516271519</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5.6110604199957823</v>
      </c>
      <c r="V60" s="67">
        <f t="shared" si="10"/>
        <v>0.19986433821734165</v>
      </c>
      <c r="W60" s="100">
        <f t="shared" si="11"/>
        <v>0.13324289214489443</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5.4180703324963835</v>
      </c>
      <c r="V61" s="67">
        <f t="shared" si="10"/>
        <v>0.19299008749939922</v>
      </c>
      <c r="W61" s="100">
        <f t="shared" si="11"/>
        <v>0.12866005833293281</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5.2317180587229419</v>
      </c>
      <c r="V62" s="67">
        <f t="shared" si="10"/>
        <v>0.18635227377344157</v>
      </c>
      <c r="W62" s="100">
        <f t="shared" si="11"/>
        <v>0.12423484918229438</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5.0517752938353935</v>
      </c>
      <c r="V63" s="67">
        <f t="shared" si="10"/>
        <v>0.17994276488754804</v>
      </c>
      <c r="W63" s="100">
        <f t="shared" si="11"/>
        <v>0.11996184325836536</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4.8780215854436149</v>
      </c>
      <c r="V64" s="67">
        <f t="shared" si="10"/>
        <v>0.17375370839177823</v>
      </c>
      <c r="W64" s="100">
        <f t="shared" si="11"/>
        <v>0.11583580559451881</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4.7102440635256757</v>
      </c>
      <c r="V65" s="67">
        <f t="shared" si="10"/>
        <v>0.16777752191793882</v>
      </c>
      <c r="W65" s="100">
        <f t="shared" si="11"/>
        <v>0.11185168127862588</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4.5482371796354411</v>
      </c>
      <c r="V66" s="67">
        <f t="shared" si="10"/>
        <v>0.16200688389023429</v>
      </c>
      <c r="W66" s="100">
        <f t="shared" si="11"/>
        <v>0.10800458926015619</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4.3918024550800201</v>
      </c>
      <c r="V67" s="67">
        <f t="shared" si="10"/>
        <v>0.1564347245554209</v>
      </c>
      <c r="W67" s="100">
        <f t="shared" si="11"/>
        <v>0.10428981637028059</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4.2407482377585453</v>
      </c>
      <c r="V68" s="67">
        <f t="shared" si="10"/>
        <v>0.15105421732147495</v>
      </c>
      <c r="W68" s="100">
        <f t="shared" si="11"/>
        <v>0.10070281154764996</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4.0948894673643812</v>
      </c>
      <c r="V69" s="67">
        <f t="shared" si="10"/>
        <v>0.14585877039416373</v>
      </c>
      <c r="W69" s="100">
        <f t="shared" si="11"/>
        <v>9.723918026277581E-2</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3.9540474486631081</v>
      </c>
      <c r="V70" s="67">
        <f t="shared" si="10"/>
        <v>0.14084201870127327</v>
      </c>
      <c r="W70" s="100">
        <f t="shared" si="11"/>
        <v>9.3894679134182174E-2</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3.8180496325685089</v>
      </c>
      <c r="V71" s="67">
        <f t="shared" si="10"/>
        <v>0.13599781609459893</v>
      </c>
      <c r="W71" s="100">
        <f t="shared" si="11"/>
        <v>9.0665210729732618E-2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3.6867294047483639</v>
      </c>
      <c r="V72" s="67">
        <f t="shared" si="10"/>
        <v>0.13132022782014519</v>
      </c>
      <c r="W72" s="100">
        <f t="shared" si="11"/>
        <v>8.7546818546763452E-2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3.5599258815010542</v>
      </c>
      <c r="V73" s="67">
        <f t="shared" si="10"/>
        <v>0.12680352324730976</v>
      </c>
      <c r="W73" s="100">
        <f t="shared" si="11"/>
        <v>8.4535682164873172E-2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3.4374837126529094</v>
      </c>
      <c r="V74" s="67">
        <f t="shared" si="10"/>
        <v>0.12244216884814454</v>
      </c>
      <c r="W74" s="100">
        <f t="shared" si="11"/>
        <v>8.1628112565429692E-2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3.3192528912348176</v>
      </c>
      <c r="V75" s="67">
        <f t="shared" si="10"/>
        <v>0.11823082141809184</v>
      </c>
      <c r="W75" s="100">
        <f t="shared" si="11"/>
        <v>7.8820547612061226E-2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3.2050885697049272</v>
      </c>
      <c r="V76" s="67">
        <f t="shared" si="10"/>
        <v>0.11416432152989058</v>
      </c>
      <c r="W76" s="100">
        <f t="shared" si="11"/>
        <v>7.6109547686593712E-2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3.0948508824922945</v>
      </c>
      <c r="V77" s="67">
        <f t="shared" si="10"/>
        <v>0.11023768721263265</v>
      </c>
      <c r="W77" s="100">
        <f t="shared" si="11"/>
        <v>7.3491791475088428E-2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2.988404774644069</v>
      </c>
      <c r="V78" s="67">
        <f t="shared" si="10"/>
        <v>0.10644610784822556</v>
      </c>
      <c r="W78" s="100">
        <f t="shared" si="11"/>
        <v>7.0964071898817038E-2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2.8856198363662853</v>
      </c>
      <c r="V79" s="67">
        <f t="shared" si="10"/>
        <v>0.10278493827778365</v>
      </c>
      <c r="W79" s="100">
        <f t="shared" si="11"/>
        <v>6.85232921851891E-2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2.7863701432555579</v>
      </c>
      <c r="V80" s="67">
        <f t="shared" si="10"/>
        <v>9.9249693110727566E-2</v>
      </c>
      <c r="W80" s="100">
        <f t="shared" si="11"/>
        <v>6.6166462073818377E-2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2.6905341020259379</v>
      </c>
      <c r="V81" s="67">
        <f t="shared" si="10"/>
        <v>9.583604122961982E-2</v>
      </c>
      <c r="W81" s="100">
        <f t="shared" si="11"/>
        <v>6.389069415307988E-2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2.5979943015419336</v>
      </c>
      <c r="V82" s="67">
        <f t="shared" si="10"/>
        <v>9.2539800484004342E-2</v>
      </c>
      <c r="W82" s="100">
        <f t="shared" si="11"/>
        <v>6.1693200322669561E-2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2.5086373689751844</v>
      </c>
      <c r="V83" s="67">
        <f t="shared" si="10"/>
        <v>8.9356932566749162E-2</v>
      </c>
      <c r="W83" s="100">
        <f t="shared" si="11"/>
        <v>5.9571288377832772E-2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2.4223538309085693</v>
      </c>
      <c r="V84" s="67">
        <f t="shared" si="10"/>
        <v>8.6283538066615123E-2</v>
      </c>
      <c r="W84" s="100">
        <f t="shared" si="11"/>
        <v>5.7522358711076749E-2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2.3390379792175797</v>
      </c>
      <c r="V85" s="67">
        <f t="shared" ref="V85:V98" si="22">U84*(1-$W$10)+T85</f>
        <v>8.331585169098947E-2</v>
      </c>
      <c r="W85" s="100">
        <f t="shared" ref="W85:W99" si="23">V85*CH4_fraction*conv</f>
        <v>5.5543901127326309E-2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2.2585877415646483</v>
      </c>
      <c r="V86" s="67">
        <f t="shared" si="22"/>
        <v>8.0450237652931564E-2</v>
      </c>
      <c r="W86" s="100">
        <f t="shared" si="23"/>
        <v>5.363349176862104E-2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2.1809045563477691</v>
      </c>
      <c r="V87" s="67">
        <f t="shared" si="22"/>
        <v>7.7683185216879128E-2</v>
      </c>
      <c r="W87" s="100">
        <f t="shared" si="23"/>
        <v>5.178879014458608E-2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2.1058932519502109</v>
      </c>
      <c r="V88" s="67">
        <f t="shared" si="22"/>
        <v>7.5011304397558209E-2</v>
      </c>
      <c r="W88" s="100">
        <f t="shared" si="23"/>
        <v>5.0007536265038802E-2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2.0334619301433836</v>
      </c>
      <c r="V89" s="67">
        <f t="shared" si="22"/>
        <v>7.2431321806827223E-2</v>
      </c>
      <c r="W89" s="100">
        <f t="shared" si="23"/>
        <v>4.8287547871218146E-2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1.9635218535000165</v>
      </c>
      <c r="V90" s="67">
        <f t="shared" si="22"/>
        <v>6.9940076643367141E-2</v>
      </c>
      <c r="W90" s="100">
        <f t="shared" si="23"/>
        <v>4.6626717762244758E-2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1.895987336679712</v>
      </c>
      <c r="V91" s="67">
        <f t="shared" si="22"/>
        <v>6.7534516820304633E-2</v>
      </c>
      <c r="W91" s="100">
        <f t="shared" si="23"/>
        <v>4.5023011213536419E-2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1.830775641453688</v>
      </c>
      <c r="V92" s="67">
        <f t="shared" si="22"/>
        <v>6.521169522602388E-2</v>
      </c>
      <c r="W92" s="100">
        <f t="shared" si="23"/>
        <v>4.3474463484015916E-2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1.7678068753401017</v>
      </c>
      <c r="V93" s="67">
        <f t="shared" si="22"/>
        <v>6.2968766113586344E-2</v>
      </c>
      <c r="W93" s="100">
        <f t="shared" si="23"/>
        <v>4.1979177409057558E-2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1.7070038937257668</v>
      </c>
      <c r="V94" s="67">
        <f t="shared" si="22"/>
        <v>6.0802981614334894E-2</v>
      </c>
      <c r="W94" s="100">
        <f t="shared" si="23"/>
        <v>4.0535321076223263E-2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1.6482922053543558</v>
      </c>
      <c r="V95" s="67">
        <f t="shared" si="22"/>
        <v>5.8711688371411004E-2</v>
      </c>
      <c r="W95" s="100">
        <f t="shared" si="23"/>
        <v>3.9141125580940669E-2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1.5915998810652949</v>
      </c>
      <c r="V96" s="67">
        <f t="shared" si="22"/>
        <v>5.6692324289060847E-2</v>
      </c>
      <c r="W96" s="100">
        <f t="shared" si="23"/>
        <v>3.7794882859373893E-2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1.5368574656715475</v>
      </c>
      <c r="V97" s="67">
        <f t="shared" si="22"/>
        <v>5.4742415393747544E-2</v>
      </c>
      <c r="W97" s="100">
        <f t="shared" si="23"/>
        <v>3.6494943595831691E-2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1.4839978928683233</v>
      </c>
      <c r="V98" s="67">
        <f t="shared" si="22"/>
        <v>5.2859572803224217E-2</v>
      </c>
      <c r="W98" s="100">
        <f t="shared" si="23"/>
        <v>3.5239715202149476E-2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1.4329564030684687</v>
      </c>
      <c r="V99" s="68">
        <f>U98*(1-$W$10)+T99</f>
        <v>5.1041489799854456E-2</v>
      </c>
      <c r="W99" s="102">
        <f t="shared" si="23"/>
        <v>3.4027659866569637E-2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0.50313080663999998</v>
      </c>
      <c r="D19" s="416">
        <f>Dry_Matter_Content!H6</f>
        <v>0.73</v>
      </c>
      <c r="E19" s="283">
        <f>MCF!R18</f>
        <v>1</v>
      </c>
      <c r="F19" s="130">
        <f t="shared" ref="F19:F50" si="0">C19*D19*$K$6*DOCF*E19</f>
        <v>5.5092823327079994E-2</v>
      </c>
      <c r="G19" s="65">
        <f t="shared" ref="G19:G82" si="1">F19*$K$12</f>
        <v>5.5092823327079994E-2</v>
      </c>
      <c r="H19" s="65">
        <f t="shared" ref="H19:H82" si="2">F19*(1-$K$12)</f>
        <v>0</v>
      </c>
      <c r="I19" s="65">
        <f t="shared" ref="I19:I82" si="3">G19+I18*$K$10</f>
        <v>5.5092823327079994E-2</v>
      </c>
      <c r="J19" s="65">
        <f t="shared" ref="J19:J82" si="4">I18*(1-$K$10)+H19</f>
        <v>0</v>
      </c>
      <c r="K19" s="66">
        <f>J19*CH4_fraction*conv</f>
        <v>0</v>
      </c>
      <c r="O19" s="95">
        <f>Amnt_Deposited!B14</f>
        <v>2000</v>
      </c>
      <c r="P19" s="98">
        <f>Amnt_Deposited!H14</f>
        <v>0.50313080663999998</v>
      </c>
      <c r="Q19" s="283">
        <f>MCF!R18</f>
        <v>1</v>
      </c>
      <c r="R19" s="130">
        <f t="shared" ref="R19:R50" si="5">P19*$W$6*DOCF*Q19</f>
        <v>6.0375696796799994E-2</v>
      </c>
      <c r="S19" s="65">
        <f>R19*$W$12</f>
        <v>6.0375696796799994E-2</v>
      </c>
      <c r="T19" s="65">
        <f>R19*(1-$W$12)</f>
        <v>0</v>
      </c>
      <c r="U19" s="65">
        <f>S19+U18*$W$10</f>
        <v>6.0375696796799994E-2</v>
      </c>
      <c r="V19" s="65">
        <f>U18*(1-$W$10)+T19</f>
        <v>0</v>
      </c>
      <c r="W19" s="66">
        <f>V19*CH4_fraction*conv</f>
        <v>0</v>
      </c>
    </row>
    <row r="20" spans="2:23">
      <c r="B20" s="96">
        <f>Amnt_Deposited!B15</f>
        <v>2001</v>
      </c>
      <c r="C20" s="99">
        <f>Amnt_Deposited!H15</f>
        <v>0.51352351083000003</v>
      </c>
      <c r="D20" s="418">
        <f>Dry_Matter_Content!H7</f>
        <v>0.73</v>
      </c>
      <c r="E20" s="284">
        <f>MCF!R19</f>
        <v>1</v>
      </c>
      <c r="F20" s="67">
        <f t="shared" si="0"/>
        <v>5.6230824435885E-2</v>
      </c>
      <c r="G20" s="67">
        <f t="shared" si="1"/>
        <v>5.6230824435885E-2</v>
      </c>
      <c r="H20" s="67">
        <f t="shared" si="2"/>
        <v>0</v>
      </c>
      <c r="I20" s="67">
        <f t="shared" si="3"/>
        <v>0.10759903242722466</v>
      </c>
      <c r="J20" s="67">
        <f t="shared" si="4"/>
        <v>3.7246153357403441E-3</v>
      </c>
      <c r="K20" s="100">
        <f>J20*CH4_fraction*conv</f>
        <v>2.4830768904935624E-3</v>
      </c>
      <c r="M20" s="393"/>
      <c r="O20" s="96">
        <f>Amnt_Deposited!B15</f>
        <v>2001</v>
      </c>
      <c r="P20" s="99">
        <f>Amnt_Deposited!H15</f>
        <v>0.51352351083000003</v>
      </c>
      <c r="Q20" s="284">
        <f>MCF!R19</f>
        <v>1</v>
      </c>
      <c r="R20" s="67">
        <f t="shared" si="5"/>
        <v>6.1622821299599999E-2</v>
      </c>
      <c r="S20" s="67">
        <f>R20*$W$12</f>
        <v>6.1622821299599999E-2</v>
      </c>
      <c r="T20" s="67">
        <f>R20*(1-$W$12)</f>
        <v>0</v>
      </c>
      <c r="U20" s="67">
        <f>S20+U19*$W$10</f>
        <v>0.11791674786545167</v>
      </c>
      <c r="V20" s="67">
        <f>U19*(1-$W$10)+T20</f>
        <v>4.0817702309483223E-3</v>
      </c>
      <c r="W20" s="100">
        <f>V20*CH4_fraction*conv</f>
        <v>2.7211801539655479E-3</v>
      </c>
    </row>
    <row r="21" spans="2:23">
      <c r="B21" s="96">
        <f>Amnt_Deposited!B16</f>
        <v>2002</v>
      </c>
      <c r="C21" s="99">
        <f>Amnt_Deposited!H16</f>
        <v>0.31907010088800003</v>
      </c>
      <c r="D21" s="418">
        <f>Dry_Matter_Content!H8</f>
        <v>0.73</v>
      </c>
      <c r="E21" s="284">
        <f>MCF!R20</f>
        <v>1</v>
      </c>
      <c r="F21" s="67">
        <f t="shared" si="0"/>
        <v>3.4938176047236001E-2</v>
      </c>
      <c r="G21" s="67">
        <f t="shared" si="1"/>
        <v>3.4938176047236001E-2</v>
      </c>
      <c r="H21" s="67">
        <f t="shared" si="2"/>
        <v>0</v>
      </c>
      <c r="I21" s="67">
        <f t="shared" si="3"/>
        <v>0.13526284891023999</v>
      </c>
      <c r="J21" s="67">
        <f t="shared" si="4"/>
        <v>7.2743595642206617E-3</v>
      </c>
      <c r="K21" s="100">
        <f t="shared" ref="K21:K84" si="6">J21*CH4_fraction*conv</f>
        <v>4.8495730428137745E-3</v>
      </c>
      <c r="O21" s="96">
        <f>Amnt_Deposited!B16</f>
        <v>2002</v>
      </c>
      <c r="P21" s="99">
        <f>Amnt_Deposited!H16</f>
        <v>0.31907010088800003</v>
      </c>
      <c r="Q21" s="284">
        <f>MCF!R20</f>
        <v>1</v>
      </c>
      <c r="R21" s="67">
        <f t="shared" si="5"/>
        <v>3.8288412106560005E-2</v>
      </c>
      <c r="S21" s="67">
        <f t="shared" ref="S21:S84" si="7">R21*$W$12</f>
        <v>3.8288412106560005E-2</v>
      </c>
      <c r="T21" s="67">
        <f t="shared" ref="T21:T84" si="8">R21*(1-$W$12)</f>
        <v>0</v>
      </c>
      <c r="U21" s="67">
        <f t="shared" ref="U21:U84" si="9">S21+U20*$W$10</f>
        <v>0.14823325907971507</v>
      </c>
      <c r="V21" s="67">
        <f t="shared" ref="V21:V84" si="10">U20*(1-$W$10)+T21</f>
        <v>7.9719008922966156E-3</v>
      </c>
      <c r="W21" s="100">
        <f t="shared" ref="W21:W84" si="11">V21*CH4_fraction*conv</f>
        <v>5.3146005948644104E-3</v>
      </c>
    </row>
    <row r="22" spans="2:23">
      <c r="B22" s="96">
        <f>Amnt_Deposited!B17</f>
        <v>2003</v>
      </c>
      <c r="C22" s="99">
        <f>Amnt_Deposited!H17</f>
        <v>0.32453964872999996</v>
      </c>
      <c r="D22" s="418">
        <f>Dry_Matter_Content!H9</f>
        <v>0.73</v>
      </c>
      <c r="E22" s="284">
        <f>MCF!R21</f>
        <v>1</v>
      </c>
      <c r="F22" s="67">
        <f t="shared" si="0"/>
        <v>3.5537091535934991E-2</v>
      </c>
      <c r="G22" s="67">
        <f t="shared" si="1"/>
        <v>3.5537091535934991E-2</v>
      </c>
      <c r="H22" s="67">
        <f t="shared" si="2"/>
        <v>0</v>
      </c>
      <c r="I22" s="67">
        <f t="shared" si="3"/>
        <v>0.16165533592271478</v>
      </c>
      <c r="J22" s="67">
        <f t="shared" si="4"/>
        <v>9.1446045234601925E-3</v>
      </c>
      <c r="K22" s="100">
        <f t="shared" si="6"/>
        <v>6.0964030156401283E-3</v>
      </c>
      <c r="N22" s="258"/>
      <c r="O22" s="96">
        <f>Amnt_Deposited!B17</f>
        <v>2003</v>
      </c>
      <c r="P22" s="99">
        <f>Amnt_Deposited!H17</f>
        <v>0.32453964872999996</v>
      </c>
      <c r="Q22" s="284">
        <f>MCF!R21</f>
        <v>1</v>
      </c>
      <c r="R22" s="67">
        <f t="shared" si="5"/>
        <v>3.8944757847599994E-2</v>
      </c>
      <c r="S22" s="67">
        <f t="shared" si="7"/>
        <v>3.8944757847599994E-2</v>
      </c>
      <c r="T22" s="67">
        <f t="shared" si="8"/>
        <v>0</v>
      </c>
      <c r="U22" s="67">
        <f t="shared" si="9"/>
        <v>0.17715653251804361</v>
      </c>
      <c r="V22" s="67">
        <f t="shared" si="10"/>
        <v>1.0021484409271446E-2</v>
      </c>
      <c r="W22" s="100">
        <f t="shared" si="11"/>
        <v>6.6809896061809631E-3</v>
      </c>
    </row>
    <row r="23" spans="2:23">
      <c r="B23" s="96">
        <f>Amnt_Deposited!B18</f>
        <v>2004</v>
      </c>
      <c r="C23" s="99">
        <f>Amnt_Deposited!H18</f>
        <v>0.32252682508199992</v>
      </c>
      <c r="D23" s="418">
        <f>Dry_Matter_Content!H10</f>
        <v>0.73</v>
      </c>
      <c r="E23" s="284">
        <f>MCF!R22</f>
        <v>1</v>
      </c>
      <c r="F23" s="67">
        <f t="shared" si="0"/>
        <v>3.5316687346478991E-2</v>
      </c>
      <c r="G23" s="67">
        <f t="shared" si="1"/>
        <v>3.5316687346478991E-2</v>
      </c>
      <c r="H23" s="67">
        <f t="shared" si="2"/>
        <v>0</v>
      </c>
      <c r="I23" s="67">
        <f t="shared" si="3"/>
        <v>0.18604312351563829</v>
      </c>
      <c r="J23" s="67">
        <f t="shared" si="4"/>
        <v>1.0928899753555484E-2</v>
      </c>
      <c r="K23" s="100">
        <f t="shared" si="6"/>
        <v>7.2859331690369889E-3</v>
      </c>
      <c r="N23" s="258"/>
      <c r="O23" s="96">
        <f>Amnt_Deposited!B18</f>
        <v>2004</v>
      </c>
      <c r="P23" s="99">
        <f>Amnt_Deposited!H18</f>
        <v>0.32252682508199992</v>
      </c>
      <c r="Q23" s="284">
        <f>MCF!R22</f>
        <v>1</v>
      </c>
      <c r="R23" s="67">
        <f t="shared" si="5"/>
        <v>3.8703219009839987E-2</v>
      </c>
      <c r="S23" s="67">
        <f t="shared" si="7"/>
        <v>3.8703219009839987E-2</v>
      </c>
      <c r="T23" s="67">
        <f t="shared" si="8"/>
        <v>0</v>
      </c>
      <c r="U23" s="67">
        <f t="shared" si="9"/>
        <v>0.20388287508563102</v>
      </c>
      <c r="V23" s="67">
        <f t="shared" si="10"/>
        <v>1.1976876442252588E-2</v>
      </c>
      <c r="W23" s="100">
        <f t="shared" si="11"/>
        <v>7.9845842948350586E-3</v>
      </c>
    </row>
    <row r="24" spans="2:23">
      <c r="B24" s="96">
        <f>Amnt_Deposited!B19</f>
        <v>2005</v>
      </c>
      <c r="C24" s="99">
        <f>Amnt_Deposited!H19</f>
        <v>0.33282564757200001</v>
      </c>
      <c r="D24" s="418">
        <f>Dry_Matter_Content!H11</f>
        <v>0.73</v>
      </c>
      <c r="E24" s="284">
        <f>MCF!R23</f>
        <v>1</v>
      </c>
      <c r="F24" s="67">
        <f t="shared" si="0"/>
        <v>3.6444408409134002E-2</v>
      </c>
      <c r="G24" s="67">
        <f t="shared" si="1"/>
        <v>3.6444408409134002E-2</v>
      </c>
      <c r="H24" s="67">
        <f t="shared" si="2"/>
        <v>0</v>
      </c>
      <c r="I24" s="67">
        <f t="shared" si="3"/>
        <v>0.20990986701111414</v>
      </c>
      <c r="J24" s="67">
        <f t="shared" si="4"/>
        <v>1.2577664913658151E-2</v>
      </c>
      <c r="K24" s="100">
        <f t="shared" si="6"/>
        <v>8.3851099424387676E-3</v>
      </c>
      <c r="N24" s="258"/>
      <c r="O24" s="96">
        <f>Amnt_Deposited!B19</f>
        <v>2005</v>
      </c>
      <c r="P24" s="99">
        <f>Amnt_Deposited!H19</f>
        <v>0.33282564757200001</v>
      </c>
      <c r="Q24" s="284">
        <f>MCF!R23</f>
        <v>1</v>
      </c>
      <c r="R24" s="67">
        <f t="shared" si="5"/>
        <v>3.9939077708639997E-2</v>
      </c>
      <c r="S24" s="67">
        <f t="shared" si="7"/>
        <v>3.9939077708639997E-2</v>
      </c>
      <c r="T24" s="67">
        <f t="shared" si="8"/>
        <v>0</v>
      </c>
      <c r="U24" s="67">
        <f t="shared" si="9"/>
        <v>0.23003821042313879</v>
      </c>
      <c r="V24" s="67">
        <f t="shared" si="10"/>
        <v>1.3783742371132222E-2</v>
      </c>
      <c r="W24" s="100">
        <f t="shared" si="11"/>
        <v>9.1891615807548135E-3</v>
      </c>
    </row>
    <row r="25" spans="2:23">
      <c r="B25" s="96">
        <f>Amnt_Deposited!B20</f>
        <v>2006</v>
      </c>
      <c r="C25" s="99">
        <f>Amnt_Deposited!H20</f>
        <v>0.33637813109999992</v>
      </c>
      <c r="D25" s="418">
        <f>Dry_Matter_Content!H12</f>
        <v>0.73</v>
      </c>
      <c r="E25" s="284">
        <f>MCF!R24</f>
        <v>1</v>
      </c>
      <c r="F25" s="67">
        <f t="shared" si="0"/>
        <v>3.6833405355449989E-2</v>
      </c>
      <c r="G25" s="67">
        <f t="shared" si="1"/>
        <v>3.6833405355449989E-2</v>
      </c>
      <c r="H25" s="67">
        <f t="shared" si="2"/>
        <v>0</v>
      </c>
      <c r="I25" s="67">
        <f t="shared" si="3"/>
        <v>0.23255206809389228</v>
      </c>
      <c r="J25" s="67">
        <f t="shared" si="4"/>
        <v>1.419120427267183E-2</v>
      </c>
      <c r="K25" s="100">
        <f t="shared" si="6"/>
        <v>9.4608028484478857E-3</v>
      </c>
      <c r="N25" s="258"/>
      <c r="O25" s="96">
        <f>Amnt_Deposited!B20</f>
        <v>2006</v>
      </c>
      <c r="P25" s="99">
        <f>Amnt_Deposited!H20</f>
        <v>0.33637813109999992</v>
      </c>
      <c r="Q25" s="284">
        <f>MCF!R24</f>
        <v>1</v>
      </c>
      <c r="R25" s="67">
        <f t="shared" si="5"/>
        <v>4.036537573199999E-2</v>
      </c>
      <c r="S25" s="67">
        <f t="shared" si="7"/>
        <v>4.036537573199999E-2</v>
      </c>
      <c r="T25" s="67">
        <f t="shared" si="8"/>
        <v>0</v>
      </c>
      <c r="U25" s="67">
        <f t="shared" si="9"/>
        <v>0.25485158147275871</v>
      </c>
      <c r="V25" s="67">
        <f t="shared" si="10"/>
        <v>1.5552004682380088E-2</v>
      </c>
      <c r="W25" s="100">
        <f t="shared" si="11"/>
        <v>1.0368003121586724E-2</v>
      </c>
    </row>
    <row r="26" spans="2:23">
      <c r="B26" s="96">
        <f>Amnt_Deposited!B21</f>
        <v>2007</v>
      </c>
      <c r="C26" s="99">
        <f>Amnt_Deposited!H21</f>
        <v>0.33982546712399997</v>
      </c>
      <c r="D26" s="418">
        <f>Dry_Matter_Content!H13</f>
        <v>0.73</v>
      </c>
      <c r="E26" s="284">
        <f>MCF!R25</f>
        <v>1</v>
      </c>
      <c r="F26" s="67">
        <f t="shared" si="0"/>
        <v>3.7210888650077996E-2</v>
      </c>
      <c r="G26" s="67">
        <f t="shared" si="1"/>
        <v>3.7210888650077996E-2</v>
      </c>
      <c r="H26" s="67">
        <f t="shared" si="2"/>
        <v>0</v>
      </c>
      <c r="I26" s="67">
        <f t="shared" si="3"/>
        <v>0.25404099974717043</v>
      </c>
      <c r="J26" s="67">
        <f t="shared" si="4"/>
        <v>1.5721956996799864E-2</v>
      </c>
      <c r="K26" s="100">
        <f t="shared" si="6"/>
        <v>1.0481304664533241E-2</v>
      </c>
      <c r="N26" s="258"/>
      <c r="O26" s="96">
        <f>Amnt_Deposited!B21</f>
        <v>2007</v>
      </c>
      <c r="P26" s="99">
        <f>Amnt_Deposited!H21</f>
        <v>0.33982546712399997</v>
      </c>
      <c r="Q26" s="284">
        <f>MCF!R25</f>
        <v>1</v>
      </c>
      <c r="R26" s="67">
        <f t="shared" si="5"/>
        <v>4.0779056054879997E-2</v>
      </c>
      <c r="S26" s="67">
        <f t="shared" si="7"/>
        <v>4.0779056054879997E-2</v>
      </c>
      <c r="T26" s="67">
        <f t="shared" si="8"/>
        <v>0</v>
      </c>
      <c r="U26" s="67">
        <f t="shared" si="9"/>
        <v>0.27840109561333748</v>
      </c>
      <c r="V26" s="67">
        <f t="shared" si="10"/>
        <v>1.7229541914301223E-2</v>
      </c>
      <c r="W26" s="100">
        <f t="shared" si="11"/>
        <v>1.1486361276200814E-2</v>
      </c>
    </row>
    <row r="27" spans="2:23">
      <c r="B27" s="96">
        <f>Amnt_Deposited!B22</f>
        <v>2008</v>
      </c>
      <c r="C27" s="99">
        <f>Amnt_Deposited!H22</f>
        <v>0.34312822533000004</v>
      </c>
      <c r="D27" s="418">
        <f>Dry_Matter_Content!H14</f>
        <v>0.73</v>
      </c>
      <c r="E27" s="284">
        <f>MCF!R26</f>
        <v>1</v>
      </c>
      <c r="F27" s="67">
        <f t="shared" si="0"/>
        <v>3.7572540673635003E-2</v>
      </c>
      <c r="G27" s="67">
        <f t="shared" si="1"/>
        <v>3.7572540673635003E-2</v>
      </c>
      <c r="H27" s="67">
        <f t="shared" si="2"/>
        <v>0</v>
      </c>
      <c r="I27" s="67">
        <f t="shared" si="3"/>
        <v>0.27443879884062528</v>
      </c>
      <c r="J27" s="67">
        <f t="shared" si="4"/>
        <v>1.7174741580180154E-2</v>
      </c>
      <c r="K27" s="100">
        <f t="shared" si="6"/>
        <v>1.1449827720120102E-2</v>
      </c>
      <c r="N27" s="258"/>
      <c r="O27" s="96">
        <f>Amnt_Deposited!B22</f>
        <v>2008</v>
      </c>
      <c r="P27" s="99">
        <f>Amnt_Deposited!H22</f>
        <v>0.34312822533000004</v>
      </c>
      <c r="Q27" s="284">
        <f>MCF!R26</f>
        <v>1</v>
      </c>
      <c r="R27" s="67">
        <f t="shared" si="5"/>
        <v>4.1175387039600005E-2</v>
      </c>
      <c r="S27" s="67">
        <f t="shared" si="7"/>
        <v>4.1175387039600005E-2</v>
      </c>
      <c r="T27" s="67">
        <f t="shared" si="8"/>
        <v>0</v>
      </c>
      <c r="U27" s="67">
        <f t="shared" si="9"/>
        <v>0.30075484804452085</v>
      </c>
      <c r="V27" s="67">
        <f t="shared" si="10"/>
        <v>1.8821634608416609E-2</v>
      </c>
      <c r="W27" s="100">
        <f t="shared" si="11"/>
        <v>1.2547756405611073E-2</v>
      </c>
    </row>
    <row r="28" spans="2:23">
      <c r="B28" s="96">
        <f>Amnt_Deposited!B23</f>
        <v>2009</v>
      </c>
      <c r="C28" s="99">
        <f>Amnt_Deposited!H23</f>
        <v>0.346239464868</v>
      </c>
      <c r="D28" s="418">
        <f>Dry_Matter_Content!H15</f>
        <v>0.73</v>
      </c>
      <c r="E28" s="284">
        <f>MCF!R27</f>
        <v>1</v>
      </c>
      <c r="F28" s="67">
        <f t="shared" si="0"/>
        <v>3.7913221403045996E-2</v>
      </c>
      <c r="G28" s="67">
        <f t="shared" si="1"/>
        <v>3.7913221403045996E-2</v>
      </c>
      <c r="H28" s="67">
        <f t="shared" si="2"/>
        <v>0</v>
      </c>
      <c r="I28" s="67">
        <f t="shared" si="3"/>
        <v>0.29379826138445669</v>
      </c>
      <c r="J28" s="67">
        <f t="shared" si="4"/>
        <v>1.8553758859214547E-2</v>
      </c>
      <c r="K28" s="100">
        <f t="shared" si="6"/>
        <v>1.2369172572809697E-2</v>
      </c>
      <c r="N28" s="258"/>
      <c r="O28" s="96">
        <f>Amnt_Deposited!B23</f>
        <v>2009</v>
      </c>
      <c r="P28" s="99">
        <f>Amnt_Deposited!H23</f>
        <v>0.346239464868</v>
      </c>
      <c r="Q28" s="284">
        <f>MCF!R27</f>
        <v>1</v>
      </c>
      <c r="R28" s="67">
        <f t="shared" si="5"/>
        <v>4.1548735784159997E-2</v>
      </c>
      <c r="S28" s="67">
        <f t="shared" si="7"/>
        <v>4.1548735784159997E-2</v>
      </c>
      <c r="T28" s="67">
        <f t="shared" si="8"/>
        <v>0</v>
      </c>
      <c r="U28" s="67">
        <f t="shared" si="9"/>
        <v>0.32197069740762385</v>
      </c>
      <c r="V28" s="67">
        <f t="shared" si="10"/>
        <v>2.0332886421057038E-2</v>
      </c>
      <c r="W28" s="100">
        <f t="shared" si="11"/>
        <v>1.3555257614038025E-2</v>
      </c>
    </row>
    <row r="29" spans="2:23">
      <c r="B29" s="96">
        <f>Amnt_Deposited!B24</f>
        <v>2010</v>
      </c>
      <c r="C29" s="99">
        <f>Amnt_Deposited!H24</f>
        <v>0.43244915234399994</v>
      </c>
      <c r="D29" s="418">
        <f>Dry_Matter_Content!H16</f>
        <v>0.73</v>
      </c>
      <c r="E29" s="284">
        <f>MCF!R28</f>
        <v>1</v>
      </c>
      <c r="F29" s="67">
        <f t="shared" si="0"/>
        <v>4.7353182181667994E-2</v>
      </c>
      <c r="G29" s="67">
        <f t="shared" si="1"/>
        <v>4.7353182181667994E-2</v>
      </c>
      <c r="H29" s="67">
        <f t="shared" si="2"/>
        <v>0</v>
      </c>
      <c r="I29" s="67">
        <f t="shared" si="3"/>
        <v>0.32128886539564783</v>
      </c>
      <c r="J29" s="67">
        <f t="shared" si="4"/>
        <v>1.9862578170476861E-2</v>
      </c>
      <c r="K29" s="100">
        <f t="shared" si="6"/>
        <v>1.3241718780317907E-2</v>
      </c>
      <c r="O29" s="96">
        <f>Amnt_Deposited!B24</f>
        <v>2010</v>
      </c>
      <c r="P29" s="99">
        <f>Amnt_Deposited!H24</f>
        <v>0.43244915234399994</v>
      </c>
      <c r="Q29" s="284">
        <f>MCF!R28</f>
        <v>1</v>
      </c>
      <c r="R29" s="67">
        <f t="shared" si="5"/>
        <v>5.1893898281279993E-2</v>
      </c>
      <c r="S29" s="67">
        <f t="shared" si="7"/>
        <v>5.1893898281279993E-2</v>
      </c>
      <c r="T29" s="67">
        <f t="shared" si="8"/>
        <v>0</v>
      </c>
      <c r="U29" s="67">
        <f t="shared" si="9"/>
        <v>0.35209738673495661</v>
      </c>
      <c r="V29" s="67">
        <f t="shared" si="10"/>
        <v>2.1767208953947251E-2</v>
      </c>
      <c r="W29" s="100">
        <f t="shared" si="11"/>
        <v>1.4511472635964834E-2</v>
      </c>
    </row>
    <row r="30" spans="2:23">
      <c r="B30" s="96">
        <f>Amnt_Deposited!B25</f>
        <v>2011</v>
      </c>
      <c r="C30" s="99">
        <f>Amnt_Deposited!H25</f>
        <v>0.40588131401999999</v>
      </c>
      <c r="D30" s="418">
        <f>Dry_Matter_Content!H17</f>
        <v>0.73</v>
      </c>
      <c r="E30" s="284">
        <f>MCF!R29</f>
        <v>1</v>
      </c>
      <c r="F30" s="67">
        <f t="shared" si="0"/>
        <v>4.4444003885189994E-2</v>
      </c>
      <c r="G30" s="67">
        <f t="shared" si="1"/>
        <v>4.4444003885189994E-2</v>
      </c>
      <c r="H30" s="67">
        <f t="shared" si="2"/>
        <v>0</v>
      </c>
      <c r="I30" s="67">
        <f t="shared" si="3"/>
        <v>0.34401175638468612</v>
      </c>
      <c r="J30" s="67">
        <f t="shared" si="4"/>
        <v>2.1721112896151709E-2</v>
      </c>
      <c r="K30" s="100">
        <f t="shared" si="6"/>
        <v>1.4480741930767805E-2</v>
      </c>
      <c r="O30" s="96">
        <f>Amnt_Deposited!B25</f>
        <v>2011</v>
      </c>
      <c r="P30" s="99">
        <f>Amnt_Deposited!H25</f>
        <v>0.40588131401999999</v>
      </c>
      <c r="Q30" s="284">
        <f>MCF!R29</f>
        <v>1</v>
      </c>
      <c r="R30" s="67">
        <f t="shared" si="5"/>
        <v>4.87057576824E-2</v>
      </c>
      <c r="S30" s="67">
        <f t="shared" si="7"/>
        <v>4.87057576824E-2</v>
      </c>
      <c r="T30" s="67">
        <f t="shared" si="8"/>
        <v>0</v>
      </c>
      <c r="U30" s="67">
        <f t="shared" si="9"/>
        <v>0.37699918507910812</v>
      </c>
      <c r="V30" s="67">
        <f t="shared" si="10"/>
        <v>2.3803959338248457E-2</v>
      </c>
      <c r="W30" s="100">
        <f t="shared" si="11"/>
        <v>1.586930622549897E-2</v>
      </c>
    </row>
    <row r="31" spans="2:23">
      <c r="B31" s="96">
        <f>Amnt_Deposited!B26</f>
        <v>2012</v>
      </c>
      <c r="C31" s="99">
        <f>Amnt_Deposited!H26</f>
        <v>0.41668283033999998</v>
      </c>
      <c r="D31" s="418">
        <f>Dry_Matter_Content!H18</f>
        <v>0.73</v>
      </c>
      <c r="E31" s="284">
        <f>MCF!R30</f>
        <v>1</v>
      </c>
      <c r="F31" s="67">
        <f t="shared" si="0"/>
        <v>4.5626769922229998E-2</v>
      </c>
      <c r="G31" s="67">
        <f t="shared" si="1"/>
        <v>4.5626769922229998E-2</v>
      </c>
      <c r="H31" s="67">
        <f t="shared" si="2"/>
        <v>0</v>
      </c>
      <c r="I31" s="67">
        <f t="shared" si="3"/>
        <v>0.36638120555030196</v>
      </c>
      <c r="J31" s="67">
        <f t="shared" si="4"/>
        <v>2.3257320756614137E-2</v>
      </c>
      <c r="K31" s="100">
        <f t="shared" si="6"/>
        <v>1.5504880504409424E-2</v>
      </c>
      <c r="O31" s="96">
        <f>Amnt_Deposited!B26</f>
        <v>2012</v>
      </c>
      <c r="P31" s="99">
        <f>Amnt_Deposited!H26</f>
        <v>0.41668283033999998</v>
      </c>
      <c r="Q31" s="284">
        <f>MCF!R30</f>
        <v>1</v>
      </c>
      <c r="R31" s="67">
        <f t="shared" si="5"/>
        <v>5.0001939640799999E-2</v>
      </c>
      <c r="S31" s="67">
        <f t="shared" si="7"/>
        <v>5.0001939640799999E-2</v>
      </c>
      <c r="T31" s="67">
        <f t="shared" si="8"/>
        <v>0</v>
      </c>
      <c r="U31" s="67">
        <f t="shared" si="9"/>
        <v>0.4015136499181392</v>
      </c>
      <c r="V31" s="67">
        <f t="shared" si="10"/>
        <v>2.5487474801768922E-2</v>
      </c>
      <c r="W31" s="100">
        <f t="shared" si="11"/>
        <v>1.6991649867845945E-2</v>
      </c>
    </row>
    <row r="32" spans="2:23">
      <c r="B32" s="96">
        <f>Amnt_Deposited!B27</f>
        <v>2013</v>
      </c>
      <c r="C32" s="99">
        <f>Amnt_Deposited!H27</f>
        <v>0.42671963754000003</v>
      </c>
      <c r="D32" s="418">
        <f>Dry_Matter_Content!H19</f>
        <v>0.73</v>
      </c>
      <c r="E32" s="284">
        <f>MCF!R31</f>
        <v>1</v>
      </c>
      <c r="F32" s="67">
        <f t="shared" si="0"/>
        <v>4.6725800310629999E-2</v>
      </c>
      <c r="G32" s="67">
        <f t="shared" si="1"/>
        <v>4.6725800310629999E-2</v>
      </c>
      <c r="H32" s="67">
        <f t="shared" si="2"/>
        <v>0</v>
      </c>
      <c r="I32" s="67">
        <f t="shared" si="3"/>
        <v>0.38833737209542246</v>
      </c>
      <c r="J32" s="67">
        <f t="shared" si="4"/>
        <v>2.4769633765509499E-2</v>
      </c>
      <c r="K32" s="100">
        <f t="shared" si="6"/>
        <v>1.6513089177006331E-2</v>
      </c>
      <c r="O32" s="96">
        <f>Amnt_Deposited!B27</f>
        <v>2013</v>
      </c>
      <c r="P32" s="99">
        <f>Amnt_Deposited!H27</f>
        <v>0.42671963754000003</v>
      </c>
      <c r="Q32" s="284">
        <f>MCF!R31</f>
        <v>1</v>
      </c>
      <c r="R32" s="67">
        <f t="shared" si="5"/>
        <v>5.1206356504800002E-2</v>
      </c>
      <c r="S32" s="67">
        <f t="shared" si="7"/>
        <v>5.1206356504800002E-2</v>
      </c>
      <c r="T32" s="67">
        <f t="shared" si="8"/>
        <v>0</v>
      </c>
      <c r="U32" s="67">
        <f t="shared" si="9"/>
        <v>0.42557520229635343</v>
      </c>
      <c r="V32" s="67">
        <f t="shared" si="10"/>
        <v>2.7144804126585757E-2</v>
      </c>
      <c r="W32" s="100">
        <f t="shared" si="11"/>
        <v>1.8096536084390505E-2</v>
      </c>
    </row>
    <row r="33" spans="2:23">
      <c r="B33" s="96">
        <f>Amnt_Deposited!B28</f>
        <v>2014</v>
      </c>
      <c r="C33" s="99">
        <f>Amnt_Deposited!H28</f>
        <v>0.43727535449999994</v>
      </c>
      <c r="D33" s="418">
        <f>Dry_Matter_Content!H20</f>
        <v>0.73</v>
      </c>
      <c r="E33" s="284">
        <f>MCF!R32</f>
        <v>1</v>
      </c>
      <c r="F33" s="67">
        <f t="shared" si="0"/>
        <v>4.7881651317749997E-2</v>
      </c>
      <c r="G33" s="67">
        <f t="shared" si="1"/>
        <v>4.7881651317749997E-2</v>
      </c>
      <c r="H33" s="67">
        <f t="shared" si="2"/>
        <v>0</v>
      </c>
      <c r="I33" s="67">
        <f t="shared" si="3"/>
        <v>0.40996501709803856</v>
      </c>
      <c r="J33" s="67">
        <f t="shared" si="4"/>
        <v>2.6254006315133908E-2</v>
      </c>
      <c r="K33" s="100">
        <f t="shared" si="6"/>
        <v>1.7502670876755937E-2</v>
      </c>
      <c r="O33" s="96">
        <f>Amnt_Deposited!B28</f>
        <v>2014</v>
      </c>
      <c r="P33" s="99">
        <f>Amnt_Deposited!H28</f>
        <v>0.43727535449999994</v>
      </c>
      <c r="Q33" s="284">
        <f>MCF!R32</f>
        <v>1</v>
      </c>
      <c r="R33" s="67">
        <f t="shared" si="5"/>
        <v>5.2473042539999994E-2</v>
      </c>
      <c r="S33" s="67">
        <f t="shared" si="7"/>
        <v>5.2473042539999994E-2</v>
      </c>
      <c r="T33" s="67">
        <f t="shared" si="8"/>
        <v>0</v>
      </c>
      <c r="U33" s="67">
        <f t="shared" si="9"/>
        <v>0.44927673106634369</v>
      </c>
      <c r="V33" s="67">
        <f t="shared" si="10"/>
        <v>2.8771513770009766E-2</v>
      </c>
      <c r="W33" s="100">
        <f t="shared" si="11"/>
        <v>1.9181009180006509E-2</v>
      </c>
    </row>
    <row r="34" spans="2:23">
      <c r="B34" s="96">
        <f>Amnt_Deposited!B29</f>
        <v>2015</v>
      </c>
      <c r="C34" s="99">
        <f>Amnt_Deposited!H29</f>
        <v>0.44773206894000006</v>
      </c>
      <c r="D34" s="418">
        <f>Dry_Matter_Content!H21</f>
        <v>0.73</v>
      </c>
      <c r="E34" s="284">
        <f>MCF!R33</f>
        <v>1</v>
      </c>
      <c r="F34" s="67">
        <f t="shared" si="0"/>
        <v>4.9026661548930005E-2</v>
      </c>
      <c r="G34" s="67">
        <f t="shared" si="1"/>
        <v>4.9026661548930005E-2</v>
      </c>
      <c r="H34" s="67">
        <f t="shared" si="2"/>
        <v>0</v>
      </c>
      <c r="I34" s="67">
        <f t="shared" si="3"/>
        <v>0.43127550986877755</v>
      </c>
      <c r="J34" s="67">
        <f t="shared" si="4"/>
        <v>2.771616877819099E-2</v>
      </c>
      <c r="K34" s="100">
        <f t="shared" si="6"/>
        <v>1.8477445852127326E-2</v>
      </c>
      <c r="O34" s="96">
        <f>Amnt_Deposited!B29</f>
        <v>2015</v>
      </c>
      <c r="P34" s="99">
        <f>Amnt_Deposited!H29</f>
        <v>0.44773206894000006</v>
      </c>
      <c r="Q34" s="284">
        <f>MCF!R33</f>
        <v>1</v>
      </c>
      <c r="R34" s="67">
        <f t="shared" si="5"/>
        <v>5.3727848272800006E-2</v>
      </c>
      <c r="S34" s="67">
        <f t="shared" si="7"/>
        <v>5.3727848272800006E-2</v>
      </c>
      <c r="T34" s="67">
        <f t="shared" si="8"/>
        <v>0</v>
      </c>
      <c r="U34" s="67">
        <f t="shared" si="9"/>
        <v>0.47263069574660566</v>
      </c>
      <c r="V34" s="67">
        <f t="shared" si="10"/>
        <v>3.0373883592538075E-2</v>
      </c>
      <c r="W34" s="100">
        <f t="shared" si="11"/>
        <v>2.0249255728358714E-2</v>
      </c>
    </row>
    <row r="35" spans="2:23">
      <c r="B35" s="96">
        <f>Amnt_Deposited!B30</f>
        <v>2016</v>
      </c>
      <c r="C35" s="99">
        <f>Amnt_Deposited!H30</f>
        <v>0.45790543134000006</v>
      </c>
      <c r="D35" s="418">
        <f>Dry_Matter_Content!H22</f>
        <v>0.73</v>
      </c>
      <c r="E35" s="284">
        <f>MCF!R34</f>
        <v>1</v>
      </c>
      <c r="F35" s="67">
        <f t="shared" si="0"/>
        <v>5.0140644731730001E-2</v>
      </c>
      <c r="G35" s="67">
        <f t="shared" si="1"/>
        <v>5.0140644731730001E-2</v>
      </c>
      <c r="H35" s="67">
        <f t="shared" si="2"/>
        <v>0</v>
      </c>
      <c r="I35" s="67">
        <f t="shared" si="3"/>
        <v>0.45225926481016504</v>
      </c>
      <c r="J35" s="67">
        <f t="shared" si="4"/>
        <v>2.9156889790342557E-2</v>
      </c>
      <c r="K35" s="100">
        <f t="shared" si="6"/>
        <v>1.9437926526895036E-2</v>
      </c>
      <c r="O35" s="96">
        <f>Amnt_Deposited!B30</f>
        <v>2016</v>
      </c>
      <c r="P35" s="99">
        <f>Amnt_Deposited!H30</f>
        <v>0.45790543134000006</v>
      </c>
      <c r="Q35" s="284">
        <f>MCF!R34</f>
        <v>1</v>
      </c>
      <c r="R35" s="67">
        <f t="shared" si="5"/>
        <v>5.4948651760800007E-2</v>
      </c>
      <c r="S35" s="67">
        <f t="shared" si="7"/>
        <v>5.4948651760800007E-2</v>
      </c>
      <c r="T35" s="67">
        <f t="shared" si="8"/>
        <v>0</v>
      </c>
      <c r="U35" s="67">
        <f t="shared" si="9"/>
        <v>0.49562659157278366</v>
      </c>
      <c r="V35" s="67">
        <f t="shared" si="10"/>
        <v>3.195275593462199E-2</v>
      </c>
      <c r="W35" s="100">
        <f t="shared" si="11"/>
        <v>2.1301837289747994E-2</v>
      </c>
    </row>
    <row r="36" spans="2:23">
      <c r="B36" s="96">
        <f>Amnt_Deposited!B31</f>
        <v>2017</v>
      </c>
      <c r="C36" s="99">
        <f>Amnt_Deposited!H31</f>
        <v>0.45454616407961995</v>
      </c>
      <c r="D36" s="418">
        <f>Dry_Matter_Content!H23</f>
        <v>0.73</v>
      </c>
      <c r="E36" s="284">
        <f>MCF!R35</f>
        <v>1</v>
      </c>
      <c r="F36" s="67">
        <f t="shared" si="0"/>
        <v>4.9772804966718383E-2</v>
      </c>
      <c r="G36" s="67">
        <f t="shared" si="1"/>
        <v>4.9772804966718383E-2</v>
      </c>
      <c r="H36" s="67">
        <f t="shared" si="2"/>
        <v>0</v>
      </c>
      <c r="I36" s="67">
        <f t="shared" si="3"/>
        <v>0.47145654847092394</v>
      </c>
      <c r="J36" s="67">
        <f t="shared" si="4"/>
        <v>3.0575521305959447E-2</v>
      </c>
      <c r="K36" s="100">
        <f t="shared" si="6"/>
        <v>2.0383680870639631E-2</v>
      </c>
      <c r="O36" s="96">
        <f>Amnt_Deposited!B31</f>
        <v>2017</v>
      </c>
      <c r="P36" s="99">
        <f>Amnt_Deposited!H31</f>
        <v>0.45454616407961995</v>
      </c>
      <c r="Q36" s="284">
        <f>MCF!R35</f>
        <v>1</v>
      </c>
      <c r="R36" s="67">
        <f t="shared" si="5"/>
        <v>5.454553968955439E-2</v>
      </c>
      <c r="S36" s="67">
        <f t="shared" si="7"/>
        <v>5.454553968955439E-2</v>
      </c>
      <c r="T36" s="67">
        <f t="shared" si="8"/>
        <v>0</v>
      </c>
      <c r="U36" s="67">
        <f t="shared" si="9"/>
        <v>0.5166647106530674</v>
      </c>
      <c r="V36" s="67">
        <f t="shared" si="10"/>
        <v>3.350742060927063E-2</v>
      </c>
      <c r="W36" s="100">
        <f t="shared" si="11"/>
        <v>2.2338280406180418E-2</v>
      </c>
    </row>
    <row r="37" spans="2:23">
      <c r="B37" s="96">
        <f>Amnt_Deposited!B32</f>
        <v>2018</v>
      </c>
      <c r="C37" s="99">
        <f>Amnt_Deposited!H32</f>
        <v>0.47847523274193315</v>
      </c>
      <c r="D37" s="418">
        <f>Dry_Matter_Content!H24</f>
        <v>0.73</v>
      </c>
      <c r="E37" s="284">
        <f>MCF!R36</f>
        <v>1</v>
      </c>
      <c r="F37" s="67">
        <f t="shared" si="0"/>
        <v>5.2393037985241676E-2</v>
      </c>
      <c r="G37" s="67">
        <f t="shared" si="1"/>
        <v>5.2393037985241676E-2</v>
      </c>
      <c r="H37" s="67">
        <f t="shared" si="2"/>
        <v>0</v>
      </c>
      <c r="I37" s="67">
        <f t="shared" si="3"/>
        <v>0.49197621013372034</v>
      </c>
      <c r="J37" s="67">
        <f t="shared" si="4"/>
        <v>3.1873376322445308E-2</v>
      </c>
      <c r="K37" s="100">
        <f t="shared" si="6"/>
        <v>2.1248917548296872E-2</v>
      </c>
      <c r="O37" s="96">
        <f>Amnt_Deposited!B32</f>
        <v>2018</v>
      </c>
      <c r="P37" s="99">
        <f>Amnt_Deposited!H32</f>
        <v>0.47847523274193315</v>
      </c>
      <c r="Q37" s="284">
        <f>MCF!R36</f>
        <v>1</v>
      </c>
      <c r="R37" s="67">
        <f t="shared" si="5"/>
        <v>5.7417027929031979E-2</v>
      </c>
      <c r="S37" s="67">
        <f t="shared" si="7"/>
        <v>5.7417027929031979E-2</v>
      </c>
      <c r="T37" s="67">
        <f t="shared" si="8"/>
        <v>0</v>
      </c>
      <c r="U37" s="67">
        <f t="shared" si="9"/>
        <v>0.53915201110544697</v>
      </c>
      <c r="V37" s="67">
        <f t="shared" si="10"/>
        <v>3.4929727476652399E-2</v>
      </c>
      <c r="W37" s="100">
        <f t="shared" si="11"/>
        <v>2.3286484984434933E-2</v>
      </c>
    </row>
    <row r="38" spans="2:23">
      <c r="B38" s="96">
        <f>Amnt_Deposited!B33</f>
        <v>2019</v>
      </c>
      <c r="C38" s="99">
        <f>Amnt_Deposited!H33</f>
        <v>0.5031714826081416</v>
      </c>
      <c r="D38" s="418">
        <f>Dry_Matter_Content!H25</f>
        <v>0.73</v>
      </c>
      <c r="E38" s="284">
        <f>MCF!R37</f>
        <v>1</v>
      </c>
      <c r="F38" s="67">
        <f t="shared" si="0"/>
        <v>5.50972773455915E-2</v>
      </c>
      <c r="G38" s="67">
        <f t="shared" si="1"/>
        <v>5.50972773455915E-2</v>
      </c>
      <c r="H38" s="67">
        <f t="shared" si="2"/>
        <v>0</v>
      </c>
      <c r="I38" s="67">
        <f t="shared" si="3"/>
        <v>0.51381285521502251</v>
      </c>
      <c r="J38" s="67">
        <f t="shared" si="4"/>
        <v>3.3260632264289332E-2</v>
      </c>
      <c r="K38" s="100">
        <f t="shared" si="6"/>
        <v>2.2173754842859553E-2</v>
      </c>
      <c r="O38" s="96">
        <f>Amnt_Deposited!B33</f>
        <v>2019</v>
      </c>
      <c r="P38" s="99">
        <f>Amnt_Deposited!H33</f>
        <v>0.5031714826081416</v>
      </c>
      <c r="Q38" s="284">
        <f>MCF!R37</f>
        <v>1</v>
      </c>
      <c r="R38" s="67">
        <f t="shared" si="5"/>
        <v>6.038057791297699E-2</v>
      </c>
      <c r="S38" s="67">
        <f t="shared" si="7"/>
        <v>6.038057791297699E-2</v>
      </c>
      <c r="T38" s="67">
        <f t="shared" si="8"/>
        <v>0</v>
      </c>
      <c r="U38" s="67">
        <f t="shared" si="9"/>
        <v>0.56308258105755893</v>
      </c>
      <c r="V38" s="67">
        <f t="shared" si="10"/>
        <v>3.6450007960865026E-2</v>
      </c>
      <c r="W38" s="100">
        <f t="shared" si="11"/>
        <v>2.4300005307243348E-2</v>
      </c>
    </row>
    <row r="39" spans="2:23">
      <c r="B39" s="96">
        <f>Amnt_Deposited!B34</f>
        <v>2020</v>
      </c>
      <c r="C39" s="99">
        <f>Amnt_Deposited!H34</f>
        <v>0.52864483069034174</v>
      </c>
      <c r="D39" s="418">
        <f>Dry_Matter_Content!H26</f>
        <v>0.73</v>
      </c>
      <c r="E39" s="284">
        <f>MCF!R38</f>
        <v>1</v>
      </c>
      <c r="F39" s="67">
        <f t="shared" si="0"/>
        <v>5.7886608960592417E-2</v>
      </c>
      <c r="G39" s="67">
        <f t="shared" si="1"/>
        <v>5.7886608960592417E-2</v>
      </c>
      <c r="H39" s="67">
        <f t="shared" si="2"/>
        <v>0</v>
      </c>
      <c r="I39" s="67">
        <f t="shared" si="3"/>
        <v>0.53696253975130914</v>
      </c>
      <c r="J39" s="67">
        <f t="shared" si="4"/>
        <v>3.4736924424305739E-2</v>
      </c>
      <c r="K39" s="100">
        <f t="shared" si="6"/>
        <v>2.3157949616203825E-2</v>
      </c>
      <c r="O39" s="96">
        <f>Amnt_Deposited!B34</f>
        <v>2020</v>
      </c>
      <c r="P39" s="99">
        <f>Amnt_Deposited!H34</f>
        <v>0.52864483069034174</v>
      </c>
      <c r="Q39" s="284">
        <f>MCF!R38</f>
        <v>1</v>
      </c>
      <c r="R39" s="67">
        <f t="shared" si="5"/>
        <v>6.3437379682841008E-2</v>
      </c>
      <c r="S39" s="67">
        <f t="shared" si="7"/>
        <v>6.3437379682841008E-2</v>
      </c>
      <c r="T39" s="67">
        <f t="shared" si="8"/>
        <v>0</v>
      </c>
      <c r="U39" s="67">
        <f t="shared" si="9"/>
        <v>0.58845209835759915</v>
      </c>
      <c r="V39" s="67">
        <f t="shared" si="10"/>
        <v>3.8067862382800806E-2</v>
      </c>
      <c r="W39" s="100">
        <f t="shared" si="11"/>
        <v>2.5378574921867202E-2</v>
      </c>
    </row>
    <row r="40" spans="2:23">
      <c r="B40" s="96">
        <f>Amnt_Deposited!B35</f>
        <v>2021</v>
      </c>
      <c r="C40" s="99">
        <f>Amnt_Deposited!H35</f>
        <v>0.55490404812763516</v>
      </c>
      <c r="D40" s="418">
        <f>Dry_Matter_Content!H27</f>
        <v>0.73</v>
      </c>
      <c r="E40" s="284">
        <f>MCF!R39</f>
        <v>1</v>
      </c>
      <c r="F40" s="67">
        <f t="shared" si="0"/>
        <v>6.0761993269976049E-2</v>
      </c>
      <c r="G40" s="67">
        <f t="shared" si="1"/>
        <v>6.0761993269976049E-2</v>
      </c>
      <c r="H40" s="67">
        <f t="shared" si="2"/>
        <v>0</v>
      </c>
      <c r="I40" s="67">
        <f t="shared" si="3"/>
        <v>0.56142254685509874</v>
      </c>
      <c r="J40" s="67">
        <f t="shared" si="4"/>
        <v>3.6301986166186413E-2</v>
      </c>
      <c r="K40" s="100">
        <f t="shared" si="6"/>
        <v>2.4201324110790942E-2</v>
      </c>
      <c r="O40" s="96">
        <f>Amnt_Deposited!B35</f>
        <v>2021</v>
      </c>
      <c r="P40" s="99">
        <f>Amnt_Deposited!H35</f>
        <v>0.55490404812763516</v>
      </c>
      <c r="Q40" s="284">
        <f>MCF!R39</f>
        <v>1</v>
      </c>
      <c r="R40" s="67">
        <f t="shared" si="5"/>
        <v>6.6588485775316217E-2</v>
      </c>
      <c r="S40" s="67">
        <f t="shared" si="7"/>
        <v>6.6588485775316217E-2</v>
      </c>
      <c r="T40" s="67">
        <f t="shared" si="8"/>
        <v>0</v>
      </c>
      <c r="U40" s="67">
        <f t="shared" si="9"/>
        <v>0.61525758559462884</v>
      </c>
      <c r="V40" s="67">
        <f t="shared" si="10"/>
        <v>3.9782998538286492E-2</v>
      </c>
      <c r="W40" s="100">
        <f t="shared" si="11"/>
        <v>2.6521999025524327E-2</v>
      </c>
    </row>
    <row r="41" spans="2:23">
      <c r="B41" s="96">
        <f>Amnt_Deposited!B36</f>
        <v>2022</v>
      </c>
      <c r="C41" s="99">
        <f>Amnt_Deposited!H36</f>
        <v>0.58195659972943592</v>
      </c>
      <c r="D41" s="418">
        <f>Dry_Matter_Content!H28</f>
        <v>0.73</v>
      </c>
      <c r="E41" s="284">
        <f>MCF!R40</f>
        <v>1</v>
      </c>
      <c r="F41" s="67">
        <f t="shared" si="0"/>
        <v>6.3724247670373227E-2</v>
      </c>
      <c r="G41" s="67">
        <f t="shared" si="1"/>
        <v>6.3724247670373227E-2</v>
      </c>
      <c r="H41" s="67">
        <f t="shared" si="2"/>
        <v>0</v>
      </c>
      <c r="I41" s="67">
        <f t="shared" si="3"/>
        <v>0.58719116071392496</v>
      </c>
      <c r="J41" s="67">
        <f t="shared" si="4"/>
        <v>3.7955633811546999E-2</v>
      </c>
      <c r="K41" s="100">
        <f t="shared" si="6"/>
        <v>2.5303755874364665E-2</v>
      </c>
      <c r="O41" s="96">
        <f>Amnt_Deposited!B36</f>
        <v>2022</v>
      </c>
      <c r="P41" s="99">
        <f>Amnt_Deposited!H36</f>
        <v>0.58195659972943592</v>
      </c>
      <c r="Q41" s="284">
        <f>MCF!R40</f>
        <v>1</v>
      </c>
      <c r="R41" s="67">
        <f t="shared" si="5"/>
        <v>6.9834791967532311E-2</v>
      </c>
      <c r="S41" s="67">
        <f t="shared" si="7"/>
        <v>6.9834791967532311E-2</v>
      </c>
      <c r="T41" s="67">
        <f t="shared" si="8"/>
        <v>0</v>
      </c>
      <c r="U41" s="67">
        <f t="shared" si="9"/>
        <v>0.64349716242621924</v>
      </c>
      <c r="V41" s="67">
        <f t="shared" si="10"/>
        <v>4.1595215135941922E-2</v>
      </c>
      <c r="W41" s="100">
        <f t="shared" si="11"/>
        <v>2.7730143423961282E-2</v>
      </c>
    </row>
    <row r="42" spans="2:23">
      <c r="B42" s="96">
        <f>Amnt_Deposited!B37</f>
        <v>2023</v>
      </c>
      <c r="C42" s="99">
        <f>Amnt_Deposited!H37</f>
        <v>0.60980846827074253</v>
      </c>
      <c r="D42" s="418">
        <f>Dry_Matter_Content!H29</f>
        <v>0.73</v>
      </c>
      <c r="E42" s="284">
        <f>MCF!R41</f>
        <v>1</v>
      </c>
      <c r="F42" s="67">
        <f t="shared" si="0"/>
        <v>6.6774027275646311E-2</v>
      </c>
      <c r="G42" s="67">
        <f t="shared" si="1"/>
        <v>6.6774027275646311E-2</v>
      </c>
      <c r="H42" s="67">
        <f t="shared" si="2"/>
        <v>0</v>
      </c>
      <c r="I42" s="67">
        <f t="shared" si="3"/>
        <v>0.61426743662871042</v>
      </c>
      <c r="J42" s="67">
        <f t="shared" si="4"/>
        <v>3.9697751360860879E-2</v>
      </c>
      <c r="K42" s="100">
        <f t="shared" si="6"/>
        <v>2.6465167573907253E-2</v>
      </c>
      <c r="O42" s="96">
        <f>Amnt_Deposited!B37</f>
        <v>2023</v>
      </c>
      <c r="P42" s="99">
        <f>Amnt_Deposited!H37</f>
        <v>0.60980846827074253</v>
      </c>
      <c r="Q42" s="284">
        <f>MCF!R41</f>
        <v>1</v>
      </c>
      <c r="R42" s="67">
        <f t="shared" si="5"/>
        <v>7.3177016192489105E-2</v>
      </c>
      <c r="S42" s="67">
        <f t="shared" si="7"/>
        <v>7.3177016192489105E-2</v>
      </c>
      <c r="T42" s="67">
        <f t="shared" si="8"/>
        <v>0</v>
      </c>
      <c r="U42" s="67">
        <f t="shared" si="9"/>
        <v>0.67316979356571005</v>
      </c>
      <c r="V42" s="67">
        <f t="shared" si="10"/>
        <v>4.350438505299823E-2</v>
      </c>
      <c r="W42" s="100">
        <f t="shared" si="11"/>
        <v>2.9002923368665487E-2</v>
      </c>
    </row>
    <row r="43" spans="2:23">
      <c r="B43" s="96">
        <f>Amnt_Deposited!B38</f>
        <v>2024</v>
      </c>
      <c r="C43" s="99">
        <f>Amnt_Deposited!H38</f>
        <v>0.63846396223510327</v>
      </c>
      <c r="D43" s="418">
        <f>Dry_Matter_Content!H30</f>
        <v>0.73</v>
      </c>
      <c r="E43" s="284">
        <f>MCF!R42</f>
        <v>1</v>
      </c>
      <c r="F43" s="67">
        <f t="shared" si="0"/>
        <v>6.9911803864743799E-2</v>
      </c>
      <c r="G43" s="67">
        <f t="shared" si="1"/>
        <v>6.9911803864743799E-2</v>
      </c>
      <c r="H43" s="67">
        <f t="shared" si="2"/>
        <v>0</v>
      </c>
      <c r="I43" s="67">
        <f t="shared" si="3"/>
        <v>0.64265096554682211</v>
      </c>
      <c r="J43" s="67">
        <f t="shared" si="4"/>
        <v>4.1528274946632103E-2</v>
      </c>
      <c r="K43" s="100">
        <f t="shared" si="6"/>
        <v>2.7685516631088068E-2</v>
      </c>
      <c r="O43" s="96">
        <f>Amnt_Deposited!B38</f>
        <v>2024</v>
      </c>
      <c r="P43" s="99">
        <f>Amnt_Deposited!H38</f>
        <v>0.63846396223510327</v>
      </c>
      <c r="Q43" s="284">
        <f>MCF!R42</f>
        <v>1</v>
      </c>
      <c r="R43" s="67">
        <f t="shared" si="5"/>
        <v>7.6615675468212394E-2</v>
      </c>
      <c r="S43" s="67">
        <f t="shared" si="7"/>
        <v>7.6615675468212394E-2</v>
      </c>
      <c r="T43" s="67">
        <f t="shared" si="8"/>
        <v>0</v>
      </c>
      <c r="U43" s="67">
        <f t="shared" si="9"/>
        <v>0.70427503073624342</v>
      </c>
      <c r="V43" s="67">
        <f t="shared" si="10"/>
        <v>4.5510438297679014E-2</v>
      </c>
      <c r="W43" s="100">
        <f t="shared" si="11"/>
        <v>3.0340292198452676E-2</v>
      </c>
    </row>
    <row r="44" spans="2:23">
      <c r="B44" s="96">
        <f>Amnt_Deposited!B39</f>
        <v>2025</v>
      </c>
      <c r="C44" s="99">
        <f>Amnt_Deposited!H39</f>
        <v>0.66792550559391317</v>
      </c>
      <c r="D44" s="418">
        <f>Dry_Matter_Content!H31</f>
        <v>0.73</v>
      </c>
      <c r="E44" s="284">
        <f>MCF!R43</f>
        <v>1</v>
      </c>
      <c r="F44" s="67">
        <f t="shared" si="0"/>
        <v>7.3137842862533484E-2</v>
      </c>
      <c r="G44" s="67">
        <f t="shared" si="1"/>
        <v>7.3137842862533484E-2</v>
      </c>
      <c r="H44" s="67">
        <f t="shared" si="2"/>
        <v>0</v>
      </c>
      <c r="I44" s="67">
        <f t="shared" si="3"/>
        <v>0.67234163149498083</v>
      </c>
      <c r="J44" s="67">
        <f t="shared" si="4"/>
        <v>4.3447176914374684E-2</v>
      </c>
      <c r="K44" s="100">
        <f t="shared" si="6"/>
        <v>2.896478460958312E-2</v>
      </c>
      <c r="O44" s="96">
        <f>Amnt_Deposited!B39</f>
        <v>2025</v>
      </c>
      <c r="P44" s="99">
        <f>Amnt_Deposited!H39</f>
        <v>0.66792550559391317</v>
      </c>
      <c r="Q44" s="284">
        <f>MCF!R43</f>
        <v>1</v>
      </c>
      <c r="R44" s="67">
        <f t="shared" si="5"/>
        <v>8.0151060671269578E-2</v>
      </c>
      <c r="S44" s="67">
        <f t="shared" si="7"/>
        <v>8.0151060671269578E-2</v>
      </c>
      <c r="T44" s="67">
        <f t="shared" si="8"/>
        <v>0</v>
      </c>
      <c r="U44" s="67">
        <f t="shared" si="9"/>
        <v>0.7368127468438147</v>
      </c>
      <c r="V44" s="67">
        <f t="shared" si="10"/>
        <v>4.7613344563698291E-2</v>
      </c>
      <c r="W44" s="100">
        <f t="shared" si="11"/>
        <v>3.1742229709132194E-2</v>
      </c>
    </row>
    <row r="45" spans="2:23">
      <c r="B45" s="96">
        <f>Amnt_Deposited!B40</f>
        <v>2026</v>
      </c>
      <c r="C45" s="99">
        <f>Amnt_Deposited!H40</f>
        <v>0.69819340809493935</v>
      </c>
      <c r="D45" s="418">
        <f>Dry_Matter_Content!H32</f>
        <v>0.73</v>
      </c>
      <c r="E45" s="284">
        <f>MCF!R44</f>
        <v>1</v>
      </c>
      <c r="F45" s="67">
        <f t="shared" si="0"/>
        <v>7.6452178186395853E-2</v>
      </c>
      <c r="G45" s="67">
        <f t="shared" si="1"/>
        <v>7.6452178186395853E-2</v>
      </c>
      <c r="H45" s="67">
        <f t="shared" si="2"/>
        <v>0</v>
      </c>
      <c r="I45" s="67">
        <f t="shared" si="3"/>
        <v>0.70333936025779842</v>
      </c>
      <c r="J45" s="67">
        <f t="shared" si="4"/>
        <v>4.5454449423578236E-2</v>
      </c>
      <c r="K45" s="100">
        <f t="shared" si="6"/>
        <v>3.0302966282385491E-2</v>
      </c>
      <c r="O45" s="96">
        <f>Amnt_Deposited!B40</f>
        <v>2026</v>
      </c>
      <c r="P45" s="99">
        <f>Amnt_Deposited!H40</f>
        <v>0.69819340809493935</v>
      </c>
      <c r="Q45" s="284">
        <f>MCF!R44</f>
        <v>1</v>
      </c>
      <c r="R45" s="67">
        <f t="shared" si="5"/>
        <v>8.3783208971392714E-2</v>
      </c>
      <c r="S45" s="67">
        <f t="shared" si="7"/>
        <v>8.3783208971392714E-2</v>
      </c>
      <c r="T45" s="67">
        <f t="shared" si="8"/>
        <v>0</v>
      </c>
      <c r="U45" s="67">
        <f t="shared" si="9"/>
        <v>0.77078286055649148</v>
      </c>
      <c r="V45" s="67">
        <f t="shared" si="10"/>
        <v>4.9813095258715877E-2</v>
      </c>
      <c r="W45" s="100">
        <f t="shared" si="11"/>
        <v>3.3208730172477247E-2</v>
      </c>
    </row>
    <row r="46" spans="2:23">
      <c r="B46" s="96">
        <f>Amnt_Deposited!B41</f>
        <v>2027</v>
      </c>
      <c r="C46" s="99">
        <f>Amnt_Deposited!H41</f>
        <v>0.72926561440794235</v>
      </c>
      <c r="D46" s="418">
        <f>Dry_Matter_Content!H33</f>
        <v>0.73</v>
      </c>
      <c r="E46" s="284">
        <f>MCF!R45</f>
        <v>1</v>
      </c>
      <c r="F46" s="67">
        <f t="shared" si="0"/>
        <v>7.9854584777669671E-2</v>
      </c>
      <c r="G46" s="67">
        <f t="shared" si="1"/>
        <v>7.9854584777669671E-2</v>
      </c>
      <c r="H46" s="67">
        <f t="shared" si="2"/>
        <v>0</v>
      </c>
      <c r="I46" s="67">
        <f t="shared" si="3"/>
        <v>0.73564385757864426</v>
      </c>
      <c r="J46" s="67">
        <f t="shared" si="4"/>
        <v>4.7550087456823847E-2</v>
      </c>
      <c r="K46" s="100">
        <f t="shared" si="6"/>
        <v>3.1700058304549229E-2</v>
      </c>
      <c r="O46" s="96">
        <f>Amnt_Deposited!B41</f>
        <v>2027</v>
      </c>
      <c r="P46" s="99">
        <f>Amnt_Deposited!H41</f>
        <v>0.72926561440794235</v>
      </c>
      <c r="Q46" s="284">
        <f>MCF!R45</f>
        <v>1</v>
      </c>
      <c r="R46" s="67">
        <f t="shared" si="5"/>
        <v>8.7511873728953082E-2</v>
      </c>
      <c r="S46" s="67">
        <f t="shared" si="7"/>
        <v>8.7511873728953082E-2</v>
      </c>
      <c r="T46" s="67">
        <f t="shared" si="8"/>
        <v>0</v>
      </c>
      <c r="U46" s="67">
        <f t="shared" si="9"/>
        <v>0.80618504940125402</v>
      </c>
      <c r="V46" s="67">
        <f t="shared" si="10"/>
        <v>5.2109684884190523E-2</v>
      </c>
      <c r="W46" s="100">
        <f t="shared" si="11"/>
        <v>3.4739789922793682E-2</v>
      </c>
    </row>
    <row r="47" spans="2:23">
      <c r="B47" s="96">
        <f>Amnt_Deposited!B42</f>
        <v>2028</v>
      </c>
      <c r="C47" s="99">
        <f>Amnt_Deposited!H42</f>
        <v>0.76113743034016712</v>
      </c>
      <c r="D47" s="418">
        <f>Dry_Matter_Content!H34</f>
        <v>0.73</v>
      </c>
      <c r="E47" s="284">
        <f>MCF!R46</f>
        <v>1</v>
      </c>
      <c r="F47" s="67">
        <f t="shared" si="0"/>
        <v>8.3344548622248299E-2</v>
      </c>
      <c r="G47" s="67">
        <f t="shared" si="1"/>
        <v>8.3344548622248299E-2</v>
      </c>
      <c r="H47" s="67">
        <f t="shared" si="2"/>
        <v>0</v>
      </c>
      <c r="I47" s="67">
        <f t="shared" si="3"/>
        <v>0.7692543350803478</v>
      </c>
      <c r="J47" s="67">
        <f t="shared" si="4"/>
        <v>4.9734071120544759E-2</v>
      </c>
      <c r="K47" s="100">
        <f t="shared" si="6"/>
        <v>3.3156047413696502E-2</v>
      </c>
      <c r="O47" s="96">
        <f>Amnt_Deposited!B42</f>
        <v>2028</v>
      </c>
      <c r="P47" s="99">
        <f>Amnt_Deposited!H42</f>
        <v>0.76113743034016712</v>
      </c>
      <c r="Q47" s="284">
        <f>MCF!R46</f>
        <v>1</v>
      </c>
      <c r="R47" s="67">
        <f t="shared" si="5"/>
        <v>9.1336491640820056E-2</v>
      </c>
      <c r="S47" s="67">
        <f t="shared" si="7"/>
        <v>9.1336491640820056E-2</v>
      </c>
      <c r="T47" s="67">
        <f t="shared" si="8"/>
        <v>0</v>
      </c>
      <c r="U47" s="67">
        <f t="shared" si="9"/>
        <v>0.84301844940312087</v>
      </c>
      <c r="V47" s="67">
        <f t="shared" si="10"/>
        <v>5.4503091638953165E-2</v>
      </c>
      <c r="W47" s="100">
        <f t="shared" si="11"/>
        <v>3.6335394425968774E-2</v>
      </c>
    </row>
    <row r="48" spans="2:23">
      <c r="B48" s="96">
        <f>Amnt_Deposited!B43</f>
        <v>2029</v>
      </c>
      <c r="C48" s="99">
        <f>Amnt_Deposited!H43</f>
        <v>0.79380122418852628</v>
      </c>
      <c r="D48" s="418">
        <f>Dry_Matter_Content!H35</f>
        <v>0.73</v>
      </c>
      <c r="E48" s="284">
        <f>MCF!R47</f>
        <v>1</v>
      </c>
      <c r="F48" s="67">
        <f t="shared" si="0"/>
        <v>8.6921234048643617E-2</v>
      </c>
      <c r="G48" s="67">
        <f t="shared" si="1"/>
        <v>8.6921234048643617E-2</v>
      </c>
      <c r="H48" s="67">
        <f t="shared" si="2"/>
        <v>0</v>
      </c>
      <c r="I48" s="67">
        <f t="shared" si="3"/>
        <v>0.80416922201341934</v>
      </c>
      <c r="J48" s="67">
        <f t="shared" si="4"/>
        <v>5.2006347115572005E-2</v>
      </c>
      <c r="K48" s="100">
        <f t="shared" si="6"/>
        <v>3.4670898077047999E-2</v>
      </c>
      <c r="O48" s="96">
        <f>Amnt_Deposited!B43</f>
        <v>2029</v>
      </c>
      <c r="P48" s="99">
        <f>Amnt_Deposited!H43</f>
        <v>0.79380122418852628</v>
      </c>
      <c r="Q48" s="284">
        <f>MCF!R47</f>
        <v>1</v>
      </c>
      <c r="R48" s="67">
        <f t="shared" si="5"/>
        <v>9.5256146902623157E-2</v>
      </c>
      <c r="S48" s="67">
        <f t="shared" si="7"/>
        <v>9.5256146902623157E-2</v>
      </c>
      <c r="T48" s="67">
        <f t="shared" si="8"/>
        <v>0</v>
      </c>
      <c r="U48" s="67">
        <f t="shared" si="9"/>
        <v>0.88128133919278839</v>
      </c>
      <c r="V48" s="67">
        <f t="shared" si="10"/>
        <v>5.6993257112955623E-2</v>
      </c>
      <c r="W48" s="100">
        <f t="shared" si="11"/>
        <v>3.7995504741970415E-2</v>
      </c>
    </row>
    <row r="49" spans="2:23">
      <c r="B49" s="96">
        <f>Amnt_Deposited!B44</f>
        <v>2030</v>
      </c>
      <c r="C49" s="99">
        <f>Amnt_Deposited!H44</f>
        <v>0.82783079999999998</v>
      </c>
      <c r="D49" s="418">
        <f>Dry_Matter_Content!H36</f>
        <v>0.73</v>
      </c>
      <c r="E49" s="284">
        <f>MCF!R48</f>
        <v>1</v>
      </c>
      <c r="F49" s="67">
        <f t="shared" si="0"/>
        <v>9.0647472599999987E-2</v>
      </c>
      <c r="G49" s="67">
        <f t="shared" si="1"/>
        <v>9.0647472599999987E-2</v>
      </c>
      <c r="H49" s="67">
        <f t="shared" si="2"/>
        <v>0</v>
      </c>
      <c r="I49" s="67">
        <f t="shared" si="3"/>
        <v>0.84044988536388654</v>
      </c>
      <c r="J49" s="67">
        <f t="shared" si="4"/>
        <v>5.4366809249532695E-2</v>
      </c>
      <c r="K49" s="100">
        <f t="shared" si="6"/>
        <v>3.6244539499688463E-2</v>
      </c>
      <c r="O49" s="96">
        <f>Amnt_Deposited!B44</f>
        <v>2030</v>
      </c>
      <c r="P49" s="99">
        <f>Amnt_Deposited!H44</f>
        <v>0.82783079999999998</v>
      </c>
      <c r="Q49" s="284">
        <f>MCF!R48</f>
        <v>1</v>
      </c>
      <c r="R49" s="67">
        <f t="shared" si="5"/>
        <v>9.9339695999999991E-2</v>
      </c>
      <c r="S49" s="67">
        <f t="shared" si="7"/>
        <v>9.9339695999999991E-2</v>
      </c>
      <c r="T49" s="67">
        <f t="shared" si="8"/>
        <v>0</v>
      </c>
      <c r="U49" s="67">
        <f t="shared" si="9"/>
        <v>0.92104097026179366</v>
      </c>
      <c r="V49" s="67">
        <f t="shared" si="10"/>
        <v>5.9580064930994742E-2</v>
      </c>
      <c r="W49" s="100">
        <f t="shared" si="11"/>
        <v>3.9720043287329823E-2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0.78363027905395055</v>
      </c>
      <c r="J50" s="67">
        <f t="shared" si="4"/>
        <v>5.6819606309936044E-2</v>
      </c>
      <c r="K50" s="100">
        <f t="shared" si="6"/>
        <v>3.787973753995736E-2</v>
      </c>
      <c r="O50" s="96">
        <f>Amnt_Deposited!B45</f>
        <v>2031</v>
      </c>
      <c r="P50" s="99">
        <f>Amnt_Deposited!H45</f>
        <v>0</v>
      </c>
      <c r="Q50" s="284">
        <f>MCF!R49</f>
        <v>1</v>
      </c>
      <c r="R50" s="67">
        <f t="shared" si="5"/>
        <v>0</v>
      </c>
      <c r="S50" s="67">
        <f t="shared" si="7"/>
        <v>0</v>
      </c>
      <c r="T50" s="67">
        <f t="shared" si="8"/>
        <v>0</v>
      </c>
      <c r="U50" s="67">
        <f t="shared" si="9"/>
        <v>0.85877290855227473</v>
      </c>
      <c r="V50" s="67">
        <f t="shared" si="10"/>
        <v>6.2268061709518964E-2</v>
      </c>
      <c r="W50" s="100">
        <f t="shared" si="11"/>
        <v>4.1512041139679309E-2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0.7306520292810772</v>
      </c>
      <c r="J51" s="67">
        <f t="shared" si="4"/>
        <v>5.2978249772873388E-2</v>
      </c>
      <c r="K51" s="100">
        <f t="shared" si="6"/>
        <v>3.5318833181915588E-2</v>
      </c>
      <c r="O51" s="96">
        <f>Amnt_Deposited!B46</f>
        <v>2032</v>
      </c>
      <c r="P51" s="99">
        <f>Amnt_Deposited!H46</f>
        <v>0</v>
      </c>
      <c r="Q51" s="284">
        <f>MCF!R50</f>
        <v>1</v>
      </c>
      <c r="R51" s="67">
        <f t="shared" ref="R51:R82" si="13">P51*$W$6*DOCF*Q51</f>
        <v>0</v>
      </c>
      <c r="S51" s="67">
        <f t="shared" si="7"/>
        <v>0</v>
      </c>
      <c r="T51" s="67">
        <f t="shared" si="8"/>
        <v>0</v>
      </c>
      <c r="U51" s="67">
        <f t="shared" si="9"/>
        <v>0.80071455263679703</v>
      </c>
      <c r="V51" s="67">
        <f t="shared" si="10"/>
        <v>5.80583559154777E-2</v>
      </c>
      <c r="W51" s="100">
        <f t="shared" si="11"/>
        <v>3.8705570610318464E-2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0.68125543660341636</v>
      </c>
      <c r="J52" s="67">
        <f t="shared" si="4"/>
        <v>4.9396592677660861E-2</v>
      </c>
      <c r="K52" s="100">
        <f t="shared" si="6"/>
        <v>3.2931061785107241E-2</v>
      </c>
      <c r="O52" s="96">
        <f>Amnt_Deposited!B47</f>
        <v>2033</v>
      </c>
      <c r="P52" s="99">
        <f>Amnt_Deposited!H47</f>
        <v>0</v>
      </c>
      <c r="Q52" s="284">
        <f>MCF!R51</f>
        <v>1</v>
      </c>
      <c r="R52" s="67">
        <f t="shared" si="13"/>
        <v>0</v>
      </c>
      <c r="S52" s="67">
        <f t="shared" si="7"/>
        <v>0</v>
      </c>
      <c r="T52" s="67">
        <f t="shared" si="8"/>
        <v>0</v>
      </c>
      <c r="U52" s="67">
        <f t="shared" si="9"/>
        <v>0.74658130038730564</v>
      </c>
      <c r="V52" s="67">
        <f t="shared" si="10"/>
        <v>5.4133252249491358E-2</v>
      </c>
      <c r="W52" s="100">
        <f t="shared" si="11"/>
        <v>3.6088834832994236E-2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0.63519835886635401</v>
      </c>
      <c r="J53" s="67">
        <f t="shared" si="4"/>
        <v>4.6057077737062406E-2</v>
      </c>
      <c r="K53" s="100">
        <f t="shared" si="6"/>
        <v>3.0704718491374936E-2</v>
      </c>
      <c r="O53" s="96">
        <f>Amnt_Deposited!B48</f>
        <v>2034</v>
      </c>
      <c r="P53" s="99">
        <f>Amnt_Deposited!H48</f>
        <v>0</v>
      </c>
      <c r="Q53" s="284">
        <f>MCF!R52</f>
        <v>1</v>
      </c>
      <c r="R53" s="67">
        <f t="shared" si="13"/>
        <v>0</v>
      </c>
      <c r="S53" s="67">
        <f t="shared" si="7"/>
        <v>0</v>
      </c>
      <c r="T53" s="67">
        <f t="shared" si="8"/>
        <v>0</v>
      </c>
      <c r="U53" s="67">
        <f t="shared" si="9"/>
        <v>0.69610779053847016</v>
      </c>
      <c r="V53" s="67">
        <f t="shared" si="10"/>
        <v>5.0473509848835516E-2</v>
      </c>
      <c r="W53" s="100">
        <f t="shared" si="11"/>
        <v>3.3649006565890344E-2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0.5922550242213892</v>
      </c>
      <c r="J54" s="67">
        <f t="shared" si="4"/>
        <v>4.2943334644964824E-2</v>
      </c>
      <c r="K54" s="100">
        <f t="shared" si="6"/>
        <v>2.8628889763309882E-2</v>
      </c>
      <c r="O54" s="96">
        <f>Amnt_Deposited!B49</f>
        <v>2035</v>
      </c>
      <c r="P54" s="99">
        <f>Amnt_Deposited!H49</f>
        <v>0</v>
      </c>
      <c r="Q54" s="284">
        <f>MCF!R53</f>
        <v>1</v>
      </c>
      <c r="R54" s="67">
        <f t="shared" si="13"/>
        <v>0</v>
      </c>
      <c r="S54" s="67">
        <f t="shared" si="7"/>
        <v>0</v>
      </c>
      <c r="T54" s="67">
        <f t="shared" si="8"/>
        <v>0</v>
      </c>
      <c r="U54" s="67">
        <f t="shared" si="9"/>
        <v>0.64904660188645391</v>
      </c>
      <c r="V54" s="67">
        <f t="shared" si="10"/>
        <v>4.706118865201625E-2</v>
      </c>
      <c r="W54" s="100">
        <f t="shared" si="11"/>
        <v>3.1374125768010831E-2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0.55221492439227104</v>
      </c>
      <c r="J55" s="67">
        <f t="shared" si="4"/>
        <v>4.0040099829118207E-2</v>
      </c>
      <c r="K55" s="100">
        <f t="shared" si="6"/>
        <v>2.6693399886078804E-2</v>
      </c>
      <c r="O55" s="96">
        <f>Amnt_Deposited!B50</f>
        <v>2036</v>
      </c>
      <c r="P55" s="99">
        <f>Amnt_Deposited!H50</f>
        <v>0</v>
      </c>
      <c r="Q55" s="284">
        <f>MCF!R54</f>
        <v>1</v>
      </c>
      <c r="R55" s="67">
        <f t="shared" si="13"/>
        <v>0</v>
      </c>
      <c r="S55" s="67">
        <f t="shared" si="7"/>
        <v>0</v>
      </c>
      <c r="T55" s="67">
        <f t="shared" si="8"/>
        <v>0</v>
      </c>
      <c r="U55" s="67">
        <f t="shared" si="9"/>
        <v>0.60516704042988601</v>
      </c>
      <c r="V55" s="67">
        <f t="shared" si="10"/>
        <v>4.3879561456567899E-2</v>
      </c>
      <c r="W55" s="100">
        <f t="shared" si="11"/>
        <v>2.9253040971045266E-2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0.51488178276318397</v>
      </c>
      <c r="J56" s="67">
        <f t="shared" si="4"/>
        <v>3.7333141629087033E-2</v>
      </c>
      <c r="K56" s="100">
        <f t="shared" si="6"/>
        <v>2.4888761086058021E-2</v>
      </c>
      <c r="O56" s="96">
        <f>Amnt_Deposited!B51</f>
        <v>2037</v>
      </c>
      <c r="P56" s="99">
        <f>Amnt_Deposited!H51</f>
        <v>0</v>
      </c>
      <c r="Q56" s="284">
        <f>MCF!R55</f>
        <v>1</v>
      </c>
      <c r="R56" s="67">
        <f t="shared" si="13"/>
        <v>0</v>
      </c>
      <c r="S56" s="67">
        <f t="shared" si="7"/>
        <v>0</v>
      </c>
      <c r="T56" s="67">
        <f t="shared" si="8"/>
        <v>0</v>
      </c>
      <c r="U56" s="67">
        <f t="shared" si="9"/>
        <v>0.56425400850759888</v>
      </c>
      <c r="V56" s="67">
        <f t="shared" si="10"/>
        <v>4.0913031922287159E-2</v>
      </c>
      <c r="W56" s="100">
        <f t="shared" si="11"/>
        <v>2.7275354614858104E-2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0.48007259223054971</v>
      </c>
      <c r="J57" s="67">
        <f t="shared" si="4"/>
        <v>3.4809190532634232E-2</v>
      </c>
      <c r="K57" s="100">
        <f t="shared" si="6"/>
        <v>2.3206127021756152E-2</v>
      </c>
      <c r="O57" s="96">
        <f>Amnt_Deposited!B52</f>
        <v>2038</v>
      </c>
      <c r="P57" s="99">
        <f>Amnt_Deposited!H52</f>
        <v>0</v>
      </c>
      <c r="Q57" s="284">
        <f>MCF!R56</f>
        <v>1</v>
      </c>
      <c r="R57" s="67">
        <f t="shared" si="13"/>
        <v>0</v>
      </c>
      <c r="S57" s="67">
        <f t="shared" si="7"/>
        <v>0</v>
      </c>
      <c r="T57" s="67">
        <f t="shared" si="8"/>
        <v>0</v>
      </c>
      <c r="U57" s="67">
        <f t="shared" si="9"/>
        <v>0.5261069503896435</v>
      </c>
      <c r="V57" s="67">
        <f t="shared" si="10"/>
        <v>3.8147058117955324E-2</v>
      </c>
      <c r="W57" s="100">
        <f t="shared" si="11"/>
        <v>2.5431372078636882E-2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0.44761671810199288</v>
      </c>
      <c r="J58" s="67">
        <f t="shared" si="4"/>
        <v>3.24558741285568E-2</v>
      </c>
      <c r="K58" s="100">
        <f t="shared" si="6"/>
        <v>2.1637249419037864E-2</v>
      </c>
      <c r="O58" s="96">
        <f>Amnt_Deposited!B53</f>
        <v>2039</v>
      </c>
      <c r="P58" s="99">
        <f>Amnt_Deposited!H53</f>
        <v>0</v>
      </c>
      <c r="Q58" s="284">
        <f>MCF!R57</f>
        <v>1</v>
      </c>
      <c r="R58" s="67">
        <f t="shared" si="13"/>
        <v>0</v>
      </c>
      <c r="S58" s="67">
        <f t="shared" si="7"/>
        <v>0</v>
      </c>
      <c r="T58" s="67">
        <f t="shared" si="8"/>
        <v>0</v>
      </c>
      <c r="U58" s="67">
        <f t="shared" si="9"/>
        <v>0.49053886915286893</v>
      </c>
      <c r="V58" s="67">
        <f t="shared" si="10"/>
        <v>3.5568081236774574E-2</v>
      </c>
      <c r="W58" s="100">
        <f t="shared" si="11"/>
        <v>2.3712054157849716E-2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0.41735506164488118</v>
      </c>
      <c r="J59" s="67">
        <f t="shared" si="4"/>
        <v>3.0261656457111714E-2</v>
      </c>
      <c r="K59" s="100">
        <f t="shared" si="6"/>
        <v>2.0174437638074475E-2</v>
      </c>
      <c r="O59" s="96">
        <f>Amnt_Deposited!B54</f>
        <v>2040</v>
      </c>
      <c r="P59" s="99">
        <f>Amnt_Deposited!H54</f>
        <v>0</v>
      </c>
      <c r="Q59" s="284">
        <f>MCF!R58</f>
        <v>1</v>
      </c>
      <c r="R59" s="67">
        <f t="shared" si="13"/>
        <v>0</v>
      </c>
      <c r="S59" s="67">
        <f t="shared" si="7"/>
        <v>0</v>
      </c>
      <c r="T59" s="67">
        <f t="shared" si="8"/>
        <v>0</v>
      </c>
      <c r="U59" s="67">
        <f t="shared" si="9"/>
        <v>0.45737541002178761</v>
      </c>
      <c r="V59" s="67">
        <f t="shared" si="10"/>
        <v>3.3163459131081333E-2</v>
      </c>
      <c r="W59" s="100">
        <f t="shared" si="11"/>
        <v>2.2108972754054219E-2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0.38913928018415328</v>
      </c>
      <c r="J60" s="67">
        <f t="shared" si="4"/>
        <v>2.8215781460727896E-2</v>
      </c>
      <c r="K60" s="100">
        <f t="shared" si="6"/>
        <v>1.8810520973818596E-2</v>
      </c>
      <c r="O60" s="96">
        <f>Amnt_Deposited!B55</f>
        <v>2041</v>
      </c>
      <c r="P60" s="99">
        <f>Amnt_Deposited!H55</f>
        <v>0</v>
      </c>
      <c r="Q60" s="284">
        <f>MCF!R59</f>
        <v>1</v>
      </c>
      <c r="R60" s="67">
        <f t="shared" si="13"/>
        <v>0</v>
      </c>
      <c r="S60" s="67">
        <f t="shared" si="7"/>
        <v>0</v>
      </c>
      <c r="T60" s="67">
        <f t="shared" si="8"/>
        <v>0</v>
      </c>
      <c r="U60" s="67">
        <f t="shared" si="9"/>
        <v>0.4264540056812639</v>
      </c>
      <c r="V60" s="67">
        <f t="shared" si="10"/>
        <v>3.0921404340523723E-2</v>
      </c>
      <c r="W60" s="100">
        <f t="shared" si="11"/>
        <v>2.0614269560349147E-2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0.36283105992635378</v>
      </c>
      <c r="J61" s="67">
        <f t="shared" si="4"/>
        <v>2.6308220257799522E-2</v>
      </c>
      <c r="K61" s="100">
        <f t="shared" si="6"/>
        <v>1.7538813505199681E-2</v>
      </c>
      <c r="O61" s="96">
        <f>Amnt_Deposited!B56</f>
        <v>2042</v>
      </c>
      <c r="P61" s="99">
        <f>Amnt_Deposited!H56</f>
        <v>0</v>
      </c>
      <c r="Q61" s="284">
        <f>MCF!R60</f>
        <v>1</v>
      </c>
      <c r="R61" s="67">
        <f t="shared" si="13"/>
        <v>0</v>
      </c>
      <c r="S61" s="67">
        <f t="shared" si="7"/>
        <v>0</v>
      </c>
      <c r="T61" s="67">
        <f t="shared" si="8"/>
        <v>0</v>
      </c>
      <c r="U61" s="67">
        <f t="shared" si="9"/>
        <v>0.39762307937134661</v>
      </c>
      <c r="V61" s="67">
        <f t="shared" si="10"/>
        <v>2.8830926309917286E-2</v>
      </c>
      <c r="W61" s="100">
        <f t="shared" si="11"/>
        <v>1.9220617539944855E-2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0.33830143794525702</v>
      </c>
      <c r="J62" s="67">
        <f t="shared" si="4"/>
        <v>2.4529621981096747E-2</v>
      </c>
      <c r="K62" s="100">
        <f t="shared" si="6"/>
        <v>1.6353081320731162E-2</v>
      </c>
      <c r="O62" s="96">
        <f>Amnt_Deposited!B57</f>
        <v>2043</v>
      </c>
      <c r="P62" s="99">
        <f>Amnt_Deposited!H57</f>
        <v>0</v>
      </c>
      <c r="Q62" s="284">
        <f>MCF!R61</f>
        <v>1</v>
      </c>
      <c r="R62" s="67">
        <f t="shared" si="13"/>
        <v>0</v>
      </c>
      <c r="S62" s="67">
        <f t="shared" si="7"/>
        <v>0</v>
      </c>
      <c r="T62" s="67">
        <f t="shared" si="8"/>
        <v>0</v>
      </c>
      <c r="U62" s="67">
        <f t="shared" si="9"/>
        <v>0.37074130185781595</v>
      </c>
      <c r="V62" s="67">
        <f t="shared" si="10"/>
        <v>2.6881777513530682E-2</v>
      </c>
      <c r="W62" s="100">
        <f t="shared" si="11"/>
        <v>1.7921185009020454E-2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0.31543017000545331</v>
      </c>
      <c r="J63" s="67">
        <f t="shared" si="4"/>
        <v>2.2871267939803711E-2</v>
      </c>
      <c r="K63" s="100">
        <f t="shared" si="6"/>
        <v>1.5247511959869141E-2</v>
      </c>
      <c r="O63" s="96">
        <f>Amnt_Deposited!B58</f>
        <v>2044</v>
      </c>
      <c r="P63" s="99">
        <f>Amnt_Deposited!H58</f>
        <v>0</v>
      </c>
      <c r="Q63" s="284">
        <f>MCF!R62</f>
        <v>1</v>
      </c>
      <c r="R63" s="67">
        <f t="shared" si="13"/>
        <v>0</v>
      </c>
      <c r="S63" s="67">
        <f t="shared" si="7"/>
        <v>0</v>
      </c>
      <c r="T63" s="67">
        <f t="shared" si="8"/>
        <v>0</v>
      </c>
      <c r="U63" s="67">
        <f t="shared" si="9"/>
        <v>0.34567689863611323</v>
      </c>
      <c r="V63" s="67">
        <f t="shared" si="10"/>
        <v>2.50644032217027E-2</v>
      </c>
      <c r="W63" s="100">
        <f t="shared" si="11"/>
        <v>1.6709602147801799E-2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0.29410514112496727</v>
      </c>
      <c r="J64" s="67">
        <f t="shared" si="4"/>
        <v>2.1325028880486031E-2</v>
      </c>
      <c r="K64" s="100">
        <f t="shared" si="6"/>
        <v>1.421668592032402E-2</v>
      </c>
      <c r="O64" s="96">
        <f>Amnt_Deposited!B59</f>
        <v>2045</v>
      </c>
      <c r="P64" s="99">
        <f>Amnt_Deposited!H59</f>
        <v>0</v>
      </c>
      <c r="Q64" s="284">
        <f>MCF!R63</f>
        <v>1</v>
      </c>
      <c r="R64" s="67">
        <f t="shared" si="13"/>
        <v>0</v>
      </c>
      <c r="S64" s="67">
        <f t="shared" si="7"/>
        <v>0</v>
      </c>
      <c r="T64" s="67">
        <f t="shared" si="8"/>
        <v>0</v>
      </c>
      <c r="U64" s="67">
        <f t="shared" si="9"/>
        <v>0.3223070039725669</v>
      </c>
      <c r="V64" s="67">
        <f t="shared" si="10"/>
        <v>2.3369894663546335E-2</v>
      </c>
      <c r="W64" s="100">
        <f t="shared" si="11"/>
        <v>1.5579929775697556E-2</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0.27422181598748624</v>
      </c>
      <c r="J65" s="67">
        <f t="shared" si="4"/>
        <v>1.9883325137481037E-2</v>
      </c>
      <c r="K65" s="100">
        <f t="shared" si="6"/>
        <v>1.3255550091654024E-2</v>
      </c>
      <c r="O65" s="96">
        <f>Amnt_Deposited!B60</f>
        <v>2046</v>
      </c>
      <c r="P65" s="99">
        <f>Amnt_Deposited!H60</f>
        <v>0</v>
      </c>
      <c r="Q65" s="284">
        <f>MCF!R64</f>
        <v>1</v>
      </c>
      <c r="R65" s="67">
        <f t="shared" si="13"/>
        <v>0</v>
      </c>
      <c r="S65" s="67">
        <f t="shared" si="7"/>
        <v>0</v>
      </c>
      <c r="T65" s="67">
        <f t="shared" si="8"/>
        <v>0</v>
      </c>
      <c r="U65" s="67">
        <f t="shared" si="9"/>
        <v>0.3005170586164233</v>
      </c>
      <c r="V65" s="67">
        <f t="shared" si="10"/>
        <v>2.1789945356143602E-2</v>
      </c>
      <c r="W65" s="100">
        <f t="shared" si="11"/>
        <v>1.4526630237429068E-2</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0.25568272651011831</v>
      </c>
      <c r="J66" s="67">
        <f t="shared" si="4"/>
        <v>1.8539089477367907E-2</v>
      </c>
      <c r="K66" s="100">
        <f t="shared" si="6"/>
        <v>1.2359392984911937E-2</v>
      </c>
      <c r="O66" s="96">
        <f>Amnt_Deposited!B61</f>
        <v>2047</v>
      </c>
      <c r="P66" s="99">
        <f>Amnt_Deposited!H61</f>
        <v>0</v>
      </c>
      <c r="Q66" s="284">
        <f>MCF!R65</f>
        <v>1</v>
      </c>
      <c r="R66" s="67">
        <f t="shared" si="13"/>
        <v>0</v>
      </c>
      <c r="S66" s="67">
        <f t="shared" si="7"/>
        <v>0</v>
      </c>
      <c r="T66" s="67">
        <f t="shared" si="8"/>
        <v>0</v>
      </c>
      <c r="U66" s="67">
        <f t="shared" si="9"/>
        <v>0.28020024823026668</v>
      </c>
      <c r="V66" s="67">
        <f t="shared" si="10"/>
        <v>2.0316810386156615E-2</v>
      </c>
      <c r="W66" s="100">
        <f t="shared" si="11"/>
        <v>1.3544540257437742E-2</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0.23839699405473708</v>
      </c>
      <c r="J67" s="67">
        <f t="shared" si="4"/>
        <v>1.7285732455381231E-2</v>
      </c>
      <c r="K67" s="100">
        <f t="shared" si="6"/>
        <v>1.152382163692082E-2</v>
      </c>
      <c r="O67" s="96">
        <f>Amnt_Deposited!B62</f>
        <v>2048</v>
      </c>
      <c r="P67" s="99">
        <f>Amnt_Deposited!H62</f>
        <v>0</v>
      </c>
      <c r="Q67" s="284">
        <f>MCF!R66</f>
        <v>1</v>
      </c>
      <c r="R67" s="67">
        <f t="shared" si="13"/>
        <v>0</v>
      </c>
      <c r="S67" s="67">
        <f t="shared" si="7"/>
        <v>0</v>
      </c>
      <c r="T67" s="67">
        <f t="shared" si="8"/>
        <v>0</v>
      </c>
      <c r="U67" s="67">
        <f t="shared" si="9"/>
        <v>0.26125697978601325</v>
      </c>
      <c r="V67" s="67">
        <f t="shared" si="10"/>
        <v>1.8943268444253408E-2</v>
      </c>
      <c r="W67" s="100">
        <f t="shared" si="11"/>
        <v>1.2628845629502271E-2</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0.22227988394079196</v>
      </c>
      <c r="J68" s="67">
        <f t="shared" si="4"/>
        <v>1.6117110113945135E-2</v>
      </c>
      <c r="K68" s="100">
        <f t="shared" si="6"/>
        <v>1.0744740075963422E-2</v>
      </c>
      <c r="O68" s="96">
        <f>Amnt_Deposited!B63</f>
        <v>2049</v>
      </c>
      <c r="P68" s="99">
        <f>Amnt_Deposited!H63</f>
        <v>0</v>
      </c>
      <c r="Q68" s="284">
        <f>MCF!R67</f>
        <v>1</v>
      </c>
      <c r="R68" s="67">
        <f t="shared" si="13"/>
        <v>0</v>
      </c>
      <c r="S68" s="67">
        <f t="shared" si="7"/>
        <v>0</v>
      </c>
      <c r="T68" s="67">
        <f t="shared" si="8"/>
        <v>0</v>
      </c>
      <c r="U68" s="67">
        <f t="shared" si="9"/>
        <v>0.24359439335977201</v>
      </c>
      <c r="V68" s="67">
        <f t="shared" si="10"/>
        <v>1.7662586426241245E-2</v>
      </c>
      <c r="W68" s="100">
        <f t="shared" si="11"/>
        <v>1.1775057617494162E-2</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0.20725239007580587</v>
      </c>
      <c r="J69" s="67">
        <f t="shared" si="4"/>
        <v>1.5027493864986098E-2</v>
      </c>
      <c r="K69" s="100">
        <f t="shared" si="6"/>
        <v>1.0018329243324065E-2</v>
      </c>
      <c r="O69" s="96">
        <f>Amnt_Deposited!B64</f>
        <v>2050</v>
      </c>
      <c r="P69" s="99">
        <f>Amnt_Deposited!H64</f>
        <v>0</v>
      </c>
      <c r="Q69" s="284">
        <f>MCF!R68</f>
        <v>1</v>
      </c>
      <c r="R69" s="67">
        <f t="shared" si="13"/>
        <v>0</v>
      </c>
      <c r="S69" s="67">
        <f t="shared" si="7"/>
        <v>0</v>
      </c>
      <c r="T69" s="67">
        <f t="shared" si="8"/>
        <v>0</v>
      </c>
      <c r="U69" s="67">
        <f t="shared" si="9"/>
        <v>0.22712590693238999</v>
      </c>
      <c r="V69" s="67">
        <f t="shared" si="10"/>
        <v>1.6468486427382023E-2</v>
      </c>
      <c r="W69" s="100">
        <f t="shared" si="11"/>
        <v>1.0978990951588014E-2</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0.19324084766741828</v>
      </c>
      <c r="J70" s="67">
        <f t="shared" si="4"/>
        <v>1.4011542408387591E-2</v>
      </c>
      <c r="K70" s="100">
        <f t="shared" si="6"/>
        <v>9.3410282722583941E-3</v>
      </c>
      <c r="O70" s="96">
        <f>Amnt_Deposited!B65</f>
        <v>2051</v>
      </c>
      <c r="P70" s="99">
        <f>Amnt_Deposited!H65</f>
        <v>0</v>
      </c>
      <c r="Q70" s="284">
        <f>MCF!R69</f>
        <v>1</v>
      </c>
      <c r="R70" s="67">
        <f t="shared" si="13"/>
        <v>0</v>
      </c>
      <c r="S70" s="67">
        <f t="shared" si="7"/>
        <v>0</v>
      </c>
      <c r="T70" s="67">
        <f t="shared" si="8"/>
        <v>0</v>
      </c>
      <c r="U70" s="67">
        <f t="shared" si="9"/>
        <v>0.21177079196429399</v>
      </c>
      <c r="V70" s="67">
        <f t="shared" si="10"/>
        <v>1.5355114968095988E-2</v>
      </c>
      <c r="W70" s="100">
        <f t="shared" si="11"/>
        <v>1.0236743312063992E-2</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0.18017657211848759</v>
      </c>
      <c r="J71" s="67">
        <f t="shared" si="4"/>
        <v>1.3064275548930696E-2</v>
      </c>
      <c r="K71" s="100">
        <f t="shared" si="6"/>
        <v>8.7095170326204636E-3</v>
      </c>
      <c r="O71" s="96">
        <f>Amnt_Deposited!B66</f>
        <v>2052</v>
      </c>
      <c r="P71" s="99">
        <f>Amnt_Deposited!H66</f>
        <v>0</v>
      </c>
      <c r="Q71" s="284">
        <f>MCF!R70</f>
        <v>1</v>
      </c>
      <c r="R71" s="67">
        <f t="shared" si="13"/>
        <v>0</v>
      </c>
      <c r="S71" s="67">
        <f t="shared" si="7"/>
        <v>0</v>
      </c>
      <c r="T71" s="67">
        <f t="shared" si="8"/>
        <v>0</v>
      </c>
      <c r="U71" s="67">
        <f t="shared" si="9"/>
        <v>0.19745377766409597</v>
      </c>
      <c r="V71" s="67">
        <f t="shared" si="10"/>
        <v>1.4317014300198022E-2</v>
      </c>
      <c r="W71" s="100">
        <f t="shared" si="11"/>
        <v>9.5446762001320136E-3</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0.16799552233511622</v>
      </c>
      <c r="J72" s="67">
        <f t="shared" si="4"/>
        <v>1.2181049783371371E-2</v>
      </c>
      <c r="K72" s="100">
        <f t="shared" si="6"/>
        <v>8.1206998555809137E-3</v>
      </c>
      <c r="O72" s="96">
        <f>Amnt_Deposited!B67</f>
        <v>2053</v>
      </c>
      <c r="P72" s="99">
        <f>Amnt_Deposited!H67</f>
        <v>0</v>
      </c>
      <c r="Q72" s="284">
        <f>MCF!R71</f>
        <v>1</v>
      </c>
      <c r="R72" s="67">
        <f t="shared" si="13"/>
        <v>0</v>
      </c>
      <c r="S72" s="67">
        <f t="shared" si="7"/>
        <v>0</v>
      </c>
      <c r="T72" s="67">
        <f t="shared" si="8"/>
        <v>0</v>
      </c>
      <c r="U72" s="67">
        <f t="shared" si="9"/>
        <v>0.18410468201108626</v>
      </c>
      <c r="V72" s="67">
        <f t="shared" si="10"/>
        <v>1.3349095653009721E-2</v>
      </c>
      <c r="W72" s="100">
        <f t="shared" si="11"/>
        <v>8.8993971020064795E-3</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0.15663798679713406</v>
      </c>
      <c r="J73" s="67">
        <f t="shared" si="4"/>
        <v>1.1357535537982157E-2</v>
      </c>
      <c r="K73" s="100">
        <f t="shared" si="6"/>
        <v>7.5716903586547715E-3</v>
      </c>
      <c r="O73" s="96">
        <f>Amnt_Deposited!B68</f>
        <v>2054</v>
      </c>
      <c r="P73" s="99">
        <f>Amnt_Deposited!H68</f>
        <v>0</v>
      </c>
      <c r="Q73" s="284">
        <f>MCF!R72</f>
        <v>1</v>
      </c>
      <c r="R73" s="67">
        <f t="shared" si="13"/>
        <v>0</v>
      </c>
      <c r="S73" s="67">
        <f t="shared" si="7"/>
        <v>0</v>
      </c>
      <c r="T73" s="67">
        <f t="shared" si="8"/>
        <v>0</v>
      </c>
      <c r="U73" s="67">
        <f t="shared" si="9"/>
        <v>0.17165806772288664</v>
      </c>
      <c r="V73" s="67">
        <f t="shared" si="10"/>
        <v>1.2446614288199624E-2</v>
      </c>
      <c r="W73" s="100">
        <f t="shared" si="11"/>
        <v>8.2977428587997486E-3</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0.14604829085215731</v>
      </c>
      <c r="J74" s="67">
        <f t="shared" si="4"/>
        <v>1.0589695944976742E-2</v>
      </c>
      <c r="K74" s="100">
        <f t="shared" si="6"/>
        <v>7.0597972966511616E-3</v>
      </c>
      <c r="O74" s="96">
        <f>Amnt_Deposited!B69</f>
        <v>2055</v>
      </c>
      <c r="P74" s="99">
        <f>Amnt_Deposited!H69</f>
        <v>0</v>
      </c>
      <c r="Q74" s="284">
        <f>MCF!R73</f>
        <v>1</v>
      </c>
      <c r="R74" s="67">
        <f t="shared" si="13"/>
        <v>0</v>
      </c>
      <c r="S74" s="67">
        <f t="shared" si="7"/>
        <v>0</v>
      </c>
      <c r="T74" s="67">
        <f t="shared" si="8"/>
        <v>0</v>
      </c>
      <c r="U74" s="67">
        <f t="shared" si="9"/>
        <v>0.16005292148181624</v>
      </c>
      <c r="V74" s="67">
        <f t="shared" si="10"/>
        <v>1.1605146241070402E-2</v>
      </c>
      <c r="W74" s="100">
        <f t="shared" si="11"/>
        <v>7.7367641607136006E-3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0.13617452379837791</v>
      </c>
      <c r="J75" s="67">
        <f t="shared" si="4"/>
        <v>9.8737670537793944E-3</v>
      </c>
      <c r="K75" s="100">
        <f t="shared" si="6"/>
        <v>6.5825113691862624E-3</v>
      </c>
      <c r="O75" s="96">
        <f>Amnt_Deposited!B70</f>
        <v>2056</v>
      </c>
      <c r="P75" s="99">
        <f>Amnt_Deposited!H70</f>
        <v>0</v>
      </c>
      <c r="Q75" s="284">
        <f>MCF!R74</f>
        <v>1</v>
      </c>
      <c r="R75" s="67">
        <f t="shared" si="13"/>
        <v>0</v>
      </c>
      <c r="S75" s="67">
        <f t="shared" si="7"/>
        <v>0</v>
      </c>
      <c r="T75" s="67">
        <f t="shared" si="8"/>
        <v>0</v>
      </c>
      <c r="U75" s="67">
        <f t="shared" si="9"/>
        <v>0.14923235484753744</v>
      </c>
      <c r="V75" s="67">
        <f t="shared" si="10"/>
        <v>1.0820566634278789E-2</v>
      </c>
      <c r="W75" s="100">
        <f t="shared" si="11"/>
        <v>7.2137110895191927E-3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0.12696828441824304</v>
      </c>
      <c r="J76" s="67">
        <f t="shared" si="4"/>
        <v>9.2062393801348695E-3</v>
      </c>
      <c r="K76" s="100">
        <f t="shared" si="6"/>
        <v>6.1374929200899127E-3</v>
      </c>
      <c r="O76" s="96">
        <f>Amnt_Deposited!B71</f>
        <v>2057</v>
      </c>
      <c r="P76" s="99">
        <f>Amnt_Deposited!H71</f>
        <v>0</v>
      </c>
      <c r="Q76" s="284">
        <f>MCF!R75</f>
        <v>1</v>
      </c>
      <c r="R76" s="67">
        <f t="shared" si="13"/>
        <v>0</v>
      </c>
      <c r="S76" s="67">
        <f t="shared" si="7"/>
        <v>0</v>
      </c>
      <c r="T76" s="67">
        <f t="shared" si="8"/>
        <v>0</v>
      </c>
      <c r="U76" s="67">
        <f t="shared" si="9"/>
        <v>0.13914332538985538</v>
      </c>
      <c r="V76" s="67">
        <f t="shared" si="10"/>
        <v>1.008902945768205E-2</v>
      </c>
      <c r="W76" s="100">
        <f t="shared" si="11"/>
        <v>6.7260196384546994E-3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0.11838444371563052</v>
      </c>
      <c r="J77" s="67">
        <f t="shared" si="4"/>
        <v>8.5838407026125208E-3</v>
      </c>
      <c r="K77" s="100">
        <f t="shared" si="6"/>
        <v>5.7225604684083466E-3</v>
      </c>
      <c r="O77" s="96">
        <f>Amnt_Deposited!B72</f>
        <v>2058</v>
      </c>
      <c r="P77" s="99">
        <f>Amnt_Deposited!H72</f>
        <v>0</v>
      </c>
      <c r="Q77" s="284">
        <f>MCF!R76</f>
        <v>1</v>
      </c>
      <c r="R77" s="67">
        <f t="shared" si="13"/>
        <v>0</v>
      </c>
      <c r="S77" s="67">
        <f t="shared" si="7"/>
        <v>0</v>
      </c>
      <c r="T77" s="67">
        <f t="shared" si="8"/>
        <v>0</v>
      </c>
      <c r="U77" s="67">
        <f t="shared" si="9"/>
        <v>0.12973637667466359</v>
      </c>
      <c r="V77" s="67">
        <f t="shared" si="10"/>
        <v>9.4069487151918034E-3</v>
      </c>
      <c r="W77" s="100">
        <f t="shared" si="11"/>
        <v>6.2712991434612023E-3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0.11038092369345748</v>
      </c>
      <c r="J78" s="67">
        <f t="shared" si="4"/>
        <v>8.0035200221730465E-3</v>
      </c>
      <c r="K78" s="100">
        <f t="shared" si="6"/>
        <v>5.3356800147820304E-3</v>
      </c>
      <c r="O78" s="96">
        <f>Amnt_Deposited!B73</f>
        <v>2059</v>
      </c>
      <c r="P78" s="99">
        <f>Amnt_Deposited!H73</f>
        <v>0</v>
      </c>
      <c r="Q78" s="284">
        <f>MCF!R77</f>
        <v>1</v>
      </c>
      <c r="R78" s="67">
        <f t="shared" si="13"/>
        <v>0</v>
      </c>
      <c r="S78" s="67">
        <f t="shared" si="7"/>
        <v>0</v>
      </c>
      <c r="T78" s="67">
        <f t="shared" si="8"/>
        <v>0</v>
      </c>
      <c r="U78" s="67">
        <f t="shared" si="9"/>
        <v>0.12096539582844655</v>
      </c>
      <c r="V78" s="67">
        <f t="shared" si="10"/>
        <v>8.7709808462170386E-3</v>
      </c>
      <c r="W78" s="100">
        <f t="shared" si="11"/>
        <v>5.8473205641446924E-3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0.10291849108728982</v>
      </c>
      <c r="J79" s="67">
        <f t="shared" si="4"/>
        <v>7.4624326061676679E-3</v>
      </c>
      <c r="K79" s="100">
        <f t="shared" si="6"/>
        <v>4.9749550707784453E-3</v>
      </c>
      <c r="O79" s="96">
        <f>Amnt_Deposited!B74</f>
        <v>2060</v>
      </c>
      <c r="P79" s="99">
        <f>Amnt_Deposited!H74</f>
        <v>0</v>
      </c>
      <c r="Q79" s="284">
        <f>MCF!R78</f>
        <v>1</v>
      </c>
      <c r="R79" s="67">
        <f t="shared" si="13"/>
        <v>0</v>
      </c>
      <c r="S79" s="67">
        <f t="shared" si="7"/>
        <v>0</v>
      </c>
      <c r="T79" s="67">
        <f t="shared" si="8"/>
        <v>0</v>
      </c>
      <c r="U79" s="67">
        <f t="shared" si="9"/>
        <v>0.11278738749292035</v>
      </c>
      <c r="V79" s="67">
        <f t="shared" si="10"/>
        <v>8.1780083355262115E-3</v>
      </c>
      <c r="W79" s="100">
        <f t="shared" si="11"/>
        <v>5.452005557017474E-3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9.5960565043834448E-2</v>
      </c>
      <c r="J80" s="67">
        <f t="shared" si="4"/>
        <v>6.9579260434553727E-3</v>
      </c>
      <c r="K80" s="100">
        <f t="shared" si="6"/>
        <v>4.6386173623035815E-3</v>
      </c>
      <c r="O80" s="96">
        <f>Amnt_Deposited!B75</f>
        <v>2061</v>
      </c>
      <c r="P80" s="99">
        <f>Amnt_Deposited!H75</f>
        <v>0</v>
      </c>
      <c r="Q80" s="284">
        <f>MCF!R79</f>
        <v>1</v>
      </c>
      <c r="R80" s="67">
        <f t="shared" si="13"/>
        <v>0</v>
      </c>
      <c r="S80" s="67">
        <f t="shared" si="7"/>
        <v>0</v>
      </c>
      <c r="T80" s="67">
        <f t="shared" si="8"/>
        <v>0</v>
      </c>
      <c r="U80" s="67">
        <f t="shared" si="9"/>
        <v>0.10516226306173637</v>
      </c>
      <c r="V80" s="67">
        <f t="shared" si="10"/>
        <v>7.6251244311839701E-3</v>
      </c>
      <c r="W80" s="100">
        <f t="shared" si="11"/>
        <v>5.0834162874559795E-3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8.9473037801554009E-2</v>
      </c>
      <c r="J81" s="67">
        <f t="shared" si="4"/>
        <v>6.487527242280436E-3</v>
      </c>
      <c r="K81" s="100">
        <f t="shared" si="6"/>
        <v>4.3250181615202901E-3</v>
      </c>
      <c r="O81" s="96">
        <f>Amnt_Deposited!B76</f>
        <v>2062</v>
      </c>
      <c r="P81" s="99">
        <f>Amnt_Deposited!H76</f>
        <v>0</v>
      </c>
      <c r="Q81" s="284">
        <f>MCF!R80</f>
        <v>1</v>
      </c>
      <c r="R81" s="67">
        <f t="shared" si="13"/>
        <v>0</v>
      </c>
      <c r="S81" s="67">
        <f t="shared" si="7"/>
        <v>0</v>
      </c>
      <c r="T81" s="67">
        <f t="shared" si="8"/>
        <v>0</v>
      </c>
      <c r="U81" s="67">
        <f t="shared" si="9"/>
        <v>9.8052644166086583E-2</v>
      </c>
      <c r="V81" s="67">
        <f t="shared" si="10"/>
        <v>7.1096188956497929E-3</v>
      </c>
      <c r="W81" s="100">
        <f t="shared" si="11"/>
        <v>4.739745930433195E-3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8.3424107494380256E-2</v>
      </c>
      <c r="J82" s="67">
        <f t="shared" si="4"/>
        <v>6.0489303071737579E-3</v>
      </c>
      <c r="K82" s="100">
        <f t="shared" si="6"/>
        <v>4.032620204782505E-3</v>
      </c>
      <c r="O82" s="96">
        <f>Amnt_Deposited!B77</f>
        <v>2063</v>
      </c>
      <c r="P82" s="99">
        <f>Amnt_Deposited!H77</f>
        <v>0</v>
      </c>
      <c r="Q82" s="284">
        <f>MCF!R81</f>
        <v>1</v>
      </c>
      <c r="R82" s="67">
        <f t="shared" si="13"/>
        <v>0</v>
      </c>
      <c r="S82" s="67">
        <f t="shared" si="7"/>
        <v>0</v>
      </c>
      <c r="T82" s="67">
        <f t="shared" si="8"/>
        <v>0</v>
      </c>
      <c r="U82" s="67">
        <f t="shared" si="9"/>
        <v>9.1423679445896161E-2</v>
      </c>
      <c r="V82" s="67">
        <f t="shared" si="10"/>
        <v>6.6289647201904197E-3</v>
      </c>
      <c r="W82" s="100">
        <f t="shared" si="11"/>
        <v>4.4193098134602798E-3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7.7784122258929653E-2</v>
      </c>
      <c r="J83" s="67">
        <f t="shared" ref="J83:J99" si="18">I82*(1-$K$10)+H83</f>
        <v>5.6399852354506019E-3</v>
      </c>
      <c r="K83" s="100">
        <f t="shared" si="6"/>
        <v>3.7599901569670678E-3</v>
      </c>
      <c r="O83" s="96">
        <f>Amnt_Deposited!B78</f>
        <v>2064</v>
      </c>
      <c r="P83" s="99">
        <f>Amnt_Deposited!H78</f>
        <v>0</v>
      </c>
      <c r="Q83" s="284">
        <f>MCF!R82</f>
        <v>1</v>
      </c>
      <c r="R83" s="67">
        <f t="shared" ref="R83:R99" si="19">P83*$W$6*DOCF*Q83</f>
        <v>0</v>
      </c>
      <c r="S83" s="67">
        <f t="shared" si="7"/>
        <v>0</v>
      </c>
      <c r="T83" s="67">
        <f t="shared" si="8"/>
        <v>0</v>
      </c>
      <c r="U83" s="67">
        <f t="shared" si="9"/>
        <v>8.5242873708416045E-2</v>
      </c>
      <c r="V83" s="67">
        <f t="shared" si="10"/>
        <v>6.180805737480111E-3</v>
      </c>
      <c r="W83" s="100">
        <f t="shared" si="11"/>
        <v>4.1205371583200737E-3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7.2525434881034717E-2</v>
      </c>
      <c r="J84" s="67">
        <f t="shared" si="18"/>
        <v>5.2586873778949356E-3</v>
      </c>
      <c r="K84" s="100">
        <f t="shared" si="6"/>
        <v>3.5057915852632904E-3</v>
      </c>
      <c r="O84" s="96">
        <f>Amnt_Deposited!B79</f>
        <v>2065</v>
      </c>
      <c r="P84" s="99">
        <f>Amnt_Deposited!H79</f>
        <v>0</v>
      </c>
      <c r="Q84" s="284">
        <f>MCF!R83</f>
        <v>1</v>
      </c>
      <c r="R84" s="67">
        <f t="shared" si="19"/>
        <v>0</v>
      </c>
      <c r="S84" s="67">
        <f t="shared" si="7"/>
        <v>0</v>
      </c>
      <c r="T84" s="67">
        <f t="shared" si="8"/>
        <v>0</v>
      </c>
      <c r="U84" s="67">
        <f t="shared" si="9"/>
        <v>7.9479928636750366E-2</v>
      </c>
      <c r="V84" s="67">
        <f t="shared" si="10"/>
        <v>5.7629450716656823E-3</v>
      </c>
      <c r="W84" s="100">
        <f t="shared" si="11"/>
        <v>3.8419633811104547E-3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6.7622267269068059E-2</v>
      </c>
      <c r="J85" s="67">
        <f t="shared" si="18"/>
        <v>4.9031676119666544E-3</v>
      </c>
      <c r="K85" s="100">
        <f t="shared" ref="K85:K99" si="20">J85*CH4_fraction*conv</f>
        <v>3.2687784079777696E-3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7.4106594267471848E-2</v>
      </c>
      <c r="V85" s="67">
        <f t="shared" ref="V85:V98" si="24">U84*(1-$W$10)+T85</f>
        <v>5.373334369278524E-3</v>
      </c>
      <c r="W85" s="100">
        <f t="shared" ref="W85:W99" si="25">V85*CH4_fraction*conv</f>
        <v>3.5822229128523492E-3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6.3050584089707346E-2</v>
      </c>
      <c r="J86" s="67">
        <f t="shared" si="18"/>
        <v>4.5716831793607146E-3</v>
      </c>
      <c r="K86" s="100">
        <f t="shared" si="20"/>
        <v>3.0477887862404764E-3</v>
      </c>
      <c r="O86" s="96">
        <f>Amnt_Deposited!B81</f>
        <v>2067</v>
      </c>
      <c r="P86" s="99">
        <f>Amnt_Deposited!H81</f>
        <v>0</v>
      </c>
      <c r="Q86" s="284">
        <f>MCF!R85</f>
        <v>1</v>
      </c>
      <c r="R86" s="67">
        <f t="shared" si="19"/>
        <v>0</v>
      </c>
      <c r="S86" s="67">
        <f t="shared" si="21"/>
        <v>0</v>
      </c>
      <c r="T86" s="67">
        <f t="shared" si="22"/>
        <v>0</v>
      </c>
      <c r="U86" s="67">
        <f t="shared" si="23"/>
        <v>6.9096530509268325E-2</v>
      </c>
      <c r="V86" s="67">
        <f t="shared" si="24"/>
        <v>5.0100637582035229E-3</v>
      </c>
      <c r="W86" s="100">
        <f t="shared" si="25"/>
        <v>3.3400425054690153E-3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5.8787974946703438E-2</v>
      </c>
      <c r="J87" s="67">
        <f t="shared" si="18"/>
        <v>4.262609143003907E-3</v>
      </c>
      <c r="K87" s="100">
        <f t="shared" si="20"/>
        <v>2.8417394286692713E-3</v>
      </c>
      <c r="O87" s="96">
        <f>Amnt_Deposited!B82</f>
        <v>2068</v>
      </c>
      <c r="P87" s="99">
        <f>Amnt_Deposited!H82</f>
        <v>0</v>
      </c>
      <c r="Q87" s="284">
        <f>MCF!R86</f>
        <v>1</v>
      </c>
      <c r="R87" s="67">
        <f t="shared" si="19"/>
        <v>0</v>
      </c>
      <c r="S87" s="67">
        <f t="shared" si="21"/>
        <v>0</v>
      </c>
      <c r="T87" s="67">
        <f t="shared" si="22"/>
        <v>0</v>
      </c>
      <c r="U87" s="67">
        <f t="shared" si="23"/>
        <v>6.4425178023784585E-2</v>
      </c>
      <c r="V87" s="67">
        <f t="shared" si="24"/>
        <v>4.6713524854837341E-3</v>
      </c>
      <c r="W87" s="100">
        <f t="shared" si="25"/>
        <v>3.1142349903224894E-3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5.4813544525092003E-2</v>
      </c>
      <c r="J88" s="67">
        <f t="shared" si="18"/>
        <v>3.9744304216114334E-3</v>
      </c>
      <c r="K88" s="100">
        <f t="shared" si="20"/>
        <v>2.6496202810742889E-3</v>
      </c>
      <c r="O88" s="96">
        <f>Amnt_Deposited!B83</f>
        <v>2069</v>
      </c>
      <c r="P88" s="99">
        <f>Amnt_Deposited!H83</f>
        <v>0</v>
      </c>
      <c r="Q88" s="284">
        <f>MCF!R87</f>
        <v>1</v>
      </c>
      <c r="R88" s="67">
        <f t="shared" si="19"/>
        <v>0</v>
      </c>
      <c r="S88" s="67">
        <f t="shared" si="21"/>
        <v>0</v>
      </c>
      <c r="T88" s="67">
        <f t="shared" si="22"/>
        <v>0</v>
      </c>
      <c r="U88" s="67">
        <f t="shared" si="23"/>
        <v>6.0069637835717261E-2</v>
      </c>
      <c r="V88" s="67">
        <f t="shared" si="24"/>
        <v>4.3555401880673245E-3</v>
      </c>
      <c r="W88" s="100">
        <f t="shared" si="25"/>
        <v>2.9036934587115494E-3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5.1107810162335308E-2</v>
      </c>
      <c r="J89" s="67">
        <f t="shared" si="18"/>
        <v>3.7057343627566932E-3</v>
      </c>
      <c r="K89" s="100">
        <f t="shared" si="20"/>
        <v>2.4704895751711288E-3</v>
      </c>
      <c r="O89" s="96">
        <f>Amnt_Deposited!B84</f>
        <v>2070</v>
      </c>
      <c r="P89" s="99">
        <f>Amnt_Deposited!H84</f>
        <v>0</v>
      </c>
      <c r="Q89" s="284">
        <f>MCF!R88</f>
        <v>1</v>
      </c>
      <c r="R89" s="67">
        <f t="shared" si="19"/>
        <v>0</v>
      </c>
      <c r="S89" s="67">
        <f t="shared" si="21"/>
        <v>0</v>
      </c>
      <c r="T89" s="67">
        <f t="shared" si="22"/>
        <v>0</v>
      </c>
      <c r="U89" s="67">
        <f t="shared" si="23"/>
        <v>5.60085590820113E-2</v>
      </c>
      <c r="V89" s="67">
        <f t="shared" si="24"/>
        <v>4.0610787537059649E-3</v>
      </c>
      <c r="W89" s="100">
        <f t="shared" si="25"/>
        <v>2.7073858358039765E-3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4.7652606344287862E-2</v>
      </c>
      <c r="J90" s="67">
        <f t="shared" si="18"/>
        <v>3.4552038180474479E-3</v>
      </c>
      <c r="K90" s="100">
        <f t="shared" si="20"/>
        <v>2.3034692120316317E-3</v>
      </c>
      <c r="O90" s="96">
        <f>Amnt_Deposited!B85</f>
        <v>2071</v>
      </c>
      <c r="P90" s="99">
        <f>Amnt_Deposited!H85</f>
        <v>0</v>
      </c>
      <c r="Q90" s="284">
        <f>MCF!R89</f>
        <v>1</v>
      </c>
      <c r="R90" s="67">
        <f t="shared" si="19"/>
        <v>0</v>
      </c>
      <c r="S90" s="67">
        <f t="shared" si="21"/>
        <v>0</v>
      </c>
      <c r="T90" s="67">
        <f t="shared" si="22"/>
        <v>0</v>
      </c>
      <c r="U90" s="67">
        <f t="shared" si="23"/>
        <v>5.2222034349904509E-2</v>
      </c>
      <c r="V90" s="67">
        <f t="shared" si="24"/>
        <v>3.7865247321067926E-3</v>
      </c>
      <c r="W90" s="100">
        <f t="shared" si="25"/>
        <v>2.5243498214045281E-3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4.4430995657824983E-2</v>
      </c>
      <c r="J91" s="67">
        <f t="shared" si="18"/>
        <v>3.2216106864628772E-3</v>
      </c>
      <c r="K91" s="100">
        <f t="shared" si="20"/>
        <v>2.1477404576419178E-3</v>
      </c>
      <c r="O91" s="96">
        <f>Amnt_Deposited!B86</f>
        <v>2072</v>
      </c>
      <c r="P91" s="99">
        <f>Amnt_Deposited!H86</f>
        <v>0</v>
      </c>
      <c r="Q91" s="284">
        <f>MCF!R90</f>
        <v>1</v>
      </c>
      <c r="R91" s="67">
        <f t="shared" si="19"/>
        <v>0</v>
      </c>
      <c r="S91" s="67">
        <f t="shared" si="21"/>
        <v>0</v>
      </c>
      <c r="T91" s="67">
        <f t="shared" si="22"/>
        <v>0</v>
      </c>
      <c r="U91" s="67">
        <f t="shared" si="23"/>
        <v>4.8691502090767107E-2</v>
      </c>
      <c r="V91" s="67">
        <f t="shared" si="24"/>
        <v>3.5305322591373998E-3</v>
      </c>
      <c r="W91" s="100">
        <f t="shared" si="25"/>
        <v>2.3536881727582665E-3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4.1427185763624037E-2</v>
      </c>
      <c r="J92" s="67">
        <f t="shared" si="18"/>
        <v>3.003809894200946E-3</v>
      </c>
      <c r="K92" s="100">
        <f t="shared" si="20"/>
        <v>2.0025399294672972E-3</v>
      </c>
      <c r="O92" s="96">
        <f>Amnt_Deposited!B87</f>
        <v>2073</v>
      </c>
      <c r="P92" s="99">
        <f>Amnt_Deposited!H87</f>
        <v>0</v>
      </c>
      <c r="Q92" s="284">
        <f>MCF!R91</f>
        <v>1</v>
      </c>
      <c r="R92" s="67">
        <f t="shared" si="19"/>
        <v>0</v>
      </c>
      <c r="S92" s="67">
        <f t="shared" si="21"/>
        <v>0</v>
      </c>
      <c r="T92" s="67">
        <f t="shared" si="22"/>
        <v>0</v>
      </c>
      <c r="U92" s="67">
        <f t="shared" si="23"/>
        <v>4.5399655631368808E-2</v>
      </c>
      <c r="V92" s="67">
        <f t="shared" si="24"/>
        <v>3.2918464593982974E-3</v>
      </c>
      <c r="W92" s="100">
        <f t="shared" si="25"/>
        <v>2.1945643062655316E-3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3.8626451982098735E-2</v>
      </c>
      <c r="J93" s="67">
        <f t="shared" si="18"/>
        <v>2.8007337815253025E-3</v>
      </c>
      <c r="K93" s="100">
        <f t="shared" si="20"/>
        <v>1.8671558543502016E-3</v>
      </c>
      <c r="O93" s="96">
        <f>Amnt_Deposited!B88</f>
        <v>2074</v>
      </c>
      <c r="P93" s="99">
        <f>Amnt_Deposited!H88</f>
        <v>0</v>
      </c>
      <c r="Q93" s="284">
        <f>MCF!R92</f>
        <v>1</v>
      </c>
      <c r="R93" s="67">
        <f t="shared" si="19"/>
        <v>0</v>
      </c>
      <c r="S93" s="67">
        <f t="shared" si="21"/>
        <v>0</v>
      </c>
      <c r="T93" s="67">
        <f t="shared" si="22"/>
        <v>0</v>
      </c>
      <c r="U93" s="67">
        <f t="shared" si="23"/>
        <v>4.233035833654656E-2</v>
      </c>
      <c r="V93" s="67">
        <f t="shared" si="24"/>
        <v>3.0692972948222494E-3</v>
      </c>
      <c r="W93" s="100">
        <f t="shared" si="25"/>
        <v>2.0461981965481661E-3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3.6015065113002724E-2</v>
      </c>
      <c r="J94" s="67">
        <f t="shared" si="18"/>
        <v>2.6113868690960085E-3</v>
      </c>
      <c r="K94" s="100">
        <f t="shared" si="20"/>
        <v>1.7409245793973389E-3</v>
      </c>
      <c r="O94" s="96">
        <f>Amnt_Deposited!B89</f>
        <v>2075</v>
      </c>
      <c r="P94" s="99">
        <f>Amnt_Deposited!H89</f>
        <v>0</v>
      </c>
      <c r="Q94" s="284">
        <f>MCF!R93</f>
        <v>1</v>
      </c>
      <c r="R94" s="67">
        <f t="shared" si="19"/>
        <v>0</v>
      </c>
      <c r="S94" s="67">
        <f t="shared" si="21"/>
        <v>0</v>
      </c>
      <c r="T94" s="67">
        <f t="shared" si="22"/>
        <v>0</v>
      </c>
      <c r="U94" s="67">
        <f t="shared" si="23"/>
        <v>3.9468564507400251E-2</v>
      </c>
      <c r="V94" s="67">
        <f t="shared" si="24"/>
        <v>2.8617938291463107E-3</v>
      </c>
      <c r="W94" s="100">
        <f t="shared" si="25"/>
        <v>1.907862552764207E-3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3.3580224134874062E-2</v>
      </c>
      <c r="J95" s="67">
        <f t="shared" si="18"/>
        <v>2.4348409781286616E-3</v>
      </c>
      <c r="K95" s="100">
        <f t="shared" si="20"/>
        <v>1.623227318752441E-3</v>
      </c>
      <c r="O95" s="96">
        <f>Amnt_Deposited!B90</f>
        <v>2076</v>
      </c>
      <c r="P95" s="99">
        <f>Amnt_Deposited!H90</f>
        <v>0</v>
      </c>
      <c r="Q95" s="284">
        <f>MCF!R94</f>
        <v>1</v>
      </c>
      <c r="R95" s="67">
        <f t="shared" si="19"/>
        <v>0</v>
      </c>
      <c r="S95" s="67">
        <f t="shared" si="21"/>
        <v>0</v>
      </c>
      <c r="T95" s="67">
        <f t="shared" si="22"/>
        <v>0</v>
      </c>
      <c r="U95" s="67">
        <f t="shared" si="23"/>
        <v>3.6800245627259254E-2</v>
      </c>
      <c r="V95" s="67">
        <f t="shared" si="24"/>
        <v>2.6683188801409994E-3</v>
      </c>
      <c r="W95" s="100">
        <f t="shared" si="25"/>
        <v>1.7788792534273329E-3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3.1309993454413147E-2</v>
      </c>
      <c r="J96" s="67">
        <f t="shared" si="18"/>
        <v>2.2702306804609183E-3</v>
      </c>
      <c r="K96" s="100">
        <f t="shared" si="20"/>
        <v>1.5134871203072789E-3</v>
      </c>
      <c r="O96" s="96">
        <f>Amnt_Deposited!B91</f>
        <v>2077</v>
      </c>
      <c r="P96" s="99">
        <f>Amnt_Deposited!H91</f>
        <v>0</v>
      </c>
      <c r="Q96" s="284">
        <f>MCF!R95</f>
        <v>1</v>
      </c>
      <c r="R96" s="67">
        <f t="shared" si="19"/>
        <v>0</v>
      </c>
      <c r="S96" s="67">
        <f t="shared" si="21"/>
        <v>0</v>
      </c>
      <c r="T96" s="67">
        <f t="shared" si="22"/>
        <v>0</v>
      </c>
      <c r="U96" s="67">
        <f t="shared" si="23"/>
        <v>3.4312321593877426E-2</v>
      </c>
      <c r="V96" s="67">
        <f t="shared" si="24"/>
        <v>2.4879240333818288E-3</v>
      </c>
      <c r="W96" s="100">
        <f t="shared" si="25"/>
        <v>1.6586160222545525E-3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2.9193244398190512E-2</v>
      </c>
      <c r="J97" s="67">
        <f t="shared" si="18"/>
        <v>2.1167490562226362E-3</v>
      </c>
      <c r="K97" s="100">
        <f t="shared" si="20"/>
        <v>1.4111660374817574E-3</v>
      </c>
      <c r="O97" s="96">
        <f>Amnt_Deposited!B92</f>
        <v>2078</v>
      </c>
      <c r="P97" s="99">
        <f>Amnt_Deposited!H92</f>
        <v>0</v>
      </c>
      <c r="Q97" s="284">
        <f>MCF!R96</f>
        <v>1</v>
      </c>
      <c r="R97" s="67">
        <f t="shared" si="19"/>
        <v>0</v>
      </c>
      <c r="S97" s="67">
        <f t="shared" si="21"/>
        <v>0</v>
      </c>
      <c r="T97" s="67">
        <f t="shared" si="22"/>
        <v>0</v>
      </c>
      <c r="U97" s="67">
        <f t="shared" si="23"/>
        <v>3.1992596600756727E-2</v>
      </c>
      <c r="V97" s="67">
        <f t="shared" si="24"/>
        <v>2.3197249931206972E-3</v>
      </c>
      <c r="W97" s="100">
        <f t="shared" si="25"/>
        <v>1.5464833287471315E-3</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2.7219600659876778E-2</v>
      </c>
      <c r="J98" s="67">
        <f t="shared" si="18"/>
        <v>1.9736437383137346E-3</v>
      </c>
      <c r="K98" s="100">
        <f t="shared" si="20"/>
        <v>1.3157624922091563E-3</v>
      </c>
      <c r="O98" s="96">
        <f>Amnt_Deposited!B93</f>
        <v>2079</v>
      </c>
      <c r="P98" s="99">
        <f>Amnt_Deposited!H93</f>
        <v>0</v>
      </c>
      <c r="Q98" s="284">
        <f>MCF!R97</f>
        <v>1</v>
      </c>
      <c r="R98" s="67">
        <f t="shared" si="19"/>
        <v>0</v>
      </c>
      <c r="S98" s="67">
        <f t="shared" si="21"/>
        <v>0</v>
      </c>
      <c r="T98" s="67">
        <f t="shared" si="22"/>
        <v>0</v>
      </c>
      <c r="U98" s="67">
        <f t="shared" si="23"/>
        <v>2.9829699353289621E-2</v>
      </c>
      <c r="V98" s="67">
        <f t="shared" si="24"/>
        <v>2.1628972474671063E-3</v>
      </c>
      <c r="W98" s="100">
        <f t="shared" si="25"/>
        <v>1.4419314983114041E-3</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2.5379387435576981E-2</v>
      </c>
      <c r="J99" s="68">
        <f t="shared" si="18"/>
        <v>1.8402132242997986E-3</v>
      </c>
      <c r="K99" s="102">
        <f t="shared" si="20"/>
        <v>1.2268088161998657E-3</v>
      </c>
      <c r="O99" s="97">
        <f>Amnt_Deposited!B94</f>
        <v>2080</v>
      </c>
      <c r="P99" s="101">
        <f>Amnt_Deposited!H94</f>
        <v>0</v>
      </c>
      <c r="Q99" s="285">
        <f>MCF!R98</f>
        <v>1</v>
      </c>
      <c r="R99" s="68">
        <f t="shared" si="19"/>
        <v>0</v>
      </c>
      <c r="S99" s="68">
        <f>R99*$W$12</f>
        <v>0</v>
      </c>
      <c r="T99" s="68">
        <f>R99*(1-$W$12)</f>
        <v>0</v>
      </c>
      <c r="U99" s="68">
        <f>S99+U98*$W$10</f>
        <v>2.7813027326659703E-2</v>
      </c>
      <c r="V99" s="68">
        <f>U98*(1-$W$10)+T99</f>
        <v>2.0166720266299163E-3</v>
      </c>
      <c r="W99" s="102">
        <f t="shared" si="25"/>
        <v>1.3444480177532774E-3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85" t="s">
        <v>18</v>
      </c>
      <c r="D9" s="786"/>
      <c r="E9" s="783" t="s">
        <v>100</v>
      </c>
      <c r="F9" s="784"/>
      <c r="H9" s="785" t="s">
        <v>18</v>
      </c>
      <c r="I9" s="786"/>
      <c r="J9" s="783" t="s">
        <v>100</v>
      </c>
      <c r="K9" s="7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1" t="s">
        <v>250</v>
      </c>
      <c r="D12" s="782"/>
      <c r="E12" s="781" t="s">
        <v>250</v>
      </c>
      <c r="F12" s="782"/>
      <c r="H12" s="781" t="s">
        <v>251</v>
      </c>
      <c r="I12" s="782"/>
      <c r="J12" s="781" t="s">
        <v>251</v>
      </c>
      <c r="K12" s="7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78" t="s">
        <v>250</v>
      </c>
      <c r="E61" s="779"/>
      <c r="F61" s="780"/>
      <c r="H61" s="38"/>
      <c r="I61" s="778" t="s">
        <v>251</v>
      </c>
      <c r="J61" s="779"/>
      <c r="K61" s="7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93" t="s">
        <v>317</v>
      </c>
      <c r="C71" s="793"/>
      <c r="D71" s="794" t="s">
        <v>318</v>
      </c>
      <c r="E71" s="794"/>
      <c r="F71" s="794"/>
      <c r="G71" s="794"/>
      <c r="H71" s="794"/>
    </row>
    <row r="72" spans="2:8">
      <c r="B72" s="793" t="s">
        <v>319</v>
      </c>
      <c r="C72" s="793"/>
      <c r="D72" s="794" t="s">
        <v>320</v>
      </c>
      <c r="E72" s="794"/>
      <c r="F72" s="794"/>
      <c r="G72" s="794"/>
      <c r="H72" s="794"/>
    </row>
    <row r="73" spans="2:8">
      <c r="B73" s="793" t="s">
        <v>321</v>
      </c>
      <c r="C73" s="793"/>
      <c r="D73" s="794" t="s">
        <v>322</v>
      </c>
      <c r="E73" s="794"/>
      <c r="F73" s="794"/>
      <c r="G73" s="794"/>
      <c r="H73" s="794"/>
    </row>
    <row r="74" spans="2:8">
      <c r="B74" s="793" t="s">
        <v>323</v>
      </c>
      <c r="C74" s="793"/>
      <c r="D74" s="794" t="s">
        <v>324</v>
      </c>
      <c r="E74" s="794"/>
      <c r="F74" s="794"/>
      <c r="G74" s="794"/>
      <c r="H74" s="794"/>
    </row>
    <row r="75" spans="2:8">
      <c r="B75" s="560"/>
      <c r="C75" s="561"/>
      <c r="D75" s="561"/>
      <c r="E75" s="561"/>
      <c r="F75" s="561"/>
      <c r="G75" s="561"/>
      <c r="H75" s="561"/>
    </row>
    <row r="76" spans="2:8">
      <c r="B76" s="563"/>
      <c r="C76" s="564" t="s">
        <v>325</v>
      </c>
      <c r="D76" s="565" t="s">
        <v>87</v>
      </c>
      <c r="E76" s="565" t="s">
        <v>88</v>
      </c>
    </row>
    <row r="77" spans="2:8">
      <c r="B77" s="799" t="s">
        <v>133</v>
      </c>
      <c r="C77" s="566" t="s">
        <v>326</v>
      </c>
      <c r="D77" s="567" t="s">
        <v>327</v>
      </c>
      <c r="E77" s="567" t="s">
        <v>9</v>
      </c>
      <c r="F77" s="488"/>
      <c r="G77" s="547"/>
      <c r="H77" s="6"/>
    </row>
    <row r="78" spans="2:8">
      <c r="B78" s="800"/>
      <c r="C78" s="568"/>
      <c r="D78" s="569"/>
      <c r="E78" s="570"/>
      <c r="F78" s="6"/>
      <c r="G78" s="488"/>
      <c r="H78" s="6"/>
    </row>
    <row r="79" spans="2:8">
      <c r="B79" s="800"/>
      <c r="C79" s="568"/>
      <c r="D79" s="569"/>
      <c r="E79" s="570"/>
      <c r="F79" s="6"/>
      <c r="G79" s="488"/>
      <c r="H79" s="6"/>
    </row>
    <row r="80" spans="2:8">
      <c r="B80" s="800"/>
      <c r="C80" s="568"/>
      <c r="D80" s="569"/>
      <c r="E80" s="570"/>
      <c r="F80" s="6"/>
      <c r="G80" s="488"/>
      <c r="H80" s="6"/>
    </row>
    <row r="81" spans="2:8">
      <c r="B81" s="800"/>
      <c r="C81" s="568"/>
      <c r="D81" s="569"/>
      <c r="E81" s="570"/>
      <c r="F81" s="6"/>
      <c r="G81" s="488"/>
      <c r="H81" s="6"/>
    </row>
    <row r="82" spans="2:8">
      <c r="B82" s="800"/>
      <c r="C82" s="568"/>
      <c r="D82" s="569" t="s">
        <v>328</v>
      </c>
      <c r="E82" s="570"/>
      <c r="F82" s="6"/>
      <c r="G82" s="488"/>
      <c r="H82" s="6"/>
    </row>
    <row r="83" spans="2:8" ht="13.5" thickBot="1">
      <c r="B83" s="801"/>
      <c r="C83" s="571"/>
      <c r="D83" s="571"/>
      <c r="E83" s="572" t="s">
        <v>329</v>
      </c>
      <c r="F83" s="6"/>
      <c r="G83" s="6"/>
      <c r="H83" s="6"/>
    </row>
    <row r="84" spans="2:8" ht="13.5" thickTop="1">
      <c r="B84" s="563"/>
      <c r="C84" s="570"/>
      <c r="D84" s="563"/>
      <c r="E84" s="573"/>
      <c r="F84" s="6"/>
      <c r="G84" s="6"/>
      <c r="H84" s="6"/>
    </row>
    <row r="85" spans="2:8">
      <c r="B85" s="795" t="s">
        <v>330</v>
      </c>
      <c r="C85" s="796"/>
      <c r="D85" s="796"/>
      <c r="E85" s="797"/>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98" t="s">
        <v>333</v>
      </c>
      <c r="C95" s="798"/>
      <c r="D95" s="798"/>
      <c r="E95" s="577">
        <f>SUM(E86:E94)</f>
        <v>0.13702</v>
      </c>
    </row>
    <row r="96" spans="2:8">
      <c r="B96" s="795" t="s">
        <v>334</v>
      </c>
      <c r="C96" s="796"/>
      <c r="D96" s="796"/>
      <c r="E96" s="797"/>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98" t="s">
        <v>333</v>
      </c>
      <c r="C106" s="798"/>
      <c r="D106" s="798"/>
      <c r="E106" s="577">
        <f>SUM(E97:E105)</f>
        <v>0.15982100000000002</v>
      </c>
    </row>
    <row r="107" spans="2:5">
      <c r="B107" s="795" t="s">
        <v>335</v>
      </c>
      <c r="C107" s="796"/>
      <c r="D107" s="796"/>
      <c r="E107" s="797"/>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98" t="s">
        <v>333</v>
      </c>
      <c r="C117" s="798"/>
      <c r="D117" s="798"/>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18.634474319999999</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18.634474319999999</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19.019389289999999</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19.019389289999999</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11.817411144000001</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11.817411144000001</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12.01998699</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12.01998699</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11.945437965999998</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11.945437965999998</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12.326875836000001</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12.326875836000001</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12.458449299999998</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12.458449299999998</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12.586128411999999</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12.586128411999999</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12.708452790000001</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12.708452790000001</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12.823683884000001</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12.823683884000001</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16.016635271999998</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16.016635271999998</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15.03264126</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15.03264126</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15.43269742</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15.43269742</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15.804431020000001</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15.804431020000001</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16.195383499999998</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16.195383499999998</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16.582669220000003</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16.582669220000003</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16.959460420000003</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16.959460420000003</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16.835043114059999</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16.835043114059999</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17.721304916367895</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17.721304916367895</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18.635980837338579</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18.635980837338579</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19.579438173716362</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19.579438173716362</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20.552001782505005</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20.552001782505005</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21.553948138127257</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21.553948138127257</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22.585498824842315</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22.585498824842315</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23.646813416114934</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23.646813416114934</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24.737981688663453</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24.737981688663453</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25.859015114627383</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25.859015114627383</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27.00983757066453</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27.00983757066453</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28.190275197783969</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28.190275197783969</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29.400045340315788</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29.400045340315788</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30.660399999999999</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30.660399999999999</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6" sqref="H16:H17"/>
    </sheetView>
  </sheetViews>
  <sheetFormatPr defaultColWidth="11.42578125" defaultRowHeight="12.75"/>
  <cols>
    <col min="1" max="1" width="3.42578125" style="713" customWidth="1"/>
    <col min="2" max="2" width="15.28515625" style="713" customWidth="1"/>
    <col min="3" max="4" width="10.140625" style="713" bestFit="1" customWidth="1"/>
    <col min="5" max="5" width="9.42578125" style="713" customWidth="1"/>
    <col min="6" max="6" width="11.28515625" style="713" customWidth="1"/>
    <col min="7" max="7" width="9.42578125" style="713" customWidth="1"/>
    <col min="8" max="8" width="8.42578125" style="713" customWidth="1"/>
    <col min="9" max="10" width="10.85546875" style="713" customWidth="1"/>
    <col min="11" max="11" width="9.42578125" style="713" bestFit="1" customWidth="1"/>
    <col min="12" max="12" width="10.28515625" style="713" customWidth="1"/>
    <col min="13" max="13" width="10.140625" style="713" customWidth="1"/>
    <col min="14" max="14" width="8.42578125" style="713" customWidth="1"/>
    <col min="15" max="15" width="23.7109375" style="713" customWidth="1"/>
    <col min="16" max="16" width="9.28515625" style="713" customWidth="1"/>
    <col min="17" max="17" width="3.85546875" style="713" customWidth="1"/>
    <col min="18" max="19" width="13" style="713" customWidth="1"/>
    <col min="20" max="20" width="9.42578125" style="713" customWidth="1"/>
    <col min="21" max="16384" width="11.42578125" style="713"/>
  </cols>
  <sheetData>
    <row r="2" spans="2:20" ht="15.75">
      <c r="C2" s="714" t="s">
        <v>106</v>
      </c>
      <c r="Q2" s="805" t="s">
        <v>107</v>
      </c>
      <c r="R2" s="805"/>
      <c r="S2" s="805"/>
      <c r="T2" s="805"/>
    </row>
    <row r="4" spans="2:20">
      <c r="C4" s="713" t="s">
        <v>26</v>
      </c>
    </row>
    <row r="5" spans="2:20">
      <c r="C5" s="713" t="s">
        <v>281</v>
      </c>
    </row>
    <row r="6" spans="2:20">
      <c r="C6" s="713" t="s">
        <v>29</v>
      </c>
    </row>
    <row r="7" spans="2:20">
      <c r="C7" s="713" t="s">
        <v>109</v>
      </c>
    </row>
    <row r="8" spans="2:20" ht="13.5" thickBot="1"/>
    <row r="9" spans="2:20" ht="13.5" thickBot="1">
      <c r="C9" s="806" t="s">
        <v>95</v>
      </c>
      <c r="D9" s="807"/>
      <c r="E9" s="807"/>
      <c r="F9" s="807"/>
      <c r="G9" s="807"/>
      <c r="H9" s="808"/>
      <c r="I9" s="814" t="s">
        <v>308</v>
      </c>
      <c r="J9" s="815"/>
      <c r="K9" s="815"/>
      <c r="L9" s="815"/>
      <c r="M9" s="815"/>
      <c r="N9" s="816"/>
      <c r="R9" s="715" t="s">
        <v>95</v>
      </c>
      <c r="S9" s="712" t="s">
        <v>308</v>
      </c>
    </row>
    <row r="10" spans="2:20" s="722" customFormat="1" ht="38.25" customHeight="1">
      <c r="B10" s="716"/>
      <c r="C10" s="716" t="s">
        <v>104</v>
      </c>
      <c r="D10" s="717" t="s">
        <v>105</v>
      </c>
      <c r="E10" s="717" t="s">
        <v>0</v>
      </c>
      <c r="F10" s="717" t="s">
        <v>206</v>
      </c>
      <c r="G10" s="717" t="s">
        <v>103</v>
      </c>
      <c r="H10" s="718" t="s">
        <v>161</v>
      </c>
      <c r="I10" s="719" t="s">
        <v>104</v>
      </c>
      <c r="J10" s="720" t="s">
        <v>105</v>
      </c>
      <c r="K10" s="720" t="s">
        <v>0</v>
      </c>
      <c r="L10" s="720" t="s">
        <v>206</v>
      </c>
      <c r="M10" s="720" t="s">
        <v>103</v>
      </c>
      <c r="N10" s="721" t="s">
        <v>161</v>
      </c>
      <c r="O10" s="711" t="s">
        <v>28</v>
      </c>
      <c r="R10" s="809" t="s">
        <v>147</v>
      </c>
      <c r="S10" s="809" t="s">
        <v>315</v>
      </c>
    </row>
    <row r="11" spans="2:20" s="727" customFormat="1" ht="13.5" thickBot="1">
      <c r="B11" s="723"/>
      <c r="C11" s="723" t="s">
        <v>11</v>
      </c>
      <c r="D11" s="724" t="s">
        <v>11</v>
      </c>
      <c r="E11" s="724" t="s">
        <v>11</v>
      </c>
      <c r="F11" s="724" t="s">
        <v>11</v>
      </c>
      <c r="G11" s="724" t="s">
        <v>11</v>
      </c>
      <c r="H11" s="725"/>
      <c r="I11" s="723" t="s">
        <v>11</v>
      </c>
      <c r="J11" s="724" t="s">
        <v>11</v>
      </c>
      <c r="K11" s="724" t="s">
        <v>11</v>
      </c>
      <c r="L11" s="724" t="s">
        <v>11</v>
      </c>
      <c r="M11" s="724" t="s">
        <v>11</v>
      </c>
      <c r="N11" s="725"/>
      <c r="O11" s="726"/>
      <c r="R11" s="810"/>
      <c r="S11" s="810"/>
    </row>
    <row r="12" spans="2:20" s="727" customFormat="1" ht="13.5" thickBot="1">
      <c r="B12" s="728" t="s">
        <v>25</v>
      </c>
      <c r="C12" s="729">
        <v>0.4</v>
      </c>
      <c r="D12" s="730">
        <v>0.8</v>
      </c>
      <c r="E12" s="730">
        <v>1</v>
      </c>
      <c r="F12" s="730">
        <v>0.5</v>
      </c>
      <c r="G12" s="730">
        <v>0.6</v>
      </c>
      <c r="H12" s="731"/>
      <c r="I12" s="729">
        <v>0.4</v>
      </c>
      <c r="J12" s="730">
        <v>0.8</v>
      </c>
      <c r="K12" s="730">
        <v>1</v>
      </c>
      <c r="L12" s="730">
        <v>0.5</v>
      </c>
      <c r="M12" s="730">
        <v>0.6</v>
      </c>
      <c r="N12" s="731"/>
      <c r="O12" s="732"/>
      <c r="R12" s="810"/>
      <c r="S12" s="810"/>
    </row>
    <row r="13" spans="2:20" s="727" customFormat="1" ht="26.25" thickBot="1">
      <c r="B13" s="728" t="s">
        <v>159</v>
      </c>
      <c r="C13" s="733">
        <f>C12</f>
        <v>0.4</v>
      </c>
      <c r="D13" s="734">
        <f>D12</f>
        <v>0.8</v>
      </c>
      <c r="E13" s="734">
        <f>E12</f>
        <v>1</v>
      </c>
      <c r="F13" s="734">
        <f>F12</f>
        <v>0.5</v>
      </c>
      <c r="G13" s="734">
        <f>G12</f>
        <v>0.6</v>
      </c>
      <c r="H13" s="735"/>
      <c r="I13" s="733">
        <v>0.4</v>
      </c>
      <c r="J13" s="734">
        <v>0.8</v>
      </c>
      <c r="K13" s="734">
        <v>1</v>
      </c>
      <c r="L13" s="734">
        <v>0.5</v>
      </c>
      <c r="M13" s="734">
        <v>0.6</v>
      </c>
      <c r="N13" s="735"/>
      <c r="O13" s="736"/>
      <c r="R13" s="810"/>
      <c r="S13" s="810"/>
    </row>
    <row r="14" spans="2:20" s="727" customFormat="1" ht="13.5" thickBot="1">
      <c r="B14" s="737"/>
      <c r="C14" s="737"/>
      <c r="D14" s="738"/>
      <c r="E14" s="738"/>
      <c r="F14" s="738"/>
      <c r="G14" s="738"/>
      <c r="H14" s="739"/>
      <c r="I14" s="737"/>
      <c r="J14" s="738"/>
      <c r="K14" s="738"/>
      <c r="L14" s="738"/>
      <c r="M14" s="738"/>
      <c r="N14" s="739"/>
      <c r="O14" s="740"/>
      <c r="R14" s="810"/>
      <c r="S14" s="810"/>
    </row>
    <row r="15" spans="2:20" s="727" customFormat="1" ht="12.75" customHeight="1" thickBot="1">
      <c r="B15" s="741"/>
      <c r="C15" s="802" t="s">
        <v>158</v>
      </c>
      <c r="D15" s="803"/>
      <c r="E15" s="803"/>
      <c r="F15" s="803"/>
      <c r="G15" s="803"/>
      <c r="H15" s="804"/>
      <c r="I15" s="802" t="s">
        <v>158</v>
      </c>
      <c r="J15" s="803"/>
      <c r="K15" s="803"/>
      <c r="L15" s="803"/>
      <c r="M15" s="803"/>
      <c r="N15" s="804"/>
      <c r="O15" s="742"/>
      <c r="R15" s="810"/>
      <c r="S15" s="810"/>
    </row>
    <row r="16" spans="2:20" s="727" customFormat="1" ht="26.25" thickBot="1">
      <c r="B16" s="728" t="s">
        <v>160</v>
      </c>
      <c r="C16" s="774">
        <v>0</v>
      </c>
      <c r="D16" s="775">
        <v>0</v>
      </c>
      <c r="E16" s="775">
        <v>1</v>
      </c>
      <c r="F16" s="775">
        <v>0</v>
      </c>
      <c r="G16" s="775">
        <v>0</v>
      </c>
      <c r="H16" s="812" t="s">
        <v>36</v>
      </c>
      <c r="I16" s="743">
        <v>0.2</v>
      </c>
      <c r="J16" s="744">
        <v>0.3</v>
      </c>
      <c r="K16" s="744">
        <v>0.25</v>
      </c>
      <c r="L16" s="744">
        <v>0.05</v>
      </c>
      <c r="M16" s="744">
        <v>0.2</v>
      </c>
      <c r="N16" s="812" t="s">
        <v>36</v>
      </c>
      <c r="O16" s="745"/>
      <c r="R16" s="811"/>
      <c r="S16" s="811"/>
    </row>
    <row r="17" spans="2:19" s="727" customFormat="1" ht="13.5" thickBot="1">
      <c r="B17" s="746" t="s">
        <v>1</v>
      </c>
      <c r="C17" s="746" t="s">
        <v>24</v>
      </c>
      <c r="D17" s="747" t="s">
        <v>24</v>
      </c>
      <c r="E17" s="747" t="s">
        <v>24</v>
      </c>
      <c r="F17" s="747" t="s">
        <v>24</v>
      </c>
      <c r="G17" s="747" t="s">
        <v>24</v>
      </c>
      <c r="H17" s="813"/>
      <c r="I17" s="746" t="s">
        <v>24</v>
      </c>
      <c r="J17" s="747" t="s">
        <v>24</v>
      </c>
      <c r="K17" s="747" t="s">
        <v>24</v>
      </c>
      <c r="L17" s="747" t="s">
        <v>24</v>
      </c>
      <c r="M17" s="747" t="s">
        <v>24</v>
      </c>
      <c r="N17" s="813"/>
      <c r="O17" s="726"/>
      <c r="R17" s="728" t="s">
        <v>157</v>
      </c>
      <c r="S17" s="748" t="s">
        <v>157</v>
      </c>
    </row>
    <row r="18" spans="2:19">
      <c r="B18" s="749">
        <f>year</f>
        <v>2000</v>
      </c>
      <c r="C18" s="750">
        <f>C$16</f>
        <v>0</v>
      </c>
      <c r="D18" s="751">
        <f t="shared" ref="D18:G33" si="0">D$16</f>
        <v>0</v>
      </c>
      <c r="E18" s="751">
        <f t="shared" si="0"/>
        <v>1</v>
      </c>
      <c r="F18" s="751">
        <f t="shared" si="0"/>
        <v>0</v>
      </c>
      <c r="G18" s="751">
        <f t="shared" si="0"/>
        <v>0</v>
      </c>
      <c r="H18" s="752">
        <f>SUM(C18:G18)</f>
        <v>1</v>
      </c>
      <c r="I18" s="750">
        <f>I$16</f>
        <v>0.2</v>
      </c>
      <c r="J18" s="751">
        <f t="shared" ref="J18:M33" si="1">J$16</f>
        <v>0.3</v>
      </c>
      <c r="K18" s="751">
        <f t="shared" si="1"/>
        <v>0.25</v>
      </c>
      <c r="L18" s="751">
        <f t="shared" si="1"/>
        <v>0.05</v>
      </c>
      <c r="M18" s="751">
        <f t="shared" si="1"/>
        <v>0.2</v>
      </c>
      <c r="N18" s="752">
        <f>SUM(I18:M18)</f>
        <v>1</v>
      </c>
      <c r="O18" s="753"/>
      <c r="R18" s="754">
        <f>C18*C$13+D18*D$13+E18*E$13+F18*F$13+G18*G$13</f>
        <v>1</v>
      </c>
      <c r="S18" s="755">
        <f>I18*I$13+J18*J$13+K18*K$13+L18*L$13+M18*M$13</f>
        <v>0.71500000000000008</v>
      </c>
    </row>
    <row r="19" spans="2:19">
      <c r="B19" s="756">
        <f t="shared" ref="B19:B50" si="2">B18+1</f>
        <v>2001</v>
      </c>
      <c r="C19" s="757">
        <f t="shared" ref="C19:G50" si="3">C$16</f>
        <v>0</v>
      </c>
      <c r="D19" s="758">
        <f t="shared" si="0"/>
        <v>0</v>
      </c>
      <c r="E19" s="758">
        <f t="shared" si="0"/>
        <v>1</v>
      </c>
      <c r="F19" s="758">
        <f t="shared" si="0"/>
        <v>0</v>
      </c>
      <c r="G19" s="758">
        <f t="shared" si="0"/>
        <v>0</v>
      </c>
      <c r="H19" s="759">
        <f t="shared" ref="H19:H82" si="4">SUM(C19:G19)</f>
        <v>1</v>
      </c>
      <c r="I19" s="757">
        <f t="shared" ref="I19:M50" si="5">I$16</f>
        <v>0.2</v>
      </c>
      <c r="J19" s="758">
        <f t="shared" si="1"/>
        <v>0.3</v>
      </c>
      <c r="K19" s="758">
        <f t="shared" si="1"/>
        <v>0.25</v>
      </c>
      <c r="L19" s="758">
        <f t="shared" si="1"/>
        <v>0.05</v>
      </c>
      <c r="M19" s="758">
        <f t="shared" si="1"/>
        <v>0.2</v>
      </c>
      <c r="N19" s="759">
        <f t="shared" ref="N19:N82" si="6">SUM(I19:M19)</f>
        <v>1</v>
      </c>
      <c r="O19" s="760"/>
      <c r="R19" s="754">
        <f t="shared" ref="R19:R82" si="7">C19*C$13+D19*D$13+E19*E$13+F19*F$13+G19*G$13</f>
        <v>1</v>
      </c>
      <c r="S19" s="755">
        <f t="shared" ref="S19:S82" si="8">I19*I$13+J19*J$13+K19*K$13+L19*L$13+M19*M$13</f>
        <v>0.71500000000000008</v>
      </c>
    </row>
    <row r="20" spans="2:19">
      <c r="B20" s="756">
        <f t="shared" si="2"/>
        <v>2002</v>
      </c>
      <c r="C20" s="757">
        <f t="shared" si="3"/>
        <v>0</v>
      </c>
      <c r="D20" s="758">
        <f t="shared" si="0"/>
        <v>0</v>
      </c>
      <c r="E20" s="758">
        <f t="shared" si="0"/>
        <v>1</v>
      </c>
      <c r="F20" s="758">
        <f t="shared" si="0"/>
        <v>0</v>
      </c>
      <c r="G20" s="758">
        <f t="shared" si="0"/>
        <v>0</v>
      </c>
      <c r="H20" s="759">
        <f t="shared" si="4"/>
        <v>1</v>
      </c>
      <c r="I20" s="757">
        <f t="shared" si="5"/>
        <v>0.2</v>
      </c>
      <c r="J20" s="758">
        <f t="shared" si="1"/>
        <v>0.3</v>
      </c>
      <c r="K20" s="758">
        <f t="shared" si="1"/>
        <v>0.25</v>
      </c>
      <c r="L20" s="758">
        <f t="shared" si="1"/>
        <v>0.05</v>
      </c>
      <c r="M20" s="758">
        <f t="shared" si="1"/>
        <v>0.2</v>
      </c>
      <c r="N20" s="759">
        <f t="shared" si="6"/>
        <v>1</v>
      </c>
      <c r="O20" s="760"/>
      <c r="R20" s="754">
        <f t="shared" si="7"/>
        <v>1</v>
      </c>
      <c r="S20" s="755">
        <f t="shared" si="8"/>
        <v>0.71500000000000008</v>
      </c>
    </row>
    <row r="21" spans="2:19">
      <c r="B21" s="756">
        <f t="shared" si="2"/>
        <v>2003</v>
      </c>
      <c r="C21" s="757">
        <f t="shared" si="3"/>
        <v>0</v>
      </c>
      <c r="D21" s="758">
        <f t="shared" si="0"/>
        <v>0</v>
      </c>
      <c r="E21" s="758">
        <f t="shared" si="0"/>
        <v>1</v>
      </c>
      <c r="F21" s="758">
        <f t="shared" si="0"/>
        <v>0</v>
      </c>
      <c r="G21" s="758">
        <f t="shared" si="0"/>
        <v>0</v>
      </c>
      <c r="H21" s="759">
        <f t="shared" si="4"/>
        <v>1</v>
      </c>
      <c r="I21" s="757">
        <f t="shared" si="5"/>
        <v>0.2</v>
      </c>
      <c r="J21" s="758">
        <f t="shared" si="1"/>
        <v>0.3</v>
      </c>
      <c r="K21" s="758">
        <f t="shared" si="1"/>
        <v>0.25</v>
      </c>
      <c r="L21" s="758">
        <f t="shared" si="1"/>
        <v>0.05</v>
      </c>
      <c r="M21" s="758">
        <f t="shared" si="1"/>
        <v>0.2</v>
      </c>
      <c r="N21" s="759">
        <f t="shared" si="6"/>
        <v>1</v>
      </c>
      <c r="O21" s="760"/>
      <c r="R21" s="754">
        <f t="shared" si="7"/>
        <v>1</v>
      </c>
      <c r="S21" s="755">
        <f t="shared" si="8"/>
        <v>0.71500000000000008</v>
      </c>
    </row>
    <row r="22" spans="2:19">
      <c r="B22" s="756">
        <f t="shared" si="2"/>
        <v>2004</v>
      </c>
      <c r="C22" s="757">
        <f t="shared" si="3"/>
        <v>0</v>
      </c>
      <c r="D22" s="758">
        <f t="shared" si="0"/>
        <v>0</v>
      </c>
      <c r="E22" s="758">
        <f t="shared" si="0"/>
        <v>1</v>
      </c>
      <c r="F22" s="758">
        <f t="shared" si="0"/>
        <v>0</v>
      </c>
      <c r="G22" s="758">
        <f t="shared" si="0"/>
        <v>0</v>
      </c>
      <c r="H22" s="759">
        <f t="shared" si="4"/>
        <v>1</v>
      </c>
      <c r="I22" s="757">
        <f t="shared" si="5"/>
        <v>0.2</v>
      </c>
      <c r="J22" s="758">
        <f t="shared" si="1"/>
        <v>0.3</v>
      </c>
      <c r="K22" s="758">
        <f t="shared" si="1"/>
        <v>0.25</v>
      </c>
      <c r="L22" s="758">
        <f t="shared" si="1"/>
        <v>0.05</v>
      </c>
      <c r="M22" s="758">
        <f t="shared" si="1"/>
        <v>0.2</v>
      </c>
      <c r="N22" s="759">
        <f t="shared" si="6"/>
        <v>1</v>
      </c>
      <c r="O22" s="760"/>
      <c r="R22" s="754">
        <f t="shared" si="7"/>
        <v>1</v>
      </c>
      <c r="S22" s="755">
        <f t="shared" si="8"/>
        <v>0.71500000000000008</v>
      </c>
    </row>
    <row r="23" spans="2:19">
      <c r="B23" s="756">
        <f t="shared" si="2"/>
        <v>2005</v>
      </c>
      <c r="C23" s="757">
        <f t="shared" si="3"/>
        <v>0</v>
      </c>
      <c r="D23" s="758">
        <f t="shared" si="0"/>
        <v>0</v>
      </c>
      <c r="E23" s="758">
        <f t="shared" si="0"/>
        <v>1</v>
      </c>
      <c r="F23" s="758">
        <f t="shared" si="0"/>
        <v>0</v>
      </c>
      <c r="G23" s="758">
        <f t="shared" si="0"/>
        <v>0</v>
      </c>
      <c r="H23" s="759">
        <f t="shared" si="4"/>
        <v>1</v>
      </c>
      <c r="I23" s="757">
        <f t="shared" si="5"/>
        <v>0.2</v>
      </c>
      <c r="J23" s="758">
        <f t="shared" si="1"/>
        <v>0.3</v>
      </c>
      <c r="K23" s="758">
        <f t="shared" si="1"/>
        <v>0.25</v>
      </c>
      <c r="L23" s="758">
        <f t="shared" si="1"/>
        <v>0.05</v>
      </c>
      <c r="M23" s="758">
        <f t="shared" si="1"/>
        <v>0.2</v>
      </c>
      <c r="N23" s="759">
        <f t="shared" si="6"/>
        <v>1</v>
      </c>
      <c r="O23" s="760"/>
      <c r="R23" s="754">
        <f t="shared" si="7"/>
        <v>1</v>
      </c>
      <c r="S23" s="755">
        <f t="shared" si="8"/>
        <v>0.71500000000000008</v>
      </c>
    </row>
    <row r="24" spans="2:19">
      <c r="B24" s="756">
        <f t="shared" si="2"/>
        <v>2006</v>
      </c>
      <c r="C24" s="757">
        <f t="shared" si="3"/>
        <v>0</v>
      </c>
      <c r="D24" s="758">
        <f t="shared" si="0"/>
        <v>0</v>
      </c>
      <c r="E24" s="758">
        <f t="shared" si="0"/>
        <v>1</v>
      </c>
      <c r="F24" s="758">
        <f t="shared" si="0"/>
        <v>0</v>
      </c>
      <c r="G24" s="758">
        <f t="shared" si="0"/>
        <v>0</v>
      </c>
      <c r="H24" s="759">
        <f t="shared" si="4"/>
        <v>1</v>
      </c>
      <c r="I24" s="757">
        <f t="shared" si="5"/>
        <v>0.2</v>
      </c>
      <c r="J24" s="758">
        <f t="shared" si="1"/>
        <v>0.3</v>
      </c>
      <c r="K24" s="758">
        <f t="shared" si="1"/>
        <v>0.25</v>
      </c>
      <c r="L24" s="758">
        <f t="shared" si="1"/>
        <v>0.05</v>
      </c>
      <c r="M24" s="758">
        <f t="shared" si="1"/>
        <v>0.2</v>
      </c>
      <c r="N24" s="759">
        <f t="shared" si="6"/>
        <v>1</v>
      </c>
      <c r="O24" s="760"/>
      <c r="R24" s="754">
        <f t="shared" si="7"/>
        <v>1</v>
      </c>
      <c r="S24" s="755">
        <f t="shared" si="8"/>
        <v>0.71500000000000008</v>
      </c>
    </row>
    <row r="25" spans="2:19">
      <c r="B25" s="756">
        <f t="shared" si="2"/>
        <v>2007</v>
      </c>
      <c r="C25" s="757">
        <f t="shared" si="3"/>
        <v>0</v>
      </c>
      <c r="D25" s="758">
        <f t="shared" si="0"/>
        <v>0</v>
      </c>
      <c r="E25" s="758">
        <f t="shared" si="0"/>
        <v>1</v>
      </c>
      <c r="F25" s="758">
        <f t="shared" si="0"/>
        <v>0</v>
      </c>
      <c r="G25" s="758">
        <f t="shared" si="0"/>
        <v>0</v>
      </c>
      <c r="H25" s="759">
        <f t="shared" si="4"/>
        <v>1</v>
      </c>
      <c r="I25" s="757">
        <f t="shared" si="5"/>
        <v>0.2</v>
      </c>
      <c r="J25" s="758">
        <f t="shared" si="1"/>
        <v>0.3</v>
      </c>
      <c r="K25" s="758">
        <f t="shared" si="1"/>
        <v>0.25</v>
      </c>
      <c r="L25" s="758">
        <f t="shared" si="1"/>
        <v>0.05</v>
      </c>
      <c r="M25" s="758">
        <f t="shared" si="1"/>
        <v>0.2</v>
      </c>
      <c r="N25" s="759">
        <f t="shared" si="6"/>
        <v>1</v>
      </c>
      <c r="O25" s="760"/>
      <c r="R25" s="754">
        <f t="shared" si="7"/>
        <v>1</v>
      </c>
      <c r="S25" s="755">
        <f t="shared" si="8"/>
        <v>0.71500000000000008</v>
      </c>
    </row>
    <row r="26" spans="2:19">
      <c r="B26" s="756">
        <f t="shared" si="2"/>
        <v>2008</v>
      </c>
      <c r="C26" s="757">
        <f t="shared" si="3"/>
        <v>0</v>
      </c>
      <c r="D26" s="758">
        <f t="shared" si="0"/>
        <v>0</v>
      </c>
      <c r="E26" s="758">
        <f t="shared" si="0"/>
        <v>1</v>
      </c>
      <c r="F26" s="758">
        <f t="shared" si="0"/>
        <v>0</v>
      </c>
      <c r="G26" s="758">
        <f t="shared" si="0"/>
        <v>0</v>
      </c>
      <c r="H26" s="759">
        <f t="shared" si="4"/>
        <v>1</v>
      </c>
      <c r="I26" s="757">
        <f t="shared" si="5"/>
        <v>0.2</v>
      </c>
      <c r="J26" s="758">
        <f t="shared" si="1"/>
        <v>0.3</v>
      </c>
      <c r="K26" s="758">
        <f t="shared" si="1"/>
        <v>0.25</v>
      </c>
      <c r="L26" s="758">
        <f t="shared" si="1"/>
        <v>0.05</v>
      </c>
      <c r="M26" s="758">
        <f t="shared" si="1"/>
        <v>0.2</v>
      </c>
      <c r="N26" s="759">
        <f t="shared" si="6"/>
        <v>1</v>
      </c>
      <c r="O26" s="760"/>
      <c r="R26" s="754">
        <f t="shared" si="7"/>
        <v>1</v>
      </c>
      <c r="S26" s="755">
        <f t="shared" si="8"/>
        <v>0.71500000000000008</v>
      </c>
    </row>
    <row r="27" spans="2:19">
      <c r="B27" s="756">
        <f t="shared" si="2"/>
        <v>2009</v>
      </c>
      <c r="C27" s="757">
        <f t="shared" si="3"/>
        <v>0</v>
      </c>
      <c r="D27" s="758">
        <f t="shared" si="0"/>
        <v>0</v>
      </c>
      <c r="E27" s="758">
        <f t="shared" si="0"/>
        <v>1</v>
      </c>
      <c r="F27" s="758">
        <f t="shared" si="0"/>
        <v>0</v>
      </c>
      <c r="G27" s="758">
        <f t="shared" si="0"/>
        <v>0</v>
      </c>
      <c r="H27" s="759">
        <f t="shared" si="4"/>
        <v>1</v>
      </c>
      <c r="I27" s="757">
        <f t="shared" si="5"/>
        <v>0.2</v>
      </c>
      <c r="J27" s="758">
        <f t="shared" si="1"/>
        <v>0.3</v>
      </c>
      <c r="K27" s="758">
        <f t="shared" si="1"/>
        <v>0.25</v>
      </c>
      <c r="L27" s="758">
        <f t="shared" si="1"/>
        <v>0.05</v>
      </c>
      <c r="M27" s="758">
        <f t="shared" si="1"/>
        <v>0.2</v>
      </c>
      <c r="N27" s="759">
        <f t="shared" si="6"/>
        <v>1</v>
      </c>
      <c r="O27" s="760"/>
      <c r="R27" s="754">
        <f t="shared" si="7"/>
        <v>1</v>
      </c>
      <c r="S27" s="755">
        <f t="shared" si="8"/>
        <v>0.71500000000000008</v>
      </c>
    </row>
    <row r="28" spans="2:19">
      <c r="B28" s="756">
        <f t="shared" si="2"/>
        <v>2010</v>
      </c>
      <c r="C28" s="757">
        <f t="shared" si="3"/>
        <v>0</v>
      </c>
      <c r="D28" s="758">
        <f t="shared" si="0"/>
        <v>0</v>
      </c>
      <c r="E28" s="758">
        <f t="shared" si="0"/>
        <v>1</v>
      </c>
      <c r="F28" s="758">
        <f t="shared" si="0"/>
        <v>0</v>
      </c>
      <c r="G28" s="758">
        <f t="shared" si="0"/>
        <v>0</v>
      </c>
      <c r="H28" s="759">
        <f t="shared" si="4"/>
        <v>1</v>
      </c>
      <c r="I28" s="757">
        <f t="shared" si="5"/>
        <v>0.2</v>
      </c>
      <c r="J28" s="758">
        <f t="shared" si="1"/>
        <v>0.3</v>
      </c>
      <c r="K28" s="758">
        <f t="shared" si="1"/>
        <v>0.25</v>
      </c>
      <c r="L28" s="758">
        <f t="shared" si="1"/>
        <v>0.05</v>
      </c>
      <c r="M28" s="758">
        <f t="shared" si="1"/>
        <v>0.2</v>
      </c>
      <c r="N28" s="759">
        <f t="shared" si="6"/>
        <v>1</v>
      </c>
      <c r="O28" s="760"/>
      <c r="R28" s="754">
        <f t="shared" si="7"/>
        <v>1</v>
      </c>
      <c r="S28" s="755">
        <f t="shared" si="8"/>
        <v>0.71500000000000008</v>
      </c>
    </row>
    <row r="29" spans="2:19">
      <c r="B29" s="756">
        <f t="shared" si="2"/>
        <v>2011</v>
      </c>
      <c r="C29" s="757">
        <f t="shared" si="3"/>
        <v>0</v>
      </c>
      <c r="D29" s="758">
        <f t="shared" si="0"/>
        <v>0</v>
      </c>
      <c r="E29" s="758">
        <f t="shared" si="0"/>
        <v>1</v>
      </c>
      <c r="F29" s="758">
        <f t="shared" si="0"/>
        <v>0</v>
      </c>
      <c r="G29" s="758">
        <f t="shared" si="0"/>
        <v>0</v>
      </c>
      <c r="H29" s="759">
        <f t="shared" si="4"/>
        <v>1</v>
      </c>
      <c r="I29" s="757">
        <f t="shared" si="5"/>
        <v>0.2</v>
      </c>
      <c r="J29" s="758">
        <f t="shared" si="1"/>
        <v>0.3</v>
      </c>
      <c r="K29" s="758">
        <f t="shared" si="1"/>
        <v>0.25</v>
      </c>
      <c r="L29" s="758">
        <f t="shared" si="1"/>
        <v>0.05</v>
      </c>
      <c r="M29" s="758">
        <f t="shared" si="1"/>
        <v>0.2</v>
      </c>
      <c r="N29" s="759">
        <f t="shared" si="6"/>
        <v>1</v>
      </c>
      <c r="O29" s="760"/>
      <c r="R29" s="754">
        <f t="shared" si="7"/>
        <v>1</v>
      </c>
      <c r="S29" s="755">
        <f t="shared" si="8"/>
        <v>0.71500000000000008</v>
      </c>
    </row>
    <row r="30" spans="2:19">
      <c r="B30" s="756">
        <f t="shared" si="2"/>
        <v>2012</v>
      </c>
      <c r="C30" s="757">
        <f t="shared" si="3"/>
        <v>0</v>
      </c>
      <c r="D30" s="758">
        <f t="shared" si="0"/>
        <v>0</v>
      </c>
      <c r="E30" s="758">
        <f t="shared" si="0"/>
        <v>1</v>
      </c>
      <c r="F30" s="758">
        <f t="shared" si="0"/>
        <v>0</v>
      </c>
      <c r="G30" s="758">
        <f t="shared" si="0"/>
        <v>0</v>
      </c>
      <c r="H30" s="759">
        <f t="shared" si="4"/>
        <v>1</v>
      </c>
      <c r="I30" s="757">
        <f t="shared" si="5"/>
        <v>0.2</v>
      </c>
      <c r="J30" s="758">
        <f t="shared" si="1"/>
        <v>0.3</v>
      </c>
      <c r="K30" s="758">
        <f t="shared" si="1"/>
        <v>0.25</v>
      </c>
      <c r="L30" s="758">
        <f t="shared" si="1"/>
        <v>0.05</v>
      </c>
      <c r="M30" s="758">
        <f t="shared" si="1"/>
        <v>0.2</v>
      </c>
      <c r="N30" s="759">
        <f t="shared" si="6"/>
        <v>1</v>
      </c>
      <c r="O30" s="760"/>
      <c r="R30" s="754">
        <f t="shared" si="7"/>
        <v>1</v>
      </c>
      <c r="S30" s="755">
        <f t="shared" si="8"/>
        <v>0.71500000000000008</v>
      </c>
    </row>
    <row r="31" spans="2:19">
      <c r="B31" s="756">
        <f t="shared" si="2"/>
        <v>2013</v>
      </c>
      <c r="C31" s="757">
        <f t="shared" si="3"/>
        <v>0</v>
      </c>
      <c r="D31" s="758">
        <f t="shared" si="0"/>
        <v>0</v>
      </c>
      <c r="E31" s="758">
        <f t="shared" si="0"/>
        <v>1</v>
      </c>
      <c r="F31" s="758">
        <f t="shared" si="0"/>
        <v>0</v>
      </c>
      <c r="G31" s="758">
        <f t="shared" si="0"/>
        <v>0</v>
      </c>
      <c r="H31" s="759">
        <f t="shared" si="4"/>
        <v>1</v>
      </c>
      <c r="I31" s="757">
        <f t="shared" si="5"/>
        <v>0.2</v>
      </c>
      <c r="J31" s="758">
        <f t="shared" si="1"/>
        <v>0.3</v>
      </c>
      <c r="K31" s="758">
        <f t="shared" si="1"/>
        <v>0.25</v>
      </c>
      <c r="L31" s="758">
        <f t="shared" si="1"/>
        <v>0.05</v>
      </c>
      <c r="M31" s="758">
        <f t="shared" si="1"/>
        <v>0.2</v>
      </c>
      <c r="N31" s="759">
        <f t="shared" si="6"/>
        <v>1</v>
      </c>
      <c r="O31" s="760"/>
      <c r="R31" s="754">
        <f t="shared" si="7"/>
        <v>1</v>
      </c>
      <c r="S31" s="755">
        <f t="shared" si="8"/>
        <v>0.71500000000000008</v>
      </c>
    </row>
    <row r="32" spans="2:19">
      <c r="B32" s="756">
        <f t="shared" si="2"/>
        <v>2014</v>
      </c>
      <c r="C32" s="757">
        <f t="shared" si="3"/>
        <v>0</v>
      </c>
      <c r="D32" s="758">
        <f t="shared" si="0"/>
        <v>0</v>
      </c>
      <c r="E32" s="758">
        <f t="shared" si="0"/>
        <v>1</v>
      </c>
      <c r="F32" s="758">
        <f t="shared" si="0"/>
        <v>0</v>
      </c>
      <c r="G32" s="758">
        <f t="shared" si="0"/>
        <v>0</v>
      </c>
      <c r="H32" s="759">
        <f t="shared" si="4"/>
        <v>1</v>
      </c>
      <c r="I32" s="757">
        <f t="shared" si="5"/>
        <v>0.2</v>
      </c>
      <c r="J32" s="758">
        <f t="shared" si="1"/>
        <v>0.3</v>
      </c>
      <c r="K32" s="758">
        <f t="shared" si="1"/>
        <v>0.25</v>
      </c>
      <c r="L32" s="758">
        <f t="shared" si="1"/>
        <v>0.05</v>
      </c>
      <c r="M32" s="758">
        <f t="shared" si="1"/>
        <v>0.2</v>
      </c>
      <c r="N32" s="759">
        <f t="shared" si="6"/>
        <v>1</v>
      </c>
      <c r="O32" s="760"/>
      <c r="R32" s="754">
        <f t="shared" si="7"/>
        <v>1</v>
      </c>
      <c r="S32" s="755">
        <f t="shared" si="8"/>
        <v>0.71500000000000008</v>
      </c>
    </row>
    <row r="33" spans="2:19">
      <c r="B33" s="756">
        <f t="shared" si="2"/>
        <v>2015</v>
      </c>
      <c r="C33" s="757">
        <f t="shared" si="3"/>
        <v>0</v>
      </c>
      <c r="D33" s="758">
        <f t="shared" si="0"/>
        <v>0</v>
      </c>
      <c r="E33" s="758">
        <f t="shared" si="0"/>
        <v>1</v>
      </c>
      <c r="F33" s="758">
        <f t="shared" si="0"/>
        <v>0</v>
      </c>
      <c r="G33" s="758">
        <f t="shared" si="0"/>
        <v>0</v>
      </c>
      <c r="H33" s="759">
        <f t="shared" si="4"/>
        <v>1</v>
      </c>
      <c r="I33" s="757">
        <f t="shared" si="5"/>
        <v>0.2</v>
      </c>
      <c r="J33" s="758">
        <f t="shared" si="1"/>
        <v>0.3</v>
      </c>
      <c r="K33" s="758">
        <f t="shared" si="1"/>
        <v>0.25</v>
      </c>
      <c r="L33" s="758">
        <f t="shared" si="1"/>
        <v>0.05</v>
      </c>
      <c r="M33" s="758">
        <f t="shared" si="1"/>
        <v>0.2</v>
      </c>
      <c r="N33" s="759">
        <f t="shared" si="6"/>
        <v>1</v>
      </c>
      <c r="O33" s="760"/>
      <c r="R33" s="754">
        <f t="shared" si="7"/>
        <v>1</v>
      </c>
      <c r="S33" s="755">
        <f t="shared" si="8"/>
        <v>0.71500000000000008</v>
      </c>
    </row>
    <row r="34" spans="2:19">
      <c r="B34" s="756">
        <f t="shared" si="2"/>
        <v>2016</v>
      </c>
      <c r="C34" s="757">
        <f t="shared" si="3"/>
        <v>0</v>
      </c>
      <c r="D34" s="758">
        <f t="shared" si="3"/>
        <v>0</v>
      </c>
      <c r="E34" s="758">
        <f t="shared" si="3"/>
        <v>1</v>
      </c>
      <c r="F34" s="758">
        <f t="shared" si="3"/>
        <v>0</v>
      </c>
      <c r="G34" s="758">
        <f t="shared" si="3"/>
        <v>0</v>
      </c>
      <c r="H34" s="759">
        <f t="shared" si="4"/>
        <v>1</v>
      </c>
      <c r="I34" s="757">
        <f t="shared" si="5"/>
        <v>0.2</v>
      </c>
      <c r="J34" s="758">
        <f t="shared" si="5"/>
        <v>0.3</v>
      </c>
      <c r="K34" s="758">
        <f t="shared" si="5"/>
        <v>0.25</v>
      </c>
      <c r="L34" s="758">
        <f t="shared" si="5"/>
        <v>0.05</v>
      </c>
      <c r="M34" s="758">
        <f t="shared" si="5"/>
        <v>0.2</v>
      </c>
      <c r="N34" s="759">
        <f t="shared" si="6"/>
        <v>1</v>
      </c>
      <c r="O34" s="760"/>
      <c r="R34" s="754">
        <f t="shared" si="7"/>
        <v>1</v>
      </c>
      <c r="S34" s="755">
        <f t="shared" si="8"/>
        <v>0.71500000000000008</v>
      </c>
    </row>
    <row r="35" spans="2:19">
      <c r="B35" s="756">
        <f t="shared" si="2"/>
        <v>2017</v>
      </c>
      <c r="C35" s="757">
        <f t="shared" si="3"/>
        <v>0</v>
      </c>
      <c r="D35" s="758">
        <f t="shared" si="3"/>
        <v>0</v>
      </c>
      <c r="E35" s="758">
        <f t="shared" si="3"/>
        <v>1</v>
      </c>
      <c r="F35" s="758">
        <f t="shared" si="3"/>
        <v>0</v>
      </c>
      <c r="G35" s="758">
        <f t="shared" si="3"/>
        <v>0</v>
      </c>
      <c r="H35" s="759">
        <f t="shared" si="4"/>
        <v>1</v>
      </c>
      <c r="I35" s="757">
        <f t="shared" si="5"/>
        <v>0.2</v>
      </c>
      <c r="J35" s="758">
        <f t="shared" si="5"/>
        <v>0.3</v>
      </c>
      <c r="K35" s="758">
        <f t="shared" si="5"/>
        <v>0.25</v>
      </c>
      <c r="L35" s="758">
        <f t="shared" si="5"/>
        <v>0.05</v>
      </c>
      <c r="M35" s="758">
        <f t="shared" si="5"/>
        <v>0.2</v>
      </c>
      <c r="N35" s="759">
        <f t="shared" si="6"/>
        <v>1</v>
      </c>
      <c r="O35" s="760"/>
      <c r="R35" s="754">
        <f t="shared" si="7"/>
        <v>1</v>
      </c>
      <c r="S35" s="755">
        <f t="shared" si="8"/>
        <v>0.71500000000000008</v>
      </c>
    </row>
    <row r="36" spans="2:19">
      <c r="B36" s="756">
        <f t="shared" si="2"/>
        <v>2018</v>
      </c>
      <c r="C36" s="757">
        <f t="shared" si="3"/>
        <v>0</v>
      </c>
      <c r="D36" s="758">
        <f t="shared" si="3"/>
        <v>0</v>
      </c>
      <c r="E36" s="758">
        <f t="shared" si="3"/>
        <v>1</v>
      </c>
      <c r="F36" s="758">
        <f t="shared" si="3"/>
        <v>0</v>
      </c>
      <c r="G36" s="758">
        <f t="shared" si="3"/>
        <v>0</v>
      </c>
      <c r="H36" s="759">
        <f t="shared" si="4"/>
        <v>1</v>
      </c>
      <c r="I36" s="757">
        <f t="shared" si="5"/>
        <v>0.2</v>
      </c>
      <c r="J36" s="758">
        <f t="shared" si="5"/>
        <v>0.3</v>
      </c>
      <c r="K36" s="758">
        <f t="shared" si="5"/>
        <v>0.25</v>
      </c>
      <c r="L36" s="758">
        <f t="shared" si="5"/>
        <v>0.05</v>
      </c>
      <c r="M36" s="758">
        <f t="shared" si="5"/>
        <v>0.2</v>
      </c>
      <c r="N36" s="759">
        <f t="shared" si="6"/>
        <v>1</v>
      </c>
      <c r="O36" s="760"/>
      <c r="R36" s="754">
        <f t="shared" si="7"/>
        <v>1</v>
      </c>
      <c r="S36" s="755">
        <f t="shared" si="8"/>
        <v>0.71500000000000008</v>
      </c>
    </row>
    <row r="37" spans="2:19">
      <c r="B37" s="756">
        <f t="shared" si="2"/>
        <v>2019</v>
      </c>
      <c r="C37" s="757">
        <f t="shared" si="3"/>
        <v>0</v>
      </c>
      <c r="D37" s="758">
        <f t="shared" si="3"/>
        <v>0</v>
      </c>
      <c r="E37" s="758">
        <f t="shared" si="3"/>
        <v>1</v>
      </c>
      <c r="F37" s="758">
        <f t="shared" si="3"/>
        <v>0</v>
      </c>
      <c r="G37" s="758">
        <f t="shared" si="3"/>
        <v>0</v>
      </c>
      <c r="H37" s="759">
        <f t="shared" si="4"/>
        <v>1</v>
      </c>
      <c r="I37" s="757">
        <f t="shared" si="5"/>
        <v>0.2</v>
      </c>
      <c r="J37" s="758">
        <f t="shared" si="5"/>
        <v>0.3</v>
      </c>
      <c r="K37" s="758">
        <f t="shared" si="5"/>
        <v>0.25</v>
      </c>
      <c r="L37" s="758">
        <f t="shared" si="5"/>
        <v>0.05</v>
      </c>
      <c r="M37" s="758">
        <f t="shared" si="5"/>
        <v>0.2</v>
      </c>
      <c r="N37" s="759">
        <f t="shared" si="6"/>
        <v>1</v>
      </c>
      <c r="O37" s="760"/>
      <c r="R37" s="754">
        <f t="shared" si="7"/>
        <v>1</v>
      </c>
      <c r="S37" s="755">
        <f t="shared" si="8"/>
        <v>0.71500000000000008</v>
      </c>
    </row>
    <row r="38" spans="2:19">
      <c r="B38" s="756">
        <f t="shared" si="2"/>
        <v>2020</v>
      </c>
      <c r="C38" s="757">
        <f t="shared" si="3"/>
        <v>0</v>
      </c>
      <c r="D38" s="758">
        <f t="shared" si="3"/>
        <v>0</v>
      </c>
      <c r="E38" s="758">
        <f t="shared" si="3"/>
        <v>1</v>
      </c>
      <c r="F38" s="758">
        <f t="shared" si="3"/>
        <v>0</v>
      </c>
      <c r="G38" s="758">
        <f t="shared" si="3"/>
        <v>0</v>
      </c>
      <c r="H38" s="759">
        <f t="shared" si="4"/>
        <v>1</v>
      </c>
      <c r="I38" s="757">
        <f t="shared" si="5"/>
        <v>0.2</v>
      </c>
      <c r="J38" s="758">
        <f t="shared" si="5"/>
        <v>0.3</v>
      </c>
      <c r="K38" s="758">
        <f t="shared" si="5"/>
        <v>0.25</v>
      </c>
      <c r="L38" s="758">
        <f t="shared" si="5"/>
        <v>0.05</v>
      </c>
      <c r="M38" s="758">
        <f t="shared" si="5"/>
        <v>0.2</v>
      </c>
      <c r="N38" s="759">
        <f t="shared" si="6"/>
        <v>1</v>
      </c>
      <c r="O38" s="760"/>
      <c r="R38" s="754">
        <f t="shared" si="7"/>
        <v>1</v>
      </c>
      <c r="S38" s="755">
        <f t="shared" si="8"/>
        <v>0.71500000000000008</v>
      </c>
    </row>
    <row r="39" spans="2:19">
      <c r="B39" s="756">
        <f t="shared" si="2"/>
        <v>2021</v>
      </c>
      <c r="C39" s="757">
        <f t="shared" si="3"/>
        <v>0</v>
      </c>
      <c r="D39" s="758">
        <f t="shared" si="3"/>
        <v>0</v>
      </c>
      <c r="E39" s="758">
        <f t="shared" si="3"/>
        <v>1</v>
      </c>
      <c r="F39" s="758">
        <f t="shared" si="3"/>
        <v>0</v>
      </c>
      <c r="G39" s="758">
        <f t="shared" si="3"/>
        <v>0</v>
      </c>
      <c r="H39" s="759">
        <f t="shared" si="4"/>
        <v>1</v>
      </c>
      <c r="I39" s="757">
        <f t="shared" si="5"/>
        <v>0.2</v>
      </c>
      <c r="J39" s="758">
        <f t="shared" si="5"/>
        <v>0.3</v>
      </c>
      <c r="K39" s="758">
        <f t="shared" si="5"/>
        <v>0.25</v>
      </c>
      <c r="L39" s="758">
        <f t="shared" si="5"/>
        <v>0.05</v>
      </c>
      <c r="M39" s="758">
        <f t="shared" si="5"/>
        <v>0.2</v>
      </c>
      <c r="N39" s="759">
        <f t="shared" si="6"/>
        <v>1</v>
      </c>
      <c r="O39" s="760"/>
      <c r="R39" s="754">
        <f t="shared" si="7"/>
        <v>1</v>
      </c>
      <c r="S39" s="755">
        <f t="shared" si="8"/>
        <v>0.71500000000000008</v>
      </c>
    </row>
    <row r="40" spans="2:19">
      <c r="B40" s="756">
        <f t="shared" si="2"/>
        <v>2022</v>
      </c>
      <c r="C40" s="757">
        <f t="shared" si="3"/>
        <v>0</v>
      </c>
      <c r="D40" s="758">
        <f t="shared" si="3"/>
        <v>0</v>
      </c>
      <c r="E40" s="758">
        <f t="shared" si="3"/>
        <v>1</v>
      </c>
      <c r="F40" s="758">
        <f t="shared" si="3"/>
        <v>0</v>
      </c>
      <c r="G40" s="758">
        <f t="shared" si="3"/>
        <v>0</v>
      </c>
      <c r="H40" s="759">
        <f t="shared" si="4"/>
        <v>1</v>
      </c>
      <c r="I40" s="757">
        <f t="shared" si="5"/>
        <v>0.2</v>
      </c>
      <c r="J40" s="758">
        <f t="shared" si="5"/>
        <v>0.3</v>
      </c>
      <c r="K40" s="758">
        <f t="shared" si="5"/>
        <v>0.25</v>
      </c>
      <c r="L40" s="758">
        <f t="shared" si="5"/>
        <v>0.05</v>
      </c>
      <c r="M40" s="758">
        <f t="shared" si="5"/>
        <v>0.2</v>
      </c>
      <c r="N40" s="759">
        <f t="shared" si="6"/>
        <v>1</v>
      </c>
      <c r="O40" s="760"/>
      <c r="R40" s="754">
        <f t="shared" si="7"/>
        <v>1</v>
      </c>
      <c r="S40" s="755">
        <f t="shared" si="8"/>
        <v>0.71500000000000008</v>
      </c>
    </row>
    <row r="41" spans="2:19">
      <c r="B41" s="756">
        <f t="shared" si="2"/>
        <v>2023</v>
      </c>
      <c r="C41" s="757">
        <f t="shared" si="3"/>
        <v>0</v>
      </c>
      <c r="D41" s="758">
        <f t="shared" si="3"/>
        <v>0</v>
      </c>
      <c r="E41" s="758">
        <f t="shared" si="3"/>
        <v>1</v>
      </c>
      <c r="F41" s="758">
        <f t="shared" si="3"/>
        <v>0</v>
      </c>
      <c r="G41" s="758">
        <f t="shared" si="3"/>
        <v>0</v>
      </c>
      <c r="H41" s="759">
        <f t="shared" si="4"/>
        <v>1</v>
      </c>
      <c r="I41" s="757">
        <f t="shared" si="5"/>
        <v>0.2</v>
      </c>
      <c r="J41" s="758">
        <f t="shared" si="5"/>
        <v>0.3</v>
      </c>
      <c r="K41" s="758">
        <f t="shared" si="5"/>
        <v>0.25</v>
      </c>
      <c r="L41" s="758">
        <f t="shared" si="5"/>
        <v>0.05</v>
      </c>
      <c r="M41" s="758">
        <f t="shared" si="5"/>
        <v>0.2</v>
      </c>
      <c r="N41" s="759">
        <f t="shared" si="6"/>
        <v>1</v>
      </c>
      <c r="O41" s="760"/>
      <c r="R41" s="754">
        <f t="shared" si="7"/>
        <v>1</v>
      </c>
      <c r="S41" s="755">
        <f t="shared" si="8"/>
        <v>0.71500000000000008</v>
      </c>
    </row>
    <row r="42" spans="2:19">
      <c r="B42" s="756">
        <f t="shared" si="2"/>
        <v>2024</v>
      </c>
      <c r="C42" s="757">
        <f t="shared" si="3"/>
        <v>0</v>
      </c>
      <c r="D42" s="758">
        <f t="shared" si="3"/>
        <v>0</v>
      </c>
      <c r="E42" s="758">
        <f t="shared" si="3"/>
        <v>1</v>
      </c>
      <c r="F42" s="758">
        <f t="shared" si="3"/>
        <v>0</v>
      </c>
      <c r="G42" s="758">
        <f t="shared" si="3"/>
        <v>0</v>
      </c>
      <c r="H42" s="759">
        <f t="shared" si="4"/>
        <v>1</v>
      </c>
      <c r="I42" s="757">
        <f t="shared" si="5"/>
        <v>0.2</v>
      </c>
      <c r="J42" s="758">
        <f t="shared" si="5"/>
        <v>0.3</v>
      </c>
      <c r="K42" s="758">
        <f t="shared" si="5"/>
        <v>0.25</v>
      </c>
      <c r="L42" s="758">
        <f t="shared" si="5"/>
        <v>0.05</v>
      </c>
      <c r="M42" s="758">
        <f t="shared" si="5"/>
        <v>0.2</v>
      </c>
      <c r="N42" s="759">
        <f t="shared" si="6"/>
        <v>1</v>
      </c>
      <c r="O42" s="760"/>
      <c r="R42" s="754">
        <f t="shared" si="7"/>
        <v>1</v>
      </c>
      <c r="S42" s="755">
        <f t="shared" si="8"/>
        <v>0.71500000000000008</v>
      </c>
    </row>
    <row r="43" spans="2:19">
      <c r="B43" s="756">
        <f t="shared" si="2"/>
        <v>2025</v>
      </c>
      <c r="C43" s="757">
        <f t="shared" si="3"/>
        <v>0</v>
      </c>
      <c r="D43" s="758">
        <f t="shared" si="3"/>
        <v>0</v>
      </c>
      <c r="E43" s="758">
        <f t="shared" si="3"/>
        <v>1</v>
      </c>
      <c r="F43" s="758">
        <f t="shared" si="3"/>
        <v>0</v>
      </c>
      <c r="G43" s="758">
        <f t="shared" si="3"/>
        <v>0</v>
      </c>
      <c r="H43" s="759">
        <f t="shared" si="4"/>
        <v>1</v>
      </c>
      <c r="I43" s="757">
        <f t="shared" si="5"/>
        <v>0.2</v>
      </c>
      <c r="J43" s="758">
        <f t="shared" si="5"/>
        <v>0.3</v>
      </c>
      <c r="K43" s="758">
        <f t="shared" si="5"/>
        <v>0.25</v>
      </c>
      <c r="L43" s="758">
        <f t="shared" si="5"/>
        <v>0.05</v>
      </c>
      <c r="M43" s="758">
        <f t="shared" si="5"/>
        <v>0.2</v>
      </c>
      <c r="N43" s="759">
        <f t="shared" si="6"/>
        <v>1</v>
      </c>
      <c r="O43" s="760"/>
      <c r="R43" s="754">
        <f t="shared" si="7"/>
        <v>1</v>
      </c>
      <c r="S43" s="755">
        <f t="shared" si="8"/>
        <v>0.71500000000000008</v>
      </c>
    </row>
    <row r="44" spans="2:19">
      <c r="B44" s="756">
        <f t="shared" si="2"/>
        <v>2026</v>
      </c>
      <c r="C44" s="757">
        <f t="shared" si="3"/>
        <v>0</v>
      </c>
      <c r="D44" s="758">
        <f t="shared" si="3"/>
        <v>0</v>
      </c>
      <c r="E44" s="758">
        <f t="shared" si="3"/>
        <v>1</v>
      </c>
      <c r="F44" s="758">
        <f t="shared" si="3"/>
        <v>0</v>
      </c>
      <c r="G44" s="758">
        <f t="shared" si="3"/>
        <v>0</v>
      </c>
      <c r="H44" s="759">
        <f t="shared" si="4"/>
        <v>1</v>
      </c>
      <c r="I44" s="757">
        <f t="shared" si="5"/>
        <v>0.2</v>
      </c>
      <c r="J44" s="758">
        <f t="shared" si="5"/>
        <v>0.3</v>
      </c>
      <c r="K44" s="758">
        <f t="shared" si="5"/>
        <v>0.25</v>
      </c>
      <c r="L44" s="758">
        <f t="shared" si="5"/>
        <v>0.05</v>
      </c>
      <c r="M44" s="758">
        <f t="shared" si="5"/>
        <v>0.2</v>
      </c>
      <c r="N44" s="759">
        <f t="shared" si="6"/>
        <v>1</v>
      </c>
      <c r="O44" s="760"/>
      <c r="R44" s="754">
        <f t="shared" si="7"/>
        <v>1</v>
      </c>
      <c r="S44" s="755">
        <f t="shared" si="8"/>
        <v>0.71500000000000008</v>
      </c>
    </row>
    <row r="45" spans="2:19">
      <c r="B45" s="756">
        <f t="shared" si="2"/>
        <v>2027</v>
      </c>
      <c r="C45" s="757">
        <f t="shared" si="3"/>
        <v>0</v>
      </c>
      <c r="D45" s="758">
        <f t="shared" si="3"/>
        <v>0</v>
      </c>
      <c r="E45" s="758">
        <f t="shared" si="3"/>
        <v>1</v>
      </c>
      <c r="F45" s="758">
        <f t="shared" si="3"/>
        <v>0</v>
      </c>
      <c r="G45" s="758">
        <f t="shared" si="3"/>
        <v>0</v>
      </c>
      <c r="H45" s="759">
        <f t="shared" si="4"/>
        <v>1</v>
      </c>
      <c r="I45" s="757">
        <f t="shared" si="5"/>
        <v>0.2</v>
      </c>
      <c r="J45" s="758">
        <f t="shared" si="5"/>
        <v>0.3</v>
      </c>
      <c r="K45" s="758">
        <f t="shared" si="5"/>
        <v>0.25</v>
      </c>
      <c r="L45" s="758">
        <f t="shared" si="5"/>
        <v>0.05</v>
      </c>
      <c r="M45" s="758">
        <f t="shared" si="5"/>
        <v>0.2</v>
      </c>
      <c r="N45" s="759">
        <f t="shared" si="6"/>
        <v>1</v>
      </c>
      <c r="O45" s="760"/>
      <c r="R45" s="754">
        <f t="shared" si="7"/>
        <v>1</v>
      </c>
      <c r="S45" s="755">
        <f t="shared" si="8"/>
        <v>0.71500000000000008</v>
      </c>
    </row>
    <row r="46" spans="2:19">
      <c r="B46" s="756">
        <f t="shared" si="2"/>
        <v>2028</v>
      </c>
      <c r="C46" s="757">
        <f t="shared" si="3"/>
        <v>0</v>
      </c>
      <c r="D46" s="758">
        <f t="shared" si="3"/>
        <v>0</v>
      </c>
      <c r="E46" s="758">
        <f t="shared" si="3"/>
        <v>1</v>
      </c>
      <c r="F46" s="758">
        <f t="shared" si="3"/>
        <v>0</v>
      </c>
      <c r="G46" s="758">
        <f t="shared" si="3"/>
        <v>0</v>
      </c>
      <c r="H46" s="759">
        <f t="shared" si="4"/>
        <v>1</v>
      </c>
      <c r="I46" s="757">
        <f t="shared" si="5"/>
        <v>0.2</v>
      </c>
      <c r="J46" s="758">
        <f t="shared" si="5"/>
        <v>0.3</v>
      </c>
      <c r="K46" s="758">
        <f t="shared" si="5"/>
        <v>0.25</v>
      </c>
      <c r="L46" s="758">
        <f t="shared" si="5"/>
        <v>0.05</v>
      </c>
      <c r="M46" s="758">
        <f t="shared" si="5"/>
        <v>0.2</v>
      </c>
      <c r="N46" s="759">
        <f t="shared" si="6"/>
        <v>1</v>
      </c>
      <c r="O46" s="760"/>
      <c r="R46" s="754">
        <f t="shared" si="7"/>
        <v>1</v>
      </c>
      <c r="S46" s="755">
        <f t="shared" si="8"/>
        <v>0.71500000000000008</v>
      </c>
    </row>
    <row r="47" spans="2:19">
      <c r="B47" s="756">
        <f t="shared" si="2"/>
        <v>2029</v>
      </c>
      <c r="C47" s="757">
        <f t="shared" si="3"/>
        <v>0</v>
      </c>
      <c r="D47" s="758">
        <f t="shared" si="3"/>
        <v>0</v>
      </c>
      <c r="E47" s="758">
        <f t="shared" si="3"/>
        <v>1</v>
      </c>
      <c r="F47" s="758">
        <f t="shared" si="3"/>
        <v>0</v>
      </c>
      <c r="G47" s="758">
        <f t="shared" si="3"/>
        <v>0</v>
      </c>
      <c r="H47" s="759">
        <f t="shared" si="4"/>
        <v>1</v>
      </c>
      <c r="I47" s="757">
        <f t="shared" si="5"/>
        <v>0.2</v>
      </c>
      <c r="J47" s="758">
        <f t="shared" si="5"/>
        <v>0.3</v>
      </c>
      <c r="K47" s="758">
        <f t="shared" si="5"/>
        <v>0.25</v>
      </c>
      <c r="L47" s="758">
        <f t="shared" si="5"/>
        <v>0.05</v>
      </c>
      <c r="M47" s="758">
        <f t="shared" si="5"/>
        <v>0.2</v>
      </c>
      <c r="N47" s="759">
        <f t="shared" si="6"/>
        <v>1</v>
      </c>
      <c r="O47" s="760"/>
      <c r="R47" s="754">
        <f t="shared" si="7"/>
        <v>1</v>
      </c>
      <c r="S47" s="755">
        <f t="shared" si="8"/>
        <v>0.71500000000000008</v>
      </c>
    </row>
    <row r="48" spans="2:19">
      <c r="B48" s="756">
        <f t="shared" si="2"/>
        <v>2030</v>
      </c>
      <c r="C48" s="757">
        <f t="shared" si="3"/>
        <v>0</v>
      </c>
      <c r="D48" s="758">
        <f t="shared" si="3"/>
        <v>0</v>
      </c>
      <c r="E48" s="758">
        <f t="shared" si="3"/>
        <v>1</v>
      </c>
      <c r="F48" s="758">
        <f t="shared" si="3"/>
        <v>0</v>
      </c>
      <c r="G48" s="758">
        <f t="shared" si="3"/>
        <v>0</v>
      </c>
      <c r="H48" s="759">
        <f t="shared" si="4"/>
        <v>1</v>
      </c>
      <c r="I48" s="757">
        <f t="shared" si="5"/>
        <v>0.2</v>
      </c>
      <c r="J48" s="758">
        <f t="shared" si="5"/>
        <v>0.3</v>
      </c>
      <c r="K48" s="758">
        <f t="shared" si="5"/>
        <v>0.25</v>
      </c>
      <c r="L48" s="758">
        <f t="shared" si="5"/>
        <v>0.05</v>
      </c>
      <c r="M48" s="758">
        <f t="shared" si="5"/>
        <v>0.2</v>
      </c>
      <c r="N48" s="759">
        <f t="shared" si="6"/>
        <v>1</v>
      </c>
      <c r="O48" s="760"/>
      <c r="R48" s="754">
        <f t="shared" si="7"/>
        <v>1</v>
      </c>
      <c r="S48" s="755">
        <f t="shared" si="8"/>
        <v>0.71500000000000008</v>
      </c>
    </row>
    <row r="49" spans="2:19">
      <c r="B49" s="756">
        <f t="shared" si="2"/>
        <v>2031</v>
      </c>
      <c r="C49" s="757">
        <f t="shared" si="3"/>
        <v>0</v>
      </c>
      <c r="D49" s="758">
        <f t="shared" si="3"/>
        <v>0</v>
      </c>
      <c r="E49" s="758">
        <f t="shared" si="3"/>
        <v>1</v>
      </c>
      <c r="F49" s="758">
        <f t="shared" si="3"/>
        <v>0</v>
      </c>
      <c r="G49" s="758">
        <f t="shared" si="3"/>
        <v>0</v>
      </c>
      <c r="H49" s="759">
        <f t="shared" si="4"/>
        <v>1</v>
      </c>
      <c r="I49" s="757">
        <f t="shared" si="5"/>
        <v>0.2</v>
      </c>
      <c r="J49" s="758">
        <f t="shared" si="5"/>
        <v>0.3</v>
      </c>
      <c r="K49" s="758">
        <f t="shared" si="5"/>
        <v>0.25</v>
      </c>
      <c r="L49" s="758">
        <f t="shared" si="5"/>
        <v>0.05</v>
      </c>
      <c r="M49" s="758">
        <f t="shared" si="5"/>
        <v>0.2</v>
      </c>
      <c r="N49" s="759">
        <f t="shared" si="6"/>
        <v>1</v>
      </c>
      <c r="O49" s="760"/>
      <c r="R49" s="754">
        <f t="shared" si="7"/>
        <v>1</v>
      </c>
      <c r="S49" s="755">
        <f t="shared" si="8"/>
        <v>0.71500000000000008</v>
      </c>
    </row>
    <row r="50" spans="2:19">
      <c r="B50" s="756">
        <f t="shared" si="2"/>
        <v>2032</v>
      </c>
      <c r="C50" s="757">
        <f t="shared" si="3"/>
        <v>0</v>
      </c>
      <c r="D50" s="758">
        <f t="shared" si="3"/>
        <v>0</v>
      </c>
      <c r="E50" s="758">
        <f t="shared" si="3"/>
        <v>1</v>
      </c>
      <c r="F50" s="758">
        <f t="shared" si="3"/>
        <v>0</v>
      </c>
      <c r="G50" s="758">
        <f t="shared" si="3"/>
        <v>0</v>
      </c>
      <c r="H50" s="759">
        <f t="shared" si="4"/>
        <v>1</v>
      </c>
      <c r="I50" s="757">
        <f t="shared" si="5"/>
        <v>0.2</v>
      </c>
      <c r="J50" s="758">
        <f t="shared" si="5"/>
        <v>0.3</v>
      </c>
      <c r="K50" s="758">
        <f t="shared" si="5"/>
        <v>0.25</v>
      </c>
      <c r="L50" s="758">
        <f t="shared" si="5"/>
        <v>0.05</v>
      </c>
      <c r="M50" s="758">
        <f t="shared" si="5"/>
        <v>0.2</v>
      </c>
      <c r="N50" s="759">
        <f t="shared" si="6"/>
        <v>1</v>
      </c>
      <c r="O50" s="760"/>
      <c r="R50" s="754">
        <f t="shared" si="7"/>
        <v>1</v>
      </c>
      <c r="S50" s="755">
        <f t="shared" si="8"/>
        <v>0.71500000000000008</v>
      </c>
    </row>
    <row r="51" spans="2:19">
      <c r="B51" s="756">
        <f t="shared" ref="B51:B82" si="9">B50+1</f>
        <v>2033</v>
      </c>
      <c r="C51" s="757">
        <f t="shared" ref="C51:G98" si="10">C$16</f>
        <v>0</v>
      </c>
      <c r="D51" s="758">
        <f t="shared" si="10"/>
        <v>0</v>
      </c>
      <c r="E51" s="758">
        <f t="shared" si="10"/>
        <v>1</v>
      </c>
      <c r="F51" s="758">
        <f t="shared" si="10"/>
        <v>0</v>
      </c>
      <c r="G51" s="758">
        <f t="shared" si="10"/>
        <v>0</v>
      </c>
      <c r="H51" s="759">
        <f t="shared" si="4"/>
        <v>1</v>
      </c>
      <c r="I51" s="757">
        <f t="shared" ref="I51:M98" si="11">I$16</f>
        <v>0.2</v>
      </c>
      <c r="J51" s="758">
        <f t="shared" si="11"/>
        <v>0.3</v>
      </c>
      <c r="K51" s="758">
        <f t="shared" si="11"/>
        <v>0.25</v>
      </c>
      <c r="L51" s="758">
        <f t="shared" si="11"/>
        <v>0.05</v>
      </c>
      <c r="M51" s="758">
        <f t="shared" si="11"/>
        <v>0.2</v>
      </c>
      <c r="N51" s="759">
        <f t="shared" si="6"/>
        <v>1</v>
      </c>
      <c r="O51" s="760"/>
      <c r="R51" s="754">
        <f t="shared" si="7"/>
        <v>1</v>
      </c>
      <c r="S51" s="755">
        <f t="shared" si="8"/>
        <v>0.71500000000000008</v>
      </c>
    </row>
    <row r="52" spans="2:19">
      <c r="B52" s="756">
        <f t="shared" si="9"/>
        <v>2034</v>
      </c>
      <c r="C52" s="757">
        <f t="shared" si="10"/>
        <v>0</v>
      </c>
      <c r="D52" s="758">
        <f t="shared" si="10"/>
        <v>0</v>
      </c>
      <c r="E52" s="758">
        <f t="shared" si="10"/>
        <v>1</v>
      </c>
      <c r="F52" s="758">
        <f t="shared" si="10"/>
        <v>0</v>
      </c>
      <c r="G52" s="758">
        <f t="shared" si="10"/>
        <v>0</v>
      </c>
      <c r="H52" s="759">
        <f t="shared" si="4"/>
        <v>1</v>
      </c>
      <c r="I52" s="757">
        <f t="shared" si="11"/>
        <v>0.2</v>
      </c>
      <c r="J52" s="758">
        <f t="shared" si="11"/>
        <v>0.3</v>
      </c>
      <c r="K52" s="758">
        <f t="shared" si="11"/>
        <v>0.25</v>
      </c>
      <c r="L52" s="758">
        <f t="shared" si="11"/>
        <v>0.05</v>
      </c>
      <c r="M52" s="758">
        <f t="shared" si="11"/>
        <v>0.2</v>
      </c>
      <c r="N52" s="759">
        <f t="shared" si="6"/>
        <v>1</v>
      </c>
      <c r="O52" s="760"/>
      <c r="R52" s="754">
        <f t="shared" si="7"/>
        <v>1</v>
      </c>
      <c r="S52" s="755">
        <f t="shared" si="8"/>
        <v>0.71500000000000008</v>
      </c>
    </row>
    <row r="53" spans="2:19">
      <c r="B53" s="756">
        <f t="shared" si="9"/>
        <v>2035</v>
      </c>
      <c r="C53" s="757">
        <f t="shared" si="10"/>
        <v>0</v>
      </c>
      <c r="D53" s="758">
        <f t="shared" si="10"/>
        <v>0</v>
      </c>
      <c r="E53" s="758">
        <f t="shared" si="10"/>
        <v>1</v>
      </c>
      <c r="F53" s="758">
        <f t="shared" si="10"/>
        <v>0</v>
      </c>
      <c r="G53" s="758">
        <f t="shared" si="10"/>
        <v>0</v>
      </c>
      <c r="H53" s="759">
        <f t="shared" si="4"/>
        <v>1</v>
      </c>
      <c r="I53" s="757">
        <f t="shared" si="11"/>
        <v>0.2</v>
      </c>
      <c r="J53" s="758">
        <f t="shared" si="11"/>
        <v>0.3</v>
      </c>
      <c r="K53" s="758">
        <f t="shared" si="11"/>
        <v>0.25</v>
      </c>
      <c r="L53" s="758">
        <f t="shared" si="11"/>
        <v>0.05</v>
      </c>
      <c r="M53" s="758">
        <f t="shared" si="11"/>
        <v>0.2</v>
      </c>
      <c r="N53" s="759">
        <f t="shared" si="6"/>
        <v>1</v>
      </c>
      <c r="O53" s="760"/>
      <c r="R53" s="754">
        <f t="shared" si="7"/>
        <v>1</v>
      </c>
      <c r="S53" s="755">
        <f t="shared" si="8"/>
        <v>0.71500000000000008</v>
      </c>
    </row>
    <row r="54" spans="2:19">
      <c r="B54" s="756">
        <f t="shared" si="9"/>
        <v>2036</v>
      </c>
      <c r="C54" s="757">
        <f t="shared" si="10"/>
        <v>0</v>
      </c>
      <c r="D54" s="758">
        <f t="shared" si="10"/>
        <v>0</v>
      </c>
      <c r="E54" s="758">
        <f t="shared" si="10"/>
        <v>1</v>
      </c>
      <c r="F54" s="758">
        <f t="shared" si="10"/>
        <v>0</v>
      </c>
      <c r="G54" s="758">
        <f t="shared" si="10"/>
        <v>0</v>
      </c>
      <c r="H54" s="759">
        <f t="shared" si="4"/>
        <v>1</v>
      </c>
      <c r="I54" s="757">
        <f t="shared" si="11"/>
        <v>0.2</v>
      </c>
      <c r="J54" s="758">
        <f t="shared" si="11"/>
        <v>0.3</v>
      </c>
      <c r="K54" s="758">
        <f t="shared" si="11"/>
        <v>0.25</v>
      </c>
      <c r="L54" s="758">
        <f t="shared" si="11"/>
        <v>0.05</v>
      </c>
      <c r="M54" s="758">
        <f t="shared" si="11"/>
        <v>0.2</v>
      </c>
      <c r="N54" s="759">
        <f t="shared" si="6"/>
        <v>1</v>
      </c>
      <c r="O54" s="760"/>
      <c r="R54" s="754">
        <f t="shared" si="7"/>
        <v>1</v>
      </c>
      <c r="S54" s="755">
        <f t="shared" si="8"/>
        <v>0.71500000000000008</v>
      </c>
    </row>
    <row r="55" spans="2:19">
      <c r="B55" s="756">
        <f t="shared" si="9"/>
        <v>2037</v>
      </c>
      <c r="C55" s="757">
        <f t="shared" si="10"/>
        <v>0</v>
      </c>
      <c r="D55" s="758">
        <f t="shared" si="10"/>
        <v>0</v>
      </c>
      <c r="E55" s="758">
        <f t="shared" si="10"/>
        <v>1</v>
      </c>
      <c r="F55" s="758">
        <f t="shared" si="10"/>
        <v>0</v>
      </c>
      <c r="G55" s="758">
        <f t="shared" si="10"/>
        <v>0</v>
      </c>
      <c r="H55" s="759">
        <f t="shared" si="4"/>
        <v>1</v>
      </c>
      <c r="I55" s="757">
        <f t="shared" si="11"/>
        <v>0.2</v>
      </c>
      <c r="J55" s="758">
        <f t="shared" si="11"/>
        <v>0.3</v>
      </c>
      <c r="K55" s="758">
        <f t="shared" si="11"/>
        <v>0.25</v>
      </c>
      <c r="L55" s="758">
        <f t="shared" si="11"/>
        <v>0.05</v>
      </c>
      <c r="M55" s="758">
        <f t="shared" si="11"/>
        <v>0.2</v>
      </c>
      <c r="N55" s="759">
        <f t="shared" si="6"/>
        <v>1</v>
      </c>
      <c r="O55" s="760"/>
      <c r="R55" s="754">
        <f t="shared" si="7"/>
        <v>1</v>
      </c>
      <c r="S55" s="755">
        <f t="shared" si="8"/>
        <v>0.71500000000000008</v>
      </c>
    </row>
    <row r="56" spans="2:19">
      <c r="B56" s="756">
        <f t="shared" si="9"/>
        <v>2038</v>
      </c>
      <c r="C56" s="757">
        <f t="shared" si="10"/>
        <v>0</v>
      </c>
      <c r="D56" s="758">
        <f t="shared" si="10"/>
        <v>0</v>
      </c>
      <c r="E56" s="758">
        <f t="shared" si="10"/>
        <v>1</v>
      </c>
      <c r="F56" s="758">
        <f t="shared" si="10"/>
        <v>0</v>
      </c>
      <c r="G56" s="758">
        <f t="shared" si="10"/>
        <v>0</v>
      </c>
      <c r="H56" s="759">
        <f t="shared" si="4"/>
        <v>1</v>
      </c>
      <c r="I56" s="757">
        <f t="shared" si="11"/>
        <v>0.2</v>
      </c>
      <c r="J56" s="758">
        <f t="shared" si="11"/>
        <v>0.3</v>
      </c>
      <c r="K56" s="758">
        <f t="shared" si="11"/>
        <v>0.25</v>
      </c>
      <c r="L56" s="758">
        <f t="shared" si="11"/>
        <v>0.05</v>
      </c>
      <c r="M56" s="758">
        <f t="shared" si="11"/>
        <v>0.2</v>
      </c>
      <c r="N56" s="759">
        <f t="shared" si="6"/>
        <v>1</v>
      </c>
      <c r="O56" s="760"/>
      <c r="R56" s="754">
        <f t="shared" si="7"/>
        <v>1</v>
      </c>
      <c r="S56" s="755">
        <f t="shared" si="8"/>
        <v>0.71500000000000008</v>
      </c>
    </row>
    <row r="57" spans="2:19">
      <c r="B57" s="756">
        <f t="shared" si="9"/>
        <v>2039</v>
      </c>
      <c r="C57" s="757">
        <f t="shared" si="10"/>
        <v>0</v>
      </c>
      <c r="D57" s="758">
        <f t="shared" si="10"/>
        <v>0</v>
      </c>
      <c r="E57" s="758">
        <f t="shared" si="10"/>
        <v>1</v>
      </c>
      <c r="F57" s="758">
        <f t="shared" si="10"/>
        <v>0</v>
      </c>
      <c r="G57" s="758">
        <f t="shared" si="10"/>
        <v>0</v>
      </c>
      <c r="H57" s="759">
        <f t="shared" si="4"/>
        <v>1</v>
      </c>
      <c r="I57" s="757">
        <f t="shared" si="11"/>
        <v>0.2</v>
      </c>
      <c r="J57" s="758">
        <f t="shared" si="11"/>
        <v>0.3</v>
      </c>
      <c r="K57" s="758">
        <f t="shared" si="11"/>
        <v>0.25</v>
      </c>
      <c r="L57" s="758">
        <f t="shared" si="11"/>
        <v>0.05</v>
      </c>
      <c r="M57" s="758">
        <f t="shared" si="11"/>
        <v>0.2</v>
      </c>
      <c r="N57" s="759">
        <f t="shared" si="6"/>
        <v>1</v>
      </c>
      <c r="O57" s="760"/>
      <c r="R57" s="754">
        <f t="shared" si="7"/>
        <v>1</v>
      </c>
      <c r="S57" s="755">
        <f t="shared" si="8"/>
        <v>0.71500000000000008</v>
      </c>
    </row>
    <row r="58" spans="2:19">
      <c r="B58" s="756">
        <f t="shared" si="9"/>
        <v>2040</v>
      </c>
      <c r="C58" s="757">
        <f t="shared" si="10"/>
        <v>0</v>
      </c>
      <c r="D58" s="758">
        <f t="shared" si="10"/>
        <v>0</v>
      </c>
      <c r="E58" s="758">
        <f t="shared" si="10"/>
        <v>1</v>
      </c>
      <c r="F58" s="758">
        <f t="shared" si="10"/>
        <v>0</v>
      </c>
      <c r="G58" s="758">
        <f t="shared" si="10"/>
        <v>0</v>
      </c>
      <c r="H58" s="759">
        <f t="shared" si="4"/>
        <v>1</v>
      </c>
      <c r="I58" s="757">
        <f t="shared" si="11"/>
        <v>0.2</v>
      </c>
      <c r="J58" s="758">
        <f t="shared" si="11"/>
        <v>0.3</v>
      </c>
      <c r="K58" s="758">
        <f t="shared" si="11"/>
        <v>0.25</v>
      </c>
      <c r="L58" s="758">
        <f t="shared" si="11"/>
        <v>0.05</v>
      </c>
      <c r="M58" s="758">
        <f t="shared" si="11"/>
        <v>0.2</v>
      </c>
      <c r="N58" s="759">
        <f t="shared" si="6"/>
        <v>1</v>
      </c>
      <c r="O58" s="760"/>
      <c r="R58" s="754">
        <f t="shared" si="7"/>
        <v>1</v>
      </c>
      <c r="S58" s="755">
        <f t="shared" si="8"/>
        <v>0.71500000000000008</v>
      </c>
    </row>
    <row r="59" spans="2:19">
      <c r="B59" s="756">
        <f t="shared" si="9"/>
        <v>2041</v>
      </c>
      <c r="C59" s="757">
        <f t="shared" si="10"/>
        <v>0</v>
      </c>
      <c r="D59" s="758">
        <f t="shared" si="10"/>
        <v>0</v>
      </c>
      <c r="E59" s="758">
        <f t="shared" si="10"/>
        <v>1</v>
      </c>
      <c r="F59" s="758">
        <f t="shared" si="10"/>
        <v>0</v>
      </c>
      <c r="G59" s="758">
        <f t="shared" si="10"/>
        <v>0</v>
      </c>
      <c r="H59" s="759">
        <f t="shared" si="4"/>
        <v>1</v>
      </c>
      <c r="I59" s="757">
        <f t="shared" si="11"/>
        <v>0.2</v>
      </c>
      <c r="J59" s="758">
        <f t="shared" si="11"/>
        <v>0.3</v>
      </c>
      <c r="K59" s="758">
        <f t="shared" si="11"/>
        <v>0.25</v>
      </c>
      <c r="L59" s="758">
        <f t="shared" si="11"/>
        <v>0.05</v>
      </c>
      <c r="M59" s="758">
        <f t="shared" si="11"/>
        <v>0.2</v>
      </c>
      <c r="N59" s="759">
        <f t="shared" si="6"/>
        <v>1</v>
      </c>
      <c r="O59" s="760"/>
      <c r="R59" s="754">
        <f t="shared" si="7"/>
        <v>1</v>
      </c>
      <c r="S59" s="755">
        <f t="shared" si="8"/>
        <v>0.71500000000000008</v>
      </c>
    </row>
    <row r="60" spans="2:19">
      <c r="B60" s="756">
        <f t="shared" si="9"/>
        <v>2042</v>
      </c>
      <c r="C60" s="757">
        <f t="shared" si="10"/>
        <v>0</v>
      </c>
      <c r="D60" s="758">
        <f t="shared" si="10"/>
        <v>0</v>
      </c>
      <c r="E60" s="758">
        <f t="shared" si="10"/>
        <v>1</v>
      </c>
      <c r="F60" s="758">
        <f t="shared" si="10"/>
        <v>0</v>
      </c>
      <c r="G60" s="758">
        <f t="shared" si="10"/>
        <v>0</v>
      </c>
      <c r="H60" s="759">
        <f t="shared" si="4"/>
        <v>1</v>
      </c>
      <c r="I60" s="757">
        <f t="shared" si="11"/>
        <v>0.2</v>
      </c>
      <c r="J60" s="758">
        <f t="shared" si="11"/>
        <v>0.3</v>
      </c>
      <c r="K60" s="758">
        <f t="shared" si="11"/>
        <v>0.25</v>
      </c>
      <c r="L60" s="758">
        <f t="shared" si="11"/>
        <v>0.05</v>
      </c>
      <c r="M60" s="758">
        <f t="shared" si="11"/>
        <v>0.2</v>
      </c>
      <c r="N60" s="759">
        <f t="shared" si="6"/>
        <v>1</v>
      </c>
      <c r="O60" s="760"/>
      <c r="R60" s="754">
        <f t="shared" si="7"/>
        <v>1</v>
      </c>
      <c r="S60" s="755">
        <f t="shared" si="8"/>
        <v>0.71500000000000008</v>
      </c>
    </row>
    <row r="61" spans="2:19">
      <c r="B61" s="756">
        <f t="shared" si="9"/>
        <v>2043</v>
      </c>
      <c r="C61" s="757">
        <f t="shared" si="10"/>
        <v>0</v>
      </c>
      <c r="D61" s="758">
        <f t="shared" si="10"/>
        <v>0</v>
      </c>
      <c r="E61" s="758">
        <f t="shared" si="10"/>
        <v>1</v>
      </c>
      <c r="F61" s="758">
        <f t="shared" si="10"/>
        <v>0</v>
      </c>
      <c r="G61" s="758">
        <f t="shared" si="10"/>
        <v>0</v>
      </c>
      <c r="H61" s="759">
        <f t="shared" si="4"/>
        <v>1</v>
      </c>
      <c r="I61" s="757">
        <f t="shared" si="11"/>
        <v>0.2</v>
      </c>
      <c r="J61" s="758">
        <f t="shared" si="11"/>
        <v>0.3</v>
      </c>
      <c r="K61" s="758">
        <f t="shared" si="11"/>
        <v>0.25</v>
      </c>
      <c r="L61" s="758">
        <f t="shared" si="11"/>
        <v>0.05</v>
      </c>
      <c r="M61" s="758">
        <f t="shared" si="11"/>
        <v>0.2</v>
      </c>
      <c r="N61" s="759">
        <f t="shared" si="6"/>
        <v>1</v>
      </c>
      <c r="O61" s="760"/>
      <c r="R61" s="754">
        <f t="shared" si="7"/>
        <v>1</v>
      </c>
      <c r="S61" s="755">
        <f t="shared" si="8"/>
        <v>0.71500000000000008</v>
      </c>
    </row>
    <row r="62" spans="2:19">
      <c r="B62" s="756">
        <f t="shared" si="9"/>
        <v>2044</v>
      </c>
      <c r="C62" s="757">
        <f t="shared" si="10"/>
        <v>0</v>
      </c>
      <c r="D62" s="758">
        <f t="shared" si="10"/>
        <v>0</v>
      </c>
      <c r="E62" s="758">
        <f t="shared" si="10"/>
        <v>1</v>
      </c>
      <c r="F62" s="758">
        <f t="shared" si="10"/>
        <v>0</v>
      </c>
      <c r="G62" s="758">
        <f t="shared" si="10"/>
        <v>0</v>
      </c>
      <c r="H62" s="759">
        <f t="shared" si="4"/>
        <v>1</v>
      </c>
      <c r="I62" s="757">
        <f t="shared" si="11"/>
        <v>0.2</v>
      </c>
      <c r="J62" s="758">
        <f t="shared" si="11"/>
        <v>0.3</v>
      </c>
      <c r="K62" s="758">
        <f t="shared" si="11"/>
        <v>0.25</v>
      </c>
      <c r="L62" s="758">
        <f t="shared" si="11"/>
        <v>0.05</v>
      </c>
      <c r="M62" s="758">
        <f t="shared" si="11"/>
        <v>0.2</v>
      </c>
      <c r="N62" s="759">
        <f t="shared" si="6"/>
        <v>1</v>
      </c>
      <c r="O62" s="760"/>
      <c r="R62" s="754">
        <f t="shared" si="7"/>
        <v>1</v>
      </c>
      <c r="S62" s="755">
        <f t="shared" si="8"/>
        <v>0.71500000000000008</v>
      </c>
    </row>
    <row r="63" spans="2:19">
      <c r="B63" s="756">
        <f t="shared" si="9"/>
        <v>2045</v>
      </c>
      <c r="C63" s="757">
        <f t="shared" si="10"/>
        <v>0</v>
      </c>
      <c r="D63" s="758">
        <f t="shared" si="10"/>
        <v>0</v>
      </c>
      <c r="E63" s="758">
        <f t="shared" si="10"/>
        <v>1</v>
      </c>
      <c r="F63" s="758">
        <f t="shared" si="10"/>
        <v>0</v>
      </c>
      <c r="G63" s="758">
        <f t="shared" si="10"/>
        <v>0</v>
      </c>
      <c r="H63" s="759">
        <f t="shared" si="4"/>
        <v>1</v>
      </c>
      <c r="I63" s="757">
        <f t="shared" si="11"/>
        <v>0.2</v>
      </c>
      <c r="J63" s="758">
        <f t="shared" si="11"/>
        <v>0.3</v>
      </c>
      <c r="K63" s="758">
        <f t="shared" si="11"/>
        <v>0.25</v>
      </c>
      <c r="L63" s="758">
        <f t="shared" si="11"/>
        <v>0.05</v>
      </c>
      <c r="M63" s="758">
        <f t="shared" si="11"/>
        <v>0.2</v>
      </c>
      <c r="N63" s="759">
        <f t="shared" si="6"/>
        <v>1</v>
      </c>
      <c r="O63" s="760"/>
      <c r="R63" s="754">
        <f t="shared" si="7"/>
        <v>1</v>
      </c>
      <c r="S63" s="755">
        <f t="shared" si="8"/>
        <v>0.71500000000000008</v>
      </c>
    </row>
    <row r="64" spans="2:19">
      <c r="B64" s="756">
        <f t="shared" si="9"/>
        <v>2046</v>
      </c>
      <c r="C64" s="757">
        <f t="shared" si="10"/>
        <v>0</v>
      </c>
      <c r="D64" s="758">
        <f t="shared" si="10"/>
        <v>0</v>
      </c>
      <c r="E64" s="758">
        <f t="shared" si="10"/>
        <v>1</v>
      </c>
      <c r="F64" s="758">
        <f t="shared" si="10"/>
        <v>0</v>
      </c>
      <c r="G64" s="758">
        <f t="shared" si="10"/>
        <v>0</v>
      </c>
      <c r="H64" s="759">
        <f t="shared" si="4"/>
        <v>1</v>
      </c>
      <c r="I64" s="757">
        <f t="shared" si="11"/>
        <v>0.2</v>
      </c>
      <c r="J64" s="758">
        <f t="shared" si="11"/>
        <v>0.3</v>
      </c>
      <c r="K64" s="758">
        <f t="shared" si="11"/>
        <v>0.25</v>
      </c>
      <c r="L64" s="758">
        <f t="shared" si="11"/>
        <v>0.05</v>
      </c>
      <c r="M64" s="758">
        <f t="shared" si="11"/>
        <v>0.2</v>
      </c>
      <c r="N64" s="759">
        <f t="shared" si="6"/>
        <v>1</v>
      </c>
      <c r="O64" s="760"/>
      <c r="R64" s="754">
        <f t="shared" si="7"/>
        <v>1</v>
      </c>
      <c r="S64" s="755">
        <f t="shared" si="8"/>
        <v>0.71500000000000008</v>
      </c>
    </row>
    <row r="65" spans="2:19">
      <c r="B65" s="756">
        <f t="shared" si="9"/>
        <v>2047</v>
      </c>
      <c r="C65" s="757">
        <f t="shared" si="10"/>
        <v>0</v>
      </c>
      <c r="D65" s="758">
        <f t="shared" si="10"/>
        <v>0</v>
      </c>
      <c r="E65" s="758">
        <f t="shared" si="10"/>
        <v>1</v>
      </c>
      <c r="F65" s="758">
        <f t="shared" si="10"/>
        <v>0</v>
      </c>
      <c r="G65" s="758">
        <f t="shared" si="10"/>
        <v>0</v>
      </c>
      <c r="H65" s="759">
        <f t="shared" si="4"/>
        <v>1</v>
      </c>
      <c r="I65" s="757">
        <f t="shared" si="11"/>
        <v>0.2</v>
      </c>
      <c r="J65" s="758">
        <f t="shared" si="11"/>
        <v>0.3</v>
      </c>
      <c r="K65" s="758">
        <f t="shared" si="11"/>
        <v>0.25</v>
      </c>
      <c r="L65" s="758">
        <f t="shared" si="11"/>
        <v>0.05</v>
      </c>
      <c r="M65" s="758">
        <f t="shared" si="11"/>
        <v>0.2</v>
      </c>
      <c r="N65" s="759">
        <f t="shared" si="6"/>
        <v>1</v>
      </c>
      <c r="O65" s="760"/>
      <c r="R65" s="754">
        <f t="shared" si="7"/>
        <v>1</v>
      </c>
      <c r="S65" s="755">
        <f t="shared" si="8"/>
        <v>0.71500000000000008</v>
      </c>
    </row>
    <row r="66" spans="2:19">
      <c r="B66" s="756">
        <f t="shared" si="9"/>
        <v>2048</v>
      </c>
      <c r="C66" s="757">
        <f t="shared" si="10"/>
        <v>0</v>
      </c>
      <c r="D66" s="758">
        <f t="shared" si="10"/>
        <v>0</v>
      </c>
      <c r="E66" s="758">
        <f t="shared" si="10"/>
        <v>1</v>
      </c>
      <c r="F66" s="758">
        <f t="shared" si="10"/>
        <v>0</v>
      </c>
      <c r="G66" s="758">
        <f t="shared" si="10"/>
        <v>0</v>
      </c>
      <c r="H66" s="759">
        <f t="shared" si="4"/>
        <v>1</v>
      </c>
      <c r="I66" s="757">
        <f t="shared" si="11"/>
        <v>0.2</v>
      </c>
      <c r="J66" s="758">
        <f t="shared" si="11"/>
        <v>0.3</v>
      </c>
      <c r="K66" s="758">
        <f t="shared" si="11"/>
        <v>0.25</v>
      </c>
      <c r="L66" s="758">
        <f t="shared" si="11"/>
        <v>0.05</v>
      </c>
      <c r="M66" s="758">
        <f t="shared" si="11"/>
        <v>0.2</v>
      </c>
      <c r="N66" s="759">
        <f t="shared" si="6"/>
        <v>1</v>
      </c>
      <c r="O66" s="760"/>
      <c r="R66" s="754">
        <f t="shared" si="7"/>
        <v>1</v>
      </c>
      <c r="S66" s="755">
        <f t="shared" si="8"/>
        <v>0.71500000000000008</v>
      </c>
    </row>
    <row r="67" spans="2:19">
      <c r="B67" s="756">
        <f t="shared" si="9"/>
        <v>2049</v>
      </c>
      <c r="C67" s="757">
        <f t="shared" si="10"/>
        <v>0</v>
      </c>
      <c r="D67" s="758">
        <f t="shared" si="10"/>
        <v>0</v>
      </c>
      <c r="E67" s="758">
        <f t="shared" si="10"/>
        <v>1</v>
      </c>
      <c r="F67" s="758">
        <f t="shared" si="10"/>
        <v>0</v>
      </c>
      <c r="G67" s="758">
        <f t="shared" si="10"/>
        <v>0</v>
      </c>
      <c r="H67" s="759">
        <f t="shared" si="4"/>
        <v>1</v>
      </c>
      <c r="I67" s="757">
        <f t="shared" si="11"/>
        <v>0.2</v>
      </c>
      <c r="J67" s="758">
        <f t="shared" si="11"/>
        <v>0.3</v>
      </c>
      <c r="K67" s="758">
        <f t="shared" si="11"/>
        <v>0.25</v>
      </c>
      <c r="L67" s="758">
        <f t="shared" si="11"/>
        <v>0.05</v>
      </c>
      <c r="M67" s="758">
        <f t="shared" si="11"/>
        <v>0.2</v>
      </c>
      <c r="N67" s="759">
        <f t="shared" si="6"/>
        <v>1</v>
      </c>
      <c r="O67" s="760"/>
      <c r="R67" s="754">
        <f t="shared" si="7"/>
        <v>1</v>
      </c>
      <c r="S67" s="755">
        <f t="shared" si="8"/>
        <v>0.71500000000000008</v>
      </c>
    </row>
    <row r="68" spans="2:19">
      <c r="B68" s="756">
        <f t="shared" si="9"/>
        <v>2050</v>
      </c>
      <c r="C68" s="757">
        <f t="shared" si="10"/>
        <v>0</v>
      </c>
      <c r="D68" s="758">
        <f t="shared" si="10"/>
        <v>0</v>
      </c>
      <c r="E68" s="758">
        <f t="shared" si="10"/>
        <v>1</v>
      </c>
      <c r="F68" s="758">
        <f t="shared" si="10"/>
        <v>0</v>
      </c>
      <c r="G68" s="758">
        <f t="shared" si="10"/>
        <v>0</v>
      </c>
      <c r="H68" s="759">
        <f t="shared" si="4"/>
        <v>1</v>
      </c>
      <c r="I68" s="757">
        <f t="shared" si="11"/>
        <v>0.2</v>
      </c>
      <c r="J68" s="758">
        <f t="shared" si="11"/>
        <v>0.3</v>
      </c>
      <c r="K68" s="758">
        <f t="shared" si="11"/>
        <v>0.25</v>
      </c>
      <c r="L68" s="758">
        <f t="shared" si="11"/>
        <v>0.05</v>
      </c>
      <c r="M68" s="758">
        <f t="shared" si="11"/>
        <v>0.2</v>
      </c>
      <c r="N68" s="759">
        <f t="shared" si="6"/>
        <v>1</v>
      </c>
      <c r="O68" s="760"/>
      <c r="R68" s="754">
        <f t="shared" si="7"/>
        <v>1</v>
      </c>
      <c r="S68" s="755">
        <f t="shared" si="8"/>
        <v>0.71500000000000008</v>
      </c>
    </row>
    <row r="69" spans="2:19">
      <c r="B69" s="756">
        <f t="shared" si="9"/>
        <v>2051</v>
      </c>
      <c r="C69" s="757">
        <f t="shared" si="10"/>
        <v>0</v>
      </c>
      <c r="D69" s="758">
        <f t="shared" si="10"/>
        <v>0</v>
      </c>
      <c r="E69" s="758">
        <f t="shared" si="10"/>
        <v>1</v>
      </c>
      <c r="F69" s="758">
        <f t="shared" si="10"/>
        <v>0</v>
      </c>
      <c r="G69" s="758">
        <f t="shared" si="10"/>
        <v>0</v>
      </c>
      <c r="H69" s="759">
        <f t="shared" si="4"/>
        <v>1</v>
      </c>
      <c r="I69" s="757">
        <f t="shared" si="11"/>
        <v>0.2</v>
      </c>
      <c r="J69" s="758">
        <f t="shared" si="11"/>
        <v>0.3</v>
      </c>
      <c r="K69" s="758">
        <f t="shared" si="11"/>
        <v>0.25</v>
      </c>
      <c r="L69" s="758">
        <f t="shared" si="11"/>
        <v>0.05</v>
      </c>
      <c r="M69" s="758">
        <f t="shared" si="11"/>
        <v>0.2</v>
      </c>
      <c r="N69" s="759">
        <f t="shared" si="6"/>
        <v>1</v>
      </c>
      <c r="O69" s="760"/>
      <c r="R69" s="754">
        <f t="shared" si="7"/>
        <v>1</v>
      </c>
      <c r="S69" s="755">
        <f t="shared" si="8"/>
        <v>0.71500000000000008</v>
      </c>
    </row>
    <row r="70" spans="2:19">
      <c r="B70" s="756">
        <f t="shared" si="9"/>
        <v>2052</v>
      </c>
      <c r="C70" s="757">
        <f t="shared" si="10"/>
        <v>0</v>
      </c>
      <c r="D70" s="758">
        <f t="shared" si="10"/>
        <v>0</v>
      </c>
      <c r="E70" s="758">
        <f t="shared" si="10"/>
        <v>1</v>
      </c>
      <c r="F70" s="758">
        <f t="shared" si="10"/>
        <v>0</v>
      </c>
      <c r="G70" s="758">
        <f t="shared" si="10"/>
        <v>0</v>
      </c>
      <c r="H70" s="759">
        <f t="shared" si="4"/>
        <v>1</v>
      </c>
      <c r="I70" s="757">
        <f t="shared" si="11"/>
        <v>0.2</v>
      </c>
      <c r="J70" s="758">
        <f t="shared" si="11"/>
        <v>0.3</v>
      </c>
      <c r="K70" s="758">
        <f t="shared" si="11"/>
        <v>0.25</v>
      </c>
      <c r="L70" s="758">
        <f t="shared" si="11"/>
        <v>0.05</v>
      </c>
      <c r="M70" s="758">
        <f t="shared" si="11"/>
        <v>0.2</v>
      </c>
      <c r="N70" s="759">
        <f t="shared" si="6"/>
        <v>1</v>
      </c>
      <c r="O70" s="760"/>
      <c r="R70" s="754">
        <f t="shared" si="7"/>
        <v>1</v>
      </c>
      <c r="S70" s="755">
        <f t="shared" si="8"/>
        <v>0.71500000000000008</v>
      </c>
    </row>
    <row r="71" spans="2:19">
      <c r="B71" s="756">
        <f t="shared" si="9"/>
        <v>2053</v>
      </c>
      <c r="C71" s="757">
        <f t="shared" si="10"/>
        <v>0</v>
      </c>
      <c r="D71" s="758">
        <f t="shared" si="10"/>
        <v>0</v>
      </c>
      <c r="E71" s="758">
        <f t="shared" si="10"/>
        <v>1</v>
      </c>
      <c r="F71" s="758">
        <f t="shared" si="10"/>
        <v>0</v>
      </c>
      <c r="G71" s="758">
        <f t="shared" si="10"/>
        <v>0</v>
      </c>
      <c r="H71" s="759">
        <f t="shared" si="4"/>
        <v>1</v>
      </c>
      <c r="I71" s="757">
        <f t="shared" si="11"/>
        <v>0.2</v>
      </c>
      <c r="J71" s="758">
        <f t="shared" si="11"/>
        <v>0.3</v>
      </c>
      <c r="K71" s="758">
        <f t="shared" si="11"/>
        <v>0.25</v>
      </c>
      <c r="L71" s="758">
        <f t="shared" si="11"/>
        <v>0.05</v>
      </c>
      <c r="M71" s="758">
        <f t="shared" si="11"/>
        <v>0.2</v>
      </c>
      <c r="N71" s="759">
        <f t="shared" si="6"/>
        <v>1</v>
      </c>
      <c r="O71" s="760"/>
      <c r="R71" s="754">
        <f t="shared" si="7"/>
        <v>1</v>
      </c>
      <c r="S71" s="755">
        <f t="shared" si="8"/>
        <v>0.71500000000000008</v>
      </c>
    </row>
    <row r="72" spans="2:19">
      <c r="B72" s="756">
        <f t="shared" si="9"/>
        <v>2054</v>
      </c>
      <c r="C72" s="757">
        <f t="shared" si="10"/>
        <v>0</v>
      </c>
      <c r="D72" s="758">
        <f t="shared" si="10"/>
        <v>0</v>
      </c>
      <c r="E72" s="758">
        <f t="shared" si="10"/>
        <v>1</v>
      </c>
      <c r="F72" s="758">
        <f t="shared" si="10"/>
        <v>0</v>
      </c>
      <c r="G72" s="758">
        <f t="shared" si="10"/>
        <v>0</v>
      </c>
      <c r="H72" s="759">
        <f t="shared" si="4"/>
        <v>1</v>
      </c>
      <c r="I72" s="757">
        <f t="shared" si="11"/>
        <v>0.2</v>
      </c>
      <c r="J72" s="758">
        <f t="shared" si="11"/>
        <v>0.3</v>
      </c>
      <c r="K72" s="758">
        <f t="shared" si="11"/>
        <v>0.25</v>
      </c>
      <c r="L72" s="758">
        <f t="shared" si="11"/>
        <v>0.05</v>
      </c>
      <c r="M72" s="758">
        <f t="shared" si="11"/>
        <v>0.2</v>
      </c>
      <c r="N72" s="759">
        <f t="shared" si="6"/>
        <v>1</v>
      </c>
      <c r="O72" s="760"/>
      <c r="R72" s="754">
        <f t="shared" si="7"/>
        <v>1</v>
      </c>
      <c r="S72" s="755">
        <f t="shared" si="8"/>
        <v>0.71500000000000008</v>
      </c>
    </row>
    <row r="73" spans="2:19">
      <c r="B73" s="756">
        <f t="shared" si="9"/>
        <v>2055</v>
      </c>
      <c r="C73" s="757">
        <f t="shared" si="10"/>
        <v>0</v>
      </c>
      <c r="D73" s="758">
        <f t="shared" si="10"/>
        <v>0</v>
      </c>
      <c r="E73" s="758">
        <f t="shared" si="10"/>
        <v>1</v>
      </c>
      <c r="F73" s="758">
        <f t="shared" si="10"/>
        <v>0</v>
      </c>
      <c r="G73" s="758">
        <f t="shared" si="10"/>
        <v>0</v>
      </c>
      <c r="H73" s="759">
        <f t="shared" si="4"/>
        <v>1</v>
      </c>
      <c r="I73" s="757">
        <f t="shared" si="11"/>
        <v>0.2</v>
      </c>
      <c r="J73" s="758">
        <f t="shared" si="11"/>
        <v>0.3</v>
      </c>
      <c r="K73" s="758">
        <f t="shared" si="11"/>
        <v>0.25</v>
      </c>
      <c r="L73" s="758">
        <f t="shared" si="11"/>
        <v>0.05</v>
      </c>
      <c r="M73" s="758">
        <f t="shared" si="11"/>
        <v>0.2</v>
      </c>
      <c r="N73" s="759">
        <f t="shared" si="6"/>
        <v>1</v>
      </c>
      <c r="O73" s="760"/>
      <c r="R73" s="754">
        <f t="shared" si="7"/>
        <v>1</v>
      </c>
      <c r="S73" s="755">
        <f t="shared" si="8"/>
        <v>0.71500000000000008</v>
      </c>
    </row>
    <row r="74" spans="2:19">
      <c r="B74" s="756">
        <f t="shared" si="9"/>
        <v>2056</v>
      </c>
      <c r="C74" s="757">
        <f t="shared" si="10"/>
        <v>0</v>
      </c>
      <c r="D74" s="758">
        <f t="shared" si="10"/>
        <v>0</v>
      </c>
      <c r="E74" s="758">
        <f t="shared" si="10"/>
        <v>1</v>
      </c>
      <c r="F74" s="758">
        <f t="shared" si="10"/>
        <v>0</v>
      </c>
      <c r="G74" s="758">
        <f t="shared" si="10"/>
        <v>0</v>
      </c>
      <c r="H74" s="759">
        <f t="shared" si="4"/>
        <v>1</v>
      </c>
      <c r="I74" s="757">
        <f t="shared" si="11"/>
        <v>0.2</v>
      </c>
      <c r="J74" s="758">
        <f t="shared" si="11"/>
        <v>0.3</v>
      </c>
      <c r="K74" s="758">
        <f t="shared" si="11"/>
        <v>0.25</v>
      </c>
      <c r="L74" s="758">
        <f t="shared" si="11"/>
        <v>0.05</v>
      </c>
      <c r="M74" s="758">
        <f t="shared" si="11"/>
        <v>0.2</v>
      </c>
      <c r="N74" s="759">
        <f t="shared" si="6"/>
        <v>1</v>
      </c>
      <c r="O74" s="760"/>
      <c r="R74" s="754">
        <f t="shared" si="7"/>
        <v>1</v>
      </c>
      <c r="S74" s="755">
        <f t="shared" si="8"/>
        <v>0.71500000000000008</v>
      </c>
    </row>
    <row r="75" spans="2:19">
      <c r="B75" s="756">
        <f t="shared" si="9"/>
        <v>2057</v>
      </c>
      <c r="C75" s="757">
        <f t="shared" si="10"/>
        <v>0</v>
      </c>
      <c r="D75" s="758">
        <f t="shared" si="10"/>
        <v>0</v>
      </c>
      <c r="E75" s="758">
        <f t="shared" si="10"/>
        <v>1</v>
      </c>
      <c r="F75" s="758">
        <f t="shared" si="10"/>
        <v>0</v>
      </c>
      <c r="G75" s="758">
        <f t="shared" si="10"/>
        <v>0</v>
      </c>
      <c r="H75" s="759">
        <f t="shared" si="4"/>
        <v>1</v>
      </c>
      <c r="I75" s="757">
        <f t="shared" si="11"/>
        <v>0.2</v>
      </c>
      <c r="J75" s="758">
        <f t="shared" si="11"/>
        <v>0.3</v>
      </c>
      <c r="K75" s="758">
        <f t="shared" si="11"/>
        <v>0.25</v>
      </c>
      <c r="L75" s="758">
        <f t="shared" si="11"/>
        <v>0.05</v>
      </c>
      <c r="M75" s="758">
        <f t="shared" si="11"/>
        <v>0.2</v>
      </c>
      <c r="N75" s="759">
        <f t="shared" si="6"/>
        <v>1</v>
      </c>
      <c r="O75" s="760"/>
      <c r="R75" s="754">
        <f t="shared" si="7"/>
        <v>1</v>
      </c>
      <c r="S75" s="755">
        <f t="shared" si="8"/>
        <v>0.71500000000000008</v>
      </c>
    </row>
    <row r="76" spans="2:19">
      <c r="B76" s="756">
        <f t="shared" si="9"/>
        <v>2058</v>
      </c>
      <c r="C76" s="757">
        <f t="shared" si="10"/>
        <v>0</v>
      </c>
      <c r="D76" s="758">
        <f t="shared" si="10"/>
        <v>0</v>
      </c>
      <c r="E76" s="758">
        <f t="shared" si="10"/>
        <v>1</v>
      </c>
      <c r="F76" s="758">
        <f t="shared" si="10"/>
        <v>0</v>
      </c>
      <c r="G76" s="758">
        <f t="shared" si="10"/>
        <v>0</v>
      </c>
      <c r="H76" s="759">
        <f t="shared" si="4"/>
        <v>1</v>
      </c>
      <c r="I76" s="757">
        <f t="shared" si="11"/>
        <v>0.2</v>
      </c>
      <c r="J76" s="758">
        <f t="shared" si="11"/>
        <v>0.3</v>
      </c>
      <c r="K76" s="758">
        <f t="shared" si="11"/>
        <v>0.25</v>
      </c>
      <c r="L76" s="758">
        <f t="shared" si="11"/>
        <v>0.05</v>
      </c>
      <c r="M76" s="758">
        <f t="shared" si="11"/>
        <v>0.2</v>
      </c>
      <c r="N76" s="759">
        <f t="shared" si="6"/>
        <v>1</v>
      </c>
      <c r="O76" s="760"/>
      <c r="R76" s="754">
        <f t="shared" si="7"/>
        <v>1</v>
      </c>
      <c r="S76" s="755">
        <f t="shared" si="8"/>
        <v>0.71500000000000008</v>
      </c>
    </row>
    <row r="77" spans="2:19">
      <c r="B77" s="756">
        <f t="shared" si="9"/>
        <v>2059</v>
      </c>
      <c r="C77" s="757">
        <f t="shared" si="10"/>
        <v>0</v>
      </c>
      <c r="D77" s="758">
        <f t="shared" si="10"/>
        <v>0</v>
      </c>
      <c r="E77" s="758">
        <f t="shared" si="10"/>
        <v>1</v>
      </c>
      <c r="F77" s="758">
        <f t="shared" si="10"/>
        <v>0</v>
      </c>
      <c r="G77" s="758">
        <f t="shared" si="10"/>
        <v>0</v>
      </c>
      <c r="H77" s="759">
        <f t="shared" si="4"/>
        <v>1</v>
      </c>
      <c r="I77" s="757">
        <f t="shared" si="11"/>
        <v>0.2</v>
      </c>
      <c r="J77" s="758">
        <f t="shared" si="11"/>
        <v>0.3</v>
      </c>
      <c r="K77" s="758">
        <f t="shared" si="11"/>
        <v>0.25</v>
      </c>
      <c r="L77" s="758">
        <f t="shared" si="11"/>
        <v>0.05</v>
      </c>
      <c r="M77" s="758">
        <f t="shared" si="11"/>
        <v>0.2</v>
      </c>
      <c r="N77" s="759">
        <f t="shared" si="6"/>
        <v>1</v>
      </c>
      <c r="O77" s="760"/>
      <c r="R77" s="754">
        <f t="shared" si="7"/>
        <v>1</v>
      </c>
      <c r="S77" s="755">
        <f t="shared" si="8"/>
        <v>0.71500000000000008</v>
      </c>
    </row>
    <row r="78" spans="2:19">
      <c r="B78" s="756">
        <f t="shared" si="9"/>
        <v>2060</v>
      </c>
      <c r="C78" s="757">
        <f t="shared" si="10"/>
        <v>0</v>
      </c>
      <c r="D78" s="758">
        <f t="shared" si="10"/>
        <v>0</v>
      </c>
      <c r="E78" s="758">
        <f t="shared" si="10"/>
        <v>1</v>
      </c>
      <c r="F78" s="758">
        <f t="shared" si="10"/>
        <v>0</v>
      </c>
      <c r="G78" s="758">
        <f t="shared" si="10"/>
        <v>0</v>
      </c>
      <c r="H78" s="759">
        <f t="shared" si="4"/>
        <v>1</v>
      </c>
      <c r="I78" s="757">
        <f t="shared" si="11"/>
        <v>0.2</v>
      </c>
      <c r="J78" s="758">
        <f t="shared" si="11"/>
        <v>0.3</v>
      </c>
      <c r="K78" s="758">
        <f t="shared" si="11"/>
        <v>0.25</v>
      </c>
      <c r="L78" s="758">
        <f t="shared" si="11"/>
        <v>0.05</v>
      </c>
      <c r="M78" s="758">
        <f t="shared" si="11"/>
        <v>0.2</v>
      </c>
      <c r="N78" s="759">
        <f t="shared" si="6"/>
        <v>1</v>
      </c>
      <c r="O78" s="760"/>
      <c r="R78" s="754">
        <f t="shared" si="7"/>
        <v>1</v>
      </c>
      <c r="S78" s="755">
        <f t="shared" si="8"/>
        <v>0.71500000000000008</v>
      </c>
    </row>
    <row r="79" spans="2:19">
      <c r="B79" s="756">
        <f t="shared" si="9"/>
        <v>2061</v>
      </c>
      <c r="C79" s="757">
        <f t="shared" si="10"/>
        <v>0</v>
      </c>
      <c r="D79" s="758">
        <f t="shared" si="10"/>
        <v>0</v>
      </c>
      <c r="E79" s="758">
        <f t="shared" si="10"/>
        <v>1</v>
      </c>
      <c r="F79" s="758">
        <f t="shared" si="10"/>
        <v>0</v>
      </c>
      <c r="G79" s="758">
        <f t="shared" si="10"/>
        <v>0</v>
      </c>
      <c r="H79" s="759">
        <f t="shared" si="4"/>
        <v>1</v>
      </c>
      <c r="I79" s="757">
        <f t="shared" si="11"/>
        <v>0.2</v>
      </c>
      <c r="J79" s="758">
        <f t="shared" si="11"/>
        <v>0.3</v>
      </c>
      <c r="K79" s="758">
        <f t="shared" si="11"/>
        <v>0.25</v>
      </c>
      <c r="L79" s="758">
        <f t="shared" si="11"/>
        <v>0.05</v>
      </c>
      <c r="M79" s="758">
        <f t="shared" si="11"/>
        <v>0.2</v>
      </c>
      <c r="N79" s="759">
        <f t="shared" si="6"/>
        <v>1</v>
      </c>
      <c r="O79" s="760"/>
      <c r="R79" s="754">
        <f t="shared" si="7"/>
        <v>1</v>
      </c>
      <c r="S79" s="755">
        <f t="shared" si="8"/>
        <v>0.71500000000000008</v>
      </c>
    </row>
    <row r="80" spans="2:19">
      <c r="B80" s="756">
        <f t="shared" si="9"/>
        <v>2062</v>
      </c>
      <c r="C80" s="757">
        <f t="shared" si="10"/>
        <v>0</v>
      </c>
      <c r="D80" s="758">
        <f t="shared" si="10"/>
        <v>0</v>
      </c>
      <c r="E80" s="758">
        <f t="shared" si="10"/>
        <v>1</v>
      </c>
      <c r="F80" s="758">
        <f t="shared" si="10"/>
        <v>0</v>
      </c>
      <c r="G80" s="758">
        <f t="shared" si="10"/>
        <v>0</v>
      </c>
      <c r="H80" s="759">
        <f t="shared" si="4"/>
        <v>1</v>
      </c>
      <c r="I80" s="757">
        <f t="shared" si="11"/>
        <v>0.2</v>
      </c>
      <c r="J80" s="758">
        <f t="shared" si="11"/>
        <v>0.3</v>
      </c>
      <c r="K80" s="758">
        <f t="shared" si="11"/>
        <v>0.25</v>
      </c>
      <c r="L80" s="758">
        <f t="shared" si="11"/>
        <v>0.05</v>
      </c>
      <c r="M80" s="758">
        <f t="shared" si="11"/>
        <v>0.2</v>
      </c>
      <c r="N80" s="759">
        <f t="shared" si="6"/>
        <v>1</v>
      </c>
      <c r="O80" s="760"/>
      <c r="R80" s="754">
        <f t="shared" si="7"/>
        <v>1</v>
      </c>
      <c r="S80" s="755">
        <f t="shared" si="8"/>
        <v>0.71500000000000008</v>
      </c>
    </row>
    <row r="81" spans="2:19">
      <c r="B81" s="756">
        <f t="shared" si="9"/>
        <v>2063</v>
      </c>
      <c r="C81" s="757">
        <f t="shared" si="10"/>
        <v>0</v>
      </c>
      <c r="D81" s="758">
        <f t="shared" si="10"/>
        <v>0</v>
      </c>
      <c r="E81" s="758">
        <f t="shared" si="10"/>
        <v>1</v>
      </c>
      <c r="F81" s="758">
        <f t="shared" si="10"/>
        <v>0</v>
      </c>
      <c r="G81" s="758">
        <f t="shared" si="10"/>
        <v>0</v>
      </c>
      <c r="H81" s="759">
        <f t="shared" si="4"/>
        <v>1</v>
      </c>
      <c r="I81" s="757">
        <f t="shared" si="11"/>
        <v>0.2</v>
      </c>
      <c r="J81" s="758">
        <f t="shared" si="11"/>
        <v>0.3</v>
      </c>
      <c r="K81" s="758">
        <f t="shared" si="11"/>
        <v>0.25</v>
      </c>
      <c r="L81" s="758">
        <f t="shared" si="11"/>
        <v>0.05</v>
      </c>
      <c r="M81" s="758">
        <f t="shared" si="11"/>
        <v>0.2</v>
      </c>
      <c r="N81" s="759">
        <f t="shared" si="6"/>
        <v>1</v>
      </c>
      <c r="O81" s="760"/>
      <c r="R81" s="754">
        <f t="shared" si="7"/>
        <v>1</v>
      </c>
      <c r="S81" s="755">
        <f t="shared" si="8"/>
        <v>0.71500000000000008</v>
      </c>
    </row>
    <row r="82" spans="2:19">
      <c r="B82" s="756">
        <f t="shared" si="9"/>
        <v>2064</v>
      </c>
      <c r="C82" s="757">
        <f t="shared" si="10"/>
        <v>0</v>
      </c>
      <c r="D82" s="758">
        <f t="shared" si="10"/>
        <v>0</v>
      </c>
      <c r="E82" s="758">
        <f t="shared" si="10"/>
        <v>1</v>
      </c>
      <c r="F82" s="758">
        <f t="shared" si="10"/>
        <v>0</v>
      </c>
      <c r="G82" s="758">
        <f t="shared" si="10"/>
        <v>0</v>
      </c>
      <c r="H82" s="759">
        <f t="shared" si="4"/>
        <v>1</v>
      </c>
      <c r="I82" s="757">
        <f t="shared" si="11"/>
        <v>0.2</v>
      </c>
      <c r="J82" s="758">
        <f t="shared" si="11"/>
        <v>0.3</v>
      </c>
      <c r="K82" s="758">
        <f t="shared" si="11"/>
        <v>0.25</v>
      </c>
      <c r="L82" s="758">
        <f t="shared" si="11"/>
        <v>0.05</v>
      </c>
      <c r="M82" s="758">
        <f t="shared" si="11"/>
        <v>0.2</v>
      </c>
      <c r="N82" s="759">
        <f t="shared" si="6"/>
        <v>1</v>
      </c>
      <c r="O82" s="760"/>
      <c r="R82" s="754">
        <f t="shared" si="7"/>
        <v>1</v>
      </c>
      <c r="S82" s="755">
        <f t="shared" si="8"/>
        <v>0.71500000000000008</v>
      </c>
    </row>
    <row r="83" spans="2:19">
      <c r="B83" s="756">
        <f t="shared" ref="B83:B98" si="12">B82+1</f>
        <v>2065</v>
      </c>
      <c r="C83" s="757">
        <f t="shared" si="10"/>
        <v>0</v>
      </c>
      <c r="D83" s="758">
        <f t="shared" si="10"/>
        <v>0</v>
      </c>
      <c r="E83" s="758">
        <f t="shared" si="10"/>
        <v>1</v>
      </c>
      <c r="F83" s="758">
        <f t="shared" si="10"/>
        <v>0</v>
      </c>
      <c r="G83" s="758">
        <f t="shared" si="10"/>
        <v>0</v>
      </c>
      <c r="H83" s="759">
        <f t="shared" ref="H83:H98" si="13">SUM(C83:G83)</f>
        <v>1</v>
      </c>
      <c r="I83" s="757">
        <f t="shared" si="11"/>
        <v>0.2</v>
      </c>
      <c r="J83" s="758">
        <f t="shared" si="11"/>
        <v>0.3</v>
      </c>
      <c r="K83" s="758">
        <f t="shared" si="11"/>
        <v>0.25</v>
      </c>
      <c r="L83" s="758">
        <f t="shared" si="11"/>
        <v>0.05</v>
      </c>
      <c r="M83" s="758">
        <f t="shared" si="11"/>
        <v>0.2</v>
      </c>
      <c r="N83" s="759">
        <f t="shared" ref="N83:N98" si="14">SUM(I83:M83)</f>
        <v>1</v>
      </c>
      <c r="O83" s="760"/>
      <c r="R83" s="754">
        <f t="shared" ref="R83:R98" si="15">C83*C$13+D83*D$13+E83*E$13+F83*F$13+G83*G$13</f>
        <v>1</v>
      </c>
      <c r="S83" s="755">
        <f t="shared" ref="S83:S98" si="16">I83*I$13+J83*J$13+K83*K$13+L83*L$13+M83*M$13</f>
        <v>0.71500000000000008</v>
      </c>
    </row>
    <row r="84" spans="2:19">
      <c r="B84" s="756">
        <f t="shared" si="12"/>
        <v>2066</v>
      </c>
      <c r="C84" s="757">
        <f t="shared" si="10"/>
        <v>0</v>
      </c>
      <c r="D84" s="758">
        <f t="shared" si="10"/>
        <v>0</v>
      </c>
      <c r="E84" s="758">
        <f t="shared" si="10"/>
        <v>1</v>
      </c>
      <c r="F84" s="758">
        <f t="shared" si="10"/>
        <v>0</v>
      </c>
      <c r="G84" s="758">
        <f t="shared" si="10"/>
        <v>0</v>
      </c>
      <c r="H84" s="759">
        <f t="shared" si="13"/>
        <v>1</v>
      </c>
      <c r="I84" s="757">
        <f t="shared" si="11"/>
        <v>0.2</v>
      </c>
      <c r="J84" s="758">
        <f t="shared" si="11"/>
        <v>0.3</v>
      </c>
      <c r="K84" s="758">
        <f t="shared" si="11"/>
        <v>0.25</v>
      </c>
      <c r="L84" s="758">
        <f t="shared" si="11"/>
        <v>0.05</v>
      </c>
      <c r="M84" s="758">
        <f t="shared" si="11"/>
        <v>0.2</v>
      </c>
      <c r="N84" s="759">
        <f t="shared" si="14"/>
        <v>1</v>
      </c>
      <c r="O84" s="760"/>
      <c r="R84" s="754">
        <f t="shared" si="15"/>
        <v>1</v>
      </c>
      <c r="S84" s="755">
        <f t="shared" si="16"/>
        <v>0.71500000000000008</v>
      </c>
    </row>
    <row r="85" spans="2:19">
      <c r="B85" s="756">
        <f t="shared" si="12"/>
        <v>2067</v>
      </c>
      <c r="C85" s="757">
        <f t="shared" si="10"/>
        <v>0</v>
      </c>
      <c r="D85" s="758">
        <f t="shared" si="10"/>
        <v>0</v>
      </c>
      <c r="E85" s="758">
        <f t="shared" si="10"/>
        <v>1</v>
      </c>
      <c r="F85" s="758">
        <f t="shared" si="10"/>
        <v>0</v>
      </c>
      <c r="G85" s="758">
        <f t="shared" si="10"/>
        <v>0</v>
      </c>
      <c r="H85" s="759">
        <f t="shared" si="13"/>
        <v>1</v>
      </c>
      <c r="I85" s="757">
        <f t="shared" si="11"/>
        <v>0.2</v>
      </c>
      <c r="J85" s="758">
        <f t="shared" si="11"/>
        <v>0.3</v>
      </c>
      <c r="K85" s="758">
        <f t="shared" si="11"/>
        <v>0.25</v>
      </c>
      <c r="L85" s="758">
        <f t="shared" si="11"/>
        <v>0.05</v>
      </c>
      <c r="M85" s="758">
        <f t="shared" si="11"/>
        <v>0.2</v>
      </c>
      <c r="N85" s="759">
        <f t="shared" si="14"/>
        <v>1</v>
      </c>
      <c r="O85" s="760"/>
      <c r="R85" s="754">
        <f t="shared" si="15"/>
        <v>1</v>
      </c>
      <c r="S85" s="755">
        <f t="shared" si="16"/>
        <v>0.71500000000000008</v>
      </c>
    </row>
    <row r="86" spans="2:19">
      <c r="B86" s="756">
        <f t="shared" si="12"/>
        <v>2068</v>
      </c>
      <c r="C86" s="757">
        <f t="shared" si="10"/>
        <v>0</v>
      </c>
      <c r="D86" s="758">
        <f t="shared" si="10"/>
        <v>0</v>
      </c>
      <c r="E86" s="758">
        <f t="shared" si="10"/>
        <v>1</v>
      </c>
      <c r="F86" s="758">
        <f t="shared" si="10"/>
        <v>0</v>
      </c>
      <c r="G86" s="758">
        <f t="shared" si="10"/>
        <v>0</v>
      </c>
      <c r="H86" s="759">
        <f t="shared" si="13"/>
        <v>1</v>
      </c>
      <c r="I86" s="757">
        <f t="shared" si="11"/>
        <v>0.2</v>
      </c>
      <c r="J86" s="758">
        <f t="shared" si="11"/>
        <v>0.3</v>
      </c>
      <c r="K86" s="758">
        <f t="shared" si="11"/>
        <v>0.25</v>
      </c>
      <c r="L86" s="758">
        <f t="shared" si="11"/>
        <v>0.05</v>
      </c>
      <c r="M86" s="758">
        <f t="shared" si="11"/>
        <v>0.2</v>
      </c>
      <c r="N86" s="759">
        <f t="shared" si="14"/>
        <v>1</v>
      </c>
      <c r="O86" s="760"/>
      <c r="R86" s="754">
        <f t="shared" si="15"/>
        <v>1</v>
      </c>
      <c r="S86" s="755">
        <f t="shared" si="16"/>
        <v>0.71500000000000008</v>
      </c>
    </row>
    <row r="87" spans="2:19">
      <c r="B87" s="756">
        <f t="shared" si="12"/>
        <v>2069</v>
      </c>
      <c r="C87" s="757">
        <f t="shared" si="10"/>
        <v>0</v>
      </c>
      <c r="D87" s="758">
        <f t="shared" si="10"/>
        <v>0</v>
      </c>
      <c r="E87" s="758">
        <f t="shared" si="10"/>
        <v>1</v>
      </c>
      <c r="F87" s="758">
        <f t="shared" si="10"/>
        <v>0</v>
      </c>
      <c r="G87" s="758">
        <f t="shared" si="10"/>
        <v>0</v>
      </c>
      <c r="H87" s="759">
        <f t="shared" si="13"/>
        <v>1</v>
      </c>
      <c r="I87" s="757">
        <f t="shared" si="11"/>
        <v>0.2</v>
      </c>
      <c r="J87" s="758">
        <f t="shared" si="11"/>
        <v>0.3</v>
      </c>
      <c r="K87" s="758">
        <f t="shared" si="11"/>
        <v>0.25</v>
      </c>
      <c r="L87" s="758">
        <f t="shared" si="11"/>
        <v>0.05</v>
      </c>
      <c r="M87" s="758">
        <f t="shared" si="11"/>
        <v>0.2</v>
      </c>
      <c r="N87" s="759">
        <f t="shared" si="14"/>
        <v>1</v>
      </c>
      <c r="O87" s="760"/>
      <c r="R87" s="754">
        <f t="shared" si="15"/>
        <v>1</v>
      </c>
      <c r="S87" s="755">
        <f t="shared" si="16"/>
        <v>0.71500000000000008</v>
      </c>
    </row>
    <row r="88" spans="2:19">
      <c r="B88" s="756">
        <f t="shared" si="12"/>
        <v>2070</v>
      </c>
      <c r="C88" s="757">
        <f t="shared" si="10"/>
        <v>0</v>
      </c>
      <c r="D88" s="758">
        <f t="shared" si="10"/>
        <v>0</v>
      </c>
      <c r="E88" s="758">
        <f t="shared" si="10"/>
        <v>1</v>
      </c>
      <c r="F88" s="758">
        <f t="shared" si="10"/>
        <v>0</v>
      </c>
      <c r="G88" s="758">
        <f t="shared" si="10"/>
        <v>0</v>
      </c>
      <c r="H88" s="759">
        <f t="shared" si="13"/>
        <v>1</v>
      </c>
      <c r="I88" s="757">
        <f t="shared" si="11"/>
        <v>0.2</v>
      </c>
      <c r="J88" s="758">
        <f t="shared" si="11"/>
        <v>0.3</v>
      </c>
      <c r="K88" s="758">
        <f t="shared" si="11"/>
        <v>0.25</v>
      </c>
      <c r="L88" s="758">
        <f t="shared" si="11"/>
        <v>0.05</v>
      </c>
      <c r="M88" s="758">
        <f t="shared" si="11"/>
        <v>0.2</v>
      </c>
      <c r="N88" s="759">
        <f t="shared" si="14"/>
        <v>1</v>
      </c>
      <c r="O88" s="760"/>
      <c r="R88" s="754">
        <f t="shared" si="15"/>
        <v>1</v>
      </c>
      <c r="S88" s="755">
        <f t="shared" si="16"/>
        <v>0.71500000000000008</v>
      </c>
    </row>
    <row r="89" spans="2:19">
      <c r="B89" s="756">
        <f t="shared" si="12"/>
        <v>2071</v>
      </c>
      <c r="C89" s="757">
        <f t="shared" si="10"/>
        <v>0</v>
      </c>
      <c r="D89" s="758">
        <f t="shared" si="10"/>
        <v>0</v>
      </c>
      <c r="E89" s="758">
        <f t="shared" si="10"/>
        <v>1</v>
      </c>
      <c r="F89" s="758">
        <f t="shared" si="10"/>
        <v>0</v>
      </c>
      <c r="G89" s="758">
        <f t="shared" si="10"/>
        <v>0</v>
      </c>
      <c r="H89" s="759">
        <f t="shared" si="13"/>
        <v>1</v>
      </c>
      <c r="I89" s="757">
        <f t="shared" si="11"/>
        <v>0.2</v>
      </c>
      <c r="J89" s="758">
        <f t="shared" si="11"/>
        <v>0.3</v>
      </c>
      <c r="K89" s="758">
        <f t="shared" si="11"/>
        <v>0.25</v>
      </c>
      <c r="L89" s="758">
        <f t="shared" si="11"/>
        <v>0.05</v>
      </c>
      <c r="M89" s="758">
        <f t="shared" si="11"/>
        <v>0.2</v>
      </c>
      <c r="N89" s="759">
        <f t="shared" si="14"/>
        <v>1</v>
      </c>
      <c r="O89" s="760"/>
      <c r="R89" s="754">
        <f t="shared" si="15"/>
        <v>1</v>
      </c>
      <c r="S89" s="755">
        <f t="shared" si="16"/>
        <v>0.71500000000000008</v>
      </c>
    </row>
    <row r="90" spans="2:19">
      <c r="B90" s="756">
        <f t="shared" si="12"/>
        <v>2072</v>
      </c>
      <c r="C90" s="757">
        <f t="shared" si="10"/>
        <v>0</v>
      </c>
      <c r="D90" s="758">
        <f t="shared" si="10"/>
        <v>0</v>
      </c>
      <c r="E90" s="758">
        <f t="shared" si="10"/>
        <v>1</v>
      </c>
      <c r="F90" s="758">
        <f t="shared" si="10"/>
        <v>0</v>
      </c>
      <c r="G90" s="758">
        <f t="shared" si="10"/>
        <v>0</v>
      </c>
      <c r="H90" s="759">
        <f t="shared" si="13"/>
        <v>1</v>
      </c>
      <c r="I90" s="757">
        <f t="shared" si="11"/>
        <v>0.2</v>
      </c>
      <c r="J90" s="758">
        <f t="shared" si="11"/>
        <v>0.3</v>
      </c>
      <c r="K90" s="758">
        <f t="shared" si="11"/>
        <v>0.25</v>
      </c>
      <c r="L90" s="758">
        <f t="shared" si="11"/>
        <v>0.05</v>
      </c>
      <c r="M90" s="758">
        <f t="shared" si="11"/>
        <v>0.2</v>
      </c>
      <c r="N90" s="759">
        <f t="shared" si="14"/>
        <v>1</v>
      </c>
      <c r="O90" s="760"/>
      <c r="R90" s="754">
        <f t="shared" si="15"/>
        <v>1</v>
      </c>
      <c r="S90" s="755">
        <f t="shared" si="16"/>
        <v>0.71500000000000008</v>
      </c>
    </row>
    <row r="91" spans="2:19">
      <c r="B91" s="756">
        <f t="shared" si="12"/>
        <v>2073</v>
      </c>
      <c r="C91" s="757">
        <f t="shared" si="10"/>
        <v>0</v>
      </c>
      <c r="D91" s="758">
        <f t="shared" si="10"/>
        <v>0</v>
      </c>
      <c r="E91" s="758">
        <f t="shared" si="10"/>
        <v>1</v>
      </c>
      <c r="F91" s="758">
        <f t="shared" si="10"/>
        <v>0</v>
      </c>
      <c r="G91" s="758">
        <f t="shared" si="10"/>
        <v>0</v>
      </c>
      <c r="H91" s="759">
        <f t="shared" si="13"/>
        <v>1</v>
      </c>
      <c r="I91" s="757">
        <f t="shared" si="11"/>
        <v>0.2</v>
      </c>
      <c r="J91" s="758">
        <f t="shared" si="11"/>
        <v>0.3</v>
      </c>
      <c r="K91" s="758">
        <f t="shared" si="11"/>
        <v>0.25</v>
      </c>
      <c r="L91" s="758">
        <f t="shared" si="11"/>
        <v>0.05</v>
      </c>
      <c r="M91" s="758">
        <f t="shared" si="11"/>
        <v>0.2</v>
      </c>
      <c r="N91" s="759">
        <f t="shared" si="14"/>
        <v>1</v>
      </c>
      <c r="O91" s="760"/>
      <c r="R91" s="754">
        <f t="shared" si="15"/>
        <v>1</v>
      </c>
      <c r="S91" s="755">
        <f t="shared" si="16"/>
        <v>0.71500000000000008</v>
      </c>
    </row>
    <row r="92" spans="2:19">
      <c r="B92" s="756">
        <f t="shared" si="12"/>
        <v>2074</v>
      </c>
      <c r="C92" s="757">
        <f t="shared" si="10"/>
        <v>0</v>
      </c>
      <c r="D92" s="758">
        <f t="shared" si="10"/>
        <v>0</v>
      </c>
      <c r="E92" s="758">
        <f t="shared" si="10"/>
        <v>1</v>
      </c>
      <c r="F92" s="758">
        <f t="shared" si="10"/>
        <v>0</v>
      </c>
      <c r="G92" s="758">
        <f t="shared" si="10"/>
        <v>0</v>
      </c>
      <c r="H92" s="759">
        <f t="shared" si="13"/>
        <v>1</v>
      </c>
      <c r="I92" s="757">
        <f t="shared" si="11"/>
        <v>0.2</v>
      </c>
      <c r="J92" s="758">
        <f t="shared" si="11"/>
        <v>0.3</v>
      </c>
      <c r="K92" s="758">
        <f t="shared" si="11"/>
        <v>0.25</v>
      </c>
      <c r="L92" s="758">
        <f t="shared" si="11"/>
        <v>0.05</v>
      </c>
      <c r="M92" s="758">
        <f t="shared" si="11"/>
        <v>0.2</v>
      </c>
      <c r="N92" s="759">
        <f t="shared" si="14"/>
        <v>1</v>
      </c>
      <c r="O92" s="760"/>
      <c r="R92" s="754">
        <f t="shared" si="15"/>
        <v>1</v>
      </c>
      <c r="S92" s="755">
        <f t="shared" si="16"/>
        <v>0.71500000000000008</v>
      </c>
    </row>
    <row r="93" spans="2:19">
      <c r="B93" s="756">
        <f t="shared" si="12"/>
        <v>2075</v>
      </c>
      <c r="C93" s="757">
        <f t="shared" si="10"/>
        <v>0</v>
      </c>
      <c r="D93" s="758">
        <f t="shared" si="10"/>
        <v>0</v>
      </c>
      <c r="E93" s="758">
        <f t="shared" si="10"/>
        <v>1</v>
      </c>
      <c r="F93" s="758">
        <f t="shared" si="10"/>
        <v>0</v>
      </c>
      <c r="G93" s="758">
        <f t="shared" si="10"/>
        <v>0</v>
      </c>
      <c r="H93" s="759">
        <f t="shared" si="13"/>
        <v>1</v>
      </c>
      <c r="I93" s="757">
        <f t="shared" si="11"/>
        <v>0.2</v>
      </c>
      <c r="J93" s="758">
        <f t="shared" si="11"/>
        <v>0.3</v>
      </c>
      <c r="K93" s="758">
        <f t="shared" si="11"/>
        <v>0.25</v>
      </c>
      <c r="L93" s="758">
        <f t="shared" si="11"/>
        <v>0.05</v>
      </c>
      <c r="M93" s="758">
        <f t="shared" si="11"/>
        <v>0.2</v>
      </c>
      <c r="N93" s="759">
        <f t="shared" si="14"/>
        <v>1</v>
      </c>
      <c r="O93" s="760"/>
      <c r="R93" s="754">
        <f t="shared" si="15"/>
        <v>1</v>
      </c>
      <c r="S93" s="755">
        <f t="shared" si="16"/>
        <v>0.71500000000000008</v>
      </c>
    </row>
    <row r="94" spans="2:19">
      <c r="B94" s="756">
        <f t="shared" si="12"/>
        <v>2076</v>
      </c>
      <c r="C94" s="757">
        <f t="shared" si="10"/>
        <v>0</v>
      </c>
      <c r="D94" s="758">
        <f t="shared" si="10"/>
        <v>0</v>
      </c>
      <c r="E94" s="758">
        <f t="shared" si="10"/>
        <v>1</v>
      </c>
      <c r="F94" s="758">
        <f t="shared" si="10"/>
        <v>0</v>
      </c>
      <c r="G94" s="758">
        <f t="shared" si="10"/>
        <v>0</v>
      </c>
      <c r="H94" s="759">
        <f t="shared" si="13"/>
        <v>1</v>
      </c>
      <c r="I94" s="757">
        <f t="shared" si="11"/>
        <v>0.2</v>
      </c>
      <c r="J94" s="758">
        <f t="shared" si="11"/>
        <v>0.3</v>
      </c>
      <c r="K94" s="758">
        <f t="shared" si="11"/>
        <v>0.25</v>
      </c>
      <c r="L94" s="758">
        <f t="shared" si="11"/>
        <v>0.05</v>
      </c>
      <c r="M94" s="758">
        <f t="shared" si="11"/>
        <v>0.2</v>
      </c>
      <c r="N94" s="759">
        <f t="shared" si="14"/>
        <v>1</v>
      </c>
      <c r="O94" s="760"/>
      <c r="R94" s="754">
        <f t="shared" si="15"/>
        <v>1</v>
      </c>
      <c r="S94" s="755">
        <f t="shared" si="16"/>
        <v>0.71500000000000008</v>
      </c>
    </row>
    <row r="95" spans="2:19">
      <c r="B95" s="756">
        <f t="shared" si="12"/>
        <v>2077</v>
      </c>
      <c r="C95" s="757">
        <f t="shared" si="10"/>
        <v>0</v>
      </c>
      <c r="D95" s="758">
        <f t="shared" si="10"/>
        <v>0</v>
      </c>
      <c r="E95" s="758">
        <f t="shared" si="10"/>
        <v>1</v>
      </c>
      <c r="F95" s="758">
        <f t="shared" si="10"/>
        <v>0</v>
      </c>
      <c r="G95" s="758">
        <f t="shared" si="10"/>
        <v>0</v>
      </c>
      <c r="H95" s="759">
        <f t="shared" si="13"/>
        <v>1</v>
      </c>
      <c r="I95" s="757">
        <f t="shared" si="11"/>
        <v>0.2</v>
      </c>
      <c r="J95" s="758">
        <f t="shared" si="11"/>
        <v>0.3</v>
      </c>
      <c r="K95" s="758">
        <f t="shared" si="11"/>
        <v>0.25</v>
      </c>
      <c r="L95" s="758">
        <f t="shared" si="11"/>
        <v>0.05</v>
      </c>
      <c r="M95" s="758">
        <f t="shared" si="11"/>
        <v>0.2</v>
      </c>
      <c r="N95" s="759">
        <f t="shared" si="14"/>
        <v>1</v>
      </c>
      <c r="O95" s="760"/>
      <c r="R95" s="754">
        <f t="shared" si="15"/>
        <v>1</v>
      </c>
      <c r="S95" s="755">
        <f t="shared" si="16"/>
        <v>0.71500000000000008</v>
      </c>
    </row>
    <row r="96" spans="2:19">
      <c r="B96" s="756">
        <f t="shared" si="12"/>
        <v>2078</v>
      </c>
      <c r="C96" s="757">
        <f t="shared" si="10"/>
        <v>0</v>
      </c>
      <c r="D96" s="758">
        <f t="shared" si="10"/>
        <v>0</v>
      </c>
      <c r="E96" s="758">
        <f t="shared" si="10"/>
        <v>1</v>
      </c>
      <c r="F96" s="758">
        <f t="shared" si="10"/>
        <v>0</v>
      </c>
      <c r="G96" s="758">
        <f t="shared" si="10"/>
        <v>0</v>
      </c>
      <c r="H96" s="759">
        <f t="shared" si="13"/>
        <v>1</v>
      </c>
      <c r="I96" s="757">
        <f t="shared" si="11"/>
        <v>0.2</v>
      </c>
      <c r="J96" s="758">
        <f t="shared" si="11"/>
        <v>0.3</v>
      </c>
      <c r="K96" s="758">
        <f t="shared" si="11"/>
        <v>0.25</v>
      </c>
      <c r="L96" s="758">
        <f t="shared" si="11"/>
        <v>0.05</v>
      </c>
      <c r="M96" s="758">
        <f t="shared" si="11"/>
        <v>0.2</v>
      </c>
      <c r="N96" s="759">
        <f t="shared" si="14"/>
        <v>1</v>
      </c>
      <c r="O96" s="760"/>
      <c r="R96" s="754">
        <f t="shared" si="15"/>
        <v>1</v>
      </c>
      <c r="S96" s="755">
        <f t="shared" si="16"/>
        <v>0.71500000000000008</v>
      </c>
    </row>
    <row r="97" spans="2:19">
      <c r="B97" s="756">
        <f t="shared" si="12"/>
        <v>2079</v>
      </c>
      <c r="C97" s="757">
        <f t="shared" si="10"/>
        <v>0</v>
      </c>
      <c r="D97" s="758">
        <f t="shared" si="10"/>
        <v>0</v>
      </c>
      <c r="E97" s="758">
        <f t="shared" si="10"/>
        <v>1</v>
      </c>
      <c r="F97" s="758">
        <f t="shared" si="10"/>
        <v>0</v>
      </c>
      <c r="G97" s="758">
        <f t="shared" si="10"/>
        <v>0</v>
      </c>
      <c r="H97" s="759">
        <f t="shared" si="13"/>
        <v>1</v>
      </c>
      <c r="I97" s="757">
        <f t="shared" si="11"/>
        <v>0.2</v>
      </c>
      <c r="J97" s="758">
        <f t="shared" si="11"/>
        <v>0.3</v>
      </c>
      <c r="K97" s="758">
        <f t="shared" si="11"/>
        <v>0.25</v>
      </c>
      <c r="L97" s="758">
        <f t="shared" si="11"/>
        <v>0.05</v>
      </c>
      <c r="M97" s="758">
        <f t="shared" si="11"/>
        <v>0.2</v>
      </c>
      <c r="N97" s="759">
        <f t="shared" si="14"/>
        <v>1</v>
      </c>
      <c r="O97" s="760"/>
      <c r="R97" s="754">
        <f t="shared" si="15"/>
        <v>1</v>
      </c>
      <c r="S97" s="755">
        <f t="shared" si="16"/>
        <v>0.71500000000000008</v>
      </c>
    </row>
    <row r="98" spans="2:19" ht="13.5" thickBot="1">
      <c r="B98" s="761">
        <f t="shared" si="12"/>
        <v>2080</v>
      </c>
      <c r="C98" s="762">
        <f t="shared" si="10"/>
        <v>0</v>
      </c>
      <c r="D98" s="763">
        <f t="shared" si="10"/>
        <v>0</v>
      </c>
      <c r="E98" s="763">
        <f t="shared" si="10"/>
        <v>1</v>
      </c>
      <c r="F98" s="763">
        <f t="shared" si="10"/>
        <v>0</v>
      </c>
      <c r="G98" s="763">
        <f t="shared" si="10"/>
        <v>0</v>
      </c>
      <c r="H98" s="764">
        <f t="shared" si="13"/>
        <v>1</v>
      </c>
      <c r="I98" s="762">
        <f t="shared" si="11"/>
        <v>0.2</v>
      </c>
      <c r="J98" s="763">
        <f t="shared" si="11"/>
        <v>0.3</v>
      </c>
      <c r="K98" s="763">
        <f t="shared" si="11"/>
        <v>0.25</v>
      </c>
      <c r="L98" s="763">
        <f t="shared" si="11"/>
        <v>0.05</v>
      </c>
      <c r="M98" s="763">
        <f t="shared" si="11"/>
        <v>0.2</v>
      </c>
      <c r="N98" s="764">
        <f t="shared" si="14"/>
        <v>1</v>
      </c>
      <c r="O98" s="765"/>
      <c r="R98" s="766">
        <f t="shared" si="15"/>
        <v>1</v>
      </c>
      <c r="S98" s="766">
        <f t="shared" si="16"/>
        <v>0.71500000000000008</v>
      </c>
    </row>
    <row r="99" spans="2:19">
      <c r="H99" s="767"/>
    </row>
    <row r="100" spans="2:19">
      <c r="H100" s="767"/>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3">
        <v>0.435</v>
      </c>
    </row>
    <row r="3" spans="2:30">
      <c r="B3" s="588"/>
      <c r="C3" s="588"/>
      <c r="S3" s="588"/>
      <c r="AC3" s="586" t="s">
        <v>256</v>
      </c>
      <c r="AD3" s="773">
        <v>0.129</v>
      </c>
    </row>
    <row r="4" spans="2:30">
      <c r="B4" s="588"/>
      <c r="C4" s="588" t="s">
        <v>38</v>
      </c>
      <c r="S4" s="588" t="s">
        <v>301</v>
      </c>
      <c r="AC4" s="586" t="s">
        <v>2</v>
      </c>
      <c r="AD4" s="773">
        <v>9.9000000000000005E-2</v>
      </c>
    </row>
    <row r="5" spans="2:30">
      <c r="B5" s="588"/>
      <c r="C5" s="588"/>
      <c r="S5" s="588" t="s">
        <v>38</v>
      </c>
      <c r="AC5" s="586" t="s">
        <v>16</v>
      </c>
      <c r="AD5" s="773">
        <v>2.7E-2</v>
      </c>
    </row>
    <row r="6" spans="2:30">
      <c r="B6" s="588"/>
      <c r="S6" s="588"/>
      <c r="AC6" s="586" t="s">
        <v>331</v>
      </c>
      <c r="AD6" s="773">
        <v>8.9999999999999993E-3</v>
      </c>
    </row>
    <row r="7" spans="2:30" ht="13.5" thickBot="1">
      <c r="B7" s="588"/>
      <c r="C7" s="589"/>
      <c r="S7" s="588"/>
      <c r="AC7" s="586" t="s">
        <v>332</v>
      </c>
      <c r="AD7" s="773">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3">
        <v>3.3000000000000002E-2</v>
      </c>
    </row>
    <row r="9" spans="2:30" ht="13.5" thickBot="1">
      <c r="B9" s="594"/>
      <c r="C9" s="595"/>
      <c r="D9" s="596"/>
      <c r="E9" s="817" t="s">
        <v>41</v>
      </c>
      <c r="F9" s="818"/>
      <c r="G9" s="818"/>
      <c r="H9" s="818"/>
      <c r="I9" s="818"/>
      <c r="J9" s="818"/>
      <c r="K9" s="818"/>
      <c r="L9" s="818"/>
      <c r="M9" s="818"/>
      <c r="N9" s="818"/>
      <c r="O9" s="818"/>
      <c r="P9" s="597"/>
      <c r="AC9" s="586" t="s">
        <v>232</v>
      </c>
      <c r="AD9" s="773">
        <v>0.04</v>
      </c>
    </row>
    <row r="10" spans="2:30" ht="21.75" customHeight="1" thickBot="1">
      <c r="B10" s="819" t="s">
        <v>1</v>
      </c>
      <c r="C10" s="819" t="s">
        <v>33</v>
      </c>
      <c r="D10" s="819" t="s">
        <v>40</v>
      </c>
      <c r="E10" s="819" t="s">
        <v>228</v>
      </c>
      <c r="F10" s="819" t="s">
        <v>271</v>
      </c>
      <c r="G10" s="809" t="s">
        <v>267</v>
      </c>
      <c r="H10" s="819" t="s">
        <v>270</v>
      </c>
      <c r="I10" s="809" t="s">
        <v>2</v>
      </c>
      <c r="J10" s="819" t="s">
        <v>16</v>
      </c>
      <c r="K10" s="809" t="s">
        <v>229</v>
      </c>
      <c r="L10" s="806" t="s">
        <v>273</v>
      </c>
      <c r="M10" s="807"/>
      <c r="N10" s="807"/>
      <c r="O10" s="808"/>
      <c r="P10" s="819" t="s">
        <v>27</v>
      </c>
      <c r="AC10" s="586" t="s">
        <v>233</v>
      </c>
      <c r="AD10" s="773">
        <v>0.156</v>
      </c>
    </row>
    <row r="11" spans="2:30" s="599" customFormat="1" ht="42" customHeight="1" thickBot="1">
      <c r="B11" s="820"/>
      <c r="C11" s="820"/>
      <c r="D11" s="820"/>
      <c r="E11" s="820"/>
      <c r="F11" s="820"/>
      <c r="G11" s="811"/>
      <c r="H11" s="820"/>
      <c r="I11" s="811"/>
      <c r="J11" s="820"/>
      <c r="K11" s="811"/>
      <c r="L11" s="598" t="s">
        <v>230</v>
      </c>
      <c r="M11" s="598" t="s">
        <v>231</v>
      </c>
      <c r="N11" s="598" t="s">
        <v>232</v>
      </c>
      <c r="O11" s="598" t="s">
        <v>233</v>
      </c>
      <c r="P11" s="820"/>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18.634474319999999</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19.019389289999999</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11.817411144000001</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12.01998699</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11.945437965999998</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12.326875836000001</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12.458449299999998</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12.586128411999999</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12.708452790000001</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12.823683884000001</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16.016635271999998</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15.03264126</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15.43269742</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15.804431020000001</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16.195383499999998</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16.582669220000003</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16.959460420000003</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16.835043114059999</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17.721304916367895</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18.635980837338579</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19.579438173716362</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20.552001782505005</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21.553948138127257</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22.585498824842315</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23.646813416114934</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24.737981688663453</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25.859015114627383</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27.00983757066453</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28.190275197783969</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29.400045340315788</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30.660399999999999</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Paser</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8">
        <f>Activity!$C13*Activity!$D13*Activity!E13</f>
        <v>8.1059963291999999</v>
      </c>
      <c r="D14" s="548">
        <f>Activity!$C13*Activity!$D13*Activity!F13</f>
        <v>2.4038471872799998</v>
      </c>
      <c r="E14" s="548">
        <f>Activity!$C13*Activity!$D13*Activity!G13</f>
        <v>0</v>
      </c>
      <c r="F14" s="548">
        <f>Activity!$C13*Activity!$D13*Activity!H13</f>
        <v>0</v>
      </c>
      <c r="G14" s="548">
        <f>Activity!$C13*Activity!$D13*Activity!I13</f>
        <v>1.8448129576800001</v>
      </c>
      <c r="H14" s="548">
        <f>Activity!$C13*Activity!$D13*Activity!J13</f>
        <v>0.50313080663999998</v>
      </c>
      <c r="I14" s="548">
        <f>Activity!$C13*Activity!$D13*Activity!K13</f>
        <v>0.16771026887999999</v>
      </c>
      <c r="J14" s="548">
        <f>Activity!$C13*Activity!$D13*Activity!L13</f>
        <v>1.3416821510399999</v>
      </c>
      <c r="K14" s="549">
        <f>Activity!$C13*Activity!$D13*Activity!M13</f>
        <v>0.61493765255999999</v>
      </c>
      <c r="L14" s="549">
        <f>Activity!$C13*Activity!$D13*Activity!N13</f>
        <v>0.74537897279999998</v>
      </c>
      <c r="M14" s="548">
        <f>Activity!$C13*Activity!$D13*Activity!O13</f>
        <v>2.90697799392</v>
      </c>
      <c r="N14" s="412">
        <v>0</v>
      </c>
      <c r="O14" s="556">
        <f>Activity!C13*Activity!D13</f>
        <v>18.634474319999999</v>
      </c>
      <c r="P14" s="557">
        <f>Activity!X13</f>
        <v>0</v>
      </c>
    </row>
    <row r="15" spans="2:16">
      <c r="B15" s="34">
        <f>B14+1</f>
        <v>2001</v>
      </c>
      <c r="C15" s="769">
        <f>Activity!$C14*Activity!$D14*Activity!E14</f>
        <v>8.2734343411499989</v>
      </c>
      <c r="D15" s="551">
        <f>Activity!$C14*Activity!$D14*Activity!F14</f>
        <v>2.45350121841</v>
      </c>
      <c r="E15" s="549">
        <f>Activity!$C14*Activity!$D14*Activity!G14</f>
        <v>0</v>
      </c>
      <c r="F15" s="551">
        <f>Activity!$C14*Activity!$D14*Activity!H14</f>
        <v>0</v>
      </c>
      <c r="G15" s="551">
        <f>Activity!$C14*Activity!$D14*Activity!I14</f>
        <v>1.88291953971</v>
      </c>
      <c r="H15" s="551">
        <f>Activity!$C14*Activity!$D14*Activity!J14</f>
        <v>0.51352351083000003</v>
      </c>
      <c r="I15" s="551">
        <f>Activity!$C14*Activity!$D14*Activity!K14</f>
        <v>0.17117450360999997</v>
      </c>
      <c r="J15" s="552">
        <f>Activity!$C14*Activity!$D14*Activity!L14</f>
        <v>1.3693960288799998</v>
      </c>
      <c r="K15" s="551">
        <f>Activity!$C14*Activity!$D14*Activity!M14</f>
        <v>0.62763984657000005</v>
      </c>
      <c r="L15" s="551">
        <f>Activity!$C14*Activity!$D14*Activity!N14</f>
        <v>0.76077557159999998</v>
      </c>
      <c r="M15" s="549">
        <f>Activity!$C14*Activity!$D14*Activity!O14</f>
        <v>2.9670247292399998</v>
      </c>
      <c r="N15" s="413">
        <v>0</v>
      </c>
      <c r="O15" s="551">
        <f>Activity!C14*Activity!D14</f>
        <v>19.019389289999999</v>
      </c>
      <c r="P15" s="558">
        <f>Activity!X14</f>
        <v>0</v>
      </c>
    </row>
    <row r="16" spans="2:16">
      <c r="B16" s="7">
        <f t="shared" ref="B16:B21" si="0">B15+1</f>
        <v>2002</v>
      </c>
      <c r="C16" s="769">
        <f>Activity!$C15*Activity!$D15*Activity!E15</f>
        <v>5.1405738476400007</v>
      </c>
      <c r="D16" s="551">
        <f>Activity!$C15*Activity!$D15*Activity!F15</f>
        <v>1.5244460375760003</v>
      </c>
      <c r="E16" s="549">
        <f>Activity!$C15*Activity!$D15*Activity!G15</f>
        <v>0</v>
      </c>
      <c r="F16" s="551">
        <f>Activity!$C15*Activity!$D15*Activity!H15</f>
        <v>0</v>
      </c>
      <c r="G16" s="551">
        <f>Activity!$C15*Activity!$D15*Activity!I15</f>
        <v>1.1699237032560001</v>
      </c>
      <c r="H16" s="551">
        <f>Activity!$C15*Activity!$D15*Activity!J15</f>
        <v>0.31907010088800003</v>
      </c>
      <c r="I16" s="551">
        <f>Activity!$C15*Activity!$D15*Activity!K15</f>
        <v>0.106356700296</v>
      </c>
      <c r="J16" s="552">
        <f>Activity!$C15*Activity!$D15*Activity!L15</f>
        <v>0.85085360236800001</v>
      </c>
      <c r="K16" s="551">
        <f>Activity!$C15*Activity!$D15*Activity!M15</f>
        <v>0.38997456775200007</v>
      </c>
      <c r="L16" s="551">
        <f>Activity!$C15*Activity!$D15*Activity!N15</f>
        <v>0.47269644576000003</v>
      </c>
      <c r="M16" s="549">
        <f>Activity!$C15*Activity!$D15*Activity!O15</f>
        <v>1.8435161384640002</v>
      </c>
      <c r="N16" s="413">
        <v>0</v>
      </c>
      <c r="O16" s="551">
        <f>Activity!C15*Activity!D15</f>
        <v>11.817411144000001</v>
      </c>
      <c r="P16" s="558">
        <f>Activity!X15</f>
        <v>0</v>
      </c>
    </row>
    <row r="17" spans="2:16">
      <c r="B17" s="7">
        <f t="shared" si="0"/>
        <v>2003</v>
      </c>
      <c r="C17" s="769">
        <f>Activity!$C16*Activity!$D16*Activity!E16</f>
        <v>5.2286943406499997</v>
      </c>
      <c r="D17" s="551">
        <f>Activity!$C16*Activity!$D16*Activity!F16</f>
        <v>1.55057832171</v>
      </c>
      <c r="E17" s="549">
        <f>Activity!$C16*Activity!$D16*Activity!G16</f>
        <v>0</v>
      </c>
      <c r="F17" s="551">
        <f>Activity!$C16*Activity!$D16*Activity!H16</f>
        <v>0</v>
      </c>
      <c r="G17" s="551">
        <f>Activity!$C16*Activity!$D16*Activity!I16</f>
        <v>1.1899787120100001</v>
      </c>
      <c r="H17" s="551">
        <f>Activity!$C16*Activity!$D16*Activity!J16</f>
        <v>0.32453964872999996</v>
      </c>
      <c r="I17" s="551">
        <f>Activity!$C16*Activity!$D16*Activity!K16</f>
        <v>0.10817988290999998</v>
      </c>
      <c r="J17" s="552">
        <f>Activity!$C16*Activity!$D16*Activity!L16</f>
        <v>0.86543906327999987</v>
      </c>
      <c r="K17" s="551">
        <f>Activity!$C16*Activity!$D16*Activity!M16</f>
        <v>0.39665957067000002</v>
      </c>
      <c r="L17" s="551">
        <f>Activity!$C16*Activity!$D16*Activity!N16</f>
        <v>0.48079947959999997</v>
      </c>
      <c r="M17" s="549">
        <f>Activity!$C16*Activity!$D16*Activity!O16</f>
        <v>1.8751179704399998</v>
      </c>
      <c r="N17" s="413">
        <v>0</v>
      </c>
      <c r="O17" s="551">
        <f>Activity!C16*Activity!D16</f>
        <v>12.01998699</v>
      </c>
      <c r="P17" s="558">
        <f>Activity!X16</f>
        <v>0</v>
      </c>
    </row>
    <row r="18" spans="2:16">
      <c r="B18" s="7">
        <f t="shared" si="0"/>
        <v>2004</v>
      </c>
      <c r="C18" s="769">
        <f>Activity!$C17*Activity!$D17*Activity!E17</f>
        <v>5.1962655152099995</v>
      </c>
      <c r="D18" s="551">
        <f>Activity!$C17*Activity!$D17*Activity!F17</f>
        <v>1.5409614976139998</v>
      </c>
      <c r="E18" s="549">
        <f>Activity!$C17*Activity!$D17*Activity!G17</f>
        <v>0</v>
      </c>
      <c r="F18" s="551">
        <f>Activity!$C17*Activity!$D17*Activity!H17</f>
        <v>0</v>
      </c>
      <c r="G18" s="551">
        <f>Activity!$C17*Activity!$D17*Activity!I17</f>
        <v>1.1825983586339999</v>
      </c>
      <c r="H18" s="551">
        <f>Activity!$C17*Activity!$D17*Activity!J17</f>
        <v>0.32252682508199992</v>
      </c>
      <c r="I18" s="551">
        <f>Activity!$C17*Activity!$D17*Activity!K17</f>
        <v>0.10750894169399998</v>
      </c>
      <c r="J18" s="552">
        <f>Activity!$C17*Activity!$D17*Activity!L17</f>
        <v>0.86007153355199983</v>
      </c>
      <c r="K18" s="551">
        <f>Activity!$C17*Activity!$D17*Activity!M17</f>
        <v>0.39419945287799996</v>
      </c>
      <c r="L18" s="551">
        <f>Activity!$C17*Activity!$D17*Activity!N17</f>
        <v>0.47781751863999994</v>
      </c>
      <c r="M18" s="549">
        <f>Activity!$C17*Activity!$D17*Activity!O17</f>
        <v>1.8634883226959997</v>
      </c>
      <c r="N18" s="413">
        <v>0</v>
      </c>
      <c r="O18" s="551">
        <f>Activity!C17*Activity!D17</f>
        <v>11.945437965999998</v>
      </c>
      <c r="P18" s="558">
        <f>Activity!X17</f>
        <v>0</v>
      </c>
    </row>
    <row r="19" spans="2:16">
      <c r="B19" s="7">
        <f t="shared" si="0"/>
        <v>2005</v>
      </c>
      <c r="C19" s="769">
        <f>Activity!$C18*Activity!$D18*Activity!E18</f>
        <v>5.3621909886600001</v>
      </c>
      <c r="D19" s="551">
        <f>Activity!$C18*Activity!$D18*Activity!F18</f>
        <v>1.5901669828440002</v>
      </c>
      <c r="E19" s="549">
        <f>Activity!$C18*Activity!$D18*Activity!G18</f>
        <v>0</v>
      </c>
      <c r="F19" s="551">
        <f>Activity!$C18*Activity!$D18*Activity!H18</f>
        <v>0</v>
      </c>
      <c r="G19" s="551">
        <f>Activity!$C18*Activity!$D18*Activity!I18</f>
        <v>1.2203607077640002</v>
      </c>
      <c r="H19" s="551">
        <f>Activity!$C18*Activity!$D18*Activity!J18</f>
        <v>0.33282564757200001</v>
      </c>
      <c r="I19" s="551">
        <f>Activity!$C18*Activity!$D18*Activity!K18</f>
        <v>0.110941882524</v>
      </c>
      <c r="J19" s="552">
        <f>Activity!$C18*Activity!$D18*Activity!L18</f>
        <v>0.88753506019200001</v>
      </c>
      <c r="K19" s="551">
        <f>Activity!$C18*Activity!$D18*Activity!M18</f>
        <v>0.40678690258800004</v>
      </c>
      <c r="L19" s="551">
        <f>Activity!$C18*Activity!$D18*Activity!N18</f>
        <v>0.49307503344000003</v>
      </c>
      <c r="M19" s="549">
        <f>Activity!$C18*Activity!$D18*Activity!O18</f>
        <v>1.9229926304160001</v>
      </c>
      <c r="N19" s="413">
        <v>0</v>
      </c>
      <c r="O19" s="551">
        <f>Activity!C18*Activity!D18</f>
        <v>12.326875836000001</v>
      </c>
      <c r="P19" s="558">
        <f>Activity!X18</f>
        <v>0</v>
      </c>
    </row>
    <row r="20" spans="2:16">
      <c r="B20" s="7">
        <f t="shared" si="0"/>
        <v>2006</v>
      </c>
      <c r="C20" s="769">
        <f>Activity!$C19*Activity!$D19*Activity!E19</f>
        <v>5.4194254454999991</v>
      </c>
      <c r="D20" s="551">
        <f>Activity!$C19*Activity!$D19*Activity!F19</f>
        <v>1.6071399596999998</v>
      </c>
      <c r="E20" s="549">
        <f>Activity!$C19*Activity!$D19*Activity!G19</f>
        <v>0</v>
      </c>
      <c r="F20" s="551">
        <f>Activity!$C19*Activity!$D19*Activity!H19</f>
        <v>0</v>
      </c>
      <c r="G20" s="551">
        <f>Activity!$C19*Activity!$D19*Activity!I19</f>
        <v>1.2333864806999999</v>
      </c>
      <c r="H20" s="551">
        <f>Activity!$C19*Activity!$D19*Activity!J19</f>
        <v>0.33637813109999992</v>
      </c>
      <c r="I20" s="551">
        <f>Activity!$C19*Activity!$D19*Activity!K19</f>
        <v>0.11212604369999997</v>
      </c>
      <c r="J20" s="552">
        <f>Activity!$C19*Activity!$D19*Activity!L19</f>
        <v>0.89700834959999975</v>
      </c>
      <c r="K20" s="551">
        <f>Activity!$C19*Activity!$D19*Activity!M19</f>
        <v>0.41112882689999997</v>
      </c>
      <c r="L20" s="551">
        <f>Activity!$C19*Activity!$D19*Activity!N19</f>
        <v>0.49833797199999991</v>
      </c>
      <c r="M20" s="549">
        <f>Activity!$C19*Activity!$D19*Activity!O19</f>
        <v>1.9435180907999996</v>
      </c>
      <c r="N20" s="413">
        <v>0</v>
      </c>
      <c r="O20" s="551">
        <f>Activity!C19*Activity!D19</f>
        <v>12.458449299999998</v>
      </c>
      <c r="P20" s="558">
        <f>Activity!X19</f>
        <v>0</v>
      </c>
    </row>
    <row r="21" spans="2:16">
      <c r="B21" s="7">
        <f t="shared" si="0"/>
        <v>2007</v>
      </c>
      <c r="C21" s="769">
        <f>Activity!$C20*Activity!$D20*Activity!E20</f>
        <v>5.4749658592199992</v>
      </c>
      <c r="D21" s="551">
        <f>Activity!$C20*Activity!$D20*Activity!F20</f>
        <v>1.623610565148</v>
      </c>
      <c r="E21" s="549">
        <f>Activity!$C20*Activity!$D20*Activity!G20</f>
        <v>0</v>
      </c>
      <c r="F21" s="551">
        <f>Activity!$C20*Activity!$D20*Activity!H20</f>
        <v>0</v>
      </c>
      <c r="G21" s="551">
        <f>Activity!$C20*Activity!$D20*Activity!I20</f>
        <v>1.246026712788</v>
      </c>
      <c r="H21" s="551">
        <f>Activity!$C20*Activity!$D20*Activity!J20</f>
        <v>0.33982546712399997</v>
      </c>
      <c r="I21" s="551">
        <f>Activity!$C20*Activity!$D20*Activity!K20</f>
        <v>0.11327515570799998</v>
      </c>
      <c r="J21" s="552">
        <f>Activity!$C20*Activity!$D20*Activity!L20</f>
        <v>0.90620124566399984</v>
      </c>
      <c r="K21" s="551">
        <f>Activity!$C20*Activity!$D20*Activity!M20</f>
        <v>0.41534223759599997</v>
      </c>
      <c r="L21" s="551">
        <f>Activity!$C20*Activity!$D20*Activity!N20</f>
        <v>0.50344513648</v>
      </c>
      <c r="M21" s="549">
        <f>Activity!$C20*Activity!$D20*Activity!O20</f>
        <v>1.9634360322719999</v>
      </c>
      <c r="N21" s="413">
        <v>0</v>
      </c>
      <c r="O21" s="551">
        <f>Activity!C20*Activity!D20</f>
        <v>12.586128411999999</v>
      </c>
      <c r="P21" s="558">
        <f>Activity!X20</f>
        <v>0</v>
      </c>
    </row>
    <row r="22" spans="2:16">
      <c r="B22" s="7">
        <f t="shared" ref="B22:B85" si="1">B21+1</f>
        <v>2008</v>
      </c>
      <c r="C22" s="769">
        <f>Activity!$C21*Activity!$D21*Activity!E21</f>
        <v>5.52817696365</v>
      </c>
      <c r="D22" s="551">
        <f>Activity!$C21*Activity!$D21*Activity!F21</f>
        <v>1.6393904099100001</v>
      </c>
      <c r="E22" s="549">
        <f>Activity!$C21*Activity!$D21*Activity!G21</f>
        <v>0</v>
      </c>
      <c r="F22" s="551">
        <f>Activity!$C21*Activity!$D21*Activity!H21</f>
        <v>0</v>
      </c>
      <c r="G22" s="551">
        <f>Activity!$C21*Activity!$D21*Activity!I21</f>
        <v>1.2581368262100001</v>
      </c>
      <c r="H22" s="551">
        <f>Activity!$C21*Activity!$D21*Activity!J21</f>
        <v>0.34312822533000004</v>
      </c>
      <c r="I22" s="551">
        <f>Activity!$C21*Activity!$D21*Activity!K21</f>
        <v>0.11437607511</v>
      </c>
      <c r="J22" s="552">
        <f>Activity!$C21*Activity!$D21*Activity!L21</f>
        <v>0.91500860088000002</v>
      </c>
      <c r="K22" s="551">
        <f>Activity!$C21*Activity!$D21*Activity!M21</f>
        <v>0.41937894207000004</v>
      </c>
      <c r="L22" s="551">
        <f>Activity!$C21*Activity!$D21*Activity!N21</f>
        <v>0.50833811160000009</v>
      </c>
      <c r="M22" s="549">
        <f>Activity!$C21*Activity!$D21*Activity!O21</f>
        <v>1.9825186352400002</v>
      </c>
      <c r="N22" s="413">
        <v>0</v>
      </c>
      <c r="O22" s="551">
        <f>Activity!C21*Activity!D21</f>
        <v>12.708452790000001</v>
      </c>
      <c r="P22" s="558">
        <f>Activity!X21</f>
        <v>0</v>
      </c>
    </row>
    <row r="23" spans="2:16">
      <c r="B23" s="7">
        <f t="shared" si="1"/>
        <v>2009</v>
      </c>
      <c r="C23" s="769">
        <f>Activity!$C22*Activity!$D22*Activity!E22</f>
        <v>5.5783024895400004</v>
      </c>
      <c r="D23" s="551">
        <f>Activity!$C22*Activity!$D22*Activity!F22</f>
        <v>1.6542552210360002</v>
      </c>
      <c r="E23" s="549">
        <f>Activity!$C22*Activity!$D22*Activity!G22</f>
        <v>0</v>
      </c>
      <c r="F23" s="551">
        <f>Activity!$C22*Activity!$D22*Activity!H22</f>
        <v>0</v>
      </c>
      <c r="G23" s="551">
        <f>Activity!$C22*Activity!$D22*Activity!I22</f>
        <v>1.2695447045160002</v>
      </c>
      <c r="H23" s="551">
        <f>Activity!$C22*Activity!$D22*Activity!J22</f>
        <v>0.346239464868</v>
      </c>
      <c r="I23" s="551">
        <f>Activity!$C22*Activity!$D22*Activity!K22</f>
        <v>0.11541315495600001</v>
      </c>
      <c r="J23" s="552">
        <f>Activity!$C22*Activity!$D22*Activity!L22</f>
        <v>0.92330523964800004</v>
      </c>
      <c r="K23" s="551">
        <f>Activity!$C22*Activity!$D22*Activity!M22</f>
        <v>0.42318156817200003</v>
      </c>
      <c r="L23" s="551">
        <f>Activity!$C22*Activity!$D22*Activity!N22</f>
        <v>0.51294735536000002</v>
      </c>
      <c r="M23" s="549">
        <f>Activity!$C22*Activity!$D22*Activity!O22</f>
        <v>2.000494685904</v>
      </c>
      <c r="N23" s="413">
        <v>0</v>
      </c>
      <c r="O23" s="551">
        <f>Activity!C22*Activity!D22</f>
        <v>12.823683884000001</v>
      </c>
      <c r="P23" s="558">
        <f>Activity!X22</f>
        <v>0</v>
      </c>
    </row>
    <row r="24" spans="2:16">
      <c r="B24" s="7">
        <f t="shared" si="1"/>
        <v>2010</v>
      </c>
      <c r="C24" s="769">
        <f>Activity!$C23*Activity!$D23*Activity!E23</f>
        <v>6.9672363433199997</v>
      </c>
      <c r="D24" s="551">
        <f>Activity!$C23*Activity!$D23*Activity!F23</f>
        <v>2.0661459500879999</v>
      </c>
      <c r="E24" s="549">
        <f>Activity!$C23*Activity!$D23*Activity!G23</f>
        <v>0</v>
      </c>
      <c r="F24" s="551">
        <f>Activity!$C23*Activity!$D23*Activity!H23</f>
        <v>0</v>
      </c>
      <c r="G24" s="551">
        <f>Activity!$C23*Activity!$D23*Activity!I23</f>
        <v>1.585646891928</v>
      </c>
      <c r="H24" s="551">
        <f>Activity!$C23*Activity!$D23*Activity!J23</f>
        <v>0.43244915234399994</v>
      </c>
      <c r="I24" s="551">
        <f>Activity!$C23*Activity!$D23*Activity!K23</f>
        <v>0.14414971744799998</v>
      </c>
      <c r="J24" s="552">
        <f>Activity!$C23*Activity!$D23*Activity!L23</f>
        <v>1.1531977395839998</v>
      </c>
      <c r="K24" s="551">
        <f>Activity!$C23*Activity!$D23*Activity!M23</f>
        <v>0.52854896397599993</v>
      </c>
      <c r="L24" s="551">
        <f>Activity!$C23*Activity!$D23*Activity!N23</f>
        <v>0.64066541087999995</v>
      </c>
      <c r="M24" s="549">
        <f>Activity!$C23*Activity!$D23*Activity!O23</f>
        <v>2.4985951024319997</v>
      </c>
      <c r="N24" s="413">
        <v>0</v>
      </c>
      <c r="O24" s="551">
        <f>Activity!C23*Activity!D23</f>
        <v>16.016635271999998</v>
      </c>
      <c r="P24" s="558">
        <f>Activity!X23</f>
        <v>0</v>
      </c>
    </row>
    <row r="25" spans="2:16">
      <c r="B25" s="7">
        <f t="shared" si="1"/>
        <v>2011</v>
      </c>
      <c r="C25" s="772">
        <f>Activity!$C24*Activity!$D24*Activity!E24</f>
        <v>6.5391989481000001</v>
      </c>
      <c r="D25" s="551">
        <f>Activity!$C24*Activity!$D24*Activity!F24</f>
        <v>1.9392107225400002</v>
      </c>
      <c r="E25" s="549">
        <f>Activity!$C24*Activity!$D24*Activity!G24</f>
        <v>0</v>
      </c>
      <c r="F25" s="551">
        <f>Activity!$C24*Activity!$D24*Activity!H24</f>
        <v>0</v>
      </c>
      <c r="G25" s="551">
        <f>Activity!$C24*Activity!$D24*Activity!I24</f>
        <v>1.48823148474</v>
      </c>
      <c r="H25" s="551">
        <f>Activity!$C24*Activity!$D24*Activity!J24</f>
        <v>0.40588131401999999</v>
      </c>
      <c r="I25" s="551">
        <f>Activity!$C24*Activity!$D24*Activity!K24</f>
        <v>0.13529377133999998</v>
      </c>
      <c r="J25" s="552">
        <f>Activity!$C24*Activity!$D24*Activity!L24</f>
        <v>1.0823501707199998</v>
      </c>
      <c r="K25" s="551">
        <f>Activity!$C24*Activity!$D24*Activity!M24</f>
        <v>0.49607716158000004</v>
      </c>
      <c r="L25" s="551">
        <f>Activity!$C24*Activity!$D24*Activity!N24</f>
        <v>0.60130565040000006</v>
      </c>
      <c r="M25" s="549">
        <f>Activity!$C24*Activity!$D24*Activity!O24</f>
        <v>2.3450920365600001</v>
      </c>
      <c r="N25" s="413">
        <v>0</v>
      </c>
      <c r="O25" s="551">
        <f>Activity!C24*Activity!D24</f>
        <v>15.03264126</v>
      </c>
      <c r="P25" s="558">
        <f>Activity!X24</f>
        <v>0</v>
      </c>
    </row>
    <row r="26" spans="2:16">
      <c r="B26" s="7">
        <f t="shared" si="1"/>
        <v>2012</v>
      </c>
      <c r="C26" s="772">
        <f>Activity!$C25*Activity!$D25*Activity!E25</f>
        <v>6.7132233777000003</v>
      </c>
      <c r="D26" s="551">
        <f>Activity!$C25*Activity!$D25*Activity!F25</f>
        <v>1.9908179671800001</v>
      </c>
      <c r="E26" s="549">
        <f>Activity!$C25*Activity!$D25*Activity!G25</f>
        <v>0</v>
      </c>
      <c r="F26" s="551">
        <f>Activity!$C25*Activity!$D25*Activity!H25</f>
        <v>0</v>
      </c>
      <c r="G26" s="551">
        <f>Activity!$C25*Activity!$D25*Activity!I25</f>
        <v>1.52783704458</v>
      </c>
      <c r="H26" s="551">
        <f>Activity!$C25*Activity!$D25*Activity!J25</f>
        <v>0.41668283033999998</v>
      </c>
      <c r="I26" s="551">
        <f>Activity!$C25*Activity!$D25*Activity!K25</f>
        <v>0.13889427677999999</v>
      </c>
      <c r="J26" s="552">
        <f>Activity!$C25*Activity!$D25*Activity!L25</f>
        <v>1.1111542142399999</v>
      </c>
      <c r="K26" s="551">
        <f>Activity!$C25*Activity!$D25*Activity!M25</f>
        <v>0.50927901486000005</v>
      </c>
      <c r="L26" s="551">
        <f>Activity!$C25*Activity!$D25*Activity!N25</f>
        <v>0.61730789679999998</v>
      </c>
      <c r="M26" s="549">
        <f>Activity!$C25*Activity!$D25*Activity!O25</f>
        <v>2.40750079752</v>
      </c>
      <c r="N26" s="413">
        <v>0</v>
      </c>
      <c r="O26" s="551">
        <f>Activity!C25*Activity!D25</f>
        <v>15.43269742</v>
      </c>
      <c r="P26" s="558">
        <f>Activity!X25</f>
        <v>0</v>
      </c>
    </row>
    <row r="27" spans="2:16">
      <c r="B27" s="7">
        <f t="shared" si="1"/>
        <v>2013</v>
      </c>
      <c r="C27" s="772">
        <f>Activity!$C26*Activity!$D26*Activity!E26</f>
        <v>6.8749274937000004</v>
      </c>
      <c r="D27" s="551">
        <f>Activity!$C26*Activity!$D26*Activity!F26</f>
        <v>2.0387716015800001</v>
      </c>
      <c r="E27" s="549">
        <f>Activity!$C26*Activity!$D26*Activity!G26</f>
        <v>0</v>
      </c>
      <c r="F27" s="551">
        <f>Activity!$C26*Activity!$D26*Activity!H26</f>
        <v>0</v>
      </c>
      <c r="G27" s="551">
        <f>Activity!$C26*Activity!$D26*Activity!I26</f>
        <v>1.5646386709800002</v>
      </c>
      <c r="H27" s="551">
        <f>Activity!$C26*Activity!$D26*Activity!J26</f>
        <v>0.42671963754000003</v>
      </c>
      <c r="I27" s="551">
        <f>Activity!$C26*Activity!$D26*Activity!K26</f>
        <v>0.14223987918</v>
      </c>
      <c r="J27" s="552">
        <f>Activity!$C26*Activity!$D26*Activity!L26</f>
        <v>1.13791903344</v>
      </c>
      <c r="K27" s="551">
        <f>Activity!$C26*Activity!$D26*Activity!M26</f>
        <v>0.52154622366000003</v>
      </c>
      <c r="L27" s="551">
        <f>Activity!$C26*Activity!$D26*Activity!N26</f>
        <v>0.63217724080000004</v>
      </c>
      <c r="M27" s="549">
        <f>Activity!$C26*Activity!$D26*Activity!O26</f>
        <v>2.4654912391200003</v>
      </c>
      <c r="N27" s="413">
        <v>0</v>
      </c>
      <c r="O27" s="551">
        <f>Activity!C26*Activity!D26</f>
        <v>15.804431020000001</v>
      </c>
      <c r="P27" s="558">
        <f>Activity!X26</f>
        <v>0</v>
      </c>
    </row>
    <row r="28" spans="2:16">
      <c r="B28" s="7">
        <f t="shared" si="1"/>
        <v>2014</v>
      </c>
      <c r="C28" s="772">
        <f>Activity!$C27*Activity!$D27*Activity!E27</f>
        <v>7.0449918224999992</v>
      </c>
      <c r="D28" s="551">
        <f>Activity!$C27*Activity!$D27*Activity!F27</f>
        <v>2.0892044715</v>
      </c>
      <c r="E28" s="549">
        <f>Activity!$C27*Activity!$D27*Activity!G27</f>
        <v>0</v>
      </c>
      <c r="F28" s="551">
        <f>Activity!$C27*Activity!$D27*Activity!H27</f>
        <v>0</v>
      </c>
      <c r="G28" s="551">
        <f>Activity!$C27*Activity!$D27*Activity!I27</f>
        <v>1.6033429664999999</v>
      </c>
      <c r="H28" s="551">
        <f>Activity!$C27*Activity!$D27*Activity!J27</f>
        <v>0.43727535449999994</v>
      </c>
      <c r="I28" s="551">
        <f>Activity!$C27*Activity!$D27*Activity!K27</f>
        <v>0.14575845149999997</v>
      </c>
      <c r="J28" s="552">
        <f>Activity!$C27*Activity!$D27*Activity!L27</f>
        <v>1.1660676119999998</v>
      </c>
      <c r="K28" s="551">
        <f>Activity!$C27*Activity!$D27*Activity!M27</f>
        <v>0.53444765549999995</v>
      </c>
      <c r="L28" s="551">
        <f>Activity!$C27*Activity!$D27*Activity!N27</f>
        <v>0.64781533999999996</v>
      </c>
      <c r="M28" s="549">
        <f>Activity!$C27*Activity!$D27*Activity!O27</f>
        <v>2.5264798259999997</v>
      </c>
      <c r="N28" s="413">
        <v>0</v>
      </c>
      <c r="O28" s="551">
        <f>Activity!C27*Activity!D27</f>
        <v>16.195383499999998</v>
      </c>
      <c r="P28" s="558">
        <f>Activity!X27</f>
        <v>0</v>
      </c>
    </row>
    <row r="29" spans="2:16">
      <c r="B29" s="7">
        <f t="shared" si="1"/>
        <v>2015</v>
      </c>
      <c r="C29" s="772">
        <f>Activity!$C28*Activity!$D28*Activity!E28</f>
        <v>7.2134611107000017</v>
      </c>
      <c r="D29" s="551">
        <f>Activity!$C28*Activity!$D28*Activity!F28</f>
        <v>2.1391643293800007</v>
      </c>
      <c r="E29" s="549">
        <f>Activity!$C28*Activity!$D28*Activity!G28</f>
        <v>0</v>
      </c>
      <c r="F29" s="551">
        <f>Activity!$C28*Activity!$D28*Activity!H28</f>
        <v>0</v>
      </c>
      <c r="G29" s="551">
        <f>Activity!$C28*Activity!$D28*Activity!I28</f>
        <v>1.6416842527800004</v>
      </c>
      <c r="H29" s="551">
        <f>Activity!$C28*Activity!$D28*Activity!J28</f>
        <v>0.44773206894000006</v>
      </c>
      <c r="I29" s="551">
        <f>Activity!$C28*Activity!$D28*Activity!K28</f>
        <v>0.14924402298000003</v>
      </c>
      <c r="J29" s="552">
        <f>Activity!$C28*Activity!$D28*Activity!L28</f>
        <v>1.1939521838400002</v>
      </c>
      <c r="K29" s="551">
        <f>Activity!$C28*Activity!$D28*Activity!M28</f>
        <v>0.54722808426000014</v>
      </c>
      <c r="L29" s="551">
        <f>Activity!$C28*Activity!$D28*Activity!N28</f>
        <v>0.66330676880000017</v>
      </c>
      <c r="M29" s="549">
        <f>Activity!$C28*Activity!$D28*Activity!O28</f>
        <v>2.5868963983200004</v>
      </c>
      <c r="N29" s="413">
        <v>0</v>
      </c>
      <c r="O29" s="551">
        <f>Activity!C28*Activity!D28</f>
        <v>16.582669220000003</v>
      </c>
      <c r="P29" s="558">
        <f>Activity!X28</f>
        <v>0</v>
      </c>
    </row>
    <row r="30" spans="2:16">
      <c r="B30" s="7">
        <f t="shared" si="1"/>
        <v>2016</v>
      </c>
      <c r="C30" s="772">
        <f>Activity!$C29*Activity!$D29*Activity!E29</f>
        <v>7.3773652827000014</v>
      </c>
      <c r="D30" s="551">
        <f>Activity!$C29*Activity!$D29*Activity!F29</f>
        <v>2.1877703941800006</v>
      </c>
      <c r="E30" s="549">
        <f>Activity!$C29*Activity!$D29*Activity!G29</f>
        <v>0</v>
      </c>
      <c r="F30" s="551">
        <f>Activity!$C29*Activity!$D29*Activity!H29</f>
        <v>0</v>
      </c>
      <c r="G30" s="551">
        <f>Activity!$C29*Activity!$D29*Activity!I29</f>
        <v>1.6789865815800002</v>
      </c>
      <c r="H30" s="551">
        <f>Activity!$C29*Activity!$D29*Activity!J29</f>
        <v>0.45790543134000006</v>
      </c>
      <c r="I30" s="551">
        <f>Activity!$C29*Activity!$D29*Activity!K29</f>
        <v>0.15263514378000001</v>
      </c>
      <c r="J30" s="552">
        <f>Activity!$C29*Activity!$D29*Activity!L29</f>
        <v>1.2210811502400001</v>
      </c>
      <c r="K30" s="551">
        <f>Activity!$C29*Activity!$D29*Activity!M29</f>
        <v>0.55966219386000016</v>
      </c>
      <c r="L30" s="551">
        <f>Activity!$C29*Activity!$D29*Activity!N29</f>
        <v>0.67837841680000011</v>
      </c>
      <c r="M30" s="549">
        <f>Activity!$C29*Activity!$D29*Activity!O29</f>
        <v>2.6456758255200006</v>
      </c>
      <c r="N30" s="413">
        <v>0</v>
      </c>
      <c r="O30" s="551">
        <f>Activity!C29*Activity!D29</f>
        <v>16.959460420000003</v>
      </c>
      <c r="P30" s="558">
        <f>Activity!X29</f>
        <v>0</v>
      </c>
    </row>
    <row r="31" spans="2:16">
      <c r="B31" s="7">
        <f t="shared" si="1"/>
        <v>2017</v>
      </c>
      <c r="C31" s="772">
        <f>Activity!$C30*Activity!$D30*Activity!E30</f>
        <v>7.3232437546161</v>
      </c>
      <c r="D31" s="551">
        <f>Activity!$C30*Activity!$D30*Activity!F30</f>
        <v>2.1717205617137401</v>
      </c>
      <c r="E31" s="549">
        <f>Activity!$C30*Activity!$D30*Activity!G30</f>
        <v>0</v>
      </c>
      <c r="F31" s="551">
        <f>Activity!$C30*Activity!$D30*Activity!H30</f>
        <v>0</v>
      </c>
      <c r="G31" s="551">
        <f>Activity!$C30*Activity!$D30*Activity!I30</f>
        <v>1.66666926829194</v>
      </c>
      <c r="H31" s="551">
        <f>Activity!$C30*Activity!$D30*Activity!J30</f>
        <v>0.45454616407961995</v>
      </c>
      <c r="I31" s="551">
        <f>Activity!$C30*Activity!$D30*Activity!K30</f>
        <v>0.15151538802653999</v>
      </c>
      <c r="J31" s="552">
        <f>Activity!$C30*Activity!$D30*Activity!L30</f>
        <v>1.2121231042123199</v>
      </c>
      <c r="K31" s="551">
        <f>Activity!$C30*Activity!$D30*Activity!M30</f>
        <v>0.55555642276397998</v>
      </c>
      <c r="L31" s="551">
        <f>Activity!$C30*Activity!$D30*Activity!N30</f>
        <v>0.67340172456239999</v>
      </c>
      <c r="M31" s="549">
        <f>Activity!$C30*Activity!$D30*Activity!O30</f>
        <v>2.6262667257933598</v>
      </c>
      <c r="N31" s="413">
        <v>0</v>
      </c>
      <c r="O31" s="551">
        <f>Activity!C30*Activity!D30</f>
        <v>16.835043114059999</v>
      </c>
      <c r="P31" s="558">
        <f>Activity!X30</f>
        <v>0</v>
      </c>
    </row>
    <row r="32" spans="2:16">
      <c r="B32" s="7">
        <f t="shared" si="1"/>
        <v>2018</v>
      </c>
      <c r="C32" s="772">
        <f>Activity!$C31*Activity!$D31*Activity!E31</f>
        <v>7.7087676386200341</v>
      </c>
      <c r="D32" s="551">
        <f>Activity!$C31*Activity!$D31*Activity!F31</f>
        <v>2.2860483342114586</v>
      </c>
      <c r="E32" s="549">
        <f>Activity!$C31*Activity!$D31*Activity!G31</f>
        <v>0</v>
      </c>
      <c r="F32" s="551">
        <f>Activity!$C31*Activity!$D31*Activity!H31</f>
        <v>0</v>
      </c>
      <c r="G32" s="551">
        <f>Activity!$C31*Activity!$D31*Activity!I31</f>
        <v>1.7544091867204217</v>
      </c>
      <c r="H32" s="551">
        <f>Activity!$C31*Activity!$D31*Activity!J31</f>
        <v>0.47847523274193315</v>
      </c>
      <c r="I32" s="551">
        <f>Activity!$C31*Activity!$D31*Activity!K31</f>
        <v>0.15949174424731105</v>
      </c>
      <c r="J32" s="552">
        <f>Activity!$C31*Activity!$D31*Activity!L31</f>
        <v>1.2759339539784884</v>
      </c>
      <c r="K32" s="551">
        <f>Activity!$C31*Activity!$D31*Activity!M31</f>
        <v>0.58480306224014056</v>
      </c>
      <c r="L32" s="551">
        <f>Activity!$C31*Activity!$D31*Activity!N31</f>
        <v>0.70885219665471577</v>
      </c>
      <c r="M32" s="549">
        <f>Activity!$C31*Activity!$D31*Activity!O31</f>
        <v>2.7645235669533919</v>
      </c>
      <c r="N32" s="413">
        <v>0</v>
      </c>
      <c r="O32" s="551">
        <f>Activity!C31*Activity!D31</f>
        <v>17.721304916367895</v>
      </c>
      <c r="P32" s="558">
        <f>Activity!X31</f>
        <v>0</v>
      </c>
    </row>
    <row r="33" spans="2:16">
      <c r="B33" s="7">
        <f t="shared" si="1"/>
        <v>2019</v>
      </c>
      <c r="C33" s="772">
        <f>Activity!$C32*Activity!$D32*Activity!E32</f>
        <v>8.1066516642422819</v>
      </c>
      <c r="D33" s="551">
        <f>Activity!$C32*Activity!$D32*Activity!F32</f>
        <v>2.4040415280166769</v>
      </c>
      <c r="E33" s="549">
        <f>Activity!$C32*Activity!$D32*Activity!G32</f>
        <v>0</v>
      </c>
      <c r="F33" s="551">
        <f>Activity!$C32*Activity!$D32*Activity!H32</f>
        <v>0</v>
      </c>
      <c r="G33" s="551">
        <f>Activity!$C32*Activity!$D32*Activity!I32</f>
        <v>1.8449621028965193</v>
      </c>
      <c r="H33" s="551">
        <f>Activity!$C32*Activity!$D32*Activity!J32</f>
        <v>0.5031714826081416</v>
      </c>
      <c r="I33" s="551">
        <f>Activity!$C32*Activity!$D32*Activity!K32</f>
        <v>0.1677238275360472</v>
      </c>
      <c r="J33" s="552">
        <f>Activity!$C32*Activity!$D32*Activity!L32</f>
        <v>1.3417906202883776</v>
      </c>
      <c r="K33" s="551">
        <f>Activity!$C32*Activity!$D32*Activity!M32</f>
        <v>0.6149873676321731</v>
      </c>
      <c r="L33" s="551">
        <f>Activity!$C32*Activity!$D32*Activity!N32</f>
        <v>0.74543923349354313</v>
      </c>
      <c r="M33" s="549">
        <f>Activity!$C32*Activity!$D32*Activity!O32</f>
        <v>2.9072130106248184</v>
      </c>
      <c r="N33" s="413">
        <v>0</v>
      </c>
      <c r="O33" s="551">
        <f>Activity!C32*Activity!D32</f>
        <v>18.635980837338579</v>
      </c>
      <c r="P33" s="558">
        <f>Activity!X32</f>
        <v>0</v>
      </c>
    </row>
    <row r="34" spans="2:16">
      <c r="B34" s="7">
        <f t="shared" si="1"/>
        <v>2020</v>
      </c>
      <c r="C34" s="772">
        <f>Activity!$C33*Activity!$D33*Activity!E33</f>
        <v>8.5170556055666182</v>
      </c>
      <c r="D34" s="551">
        <f>Activity!$C33*Activity!$D33*Activity!F33</f>
        <v>2.525747524409411</v>
      </c>
      <c r="E34" s="549">
        <f>Activity!$C33*Activity!$D33*Activity!G33</f>
        <v>0</v>
      </c>
      <c r="F34" s="551">
        <f>Activity!$C33*Activity!$D33*Activity!H33</f>
        <v>0</v>
      </c>
      <c r="G34" s="551">
        <f>Activity!$C33*Activity!$D33*Activity!I33</f>
        <v>1.9383643791979199</v>
      </c>
      <c r="H34" s="551">
        <f>Activity!$C33*Activity!$D33*Activity!J33</f>
        <v>0.52864483069034174</v>
      </c>
      <c r="I34" s="551">
        <f>Activity!$C33*Activity!$D33*Activity!K33</f>
        <v>0.17621494356344725</v>
      </c>
      <c r="J34" s="552">
        <f>Activity!$C33*Activity!$D33*Activity!L33</f>
        <v>1.409719548507578</v>
      </c>
      <c r="K34" s="551">
        <f>Activity!$C33*Activity!$D33*Activity!M33</f>
        <v>0.64612145973264001</v>
      </c>
      <c r="L34" s="551">
        <f>Activity!$C33*Activity!$D33*Activity!N33</f>
        <v>0.7831775269486545</v>
      </c>
      <c r="M34" s="549">
        <f>Activity!$C33*Activity!$D33*Activity!O33</f>
        <v>3.0543923550997523</v>
      </c>
      <c r="N34" s="413">
        <v>0</v>
      </c>
      <c r="O34" s="551">
        <f>Activity!C33*Activity!D33</f>
        <v>19.579438173716362</v>
      </c>
      <c r="P34" s="558">
        <f>Activity!X33</f>
        <v>0</v>
      </c>
    </row>
    <row r="35" spans="2:16">
      <c r="B35" s="7">
        <f t="shared" si="1"/>
        <v>2021</v>
      </c>
      <c r="C35" s="772">
        <f>Activity!$C34*Activity!$D34*Activity!E34</f>
        <v>8.9401207753896781</v>
      </c>
      <c r="D35" s="551">
        <f>Activity!$C34*Activity!$D34*Activity!F34</f>
        <v>2.6512082299431459</v>
      </c>
      <c r="E35" s="549">
        <f>Activity!$C34*Activity!$D34*Activity!G34</f>
        <v>0</v>
      </c>
      <c r="F35" s="551">
        <f>Activity!$C34*Activity!$D34*Activity!H34</f>
        <v>0</v>
      </c>
      <c r="G35" s="551">
        <f>Activity!$C34*Activity!$D34*Activity!I34</f>
        <v>2.0346481764679956</v>
      </c>
      <c r="H35" s="551">
        <f>Activity!$C34*Activity!$D34*Activity!J34</f>
        <v>0.55490404812763516</v>
      </c>
      <c r="I35" s="551">
        <f>Activity!$C34*Activity!$D34*Activity!K34</f>
        <v>0.18496801604254504</v>
      </c>
      <c r="J35" s="552">
        <f>Activity!$C34*Activity!$D34*Activity!L34</f>
        <v>1.4797441283403603</v>
      </c>
      <c r="K35" s="551">
        <f>Activity!$C34*Activity!$D34*Activity!M34</f>
        <v>0.67821605882266522</v>
      </c>
      <c r="L35" s="551">
        <f>Activity!$C34*Activity!$D34*Activity!N34</f>
        <v>0.82208007130020022</v>
      </c>
      <c r="M35" s="549">
        <f>Activity!$C34*Activity!$D34*Activity!O34</f>
        <v>3.2061122780707807</v>
      </c>
      <c r="N35" s="413">
        <v>0</v>
      </c>
      <c r="O35" s="551">
        <f>Activity!C34*Activity!D34</f>
        <v>20.552001782505005</v>
      </c>
      <c r="P35" s="558">
        <f>Activity!X34</f>
        <v>0</v>
      </c>
    </row>
    <row r="36" spans="2:16">
      <c r="B36" s="7">
        <f t="shared" si="1"/>
        <v>2022</v>
      </c>
      <c r="C36" s="772">
        <f>Activity!$C35*Activity!$D35*Activity!E35</f>
        <v>9.3759674400853577</v>
      </c>
      <c r="D36" s="551">
        <f>Activity!$C35*Activity!$D35*Activity!F35</f>
        <v>2.7804593098184163</v>
      </c>
      <c r="E36" s="549">
        <f>Activity!$C35*Activity!$D35*Activity!G35</f>
        <v>0</v>
      </c>
      <c r="F36" s="551">
        <f>Activity!$C35*Activity!$D35*Activity!H35</f>
        <v>0</v>
      </c>
      <c r="G36" s="551">
        <f>Activity!$C35*Activity!$D35*Activity!I35</f>
        <v>2.1338408656745984</v>
      </c>
      <c r="H36" s="551">
        <f>Activity!$C35*Activity!$D35*Activity!J35</f>
        <v>0.58195659972943592</v>
      </c>
      <c r="I36" s="551">
        <f>Activity!$C35*Activity!$D35*Activity!K35</f>
        <v>0.1939855332431453</v>
      </c>
      <c r="J36" s="552">
        <f>Activity!$C35*Activity!$D35*Activity!L35</f>
        <v>1.5518842659451624</v>
      </c>
      <c r="K36" s="551">
        <f>Activity!$C35*Activity!$D35*Activity!M35</f>
        <v>0.71128028855819947</v>
      </c>
      <c r="L36" s="551">
        <f>Activity!$C35*Activity!$D35*Activity!N35</f>
        <v>0.8621579255250903</v>
      </c>
      <c r="M36" s="549">
        <f>Activity!$C35*Activity!$D35*Activity!O35</f>
        <v>3.3624159095478521</v>
      </c>
      <c r="N36" s="413">
        <v>0</v>
      </c>
      <c r="O36" s="551">
        <f>Activity!C35*Activity!D35</f>
        <v>21.553948138127257</v>
      </c>
      <c r="P36" s="558">
        <f>Activity!X35</f>
        <v>0</v>
      </c>
    </row>
    <row r="37" spans="2:16">
      <c r="B37" s="7">
        <f t="shared" si="1"/>
        <v>2023</v>
      </c>
      <c r="C37" s="772">
        <f>Activity!$C36*Activity!$D36*Activity!E36</f>
        <v>9.824691988806407</v>
      </c>
      <c r="D37" s="551">
        <f>Activity!$C36*Activity!$D36*Activity!F36</f>
        <v>2.9135293484046585</v>
      </c>
      <c r="E37" s="549">
        <f>Activity!$C36*Activity!$D36*Activity!G36</f>
        <v>0</v>
      </c>
      <c r="F37" s="551">
        <f>Activity!$C36*Activity!$D36*Activity!H36</f>
        <v>0</v>
      </c>
      <c r="G37" s="551">
        <f>Activity!$C36*Activity!$D36*Activity!I36</f>
        <v>2.2359643836593892</v>
      </c>
      <c r="H37" s="551">
        <f>Activity!$C36*Activity!$D36*Activity!J36</f>
        <v>0.60980846827074253</v>
      </c>
      <c r="I37" s="551">
        <f>Activity!$C36*Activity!$D36*Activity!K36</f>
        <v>0.20326948942358081</v>
      </c>
      <c r="J37" s="552">
        <f>Activity!$C36*Activity!$D36*Activity!L36</f>
        <v>1.6261559153886465</v>
      </c>
      <c r="K37" s="551">
        <f>Activity!$C36*Activity!$D36*Activity!M36</f>
        <v>0.74532146121979648</v>
      </c>
      <c r="L37" s="551">
        <f>Activity!$C36*Activity!$D36*Activity!N36</f>
        <v>0.9034199529936926</v>
      </c>
      <c r="M37" s="549">
        <f>Activity!$C36*Activity!$D36*Activity!O36</f>
        <v>3.5233378166754012</v>
      </c>
      <c r="N37" s="413">
        <v>0</v>
      </c>
      <c r="O37" s="551">
        <f>Activity!C36*Activity!D36</f>
        <v>22.585498824842315</v>
      </c>
      <c r="P37" s="558">
        <f>Activity!X36</f>
        <v>0</v>
      </c>
    </row>
    <row r="38" spans="2:16">
      <c r="B38" s="7">
        <f t="shared" si="1"/>
        <v>2024</v>
      </c>
      <c r="C38" s="772">
        <f>Activity!$C37*Activity!$D37*Activity!E37</f>
        <v>10.286363836009997</v>
      </c>
      <c r="D38" s="551">
        <f>Activity!$C37*Activity!$D37*Activity!F37</f>
        <v>3.0504389306788267</v>
      </c>
      <c r="E38" s="549">
        <f>Activity!$C37*Activity!$D37*Activity!G37</f>
        <v>0</v>
      </c>
      <c r="F38" s="551">
        <f>Activity!$C37*Activity!$D37*Activity!H37</f>
        <v>0</v>
      </c>
      <c r="G38" s="551">
        <f>Activity!$C37*Activity!$D37*Activity!I37</f>
        <v>2.3410345281953786</v>
      </c>
      <c r="H38" s="551">
        <f>Activity!$C37*Activity!$D37*Activity!J37</f>
        <v>0.63846396223510327</v>
      </c>
      <c r="I38" s="551">
        <f>Activity!$C37*Activity!$D37*Activity!K37</f>
        <v>0.2128213207450344</v>
      </c>
      <c r="J38" s="552">
        <f>Activity!$C37*Activity!$D37*Activity!L37</f>
        <v>1.7025705659602752</v>
      </c>
      <c r="K38" s="551">
        <f>Activity!$C37*Activity!$D37*Activity!M37</f>
        <v>0.78034484273179283</v>
      </c>
      <c r="L38" s="551">
        <f>Activity!$C37*Activity!$D37*Activity!N37</f>
        <v>0.94587253664459736</v>
      </c>
      <c r="M38" s="549">
        <f>Activity!$C37*Activity!$D37*Activity!O37</f>
        <v>3.6889028929139296</v>
      </c>
      <c r="N38" s="413">
        <v>0</v>
      </c>
      <c r="O38" s="551">
        <f>Activity!C37*Activity!D37</f>
        <v>23.646813416114934</v>
      </c>
      <c r="P38" s="558">
        <f>Activity!X37</f>
        <v>0</v>
      </c>
    </row>
    <row r="39" spans="2:16">
      <c r="B39" s="7">
        <f t="shared" si="1"/>
        <v>2025</v>
      </c>
      <c r="C39" s="772">
        <f>Activity!$C38*Activity!$D38*Activity!E38</f>
        <v>10.761022034568603</v>
      </c>
      <c r="D39" s="551">
        <f>Activity!$C38*Activity!$D38*Activity!F38</f>
        <v>3.1911996378375855</v>
      </c>
      <c r="E39" s="549">
        <f>Activity!$C38*Activity!$D38*Activity!G38</f>
        <v>0</v>
      </c>
      <c r="F39" s="551">
        <f>Activity!$C38*Activity!$D38*Activity!H38</f>
        <v>0</v>
      </c>
      <c r="G39" s="551">
        <f>Activity!$C38*Activity!$D38*Activity!I38</f>
        <v>2.449060187177682</v>
      </c>
      <c r="H39" s="551">
        <f>Activity!$C38*Activity!$D38*Activity!J38</f>
        <v>0.66792550559391317</v>
      </c>
      <c r="I39" s="551">
        <f>Activity!$C38*Activity!$D38*Activity!K38</f>
        <v>0.22264183519797107</v>
      </c>
      <c r="J39" s="552">
        <f>Activity!$C38*Activity!$D38*Activity!L38</f>
        <v>1.7811346815837685</v>
      </c>
      <c r="K39" s="551">
        <f>Activity!$C38*Activity!$D38*Activity!M38</f>
        <v>0.81635339572589394</v>
      </c>
      <c r="L39" s="551">
        <f>Activity!$C38*Activity!$D38*Activity!N38</f>
        <v>0.98951926754653818</v>
      </c>
      <c r="M39" s="549">
        <f>Activity!$C38*Activity!$D38*Activity!O38</f>
        <v>3.8591251434314988</v>
      </c>
      <c r="N39" s="413">
        <v>0</v>
      </c>
      <c r="O39" s="551">
        <f>Activity!C38*Activity!D38</f>
        <v>24.737981688663453</v>
      </c>
      <c r="P39" s="558">
        <f>Activity!X38</f>
        <v>0</v>
      </c>
    </row>
    <row r="40" spans="2:16">
      <c r="B40" s="7">
        <f t="shared" si="1"/>
        <v>2026</v>
      </c>
      <c r="C40" s="772">
        <f>Activity!$C39*Activity!$D39*Activity!E39</f>
        <v>11.248671574862911</v>
      </c>
      <c r="D40" s="551">
        <f>Activity!$C39*Activity!$D39*Activity!F39</f>
        <v>3.3358129497869324</v>
      </c>
      <c r="E40" s="549">
        <f>Activity!$C39*Activity!$D39*Activity!G39</f>
        <v>0</v>
      </c>
      <c r="F40" s="551">
        <f>Activity!$C39*Activity!$D39*Activity!H39</f>
        <v>0</v>
      </c>
      <c r="G40" s="551">
        <f>Activity!$C39*Activity!$D39*Activity!I39</f>
        <v>2.5600424963481112</v>
      </c>
      <c r="H40" s="551">
        <f>Activity!$C39*Activity!$D39*Activity!J39</f>
        <v>0.69819340809493935</v>
      </c>
      <c r="I40" s="551">
        <f>Activity!$C39*Activity!$D39*Activity!K39</f>
        <v>0.23273113603164641</v>
      </c>
      <c r="J40" s="552">
        <f>Activity!$C39*Activity!$D39*Activity!L39</f>
        <v>1.8618490882531713</v>
      </c>
      <c r="K40" s="551">
        <f>Activity!$C39*Activity!$D39*Activity!M39</f>
        <v>0.85334749878270366</v>
      </c>
      <c r="L40" s="551">
        <f>Activity!$C39*Activity!$D39*Activity!N39</f>
        <v>1.0343606045850953</v>
      </c>
      <c r="M40" s="549">
        <f>Activity!$C39*Activity!$D39*Activity!O39</f>
        <v>4.0340063578818715</v>
      </c>
      <c r="N40" s="413">
        <v>0</v>
      </c>
      <c r="O40" s="551">
        <f>Activity!C39*Activity!D39</f>
        <v>25.859015114627383</v>
      </c>
      <c r="P40" s="558">
        <f>Activity!X39</f>
        <v>0</v>
      </c>
    </row>
    <row r="41" spans="2:16">
      <c r="B41" s="7">
        <f t="shared" si="1"/>
        <v>2027</v>
      </c>
      <c r="C41" s="772">
        <f>Activity!$C40*Activity!$D40*Activity!E40</f>
        <v>11.749279343239071</v>
      </c>
      <c r="D41" s="551">
        <f>Activity!$C40*Activity!$D40*Activity!F40</f>
        <v>3.4842690466157245</v>
      </c>
      <c r="E41" s="549">
        <f>Activity!$C40*Activity!$D40*Activity!G40</f>
        <v>0</v>
      </c>
      <c r="F41" s="551">
        <f>Activity!$C40*Activity!$D40*Activity!H40</f>
        <v>0</v>
      </c>
      <c r="G41" s="551">
        <f>Activity!$C40*Activity!$D40*Activity!I40</f>
        <v>2.6739739194957886</v>
      </c>
      <c r="H41" s="551">
        <f>Activity!$C40*Activity!$D40*Activity!J40</f>
        <v>0.72926561440794235</v>
      </c>
      <c r="I41" s="551">
        <f>Activity!$C40*Activity!$D40*Activity!K40</f>
        <v>0.24308853813598075</v>
      </c>
      <c r="J41" s="552">
        <f>Activity!$C40*Activity!$D40*Activity!L40</f>
        <v>1.944708305087846</v>
      </c>
      <c r="K41" s="551">
        <f>Activity!$C40*Activity!$D40*Activity!M40</f>
        <v>0.89132463983192955</v>
      </c>
      <c r="L41" s="551">
        <f>Activity!$C40*Activity!$D40*Activity!N40</f>
        <v>1.0803935028265812</v>
      </c>
      <c r="M41" s="549">
        <f>Activity!$C40*Activity!$D40*Activity!O40</f>
        <v>4.213534661023667</v>
      </c>
      <c r="N41" s="413">
        <v>0</v>
      </c>
      <c r="O41" s="551">
        <f>Activity!C40*Activity!D40</f>
        <v>27.00983757066453</v>
      </c>
      <c r="P41" s="558">
        <f>Activity!X40</f>
        <v>0</v>
      </c>
    </row>
    <row r="42" spans="2:16">
      <c r="B42" s="7">
        <f t="shared" si="1"/>
        <v>2028</v>
      </c>
      <c r="C42" s="772">
        <f>Activity!$C41*Activity!$D41*Activity!E41</f>
        <v>12.262769711036027</v>
      </c>
      <c r="D42" s="551">
        <f>Activity!$C41*Activity!$D41*Activity!F41</f>
        <v>3.6365455005141318</v>
      </c>
      <c r="E42" s="549">
        <f>Activity!$C41*Activity!$D41*Activity!G41</f>
        <v>0</v>
      </c>
      <c r="F42" s="551">
        <f>Activity!$C41*Activity!$D41*Activity!H41</f>
        <v>0</v>
      </c>
      <c r="G42" s="551">
        <f>Activity!$C41*Activity!$D41*Activity!I41</f>
        <v>2.7908372445806129</v>
      </c>
      <c r="H42" s="551">
        <f>Activity!$C41*Activity!$D41*Activity!J41</f>
        <v>0.76113743034016712</v>
      </c>
      <c r="I42" s="551">
        <f>Activity!$C41*Activity!$D41*Activity!K41</f>
        <v>0.25371247678005571</v>
      </c>
      <c r="J42" s="552">
        <f>Activity!$C41*Activity!$D41*Activity!L41</f>
        <v>2.0296998142404457</v>
      </c>
      <c r="K42" s="551">
        <f>Activity!$C41*Activity!$D41*Activity!M41</f>
        <v>0.930279081526871</v>
      </c>
      <c r="L42" s="551">
        <f>Activity!$C41*Activity!$D41*Activity!N41</f>
        <v>1.1276110079113588</v>
      </c>
      <c r="M42" s="549">
        <f>Activity!$C41*Activity!$D41*Activity!O41</f>
        <v>4.3976829308542991</v>
      </c>
      <c r="N42" s="413">
        <v>0</v>
      </c>
      <c r="O42" s="551">
        <f>Activity!C41*Activity!D41</f>
        <v>28.190275197783969</v>
      </c>
      <c r="P42" s="558">
        <f>Activity!X41</f>
        <v>0</v>
      </c>
    </row>
    <row r="43" spans="2:16">
      <c r="B43" s="7">
        <f t="shared" si="1"/>
        <v>2029</v>
      </c>
      <c r="C43" s="772">
        <f>Activity!$C42*Activity!$D42*Activity!E42</f>
        <v>12.789019723037368</v>
      </c>
      <c r="D43" s="551">
        <f>Activity!$C42*Activity!$D42*Activity!F42</f>
        <v>3.7926058489007368</v>
      </c>
      <c r="E43" s="549">
        <f>Activity!$C42*Activity!$D42*Activity!G42</f>
        <v>0</v>
      </c>
      <c r="F43" s="551">
        <f>Activity!$C42*Activity!$D42*Activity!H42</f>
        <v>0</v>
      </c>
      <c r="G43" s="551">
        <f>Activity!$C42*Activity!$D42*Activity!I42</f>
        <v>2.9106044886912632</v>
      </c>
      <c r="H43" s="551">
        <f>Activity!$C42*Activity!$D42*Activity!J42</f>
        <v>0.79380122418852628</v>
      </c>
      <c r="I43" s="551">
        <f>Activity!$C42*Activity!$D42*Activity!K42</f>
        <v>0.26460040806284207</v>
      </c>
      <c r="J43" s="552">
        <f>Activity!$C42*Activity!$D42*Activity!L42</f>
        <v>2.1168032645027366</v>
      </c>
      <c r="K43" s="551">
        <f>Activity!$C42*Activity!$D42*Activity!M42</f>
        <v>0.97020149623042107</v>
      </c>
      <c r="L43" s="551">
        <f>Activity!$C42*Activity!$D42*Activity!N42</f>
        <v>1.1760018136126316</v>
      </c>
      <c r="M43" s="549">
        <f>Activity!$C42*Activity!$D42*Activity!O42</f>
        <v>4.586407073089263</v>
      </c>
      <c r="N43" s="413">
        <v>0</v>
      </c>
      <c r="O43" s="551">
        <f>Activity!C42*Activity!D42</f>
        <v>29.400045340315788</v>
      </c>
      <c r="P43" s="558">
        <f>Activity!X42</f>
        <v>0</v>
      </c>
    </row>
    <row r="44" spans="2:16">
      <c r="B44" s="7">
        <f t="shared" si="1"/>
        <v>2030</v>
      </c>
      <c r="C44" s="772">
        <f>Activity!$C43*Activity!$D43*Activity!E43</f>
        <v>13.337273999999999</v>
      </c>
      <c r="D44" s="551">
        <f>Activity!$C43*Activity!$D43*Activity!F43</f>
        <v>3.9551916</v>
      </c>
      <c r="E44" s="549">
        <f>Activity!$C43*Activity!$D43*Activity!G43</f>
        <v>0</v>
      </c>
      <c r="F44" s="551">
        <f>Activity!$C43*Activity!$D43*Activity!H43</f>
        <v>0</v>
      </c>
      <c r="G44" s="551">
        <f>Activity!$C43*Activity!$D43*Activity!I43</f>
        <v>3.0353796000000002</v>
      </c>
      <c r="H44" s="551">
        <f>Activity!$C43*Activity!$D43*Activity!J43</f>
        <v>0.82783079999999998</v>
      </c>
      <c r="I44" s="551">
        <f>Activity!$C43*Activity!$D43*Activity!K43</f>
        <v>0.27594359999999996</v>
      </c>
      <c r="J44" s="552">
        <f>Activity!$C43*Activity!$D43*Activity!L43</f>
        <v>2.2075487999999996</v>
      </c>
      <c r="K44" s="551">
        <f>Activity!$C43*Activity!$D43*Activity!M43</f>
        <v>1.0117932000000001</v>
      </c>
      <c r="L44" s="551">
        <f>Activity!$C43*Activity!$D43*Activity!N43</f>
        <v>1.226416</v>
      </c>
      <c r="M44" s="549">
        <f>Activity!$C43*Activity!$D43*Activity!O43</f>
        <v>4.7830224000000001</v>
      </c>
      <c r="N44" s="413">
        <v>0</v>
      </c>
      <c r="O44" s="551">
        <f>Activity!C43*Activity!D43</f>
        <v>30.660399999999999</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30" activePane="bottomRight" state="frozen"/>
      <selection activeCell="E19" sqref="E19"/>
      <selection pane="topRight" activeCell="E19" sqref="E19"/>
      <selection pane="bottomLeft" activeCell="E19" sqref="E19"/>
      <selection pane="bottomRight" activeCell="C32" sqref="C3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4" zoomScaleNormal="100" workbookViewId="0">
      <selection activeCell="B28" sqref="B28"/>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Paser</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30" t="s">
        <v>91</v>
      </c>
      <c r="D12" s="831"/>
      <c r="E12" s="831"/>
      <c r="F12" s="831"/>
      <c r="G12" s="831"/>
      <c r="H12" s="831"/>
      <c r="I12" s="831"/>
      <c r="J12" s="831"/>
      <c r="K12" s="831"/>
      <c r="L12" s="831"/>
      <c r="M12" s="832"/>
      <c r="N12" s="655"/>
      <c r="O12" s="656"/>
      <c r="P12" s="653"/>
      <c r="Q12" s="652"/>
      <c r="S12" s="654"/>
      <c r="T12" s="830" t="s">
        <v>91</v>
      </c>
      <c r="U12" s="831"/>
      <c r="V12" s="831"/>
      <c r="W12" s="831"/>
      <c r="X12" s="831"/>
      <c r="Y12" s="831"/>
      <c r="Z12" s="831"/>
      <c r="AA12" s="831"/>
      <c r="AB12" s="831"/>
      <c r="AC12" s="831"/>
      <c r="AD12" s="832"/>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686">
        <f>IF(Select2=1,Food!$K19,"")</f>
        <v>0</v>
      </c>
      <c r="D17" s="687">
        <f>IF(Select2=1,Paper!$K19,"")</f>
        <v>0</v>
      </c>
      <c r="E17" s="687">
        <f>IF(Select2=1,Nappies!$K19,"")</f>
        <v>0</v>
      </c>
      <c r="F17" s="687">
        <f>IF(Select2=1,Garden!$K19,"")</f>
        <v>0</v>
      </c>
      <c r="G17" s="687">
        <f>IF(Select2=1,Wood!$K19,"")</f>
        <v>0</v>
      </c>
      <c r="H17" s="687">
        <f>IF(Select2=1,Textiles!$K19,"")</f>
        <v>0</v>
      </c>
      <c r="I17" s="688">
        <f>Sludge!K19</f>
        <v>0</v>
      </c>
      <c r="J17" s="689" t="str">
        <f>IF(Select2=2,MSW!$K19,"")</f>
        <v/>
      </c>
      <c r="K17" s="688">
        <f>Industry!$K19</f>
        <v>0</v>
      </c>
      <c r="L17" s="690">
        <f>SUM(C17:K17)</f>
        <v>0</v>
      </c>
      <c r="M17" s="691">
        <f>Recovery_OX!C12</f>
        <v>0</v>
      </c>
      <c r="N17" s="650"/>
      <c r="O17" s="692">
        <f>(L17-M17)*(1-Recovery_OX!F12)</f>
        <v>0</v>
      </c>
      <c r="P17" s="693"/>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4">
        <f>(AC17-AD17)*(1-Recovery_OX!U12)</f>
        <v>0</v>
      </c>
      <c r="AH17" s="637"/>
    </row>
    <row r="18" spans="2:34">
      <c r="B18" s="695">
        <f t="shared" ref="B18:B81" si="1">B17+1</f>
        <v>2001</v>
      </c>
      <c r="C18" s="696">
        <f>IF(Select2=1,Food!$K20,"")</f>
        <v>0.19971620138267268</v>
      </c>
      <c r="D18" s="697">
        <f>IF(Select2=1,Paper!$K20,"")</f>
        <v>1.0487629882283517E-2</v>
      </c>
      <c r="E18" s="687">
        <f>IF(Select2=1,Nappies!$K20,"")</f>
        <v>3.3070918398996361E-2</v>
      </c>
      <c r="F18" s="697">
        <f>IF(Select2=1,Garden!$K20,"")</f>
        <v>0</v>
      </c>
      <c r="G18" s="687">
        <f>IF(Select2=1,Wood!$K20,"")</f>
        <v>0</v>
      </c>
      <c r="H18" s="697">
        <f>IF(Select2=1,Textiles!$K20,"")</f>
        <v>2.4830768904935624E-3</v>
      </c>
      <c r="I18" s="698">
        <f>Sludge!K20</f>
        <v>0</v>
      </c>
      <c r="J18" s="698" t="str">
        <f>IF(Select2=2,MSW!$K20,"")</f>
        <v/>
      </c>
      <c r="K18" s="698">
        <f>Industry!$K20</f>
        <v>0</v>
      </c>
      <c r="L18" s="699">
        <f>SUM(C18:K18)</f>
        <v>0.24575782655444614</v>
      </c>
      <c r="M18" s="700">
        <f>Recovery_OX!C13</f>
        <v>0</v>
      </c>
      <c r="N18" s="650"/>
      <c r="O18" s="701">
        <f>(L18-M18)*(1-Recovery_OX!F13)</f>
        <v>0.24575782655444614</v>
      </c>
      <c r="P18" s="693"/>
      <c r="Q18" s="652"/>
      <c r="S18" s="695">
        <f t="shared" ref="S18:S81" si="2">S17+1</f>
        <v>2001</v>
      </c>
      <c r="T18" s="696">
        <f>IF(Select2=1,Food!$W20,"")</f>
        <v>0.1336192248322966</v>
      </c>
      <c r="U18" s="697">
        <f>IF(Select2=1,Paper!$W20,"")</f>
        <v>2.1668656781577512E-2</v>
      </c>
      <c r="V18" s="687">
        <f>IF(Select2=1,Nappies!$W20,"")</f>
        <v>0</v>
      </c>
      <c r="W18" s="697">
        <f>IF(Select2=1,Garden!$W20,"")</f>
        <v>0</v>
      </c>
      <c r="X18" s="687">
        <f>IF(Select2=1,Wood!$W20,"")</f>
        <v>9.0947255725606791E-3</v>
      </c>
      <c r="Y18" s="697">
        <f>IF(Select2=1,Textiles!$W20,"")</f>
        <v>2.7211801539655479E-3</v>
      </c>
      <c r="Z18" s="689">
        <f>Sludge!W20</f>
        <v>0</v>
      </c>
      <c r="AA18" s="689" t="str">
        <f>IF(Select2=2,MSW!$W20,"")</f>
        <v/>
      </c>
      <c r="AB18" s="698">
        <f>Industry!$W20</f>
        <v>0</v>
      </c>
      <c r="AC18" s="699">
        <f t="shared" si="0"/>
        <v>0.16710378734040035</v>
      </c>
      <c r="AD18" s="700">
        <f>Recovery_OX!R13</f>
        <v>0</v>
      </c>
      <c r="AE18" s="650"/>
      <c r="AF18" s="702">
        <f>(AC18-AD18)*(1-Recovery_OX!U13)</f>
        <v>0.16710378734040035</v>
      </c>
      <c r="AH18" s="637"/>
    </row>
    <row r="19" spans="2:34">
      <c r="B19" s="695">
        <f t="shared" si="1"/>
        <v>2002</v>
      </c>
      <c r="C19" s="696">
        <f>IF(Select2=1,Food!$K21,"")</f>
        <v>0.33771532613798338</v>
      </c>
      <c r="D19" s="697">
        <f>IF(Select2=1,Paper!$K21,"")</f>
        <v>2.0482864366725573E-2</v>
      </c>
      <c r="E19" s="687">
        <f>IF(Select2=1,Nappies!$K21,"")</f>
        <v>6.1654803846342088E-2</v>
      </c>
      <c r="F19" s="697">
        <f>IF(Select2=1,Garden!$K21,"")</f>
        <v>0</v>
      </c>
      <c r="G19" s="687">
        <f>IF(Select2=1,Wood!$K21,"")</f>
        <v>0</v>
      </c>
      <c r="H19" s="697">
        <f>IF(Select2=1,Textiles!$K21,"")</f>
        <v>4.8495730428137745E-3</v>
      </c>
      <c r="I19" s="698">
        <f>Sludge!K21</f>
        <v>0</v>
      </c>
      <c r="J19" s="698" t="str">
        <f>IF(Select2=2,MSW!$K21,"")</f>
        <v/>
      </c>
      <c r="K19" s="698">
        <f>Industry!$K21</f>
        <v>0</v>
      </c>
      <c r="L19" s="699">
        <f t="shared" ref="L19:L82" si="3">SUM(C19:K19)</f>
        <v>0.4247025673938648</v>
      </c>
      <c r="M19" s="700">
        <f>Recovery_OX!C14</f>
        <v>0</v>
      </c>
      <c r="N19" s="650"/>
      <c r="O19" s="701">
        <f>(L19-M19)*(1-Recovery_OX!F14)</f>
        <v>0.4247025673938648</v>
      </c>
      <c r="P19" s="693"/>
      <c r="Q19" s="652"/>
      <c r="S19" s="695">
        <f t="shared" si="2"/>
        <v>2002</v>
      </c>
      <c r="T19" s="696">
        <f>IF(Select2=1,Food!$W21,"")</f>
        <v>0.2259469175767061</v>
      </c>
      <c r="U19" s="697">
        <f>IF(Select2=1,Paper!$W21,"")</f>
        <v>4.231996769984623E-2</v>
      </c>
      <c r="V19" s="687">
        <f>IF(Select2=1,Nappies!$W21,"")</f>
        <v>0</v>
      </c>
      <c r="W19" s="697">
        <f>IF(Select2=1,Garden!$W21,"")</f>
        <v>0</v>
      </c>
      <c r="X19" s="687">
        <f>IF(Select2=1,Wood!$W21,"")</f>
        <v>1.806450311530499E-2</v>
      </c>
      <c r="Y19" s="697">
        <f>IF(Select2=1,Textiles!$W21,"")</f>
        <v>5.3146005948644104E-3</v>
      </c>
      <c r="Z19" s="689">
        <f>Sludge!W21</f>
        <v>0</v>
      </c>
      <c r="AA19" s="689" t="str">
        <f>IF(Select2=2,MSW!$W21,"")</f>
        <v/>
      </c>
      <c r="AB19" s="698">
        <f>Industry!$W21</f>
        <v>0</v>
      </c>
      <c r="AC19" s="699">
        <f t="shared" si="0"/>
        <v>0.29164598898672178</v>
      </c>
      <c r="AD19" s="700">
        <f>Recovery_OX!R14</f>
        <v>0</v>
      </c>
      <c r="AE19" s="650"/>
      <c r="AF19" s="702">
        <f>(AC19-AD19)*(1-Recovery_OX!U14)</f>
        <v>0.29164598898672178</v>
      </c>
      <c r="AH19" s="637"/>
    </row>
    <row r="20" spans="2:34">
      <c r="B20" s="695">
        <f t="shared" si="1"/>
        <v>2003</v>
      </c>
      <c r="C20" s="696">
        <f>IF(Select2=1,Food!$K22,"")</f>
        <v>0.3530312323985963</v>
      </c>
      <c r="D20" s="697">
        <f>IF(Select2=1,Paper!$K22,"")</f>
        <v>2.5749028830340408E-2</v>
      </c>
      <c r="E20" s="687">
        <f>IF(Select2=1,Nappies!$K22,"")</f>
        <v>7.2988549256165894E-2</v>
      </c>
      <c r="F20" s="697">
        <f>IF(Select2=1,Garden!$K22,"")</f>
        <v>0</v>
      </c>
      <c r="G20" s="687">
        <f>IF(Select2=1,Wood!$K22,"")</f>
        <v>0</v>
      </c>
      <c r="H20" s="697">
        <f>IF(Select2=1,Textiles!$K22,"")</f>
        <v>6.0964030156401283E-3</v>
      </c>
      <c r="I20" s="698">
        <f>Sludge!K22</f>
        <v>0</v>
      </c>
      <c r="J20" s="698" t="str">
        <f>IF(Select2=2,MSW!$K22,"")</f>
        <v/>
      </c>
      <c r="K20" s="698">
        <f>Industry!$K22</f>
        <v>0</v>
      </c>
      <c r="L20" s="699">
        <f t="shared" si="3"/>
        <v>0.45786521350074272</v>
      </c>
      <c r="M20" s="700">
        <f>Recovery_OX!C15</f>
        <v>0</v>
      </c>
      <c r="N20" s="650"/>
      <c r="O20" s="701">
        <f>(L20-M20)*(1-Recovery_OX!F15)</f>
        <v>0.45786521350074272</v>
      </c>
      <c r="P20" s="693"/>
      <c r="Q20" s="652"/>
      <c r="S20" s="695">
        <f t="shared" si="2"/>
        <v>2003</v>
      </c>
      <c r="T20" s="696">
        <f>IF(Select2=1,Food!$W22,"")</f>
        <v>0.23619395566364604</v>
      </c>
      <c r="U20" s="697">
        <f>IF(Select2=1,Paper!$W22,"")</f>
        <v>5.320047278995952E-2</v>
      </c>
      <c r="V20" s="687">
        <f>IF(Select2=1,Nappies!$W22,"")</f>
        <v>0</v>
      </c>
      <c r="W20" s="697">
        <f>IF(Select2=1,Garden!$W22,"")</f>
        <v>0</v>
      </c>
      <c r="X20" s="687">
        <f>IF(Select2=1,Wood!$W22,"")</f>
        <v>2.3210777609165338E-2</v>
      </c>
      <c r="Y20" s="697">
        <f>IF(Select2=1,Textiles!$W22,"")</f>
        <v>6.6809896061809631E-3</v>
      </c>
      <c r="Z20" s="689">
        <f>Sludge!W22</f>
        <v>0</v>
      </c>
      <c r="AA20" s="689" t="str">
        <f>IF(Select2=2,MSW!$W22,"")</f>
        <v/>
      </c>
      <c r="AB20" s="698">
        <f>Industry!$W22</f>
        <v>0</v>
      </c>
      <c r="AC20" s="699">
        <f t="shared" si="0"/>
        <v>0.31928619566895189</v>
      </c>
      <c r="AD20" s="700">
        <f>Recovery_OX!R15</f>
        <v>0</v>
      </c>
      <c r="AE20" s="650"/>
      <c r="AF20" s="702">
        <f>(AC20-AD20)*(1-Recovery_OX!U15)</f>
        <v>0.31928619566895189</v>
      </c>
      <c r="AH20" s="637"/>
    </row>
    <row r="21" spans="2:34">
      <c r="B21" s="695">
        <f t="shared" si="1"/>
        <v>2004</v>
      </c>
      <c r="C21" s="696">
        <f>IF(Select2=1,Food!$K23,"")</f>
        <v>0.36546891131151416</v>
      </c>
      <c r="D21" s="697">
        <f>IF(Select2=1,Paper!$K23,"")</f>
        <v>3.0773179322982822E-2</v>
      </c>
      <c r="E21" s="687">
        <f>IF(Select2=1,Nappies!$K23,"")</f>
        <v>8.2909946296785303E-2</v>
      </c>
      <c r="F21" s="697">
        <f>IF(Select2=1,Garden!$K23,"")</f>
        <v>0</v>
      </c>
      <c r="G21" s="687">
        <f>IF(Select2=1,Wood!$K23,"")</f>
        <v>0</v>
      </c>
      <c r="H21" s="697">
        <f>IF(Select2=1,Textiles!$K23,"")</f>
        <v>7.2859331690369889E-3</v>
      </c>
      <c r="I21" s="698">
        <f>Sludge!K23</f>
        <v>0</v>
      </c>
      <c r="J21" s="698" t="str">
        <f>IF(Select2=2,MSW!$K23,"")</f>
        <v/>
      </c>
      <c r="K21" s="698">
        <f>Industry!$K23</f>
        <v>0</v>
      </c>
      <c r="L21" s="699">
        <f t="shared" si="3"/>
        <v>0.48643797010031925</v>
      </c>
      <c r="M21" s="700">
        <f>Recovery_OX!C16</f>
        <v>0</v>
      </c>
      <c r="N21" s="650"/>
      <c r="O21" s="701">
        <f>(L21-M21)*(1-Recovery_OX!F16)</f>
        <v>0.48643797010031925</v>
      </c>
      <c r="P21" s="693"/>
      <c r="Q21" s="652"/>
      <c r="S21" s="695">
        <f t="shared" si="2"/>
        <v>2004</v>
      </c>
      <c r="T21" s="696">
        <f>IF(Select2=1,Food!$W23,"")</f>
        <v>0.24451532870975518</v>
      </c>
      <c r="U21" s="697">
        <f>IF(Select2=1,Paper!$W23,"")</f>
        <v>6.3580949014427318E-2</v>
      </c>
      <c r="V21" s="687">
        <f>IF(Select2=1,Nappies!$W23,"")</f>
        <v>0</v>
      </c>
      <c r="W21" s="697">
        <f>IF(Select2=1,Garden!$W23,"")</f>
        <v>0</v>
      </c>
      <c r="X21" s="687">
        <f>IF(Select2=1,Wood!$W23,"")</f>
        <v>2.8278917127838133E-2</v>
      </c>
      <c r="Y21" s="697">
        <f>IF(Select2=1,Textiles!$W23,"")</f>
        <v>7.9845842948350586E-3</v>
      </c>
      <c r="Z21" s="689">
        <f>Sludge!W23</f>
        <v>0</v>
      </c>
      <c r="AA21" s="689" t="str">
        <f>IF(Select2=2,MSW!$W23,"")</f>
        <v/>
      </c>
      <c r="AB21" s="698">
        <f>Industry!$W23</f>
        <v>0</v>
      </c>
      <c r="AC21" s="699">
        <f t="shared" si="0"/>
        <v>0.34435977914685567</v>
      </c>
      <c r="AD21" s="700">
        <f>Recovery_OX!R16</f>
        <v>0</v>
      </c>
      <c r="AE21" s="650"/>
      <c r="AF21" s="702">
        <f>(AC21-AD21)*(1-Recovery_OX!U16)</f>
        <v>0.34435977914685567</v>
      </c>
    </row>
    <row r="22" spans="2:34">
      <c r="B22" s="695">
        <f t="shared" si="1"/>
        <v>2005</v>
      </c>
      <c r="C22" s="696">
        <f>IF(Select2=1,Food!$K24,"")</f>
        <v>0.37300715275611523</v>
      </c>
      <c r="D22" s="697">
        <f>IF(Select2=1,Paper!$K24,"")</f>
        <v>3.5415709410864665E-2</v>
      </c>
      <c r="E22" s="687">
        <f>IF(Select2=1,Nappies!$K24,"")</f>
        <v>9.1147976491064223E-2</v>
      </c>
      <c r="F22" s="697">
        <f>IF(Select2=1,Garden!$K24,"")</f>
        <v>0</v>
      </c>
      <c r="G22" s="687">
        <f>IF(Select2=1,Wood!$K24,"")</f>
        <v>0</v>
      </c>
      <c r="H22" s="697">
        <f>IF(Select2=1,Textiles!$K24,"")</f>
        <v>8.3851099424387676E-3</v>
      </c>
      <c r="I22" s="698">
        <f>Sludge!K24</f>
        <v>0</v>
      </c>
      <c r="J22" s="698" t="str">
        <f>IF(Select2=2,MSW!$K24,"")</f>
        <v/>
      </c>
      <c r="K22" s="698">
        <f>Industry!$K24</f>
        <v>0</v>
      </c>
      <c r="L22" s="699">
        <f t="shared" si="3"/>
        <v>0.50795594860048288</v>
      </c>
      <c r="M22" s="700">
        <f>Recovery_OX!C17</f>
        <v>0</v>
      </c>
      <c r="N22" s="650"/>
      <c r="O22" s="701">
        <f>(L22-M22)*(1-Recovery_OX!F17)</f>
        <v>0.50795594860048288</v>
      </c>
      <c r="P22" s="641"/>
      <c r="Q22" s="652"/>
      <c r="S22" s="695">
        <f t="shared" si="2"/>
        <v>2005</v>
      </c>
      <c r="T22" s="696">
        <f>IF(Select2=1,Food!$W24,"")</f>
        <v>0.24955875518919393</v>
      </c>
      <c r="U22" s="697">
        <f>IF(Select2=1,Paper!$W24,"")</f>
        <v>7.3172953328232787E-2</v>
      </c>
      <c r="V22" s="687">
        <f>IF(Select2=1,Nappies!$W24,"")</f>
        <v>0</v>
      </c>
      <c r="W22" s="697">
        <f>IF(Select2=1,Garden!$W24,"")</f>
        <v>0</v>
      </c>
      <c r="X22" s="687">
        <f>IF(Select2=1,Wood!$W24,"")</f>
        <v>3.3136355764629921E-2</v>
      </c>
      <c r="Y22" s="697">
        <f>IF(Select2=1,Textiles!$W24,"")</f>
        <v>9.1891615807548135E-3</v>
      </c>
      <c r="Z22" s="689">
        <f>Sludge!W24</f>
        <v>0</v>
      </c>
      <c r="AA22" s="689" t="str">
        <f>IF(Select2=2,MSW!$W24,"")</f>
        <v/>
      </c>
      <c r="AB22" s="698">
        <f>Industry!$W24</f>
        <v>0</v>
      </c>
      <c r="AC22" s="699">
        <f t="shared" si="0"/>
        <v>0.36505722586281147</v>
      </c>
      <c r="AD22" s="700">
        <f>Recovery_OX!R17</f>
        <v>0</v>
      </c>
      <c r="AE22" s="650"/>
      <c r="AF22" s="702">
        <f>(AC22-AD22)*(1-Recovery_OX!U17)</f>
        <v>0.36505722586281147</v>
      </c>
    </row>
    <row r="23" spans="2:34">
      <c r="B23" s="695">
        <f t="shared" si="1"/>
        <v>2006</v>
      </c>
      <c r="C23" s="696">
        <f>IF(Select2=1,Food!$K25,"")</f>
        <v>0.38214827251127337</v>
      </c>
      <c r="D23" s="697">
        <f>IF(Select2=1,Paper!$K25,"")</f>
        <v>3.9959052030826468E-2</v>
      </c>
      <c r="E23" s="687">
        <f>IF(Select2=1,Nappies!$K25,"")</f>
        <v>9.8775056997130864E-2</v>
      </c>
      <c r="F23" s="697">
        <f>IF(Select2=1,Garden!$K25,"")</f>
        <v>0</v>
      </c>
      <c r="G23" s="687">
        <f>IF(Select2=1,Wood!$K25,"")</f>
        <v>0</v>
      </c>
      <c r="H23" s="697">
        <f>IF(Select2=1,Textiles!$K25,"")</f>
        <v>9.4608028484478857E-3</v>
      </c>
      <c r="I23" s="698">
        <f>Sludge!K25</f>
        <v>0</v>
      </c>
      <c r="J23" s="698" t="str">
        <f>IF(Select2=2,MSW!$K25,"")</f>
        <v/>
      </c>
      <c r="K23" s="698">
        <f>Industry!$K25</f>
        <v>0</v>
      </c>
      <c r="L23" s="699">
        <f t="shared" si="3"/>
        <v>0.53034318438767858</v>
      </c>
      <c r="M23" s="700">
        <f>Recovery_OX!C18</f>
        <v>0</v>
      </c>
      <c r="N23" s="650"/>
      <c r="O23" s="701">
        <f>(L23-M23)*(1-Recovery_OX!F18)</f>
        <v>0.53034318438767858</v>
      </c>
      <c r="P23" s="641"/>
      <c r="Q23" s="652"/>
      <c r="S23" s="695">
        <f t="shared" si="2"/>
        <v>2006</v>
      </c>
      <c r="T23" s="696">
        <f>IF(Select2=1,Food!$W25,"")</f>
        <v>0.25567458018149419</v>
      </c>
      <c r="U23" s="697">
        <f>IF(Select2=1,Paper!$W25,"")</f>
        <v>8.2560024857079473E-2</v>
      </c>
      <c r="V23" s="687">
        <f>IF(Select2=1,Nappies!$W25,"")</f>
        <v>0</v>
      </c>
      <c r="W23" s="697">
        <f>IF(Select2=1,Garden!$W25,"")</f>
        <v>0</v>
      </c>
      <c r="X23" s="687">
        <f>IF(Select2=1,Wood!$W25,"")</f>
        <v>3.8012889061511179E-2</v>
      </c>
      <c r="Y23" s="697">
        <f>IF(Select2=1,Textiles!$W25,"")</f>
        <v>1.0368003121586724E-2</v>
      </c>
      <c r="Z23" s="689">
        <f>Sludge!W25</f>
        <v>0</v>
      </c>
      <c r="AA23" s="689" t="str">
        <f>IF(Select2=2,MSW!$W25,"")</f>
        <v/>
      </c>
      <c r="AB23" s="698">
        <f>Industry!$W25</f>
        <v>0</v>
      </c>
      <c r="AC23" s="699">
        <f t="shared" si="0"/>
        <v>0.38661549722167154</v>
      </c>
      <c r="AD23" s="700">
        <f>Recovery_OX!R18</f>
        <v>0</v>
      </c>
      <c r="AE23" s="650"/>
      <c r="AF23" s="702">
        <f>(AC23-AD23)*(1-Recovery_OX!U18)</f>
        <v>0.38661549722167154</v>
      </c>
    </row>
    <row r="24" spans="2:34">
      <c r="B24" s="695">
        <f t="shared" si="1"/>
        <v>2007</v>
      </c>
      <c r="C24" s="696">
        <f>IF(Select2=1,Food!$K26,"")</f>
        <v>0.3896858955610899</v>
      </c>
      <c r="D24" s="697">
        <f>IF(Select2=1,Paper!$K26,"")</f>
        <v>4.426928720005395E-2</v>
      </c>
      <c r="E24" s="687">
        <f>IF(Select2=1,Nappies!$K26,"")</f>
        <v>0.10544326213702</v>
      </c>
      <c r="F24" s="697">
        <f>IF(Select2=1,Garden!$K26,"")</f>
        <v>0</v>
      </c>
      <c r="G24" s="687">
        <f>IF(Select2=1,Wood!$K26,"")</f>
        <v>0</v>
      </c>
      <c r="H24" s="697">
        <f>IF(Select2=1,Textiles!$K26,"")</f>
        <v>1.0481304664533241E-2</v>
      </c>
      <c r="I24" s="698">
        <f>Sludge!K26</f>
        <v>0</v>
      </c>
      <c r="J24" s="698" t="str">
        <f>IF(Select2=2,MSW!$K26,"")</f>
        <v/>
      </c>
      <c r="K24" s="698">
        <f>Industry!$K26</f>
        <v>0</v>
      </c>
      <c r="L24" s="699">
        <f t="shared" si="3"/>
        <v>0.54987974956269714</v>
      </c>
      <c r="M24" s="700">
        <f>Recovery_OX!C19</f>
        <v>0</v>
      </c>
      <c r="N24" s="650"/>
      <c r="O24" s="701">
        <f>(L24-M24)*(1-Recovery_OX!F19)</f>
        <v>0.54987974956269714</v>
      </c>
      <c r="P24" s="641"/>
      <c r="Q24" s="652"/>
      <c r="S24" s="695">
        <f t="shared" si="2"/>
        <v>2007</v>
      </c>
      <c r="T24" s="696">
        <f>IF(Select2=1,Food!$W26,"")</f>
        <v>0.26071759292668817</v>
      </c>
      <c r="U24" s="697">
        <f>IF(Select2=1,Paper!$W26,"")</f>
        <v>9.1465469421599069E-2</v>
      </c>
      <c r="V24" s="687">
        <f>IF(Select2=1,Nappies!$W26,"")</f>
        <v>0</v>
      </c>
      <c r="W24" s="697">
        <f>IF(Select2=1,Garden!$W26,"")</f>
        <v>0</v>
      </c>
      <c r="X24" s="687">
        <f>IF(Select2=1,Wood!$W26,"")</f>
        <v>4.2785911657661616E-2</v>
      </c>
      <c r="Y24" s="697">
        <f>IF(Select2=1,Textiles!$W26,"")</f>
        <v>1.1486361276200814E-2</v>
      </c>
      <c r="Z24" s="689">
        <f>Sludge!W26</f>
        <v>0</v>
      </c>
      <c r="AA24" s="689" t="str">
        <f>IF(Select2=2,MSW!$W26,"")</f>
        <v/>
      </c>
      <c r="AB24" s="698">
        <f>Industry!$W26</f>
        <v>0</v>
      </c>
      <c r="AC24" s="699">
        <f t="shared" si="0"/>
        <v>0.40645533528214967</v>
      </c>
      <c r="AD24" s="700">
        <f>Recovery_OX!R19</f>
        <v>0</v>
      </c>
      <c r="AE24" s="650"/>
      <c r="AF24" s="702">
        <f>(AC24-AD24)*(1-Recovery_OX!U19)</f>
        <v>0.40645533528214967</v>
      </c>
    </row>
    <row r="25" spans="2:34">
      <c r="B25" s="695">
        <f t="shared" si="1"/>
        <v>2008</v>
      </c>
      <c r="C25" s="696">
        <f>IF(Select2=1,Food!$K27,"")</f>
        <v>0.39610692465244324</v>
      </c>
      <c r="D25" s="697">
        <f>IF(Select2=1,Paper!$K27,"")</f>
        <v>4.8359982650662527E-2</v>
      </c>
      <c r="E25" s="687">
        <f>IF(Select2=1,Nappies!$K27,"")</f>
        <v>0.11129558649425803</v>
      </c>
      <c r="F25" s="697">
        <f>IF(Select2=1,Garden!$K27,"")</f>
        <v>0</v>
      </c>
      <c r="G25" s="687">
        <f>IF(Select2=1,Wood!$K27,"")</f>
        <v>0</v>
      </c>
      <c r="H25" s="697">
        <f>IF(Select2=1,Textiles!$K27,"")</f>
        <v>1.1449827720120102E-2</v>
      </c>
      <c r="I25" s="698">
        <f>Sludge!K27</f>
        <v>0</v>
      </c>
      <c r="J25" s="698" t="str">
        <f>IF(Select2=2,MSW!$K27,"")</f>
        <v/>
      </c>
      <c r="K25" s="698">
        <f>Industry!$K27</f>
        <v>0</v>
      </c>
      <c r="L25" s="699">
        <f t="shared" si="3"/>
        <v>0.56721232151748391</v>
      </c>
      <c r="M25" s="700">
        <f>Recovery_OX!C20</f>
        <v>0</v>
      </c>
      <c r="N25" s="650"/>
      <c r="O25" s="701">
        <f>(L25-M25)*(1-Recovery_OX!F20)</f>
        <v>0.56721232151748391</v>
      </c>
      <c r="P25" s="641"/>
      <c r="Q25" s="652"/>
      <c r="S25" s="695">
        <f t="shared" si="2"/>
        <v>2008</v>
      </c>
      <c r="T25" s="696">
        <f>IF(Select2=1,Food!$W27,"")</f>
        <v>0.26501355351412348</v>
      </c>
      <c r="U25" s="697">
        <f>IF(Select2=1,Paper!$W27,"")</f>
        <v>9.9917319526162229E-2</v>
      </c>
      <c r="V25" s="687">
        <f>IF(Select2=1,Nappies!$W27,"")</f>
        <v>0</v>
      </c>
      <c r="W25" s="697">
        <f>IF(Select2=1,Garden!$W27,"")</f>
        <v>0</v>
      </c>
      <c r="X25" s="687">
        <f>IF(Select2=1,Wood!$W27,"")</f>
        <v>4.7457083086444904E-2</v>
      </c>
      <c r="Y25" s="697">
        <f>IF(Select2=1,Textiles!$W27,"")</f>
        <v>1.2547756405611073E-2</v>
      </c>
      <c r="Z25" s="689">
        <f>Sludge!W27</f>
        <v>0</v>
      </c>
      <c r="AA25" s="689" t="str">
        <f>IF(Select2=2,MSW!$W27,"")</f>
        <v/>
      </c>
      <c r="AB25" s="698">
        <f>Industry!$W27</f>
        <v>0</v>
      </c>
      <c r="AC25" s="699">
        <f t="shared" si="0"/>
        <v>0.42493571253234169</v>
      </c>
      <c r="AD25" s="700">
        <f>Recovery_OX!R20</f>
        <v>0</v>
      </c>
      <c r="AE25" s="650"/>
      <c r="AF25" s="702">
        <f>(AC25-AD25)*(1-Recovery_OX!U20)</f>
        <v>0.42493571253234169</v>
      </c>
    </row>
    <row r="26" spans="2:34">
      <c r="B26" s="695">
        <f t="shared" si="1"/>
        <v>2009</v>
      </c>
      <c r="C26" s="696">
        <f>IF(Select2=1,Food!$K28,"")</f>
        <v>0.40172208871711523</v>
      </c>
      <c r="D26" s="697">
        <f>IF(Select2=1,Paper!$K28,"")</f>
        <v>5.2242966937659154E-2</v>
      </c>
      <c r="E26" s="687">
        <f>IF(Select2=1,Nappies!$K28,"")</f>
        <v>0.11645007780316519</v>
      </c>
      <c r="F26" s="697">
        <f>IF(Select2=1,Garden!$K28,"")</f>
        <v>0</v>
      </c>
      <c r="G26" s="687">
        <f>IF(Select2=1,Wood!$K28,"")</f>
        <v>0</v>
      </c>
      <c r="H26" s="697">
        <f>IF(Select2=1,Textiles!$K28,"")</f>
        <v>1.2369172572809697E-2</v>
      </c>
      <c r="I26" s="698">
        <f>Sludge!K28</f>
        <v>0</v>
      </c>
      <c r="J26" s="698" t="str">
        <f>IF(Select2=2,MSW!$K28,"")</f>
        <v/>
      </c>
      <c r="K26" s="698">
        <f>Industry!$K28</f>
        <v>0</v>
      </c>
      <c r="L26" s="699">
        <f t="shared" si="3"/>
        <v>0.58278430603074927</v>
      </c>
      <c r="M26" s="700">
        <f>Recovery_OX!C21</f>
        <v>0</v>
      </c>
      <c r="N26" s="650"/>
      <c r="O26" s="701">
        <f>(L26-M26)*(1-Recovery_OX!F21)</f>
        <v>0.58278430603074927</v>
      </c>
      <c r="P26" s="641"/>
      <c r="Q26" s="652"/>
      <c r="S26" s="695">
        <f t="shared" si="2"/>
        <v>2009</v>
      </c>
      <c r="T26" s="696">
        <f>IF(Select2=1,Food!$W28,"")</f>
        <v>0.26877035373580416</v>
      </c>
      <c r="U26" s="697">
        <f>IF(Select2=1,Paper!$W28,"")</f>
        <v>0.10794001433400649</v>
      </c>
      <c r="V26" s="687">
        <f>IF(Select2=1,Nappies!$W28,"")</f>
        <v>0</v>
      </c>
      <c r="W26" s="697">
        <f>IF(Select2=1,Garden!$W28,"")</f>
        <v>0</v>
      </c>
      <c r="X26" s="687">
        <f>IF(Select2=1,Wood!$W28,"")</f>
        <v>5.202729304947766E-2</v>
      </c>
      <c r="Y26" s="697">
        <f>IF(Select2=1,Textiles!$W28,"")</f>
        <v>1.3555257614038025E-2</v>
      </c>
      <c r="Z26" s="689">
        <f>Sludge!W28</f>
        <v>0</v>
      </c>
      <c r="AA26" s="689" t="str">
        <f>IF(Select2=2,MSW!$W28,"")</f>
        <v/>
      </c>
      <c r="AB26" s="698">
        <f>Industry!$W28</f>
        <v>0</v>
      </c>
      <c r="AC26" s="699">
        <f t="shared" si="0"/>
        <v>0.44229291873332632</v>
      </c>
      <c r="AD26" s="700">
        <f>Recovery_OX!R21</f>
        <v>0</v>
      </c>
      <c r="AE26" s="650"/>
      <c r="AF26" s="702">
        <f>(AC26-AD26)*(1-Recovery_OX!U21)</f>
        <v>0.44229291873332632</v>
      </c>
    </row>
    <row r="27" spans="2:34">
      <c r="B27" s="695">
        <f t="shared" si="1"/>
        <v>2010</v>
      </c>
      <c r="C27" s="696">
        <f>IF(Select2=1,Food!$K29,"")</f>
        <v>0.40672104256324826</v>
      </c>
      <c r="D27" s="697">
        <f>IF(Select2=1,Paper!$K29,"")</f>
        <v>5.592829046290744E-2</v>
      </c>
      <c r="E27" s="687">
        <f>IF(Select2=1,Nappies!$K29,"")</f>
        <v>0.12100324334962265</v>
      </c>
      <c r="F27" s="697">
        <f>IF(Select2=1,Garden!$K29,"")</f>
        <v>0</v>
      </c>
      <c r="G27" s="687">
        <f>IF(Select2=1,Wood!$K29,"")</f>
        <v>0</v>
      </c>
      <c r="H27" s="697">
        <f>IF(Select2=1,Textiles!$K29,"")</f>
        <v>1.3241718780317907E-2</v>
      </c>
      <c r="I27" s="698">
        <f>Sludge!K29</f>
        <v>0</v>
      </c>
      <c r="J27" s="698" t="str">
        <f>IF(Select2=2,MSW!$K29,"")</f>
        <v/>
      </c>
      <c r="K27" s="698">
        <f>Industry!$K29</f>
        <v>0</v>
      </c>
      <c r="L27" s="699">
        <f t="shared" si="3"/>
        <v>0.59689429515609616</v>
      </c>
      <c r="M27" s="700">
        <f>Recovery_OX!C22</f>
        <v>0</v>
      </c>
      <c r="N27" s="650"/>
      <c r="O27" s="701">
        <f>(L27-M27)*(1-Recovery_OX!F22)</f>
        <v>0.59689429515609616</v>
      </c>
      <c r="P27" s="641"/>
      <c r="Q27" s="652"/>
      <c r="S27" s="695">
        <f t="shared" si="2"/>
        <v>2010</v>
      </c>
      <c r="T27" s="696">
        <f>IF(Select2=1,Food!$W29,"")</f>
        <v>0.27211488128674055</v>
      </c>
      <c r="U27" s="697">
        <f>IF(Select2=1,Paper!$W29,"")</f>
        <v>0.11555431913823849</v>
      </c>
      <c r="V27" s="687">
        <f>IF(Select2=1,Nappies!$W29,"")</f>
        <v>0</v>
      </c>
      <c r="W27" s="697">
        <f>IF(Select2=1,Garden!$W29,"")</f>
        <v>0</v>
      </c>
      <c r="X27" s="687">
        <f>IF(Select2=1,Wood!$W29,"")</f>
        <v>5.6496552132236151E-2</v>
      </c>
      <c r="Y27" s="697">
        <f>IF(Select2=1,Textiles!$W29,"")</f>
        <v>1.4511472635964834E-2</v>
      </c>
      <c r="Z27" s="689">
        <f>Sludge!W29</f>
        <v>0</v>
      </c>
      <c r="AA27" s="689" t="str">
        <f>IF(Select2=2,MSW!$W29,"")</f>
        <v/>
      </c>
      <c r="AB27" s="698">
        <f>Industry!$W29</f>
        <v>0</v>
      </c>
      <c r="AC27" s="699">
        <f t="shared" si="0"/>
        <v>0.45867722519317999</v>
      </c>
      <c r="AD27" s="700">
        <f>Recovery_OX!R22</f>
        <v>0</v>
      </c>
      <c r="AE27" s="650"/>
      <c r="AF27" s="702">
        <f>(AC27-AD27)*(1-Recovery_OX!U22)</f>
        <v>0.45867722519317999</v>
      </c>
    </row>
    <row r="28" spans="2:34">
      <c r="B28" s="695">
        <f t="shared" si="1"/>
        <v>2011</v>
      </c>
      <c r="C28" s="696">
        <f>IF(Select2=1,Food!$K30,"")</f>
        <v>0.44429260756882183</v>
      </c>
      <c r="D28" s="697">
        <f>IF(Select2=1,Paper!$K30,"")</f>
        <v>6.1161481697237896E-2</v>
      </c>
      <c r="E28" s="687">
        <f>IF(Select2=1,Nappies!$K30,"")</f>
        <v>0.13051117404014384</v>
      </c>
      <c r="F28" s="697">
        <f>IF(Select2=1,Garden!$K30,"")</f>
        <v>0</v>
      </c>
      <c r="G28" s="687">
        <f>IF(Select2=1,Wood!$K30,"")</f>
        <v>0</v>
      </c>
      <c r="H28" s="697">
        <f>IF(Select2=1,Textiles!$K30,"")</f>
        <v>1.4480741930767805E-2</v>
      </c>
      <c r="I28" s="698">
        <f>Sludge!K30</f>
        <v>0</v>
      </c>
      <c r="J28" s="698" t="str">
        <f>IF(Select2=2,MSW!$K30,"")</f>
        <v/>
      </c>
      <c r="K28" s="698">
        <f>Industry!$K30</f>
        <v>0</v>
      </c>
      <c r="L28" s="699">
        <f t="shared" si="3"/>
        <v>0.65044600523697138</v>
      </c>
      <c r="M28" s="700">
        <f>Recovery_OX!C23</f>
        <v>0</v>
      </c>
      <c r="N28" s="650"/>
      <c r="O28" s="701">
        <f>(L28-M28)*(1-Recovery_OX!F23)</f>
        <v>0.65044600523697138</v>
      </c>
      <c r="P28" s="641"/>
      <c r="Q28" s="652"/>
      <c r="S28" s="695">
        <f t="shared" si="2"/>
        <v>2011</v>
      </c>
      <c r="T28" s="696">
        <f>IF(Select2=1,Food!$W30,"")</f>
        <v>0.29725196759733841</v>
      </c>
      <c r="U28" s="697">
        <f>IF(Select2=1,Paper!$W30,"")</f>
        <v>0.12636669772156586</v>
      </c>
      <c r="V28" s="687">
        <f>IF(Select2=1,Nappies!$W30,"")</f>
        <v>0</v>
      </c>
      <c r="W28" s="697">
        <f>IF(Select2=1,Garden!$W30,"")</f>
        <v>0</v>
      </c>
      <c r="X28" s="687">
        <f>IF(Select2=1,Wood!$W30,"")</f>
        <v>6.2370442028248277E-2</v>
      </c>
      <c r="Y28" s="697">
        <f>IF(Select2=1,Textiles!$W30,"")</f>
        <v>1.586930622549897E-2</v>
      </c>
      <c r="Z28" s="689">
        <f>Sludge!W30</f>
        <v>0</v>
      </c>
      <c r="AA28" s="689" t="str">
        <f>IF(Select2=2,MSW!$W30,"")</f>
        <v/>
      </c>
      <c r="AB28" s="698">
        <f>Industry!$W30</f>
        <v>0</v>
      </c>
      <c r="AC28" s="699">
        <f t="shared" si="0"/>
        <v>0.50185841357265148</v>
      </c>
      <c r="AD28" s="700">
        <f>Recovery_OX!R23</f>
        <v>0</v>
      </c>
      <c r="AE28" s="650"/>
      <c r="AF28" s="702">
        <f>(AC28-AD28)*(1-Recovery_OX!U23)</f>
        <v>0.50185841357265148</v>
      </c>
    </row>
    <row r="29" spans="2:34">
      <c r="B29" s="695">
        <f t="shared" si="1"/>
        <v>2012</v>
      </c>
      <c r="C29" s="696">
        <f>IF(Select2=1,Food!$K31,"")</f>
        <v>0.45893156035631921</v>
      </c>
      <c r="D29" s="697">
        <f>IF(Select2=1,Paper!$K31,"")</f>
        <v>6.5487077231409258E-2</v>
      </c>
      <c r="E29" s="687">
        <f>IF(Select2=1,Nappies!$K31,"")</f>
        <v>0.13678636973941308</v>
      </c>
      <c r="F29" s="697">
        <f>IF(Select2=1,Garden!$K31,"")</f>
        <v>0</v>
      </c>
      <c r="G29" s="687">
        <f>IF(Select2=1,Wood!$K31,"")</f>
        <v>0</v>
      </c>
      <c r="H29" s="697">
        <f>IF(Select2=1,Textiles!$K31,"")</f>
        <v>1.5504880504409424E-2</v>
      </c>
      <c r="I29" s="698">
        <f>Sludge!K31</f>
        <v>0</v>
      </c>
      <c r="J29" s="698" t="str">
        <f>IF(Select2=2,MSW!$K31,"")</f>
        <v/>
      </c>
      <c r="K29" s="698">
        <f>Industry!$K31</f>
        <v>0</v>
      </c>
      <c r="L29" s="699">
        <f>SUM(C29:K29)</f>
        <v>0.67670988783155095</v>
      </c>
      <c r="M29" s="700">
        <f>Recovery_OX!C24</f>
        <v>0</v>
      </c>
      <c r="N29" s="650"/>
      <c r="O29" s="701">
        <f>(L29-M29)*(1-Recovery_OX!F24)</f>
        <v>0.67670988783155095</v>
      </c>
      <c r="P29" s="641"/>
      <c r="Q29" s="652"/>
      <c r="S29" s="695">
        <f t="shared" si="2"/>
        <v>2012</v>
      </c>
      <c r="T29" s="696">
        <f>IF(Select2=1,Food!$W31,"")</f>
        <v>0.30704609301270236</v>
      </c>
      <c r="U29" s="697">
        <f>IF(Select2=1,Paper!$W31,"")</f>
        <v>0.13530387857729181</v>
      </c>
      <c r="V29" s="687">
        <f>IF(Select2=1,Nappies!$W31,"")</f>
        <v>0</v>
      </c>
      <c r="W29" s="697">
        <f>IF(Select2=1,Garden!$W31,"")</f>
        <v>0</v>
      </c>
      <c r="X29" s="687">
        <f>IF(Select2=1,Wood!$W31,"")</f>
        <v>6.7562054651824077E-2</v>
      </c>
      <c r="Y29" s="697">
        <f>IF(Select2=1,Textiles!$W31,"")</f>
        <v>1.6991649867845945E-2</v>
      </c>
      <c r="Z29" s="689">
        <f>Sludge!W31</f>
        <v>0</v>
      </c>
      <c r="AA29" s="689" t="str">
        <f>IF(Select2=2,MSW!$W31,"")</f>
        <v/>
      </c>
      <c r="AB29" s="698">
        <f>Industry!$W31</f>
        <v>0</v>
      </c>
      <c r="AC29" s="699">
        <f t="shared" si="0"/>
        <v>0.52690367610966415</v>
      </c>
      <c r="AD29" s="700">
        <f>Recovery_OX!R24</f>
        <v>0</v>
      </c>
      <c r="AE29" s="650"/>
      <c r="AF29" s="702">
        <f>(AC29-AD29)*(1-Recovery_OX!U24)</f>
        <v>0.52690367610966415</v>
      </c>
    </row>
    <row r="30" spans="2:34">
      <c r="B30" s="695">
        <f t="shared" si="1"/>
        <v>2013</v>
      </c>
      <c r="C30" s="696">
        <f>IF(Select2=1,Food!$K32,"")</f>
        <v>0.47303197201060448</v>
      </c>
      <c r="D30" s="697">
        <f>IF(Select2=1,Paper!$K32,"")</f>
        <v>6.9745390553395431E-2</v>
      </c>
      <c r="E30" s="687">
        <f>IF(Select2=1,Nappies!$K32,"")</f>
        <v>0.14279051803704945</v>
      </c>
      <c r="F30" s="697">
        <f>IF(Select2=1,Garden!$K32,"")</f>
        <v>0</v>
      </c>
      <c r="G30" s="687">
        <f>IF(Select2=1,Wood!$K32,"")</f>
        <v>0</v>
      </c>
      <c r="H30" s="697">
        <f>IF(Select2=1,Textiles!$K32,"")</f>
        <v>1.6513089177006331E-2</v>
      </c>
      <c r="I30" s="698">
        <f>Sludge!K32</f>
        <v>0</v>
      </c>
      <c r="J30" s="698" t="str">
        <f>IF(Select2=2,MSW!$K32,"")</f>
        <v/>
      </c>
      <c r="K30" s="698">
        <f>Industry!$K32</f>
        <v>0</v>
      </c>
      <c r="L30" s="699">
        <f t="shared" si="3"/>
        <v>0.70208096977805567</v>
      </c>
      <c r="M30" s="700">
        <f>Recovery_OX!C25</f>
        <v>0</v>
      </c>
      <c r="N30" s="650"/>
      <c r="O30" s="701">
        <f>(L30-M30)*(1-Recovery_OX!F25)</f>
        <v>0.70208096977805567</v>
      </c>
      <c r="P30" s="641"/>
      <c r="Q30" s="652"/>
      <c r="S30" s="695">
        <f t="shared" si="2"/>
        <v>2013</v>
      </c>
      <c r="T30" s="696">
        <f>IF(Select2=1,Food!$W32,"")</f>
        <v>0.31647990990896813</v>
      </c>
      <c r="U30" s="697">
        <f>IF(Select2=1,Paper!$W32,"")</f>
        <v>0.14410204659792442</v>
      </c>
      <c r="V30" s="687">
        <f>IF(Select2=1,Nappies!$W32,"")</f>
        <v>0</v>
      </c>
      <c r="W30" s="697">
        <f>IF(Select2=1,Garden!$W32,"")</f>
        <v>0</v>
      </c>
      <c r="X30" s="687">
        <f>IF(Select2=1,Wood!$W32,"")</f>
        <v>7.277035498698356E-2</v>
      </c>
      <c r="Y30" s="697">
        <f>IF(Select2=1,Textiles!$W32,"")</f>
        <v>1.8096536084390505E-2</v>
      </c>
      <c r="Z30" s="689">
        <f>Sludge!W32</f>
        <v>0</v>
      </c>
      <c r="AA30" s="689" t="str">
        <f>IF(Select2=2,MSW!$W32,"")</f>
        <v/>
      </c>
      <c r="AB30" s="698">
        <f>Industry!$W32</f>
        <v>0</v>
      </c>
      <c r="AC30" s="699">
        <f t="shared" si="0"/>
        <v>0.55144884757826662</v>
      </c>
      <c r="AD30" s="700">
        <f>Recovery_OX!R25</f>
        <v>0</v>
      </c>
      <c r="AE30" s="650"/>
      <c r="AF30" s="702">
        <f>(AC30-AD30)*(1-Recovery_OX!U25)</f>
        <v>0.55144884757826662</v>
      </c>
    </row>
    <row r="31" spans="2:34">
      <c r="B31" s="695">
        <f t="shared" si="1"/>
        <v>2014</v>
      </c>
      <c r="C31" s="696">
        <f>IF(Select2=1,Food!$K33,"")</f>
        <v>0.48646783985225939</v>
      </c>
      <c r="D31" s="697">
        <f>IF(Select2=1,Paper!$K33,"")</f>
        <v>7.3925030195239938E-2</v>
      </c>
      <c r="E31" s="687">
        <f>IF(Select2=1,Nappies!$K33,"")</f>
        <v>0.1485157286495262</v>
      </c>
      <c r="F31" s="697">
        <f>IF(Select2=1,Garden!$K33,"")</f>
        <v>0</v>
      </c>
      <c r="G31" s="687">
        <f>IF(Select2=1,Wood!$K33,"")</f>
        <v>0</v>
      </c>
      <c r="H31" s="697">
        <f>IF(Select2=1,Textiles!$K33,"")</f>
        <v>1.7502670876755937E-2</v>
      </c>
      <c r="I31" s="698">
        <f>Sludge!K33</f>
        <v>0</v>
      </c>
      <c r="J31" s="698" t="str">
        <f>IF(Select2=2,MSW!$K33,"")</f>
        <v/>
      </c>
      <c r="K31" s="698">
        <f>Industry!$K33</f>
        <v>0</v>
      </c>
      <c r="L31" s="699">
        <f t="shared" si="3"/>
        <v>0.72641126957378155</v>
      </c>
      <c r="M31" s="700">
        <f>Recovery_OX!C26</f>
        <v>0</v>
      </c>
      <c r="N31" s="650"/>
      <c r="O31" s="701">
        <f>(L31-M31)*(1-Recovery_OX!F26)</f>
        <v>0.72641126957378155</v>
      </c>
      <c r="P31" s="641"/>
      <c r="Q31" s="652"/>
      <c r="S31" s="695">
        <f t="shared" si="2"/>
        <v>2014</v>
      </c>
      <c r="T31" s="696">
        <f>IF(Select2=1,Food!$W33,"")</f>
        <v>0.32546911676110113</v>
      </c>
      <c r="U31" s="697">
        <f>IF(Select2=1,Paper!$W33,"")</f>
        <v>0.15273766569264446</v>
      </c>
      <c r="V31" s="687">
        <f>IF(Select2=1,Nappies!$W33,"")</f>
        <v>0</v>
      </c>
      <c r="W31" s="697">
        <f>IF(Select2=1,Garden!$W33,"")</f>
        <v>0</v>
      </c>
      <c r="X31" s="687">
        <f>IF(Select2=1,Wood!$W33,"")</f>
        <v>7.7980945982463384E-2</v>
      </c>
      <c r="Y31" s="697">
        <f>IF(Select2=1,Textiles!$W33,"")</f>
        <v>1.9181009180006509E-2</v>
      </c>
      <c r="Z31" s="689">
        <f>Sludge!W33</f>
        <v>0</v>
      </c>
      <c r="AA31" s="689" t="str">
        <f>IF(Select2=2,MSW!$W33,"")</f>
        <v/>
      </c>
      <c r="AB31" s="698">
        <f>Industry!$W33</f>
        <v>0</v>
      </c>
      <c r="AC31" s="699">
        <f t="shared" si="0"/>
        <v>0.57536873761621554</v>
      </c>
      <c r="AD31" s="700">
        <f>Recovery_OX!R26</f>
        <v>0</v>
      </c>
      <c r="AE31" s="650"/>
      <c r="AF31" s="702">
        <f>(AC31-AD31)*(1-Recovery_OX!U26)</f>
        <v>0.57536873761621554</v>
      </c>
    </row>
    <row r="32" spans="2:34">
      <c r="B32" s="695">
        <f t="shared" si="1"/>
        <v>2015</v>
      </c>
      <c r="C32" s="696">
        <f>IF(Select2=1,Food!$K34,"")</f>
        <v>0.49966423026244777</v>
      </c>
      <c r="D32" s="697">
        <f>IF(Select2=1,Paper!$K34,"")</f>
        <v>7.8042131521963279E-2</v>
      </c>
      <c r="E32" s="687">
        <f>IF(Select2=1,Nappies!$K34,"")</f>
        <v>0.15403971742410627</v>
      </c>
      <c r="F32" s="697">
        <f>IF(Select2=1,Garden!$K34,"")</f>
        <v>0</v>
      </c>
      <c r="G32" s="687">
        <f>IF(Select2=1,Wood!$K34,"")</f>
        <v>0</v>
      </c>
      <c r="H32" s="697">
        <f>IF(Select2=1,Textiles!$K34,"")</f>
        <v>1.8477445852127326E-2</v>
      </c>
      <c r="I32" s="698">
        <f>Sludge!K34</f>
        <v>0</v>
      </c>
      <c r="J32" s="698" t="str">
        <f>IF(Select2=2,MSW!$K34,"")</f>
        <v/>
      </c>
      <c r="K32" s="698">
        <f>Industry!$K34</f>
        <v>0</v>
      </c>
      <c r="L32" s="699">
        <f t="shared" si="3"/>
        <v>0.7502235250606446</v>
      </c>
      <c r="M32" s="700">
        <f>Recovery_OX!C27</f>
        <v>0</v>
      </c>
      <c r="N32" s="650"/>
      <c r="O32" s="701">
        <f>(L32-M32)*(1-Recovery_OX!F27)</f>
        <v>0.7502235250606446</v>
      </c>
      <c r="P32" s="641"/>
      <c r="Q32" s="652"/>
      <c r="S32" s="695">
        <f t="shared" si="2"/>
        <v>2015</v>
      </c>
      <c r="T32" s="696">
        <f>IF(Select2=1,Food!$W34,"")</f>
        <v>0.33429810231653506</v>
      </c>
      <c r="U32" s="697">
        <f>IF(Select2=1,Paper!$W34,"")</f>
        <v>0.16124407339248609</v>
      </c>
      <c r="V32" s="687">
        <f>IF(Select2=1,Nappies!$W34,"")</f>
        <v>0</v>
      </c>
      <c r="W32" s="697">
        <f>IF(Select2=1,Garden!$W34,"")</f>
        <v>0</v>
      </c>
      <c r="X32" s="687">
        <f>IF(Select2=1,Wood!$W34,"")</f>
        <v>8.3203128802063431E-2</v>
      </c>
      <c r="Y32" s="697">
        <f>IF(Select2=1,Textiles!$W34,"")</f>
        <v>2.0249255728358714E-2</v>
      </c>
      <c r="Z32" s="689">
        <f>Sludge!W34</f>
        <v>0</v>
      </c>
      <c r="AA32" s="689" t="str">
        <f>IF(Select2=2,MSW!$W34,"")</f>
        <v/>
      </c>
      <c r="AB32" s="698">
        <f>Industry!$W34</f>
        <v>0</v>
      </c>
      <c r="AC32" s="699">
        <f t="shared" si="0"/>
        <v>0.59899456023944331</v>
      </c>
      <c r="AD32" s="700">
        <f>Recovery_OX!R27</f>
        <v>0</v>
      </c>
      <c r="AE32" s="650"/>
      <c r="AF32" s="702">
        <f>(AC32-AD32)*(1-Recovery_OX!U27)</f>
        <v>0.59899456023944331</v>
      </c>
    </row>
    <row r="33" spans="2:32">
      <c r="B33" s="695">
        <f t="shared" si="1"/>
        <v>2016</v>
      </c>
      <c r="C33" s="696">
        <f>IF(Select2=1,Food!$K35,"")</f>
        <v>0.51266079540882592</v>
      </c>
      <c r="D33" s="697">
        <f>IF(Select2=1,Paper!$K35,"")</f>
        <v>8.2098858828562091E-2</v>
      </c>
      <c r="E33" s="687">
        <f>IF(Select2=1,Nappies!$K35,"")</f>
        <v>0.15938743495240787</v>
      </c>
      <c r="F33" s="697">
        <f>IF(Select2=1,Garden!$K35,"")</f>
        <v>0</v>
      </c>
      <c r="G33" s="687">
        <f>IF(Select2=1,Wood!$K35,"")</f>
        <v>0</v>
      </c>
      <c r="H33" s="697">
        <f>IF(Select2=1,Textiles!$K35,"")</f>
        <v>1.9437926526895036E-2</v>
      </c>
      <c r="I33" s="698">
        <f>Sludge!K35</f>
        <v>0</v>
      </c>
      <c r="J33" s="698" t="str">
        <f>IF(Select2=2,MSW!$K35,"")</f>
        <v/>
      </c>
      <c r="K33" s="698">
        <f>Industry!$K35</f>
        <v>0</v>
      </c>
      <c r="L33" s="699">
        <f t="shared" si="3"/>
        <v>0.77358501571669092</v>
      </c>
      <c r="M33" s="700">
        <f>Recovery_OX!C28</f>
        <v>0</v>
      </c>
      <c r="N33" s="650"/>
      <c r="O33" s="701">
        <f>(L33-M33)*(1-Recovery_OX!F28)</f>
        <v>0.77358501571669092</v>
      </c>
      <c r="P33" s="641"/>
      <c r="Q33" s="652"/>
      <c r="S33" s="695">
        <f t="shared" si="2"/>
        <v>2016</v>
      </c>
      <c r="T33" s="696">
        <f>IF(Select2=1,Food!$W35,"")</f>
        <v>0.34299339567941078</v>
      </c>
      <c r="U33" s="697">
        <f>IF(Select2=1,Paper!$W35,"")</f>
        <v>0.16962574138132661</v>
      </c>
      <c r="V33" s="687">
        <f>IF(Select2=1,Nappies!$W35,"")</f>
        <v>0</v>
      </c>
      <c r="W33" s="697">
        <f>IF(Select2=1,Garden!$W35,"")</f>
        <v>0</v>
      </c>
      <c r="X33" s="687">
        <f>IF(Select2=1,Wood!$W35,"")</f>
        <v>8.8434715154073945E-2</v>
      </c>
      <c r="Y33" s="697">
        <f>IF(Select2=1,Textiles!$W35,"")</f>
        <v>2.1301837289747994E-2</v>
      </c>
      <c r="Z33" s="689">
        <f>Sludge!W35</f>
        <v>0</v>
      </c>
      <c r="AA33" s="689" t="str">
        <f>IF(Select2=2,MSW!$W35,"")</f>
        <v/>
      </c>
      <c r="AB33" s="698">
        <f>Industry!$W35</f>
        <v>0</v>
      </c>
      <c r="AC33" s="699">
        <f t="shared" si="0"/>
        <v>0.62235568950455933</v>
      </c>
      <c r="AD33" s="700">
        <f>Recovery_OX!R28</f>
        <v>0</v>
      </c>
      <c r="AE33" s="650"/>
      <c r="AF33" s="702">
        <f>(AC33-AD33)*(1-Recovery_OX!U28)</f>
        <v>0.62235568950455933</v>
      </c>
    </row>
    <row r="34" spans="2:32">
      <c r="B34" s="695">
        <f t="shared" si="1"/>
        <v>2017</v>
      </c>
      <c r="C34" s="696">
        <f>IF(Select2=1,Food!$K36,"")</f>
        <v>0.52541093796838134</v>
      </c>
      <c r="D34" s="697">
        <f>IF(Select2=1,Paper!$K36,"")</f>
        <v>8.609338737285685E-2</v>
      </c>
      <c r="E34" s="687">
        <f>IF(Select2=1,Nappies!$K36,"")</f>
        <v>0.16456781382897487</v>
      </c>
      <c r="F34" s="697">
        <f>IF(Select2=1,Garden!$K36,"")</f>
        <v>0</v>
      </c>
      <c r="G34" s="687">
        <f>IF(Select2=1,Wood!$K36,"")</f>
        <v>0</v>
      </c>
      <c r="H34" s="697">
        <f>IF(Select2=1,Textiles!$K36,"")</f>
        <v>2.0383680870639631E-2</v>
      </c>
      <c r="I34" s="698">
        <f>Sludge!K36</f>
        <v>0</v>
      </c>
      <c r="J34" s="698" t="str">
        <f>IF(Select2=2,MSW!$K36,"")</f>
        <v/>
      </c>
      <c r="K34" s="698">
        <f>Industry!$K36</f>
        <v>0</v>
      </c>
      <c r="L34" s="699">
        <f t="shared" si="3"/>
        <v>0.79645582004085269</v>
      </c>
      <c r="M34" s="700">
        <f>Recovery_OX!C29</f>
        <v>0</v>
      </c>
      <c r="N34" s="650"/>
      <c r="O34" s="701">
        <f>(L34-M34)*(1-Recovery_OX!F29)</f>
        <v>0.79645582004085269</v>
      </c>
      <c r="P34" s="641"/>
      <c r="Q34" s="652"/>
      <c r="S34" s="695">
        <f t="shared" si="2"/>
        <v>2017</v>
      </c>
      <c r="T34" s="696">
        <f>IF(Select2=1,Food!$W36,"")</f>
        <v>0.35152382112068337</v>
      </c>
      <c r="U34" s="697">
        <f>IF(Select2=1,Paper!$W36,"")</f>
        <v>0.17787889953069594</v>
      </c>
      <c r="V34" s="687">
        <f>IF(Select2=1,Nappies!$W36,"")</f>
        <v>0</v>
      </c>
      <c r="W34" s="697">
        <f>IF(Select2=1,Garden!$W36,"")</f>
        <v>0</v>
      </c>
      <c r="X34" s="687">
        <f>IF(Select2=1,Wood!$W36,"")</f>
        <v>9.3670259661471383E-2</v>
      </c>
      <c r="Y34" s="697">
        <f>IF(Select2=1,Textiles!$W36,"")</f>
        <v>2.2338280406180418E-2</v>
      </c>
      <c r="Z34" s="689">
        <f>Sludge!W36</f>
        <v>0</v>
      </c>
      <c r="AA34" s="689" t="str">
        <f>IF(Select2=2,MSW!$W36,"")</f>
        <v/>
      </c>
      <c r="AB34" s="698">
        <f>Industry!$W36</f>
        <v>0</v>
      </c>
      <c r="AC34" s="699">
        <f t="shared" si="0"/>
        <v>0.6454112607190311</v>
      </c>
      <c r="AD34" s="700">
        <f>Recovery_OX!R29</f>
        <v>0</v>
      </c>
      <c r="AE34" s="650"/>
      <c r="AF34" s="702">
        <f>(AC34-AD34)*(1-Recovery_OX!U29)</f>
        <v>0.6454112607190311</v>
      </c>
    </row>
    <row r="35" spans="2:32">
      <c r="B35" s="695">
        <f t="shared" si="1"/>
        <v>2018</v>
      </c>
      <c r="C35" s="696">
        <f>IF(Select2=1,Food!$K37,"")</f>
        <v>0.53262416347476149</v>
      </c>
      <c r="D35" s="697">
        <f>IF(Select2=1,Paper!$K37,"")</f>
        <v>8.9747838054825918E-2</v>
      </c>
      <c r="E35" s="687">
        <f>IF(Select2=1,Nappies!$K37,"")</f>
        <v>0.16871751171557903</v>
      </c>
      <c r="F35" s="697">
        <f>IF(Select2=1,Garden!$K37,"")</f>
        <v>0</v>
      </c>
      <c r="G35" s="687">
        <f>IF(Select2=1,Wood!$K37,"")</f>
        <v>0</v>
      </c>
      <c r="H35" s="697">
        <f>IF(Select2=1,Textiles!$K37,"")</f>
        <v>2.1248917548296872E-2</v>
      </c>
      <c r="I35" s="698">
        <f>Sludge!K37</f>
        <v>0</v>
      </c>
      <c r="J35" s="698" t="str">
        <f>IF(Select2=2,MSW!$K37,"")</f>
        <v/>
      </c>
      <c r="K35" s="698">
        <f>Industry!$K37</f>
        <v>0</v>
      </c>
      <c r="L35" s="699">
        <f t="shared" si="3"/>
        <v>0.81233843079346324</v>
      </c>
      <c r="M35" s="700">
        <f>Recovery_OX!C30</f>
        <v>0</v>
      </c>
      <c r="N35" s="650"/>
      <c r="O35" s="701">
        <f>(L35-M35)*(1-Recovery_OX!F30)</f>
        <v>0.81233843079346324</v>
      </c>
      <c r="P35" s="641"/>
      <c r="Q35" s="652"/>
      <c r="S35" s="695">
        <f t="shared" si="2"/>
        <v>2018</v>
      </c>
      <c r="T35" s="696">
        <f>IF(Select2=1,Food!$W37,"")</f>
        <v>0.35634979715082171</v>
      </c>
      <c r="U35" s="697">
        <f>IF(Select2=1,Paper!$W37,"")</f>
        <v>0.18542941746864855</v>
      </c>
      <c r="V35" s="687">
        <f>IF(Select2=1,Nappies!$W37,"")</f>
        <v>0</v>
      </c>
      <c r="W35" s="697">
        <f>IF(Select2=1,Garden!$W37,"")</f>
        <v>0</v>
      </c>
      <c r="X35" s="687">
        <f>IF(Select2=1,Wood!$W37,"")</f>
        <v>9.8665006791122514E-2</v>
      </c>
      <c r="Y35" s="697">
        <f>IF(Select2=1,Textiles!$W37,"")</f>
        <v>2.3286484984434933E-2</v>
      </c>
      <c r="Z35" s="689">
        <f>Sludge!W37</f>
        <v>0</v>
      </c>
      <c r="AA35" s="689" t="str">
        <f>IF(Select2=2,MSW!$W37,"")</f>
        <v/>
      </c>
      <c r="AB35" s="698">
        <f>Industry!$W37</f>
        <v>0</v>
      </c>
      <c r="AC35" s="699">
        <f t="shared" si="0"/>
        <v>0.66373070639502774</v>
      </c>
      <c r="AD35" s="700">
        <f>Recovery_OX!R30</f>
        <v>0</v>
      </c>
      <c r="AE35" s="650"/>
      <c r="AF35" s="702">
        <f>(AC35-AD35)*(1-Recovery_OX!U30)</f>
        <v>0.66373070639502774</v>
      </c>
    </row>
    <row r="36" spans="2:32">
      <c r="B36" s="695">
        <f t="shared" si="1"/>
        <v>2019</v>
      </c>
      <c r="C36" s="696">
        <f>IF(Select2=1,Food!$K38,"")</f>
        <v>0.5469579021540355</v>
      </c>
      <c r="D36" s="697">
        <f>IF(Select2=1,Paper!$K38,"")</f>
        <v>9.3654020454509018E-2</v>
      </c>
      <c r="E36" s="687">
        <f>IF(Select2=1,Nappies!$K38,"")</f>
        <v>0.17379132971078842</v>
      </c>
      <c r="F36" s="697">
        <f>IF(Select2=1,Garden!$K38,"")</f>
        <v>0</v>
      </c>
      <c r="G36" s="687">
        <f>IF(Select2=1,Wood!$K38,"")</f>
        <v>0</v>
      </c>
      <c r="H36" s="697">
        <f>IF(Select2=1,Textiles!$K38,"")</f>
        <v>2.2173754842859553E-2</v>
      </c>
      <c r="I36" s="698">
        <f>Sludge!K38</f>
        <v>0</v>
      </c>
      <c r="J36" s="698" t="str">
        <f>IF(Select2=2,MSW!$K38,"")</f>
        <v/>
      </c>
      <c r="K36" s="698">
        <f>Industry!$K38</f>
        <v>0</v>
      </c>
      <c r="L36" s="699">
        <f t="shared" si="3"/>
        <v>0.83657700716219252</v>
      </c>
      <c r="M36" s="700">
        <f>Recovery_OX!C31</f>
        <v>0</v>
      </c>
      <c r="N36" s="650"/>
      <c r="O36" s="701">
        <f>(L36-M36)*(1-Recovery_OX!F31)</f>
        <v>0.83657700716219252</v>
      </c>
      <c r="P36" s="641"/>
      <c r="Q36" s="652"/>
      <c r="S36" s="695">
        <f t="shared" si="2"/>
        <v>2019</v>
      </c>
      <c r="T36" s="696">
        <f>IF(Select2=1,Food!$W38,"")</f>
        <v>0.36593972044203982</v>
      </c>
      <c r="U36" s="697">
        <f>IF(Select2=1,Paper!$W38,"")</f>
        <v>0.19350004226138223</v>
      </c>
      <c r="V36" s="687">
        <f>IF(Select2=1,Nappies!$W38,"")</f>
        <v>0</v>
      </c>
      <c r="W36" s="697">
        <f>IF(Select2=1,Garden!$W38,"")</f>
        <v>0</v>
      </c>
      <c r="X36" s="687">
        <f>IF(Select2=1,Wood!$W38,"")</f>
        <v>0.10392050984832901</v>
      </c>
      <c r="Y36" s="697">
        <f>IF(Select2=1,Textiles!$W38,"")</f>
        <v>2.4300005307243348E-2</v>
      </c>
      <c r="Z36" s="689">
        <f>Sludge!W38</f>
        <v>0</v>
      </c>
      <c r="AA36" s="689" t="str">
        <f>IF(Select2=2,MSW!$W38,"")</f>
        <v/>
      </c>
      <c r="AB36" s="698">
        <f>Industry!$W38</f>
        <v>0</v>
      </c>
      <c r="AC36" s="699">
        <f t="shared" si="0"/>
        <v>0.68766027785899431</v>
      </c>
      <c r="AD36" s="700">
        <f>Recovery_OX!R31</f>
        <v>0</v>
      </c>
      <c r="AE36" s="650"/>
      <c r="AF36" s="702">
        <f>(AC36-AD36)*(1-Recovery_OX!U31)</f>
        <v>0.68766027785899431</v>
      </c>
    </row>
    <row r="37" spans="2:32">
      <c r="B37" s="695">
        <f t="shared" si="1"/>
        <v>2020</v>
      </c>
      <c r="C37" s="696">
        <f>IF(Select2=1,Food!$K39,"")</f>
        <v>0.56636919373256145</v>
      </c>
      <c r="D37" s="697">
        <f>IF(Select2=1,Paper!$K39,"")</f>
        <v>9.7810907643314904E-2</v>
      </c>
      <c r="E37" s="687">
        <f>IF(Select2=1,Nappies!$K39,"")</f>
        <v>0.17969522234742491</v>
      </c>
      <c r="F37" s="697">
        <f>IF(Select2=1,Garden!$K39,"")</f>
        <v>0</v>
      </c>
      <c r="G37" s="687">
        <f>IF(Select2=1,Wood!$K39,"")</f>
        <v>0</v>
      </c>
      <c r="H37" s="697">
        <f>IF(Select2=1,Textiles!$K39,"")</f>
        <v>2.3157949616203825E-2</v>
      </c>
      <c r="I37" s="698">
        <f>Sludge!K39</f>
        <v>0</v>
      </c>
      <c r="J37" s="698" t="str">
        <f>IF(Select2=2,MSW!$K39,"")</f>
        <v/>
      </c>
      <c r="K37" s="698">
        <f>Industry!$K39</f>
        <v>0</v>
      </c>
      <c r="L37" s="699">
        <f t="shared" si="3"/>
        <v>0.86703327333950508</v>
      </c>
      <c r="M37" s="700">
        <f>Recovery_OX!C32</f>
        <v>0</v>
      </c>
      <c r="N37" s="650"/>
      <c r="O37" s="701">
        <f>(L37-M37)*(1-Recovery_OX!F32)</f>
        <v>0.86703327333950508</v>
      </c>
      <c r="P37" s="641"/>
      <c r="Q37" s="652"/>
      <c r="S37" s="695">
        <f t="shared" si="2"/>
        <v>2020</v>
      </c>
      <c r="T37" s="696">
        <f>IF(Select2=1,Food!$W39,"")</f>
        <v>0.37892675762660233</v>
      </c>
      <c r="U37" s="697">
        <f>IF(Select2=1,Paper!$W39,"")</f>
        <v>0.20208865215560926</v>
      </c>
      <c r="V37" s="687">
        <f>IF(Select2=1,Nappies!$W39,"")</f>
        <v>0</v>
      </c>
      <c r="W37" s="697">
        <f>IF(Select2=1,Garden!$W39,"")</f>
        <v>0</v>
      </c>
      <c r="X37" s="687">
        <f>IF(Select2=1,Wood!$W39,"")</f>
        <v>0.10944166801191658</v>
      </c>
      <c r="Y37" s="697">
        <f>IF(Select2=1,Textiles!$W39,"")</f>
        <v>2.5378574921867202E-2</v>
      </c>
      <c r="Z37" s="689">
        <f>Sludge!W39</f>
        <v>0</v>
      </c>
      <c r="AA37" s="689" t="str">
        <f>IF(Select2=2,MSW!$W39,"")</f>
        <v/>
      </c>
      <c r="AB37" s="698">
        <f>Industry!$W39</f>
        <v>0</v>
      </c>
      <c r="AC37" s="699">
        <f t="shared" si="0"/>
        <v>0.71583565271599536</v>
      </c>
      <c r="AD37" s="700">
        <f>Recovery_OX!R32</f>
        <v>0</v>
      </c>
      <c r="AE37" s="650"/>
      <c r="AF37" s="702">
        <f>(AC37-AD37)*(1-Recovery_OX!U32)</f>
        <v>0.71583565271599536</v>
      </c>
    </row>
    <row r="38" spans="2:32">
      <c r="B38" s="695">
        <f t="shared" si="1"/>
        <v>2021</v>
      </c>
      <c r="C38" s="696">
        <f>IF(Select2=1,Food!$K40,"")</f>
        <v>0.5894925375126232</v>
      </c>
      <c r="D38" s="697">
        <f>IF(Select2=1,Paper!$K40,"")</f>
        <v>0.10221774883689118</v>
      </c>
      <c r="E38" s="687">
        <f>IF(Select2=1,Nappies!$K40,"")</f>
        <v>0.18635049862144684</v>
      </c>
      <c r="F38" s="697">
        <f>IF(Select2=1,Garden!$K40,"")</f>
        <v>0</v>
      </c>
      <c r="G38" s="687">
        <f>IF(Select2=1,Wood!$K40,"")</f>
        <v>0</v>
      </c>
      <c r="H38" s="697">
        <f>IF(Select2=1,Textiles!$K40,"")</f>
        <v>2.4201324110790942E-2</v>
      </c>
      <c r="I38" s="698">
        <f>Sludge!K40</f>
        <v>0</v>
      </c>
      <c r="J38" s="698" t="str">
        <f>IF(Select2=2,MSW!$K40,"")</f>
        <v/>
      </c>
      <c r="K38" s="698">
        <f>Industry!$K40</f>
        <v>0</v>
      </c>
      <c r="L38" s="699">
        <f t="shared" si="3"/>
        <v>0.90226210908175208</v>
      </c>
      <c r="M38" s="700">
        <f>Recovery_OX!C33</f>
        <v>0</v>
      </c>
      <c r="N38" s="650"/>
      <c r="O38" s="701">
        <f>(L38-M38)*(1-Recovery_OX!F33)</f>
        <v>0.90226210908175208</v>
      </c>
      <c r="P38" s="641"/>
      <c r="Q38" s="652"/>
      <c r="S38" s="695">
        <f t="shared" si="2"/>
        <v>2021</v>
      </c>
      <c r="T38" s="696">
        <f>IF(Select2=1,Food!$W40,"")</f>
        <v>0.39439732661415472</v>
      </c>
      <c r="U38" s="697">
        <f>IF(Select2=1,Paper!$W40,"")</f>
        <v>0.21119369594399001</v>
      </c>
      <c r="V38" s="687">
        <f>IF(Select2=1,Nappies!$W40,"")</f>
        <v>0</v>
      </c>
      <c r="W38" s="697">
        <f>IF(Select2=1,Garden!$W40,"")</f>
        <v>0</v>
      </c>
      <c r="X38" s="687">
        <f>IF(Select2=1,Wood!$W40,"")</f>
        <v>0.11523339121802895</v>
      </c>
      <c r="Y38" s="697">
        <f>IF(Select2=1,Textiles!$W40,"")</f>
        <v>2.6521999025524327E-2</v>
      </c>
      <c r="Z38" s="689">
        <f>Sludge!W40</f>
        <v>0</v>
      </c>
      <c r="AA38" s="689" t="str">
        <f>IF(Select2=2,MSW!$W40,"")</f>
        <v/>
      </c>
      <c r="AB38" s="698">
        <f>Industry!$W40</f>
        <v>0</v>
      </c>
      <c r="AC38" s="699">
        <f t="shared" si="0"/>
        <v>0.747346412801698</v>
      </c>
      <c r="AD38" s="700">
        <f>Recovery_OX!R33</f>
        <v>0</v>
      </c>
      <c r="AE38" s="650"/>
      <c r="AF38" s="702">
        <f>(AC38-AD38)*(1-Recovery_OX!U33)</f>
        <v>0.747346412801698</v>
      </c>
    </row>
    <row r="39" spans="2:32">
      <c r="B39" s="695">
        <f t="shared" si="1"/>
        <v>2022</v>
      </c>
      <c r="C39" s="696">
        <f>IF(Select2=1,Food!$K41,"")</f>
        <v>0.61541609267992181</v>
      </c>
      <c r="D39" s="697">
        <f>IF(Select2=1,Paper!$K41,"")</f>
        <v>0.10687402684064486</v>
      </c>
      <c r="E39" s="687">
        <f>IF(Select2=1,Nappies!$K41,"")</f>
        <v>0.19369134623060938</v>
      </c>
      <c r="F39" s="697">
        <f>IF(Select2=1,Garden!$K41,"")</f>
        <v>0</v>
      </c>
      <c r="G39" s="687">
        <f>IF(Select2=1,Wood!$K41,"")</f>
        <v>0</v>
      </c>
      <c r="H39" s="697">
        <f>IF(Select2=1,Textiles!$K41,"")</f>
        <v>2.5303755874364665E-2</v>
      </c>
      <c r="I39" s="698">
        <f>Sludge!K41</f>
        <v>0</v>
      </c>
      <c r="J39" s="698" t="str">
        <f>IF(Select2=2,MSW!$K41,"")</f>
        <v/>
      </c>
      <c r="K39" s="698">
        <f>Industry!$K41</f>
        <v>0</v>
      </c>
      <c r="L39" s="699">
        <f t="shared" si="3"/>
        <v>0.94128522162554062</v>
      </c>
      <c r="M39" s="700">
        <f>Recovery_OX!C34</f>
        <v>0</v>
      </c>
      <c r="N39" s="650"/>
      <c r="O39" s="701">
        <f>(L39-M39)*(1-Recovery_OX!F34)</f>
        <v>0.94128522162554062</v>
      </c>
      <c r="P39" s="641"/>
      <c r="Q39" s="652"/>
      <c r="S39" s="695">
        <f t="shared" si="2"/>
        <v>2022</v>
      </c>
      <c r="T39" s="696">
        <f>IF(Select2=1,Food!$W41,"")</f>
        <v>0.4117413644156479</v>
      </c>
      <c r="U39" s="697">
        <f>IF(Select2=1,Paper!$W41,"")</f>
        <v>0.22081410504265467</v>
      </c>
      <c r="V39" s="687">
        <f>IF(Select2=1,Nappies!$W41,"")</f>
        <v>0</v>
      </c>
      <c r="W39" s="697">
        <f>IF(Select2=1,Garden!$W41,"")</f>
        <v>0</v>
      </c>
      <c r="X39" s="687">
        <f>IF(Select2=1,Wood!$W41,"")</f>
        <v>0.12130057907703076</v>
      </c>
      <c r="Y39" s="697">
        <f>IF(Select2=1,Textiles!$W41,"")</f>
        <v>2.7730143423961282E-2</v>
      </c>
      <c r="Z39" s="689">
        <f>Sludge!W41</f>
        <v>0</v>
      </c>
      <c r="AA39" s="689" t="str">
        <f>IF(Select2=2,MSW!$W41,"")</f>
        <v/>
      </c>
      <c r="AB39" s="698">
        <f>Industry!$W41</f>
        <v>0</v>
      </c>
      <c r="AC39" s="699">
        <f t="shared" si="0"/>
        <v>0.78158619195929457</v>
      </c>
      <c r="AD39" s="700">
        <f>Recovery_OX!R34</f>
        <v>0</v>
      </c>
      <c r="AE39" s="650"/>
      <c r="AF39" s="702">
        <f>(AC39-AD39)*(1-Recovery_OX!U34)</f>
        <v>0.78158619195929457</v>
      </c>
    </row>
    <row r="40" spans="2:32">
      <c r="B40" s="695">
        <f t="shared" si="1"/>
        <v>2023</v>
      </c>
      <c r="C40" s="696">
        <f>IF(Select2=1,Food!$K42,"")</f>
        <v>0.64353159719060815</v>
      </c>
      <c r="D40" s="697">
        <f>IF(Select2=1,Paper!$K42,"")</f>
        <v>0.11177941502753078</v>
      </c>
      <c r="E40" s="687">
        <f>IF(Select2=1,Nappies!$K42,"")</f>
        <v>0.20166273231486812</v>
      </c>
      <c r="F40" s="697">
        <f>IF(Select2=1,Garden!$K42,"")</f>
        <v>0</v>
      </c>
      <c r="G40" s="687">
        <f>IF(Select2=1,Wood!$K42,"")</f>
        <v>0</v>
      </c>
      <c r="H40" s="697">
        <f>IF(Select2=1,Textiles!$K42,"")</f>
        <v>2.6465167573907253E-2</v>
      </c>
      <c r="I40" s="698">
        <f>Sludge!K42</f>
        <v>0</v>
      </c>
      <c r="J40" s="698" t="str">
        <f>IF(Select2=2,MSW!$K42,"")</f>
        <v/>
      </c>
      <c r="K40" s="698">
        <f>Industry!$K42</f>
        <v>0</v>
      </c>
      <c r="L40" s="699">
        <f t="shared" si="3"/>
        <v>0.98343891210691425</v>
      </c>
      <c r="M40" s="700">
        <f>Recovery_OX!C35</f>
        <v>0</v>
      </c>
      <c r="N40" s="650"/>
      <c r="O40" s="701">
        <f>(L40-M40)*(1-Recovery_OX!F35)</f>
        <v>0.98343891210691425</v>
      </c>
      <c r="P40" s="641"/>
      <c r="Q40" s="652"/>
      <c r="S40" s="695">
        <f t="shared" si="2"/>
        <v>2023</v>
      </c>
      <c r="T40" s="696">
        <f>IF(Select2=1,Food!$W42,"")</f>
        <v>0.43055191605080828</v>
      </c>
      <c r="U40" s="697">
        <f>IF(Select2=1,Paper!$W42,"")</f>
        <v>0.23094920460233631</v>
      </c>
      <c r="V40" s="687">
        <f>IF(Select2=1,Nappies!$W42,"")</f>
        <v>0</v>
      </c>
      <c r="W40" s="697">
        <f>IF(Select2=1,Garden!$W42,"")</f>
        <v>0</v>
      </c>
      <c r="X40" s="687">
        <f>IF(Select2=1,Wood!$W42,"")</f>
        <v>0.12764809761509777</v>
      </c>
      <c r="Y40" s="697">
        <f>IF(Select2=1,Textiles!$W42,"")</f>
        <v>2.9002923368665487E-2</v>
      </c>
      <c r="Z40" s="689">
        <f>Sludge!W42</f>
        <v>0</v>
      </c>
      <c r="AA40" s="689" t="str">
        <f>IF(Select2=2,MSW!$W42,"")</f>
        <v/>
      </c>
      <c r="AB40" s="698">
        <f>Industry!$W42</f>
        <v>0</v>
      </c>
      <c r="AC40" s="699">
        <f t="shared" si="0"/>
        <v>0.81815214163690786</v>
      </c>
      <c r="AD40" s="700">
        <f>Recovery_OX!R35</f>
        <v>0</v>
      </c>
      <c r="AE40" s="650"/>
      <c r="AF40" s="702">
        <f>(AC40-AD40)*(1-Recovery_OX!U35)</f>
        <v>0.81815214163690786</v>
      </c>
    </row>
    <row r="41" spans="2:32">
      <c r="B41" s="695">
        <f t="shared" si="1"/>
        <v>2024</v>
      </c>
      <c r="C41" s="696">
        <f>IF(Select2=1,Food!$K43,"")</f>
        <v>0.67343369564728683</v>
      </c>
      <c r="D41" s="697">
        <f>IF(Select2=1,Paper!$K43,"")</f>
        <v>0.11693373356188837</v>
      </c>
      <c r="E41" s="687">
        <f>IF(Select2=1,Nappies!$K43,"")</f>
        <v>0.21021862083579901</v>
      </c>
      <c r="F41" s="697">
        <f>IF(Select2=1,Garden!$K43,"")</f>
        <v>0</v>
      </c>
      <c r="G41" s="687">
        <f>IF(Select2=1,Wood!$K43,"")</f>
        <v>0</v>
      </c>
      <c r="H41" s="697">
        <f>IF(Select2=1,Textiles!$K43,"")</f>
        <v>2.7685516631088068E-2</v>
      </c>
      <c r="I41" s="698">
        <f>Sludge!K43</f>
        <v>0</v>
      </c>
      <c r="J41" s="698" t="str">
        <f>IF(Select2=2,MSW!$K43,"")</f>
        <v/>
      </c>
      <c r="K41" s="698">
        <f>Industry!$K43</f>
        <v>0</v>
      </c>
      <c r="L41" s="699">
        <f t="shared" si="3"/>
        <v>1.0282715666760622</v>
      </c>
      <c r="M41" s="700">
        <f>Recovery_OX!C36</f>
        <v>0</v>
      </c>
      <c r="N41" s="650"/>
      <c r="O41" s="701">
        <f>(L41-M41)*(1-Recovery_OX!F36)</f>
        <v>1.0282715666760622</v>
      </c>
      <c r="P41" s="641"/>
      <c r="Q41" s="652"/>
      <c r="S41" s="695">
        <f t="shared" si="2"/>
        <v>2024</v>
      </c>
      <c r="T41" s="696">
        <f>IF(Select2=1,Food!$W43,"")</f>
        <v>0.45055778031709659</v>
      </c>
      <c r="U41" s="697">
        <f>IF(Select2=1,Paper!$W43,"")</f>
        <v>0.24159862306175284</v>
      </c>
      <c r="V41" s="687">
        <f>IF(Select2=1,Nappies!$W43,"")</f>
        <v>0</v>
      </c>
      <c r="W41" s="697">
        <f>IF(Select2=1,Garden!$W43,"")</f>
        <v>0</v>
      </c>
      <c r="X41" s="687">
        <f>IF(Select2=1,Wood!$W43,"")</f>
        <v>0.13428075363968456</v>
      </c>
      <c r="Y41" s="697">
        <f>IF(Select2=1,Textiles!$W43,"")</f>
        <v>3.0340292198452676E-2</v>
      </c>
      <c r="Z41" s="689">
        <f>Sludge!W43</f>
        <v>0</v>
      </c>
      <c r="AA41" s="689" t="str">
        <f>IF(Select2=2,MSW!$W43,"")</f>
        <v/>
      </c>
      <c r="AB41" s="698">
        <f>Industry!$W43</f>
        <v>0</v>
      </c>
      <c r="AC41" s="699">
        <f t="shared" si="0"/>
        <v>0.85677744921698673</v>
      </c>
      <c r="AD41" s="700">
        <f>Recovery_OX!R36</f>
        <v>0</v>
      </c>
      <c r="AE41" s="650"/>
      <c r="AF41" s="702">
        <f>(AC41-AD41)*(1-Recovery_OX!U36)</f>
        <v>0.85677744921698673</v>
      </c>
    </row>
    <row r="42" spans="2:32">
      <c r="B42" s="695">
        <f t="shared" si="1"/>
        <v>2025</v>
      </c>
      <c r="C42" s="696">
        <f>IF(Select2=1,Food!$K44,"")</f>
        <v>0.70485238044039522</v>
      </c>
      <c r="D42" s="697">
        <f>IF(Select2=1,Paper!$K44,"")</f>
        <v>0.12233690457527022</v>
      </c>
      <c r="E42" s="687">
        <f>IF(Select2=1,Nappies!$K44,"")</f>
        <v>0.2193204560052292</v>
      </c>
      <c r="F42" s="697">
        <f>IF(Select2=1,Garden!$K44,"")</f>
        <v>0</v>
      </c>
      <c r="G42" s="687">
        <f>IF(Select2=1,Wood!$K44,"")</f>
        <v>0</v>
      </c>
      <c r="H42" s="697">
        <f>IF(Select2=1,Textiles!$K44,"")</f>
        <v>2.896478460958312E-2</v>
      </c>
      <c r="I42" s="698">
        <f>Sludge!K44</f>
        <v>0</v>
      </c>
      <c r="J42" s="698" t="str">
        <f>IF(Select2=2,MSW!$K44,"")</f>
        <v/>
      </c>
      <c r="K42" s="698">
        <f>Industry!$K44</f>
        <v>0</v>
      </c>
      <c r="L42" s="699">
        <f t="shared" si="3"/>
        <v>1.0754745256304779</v>
      </c>
      <c r="M42" s="700">
        <f>Recovery_OX!C37</f>
        <v>0</v>
      </c>
      <c r="N42" s="650"/>
      <c r="O42" s="701">
        <f>(L42-M42)*(1-Recovery_OX!F37)</f>
        <v>1.0754745256304779</v>
      </c>
      <c r="P42" s="641"/>
      <c r="Q42" s="652"/>
      <c r="S42" s="695">
        <f t="shared" si="2"/>
        <v>2025</v>
      </c>
      <c r="T42" s="696">
        <f>IF(Select2=1,Food!$W44,"")</f>
        <v>0.47157830983969357</v>
      </c>
      <c r="U42" s="697">
        <f>IF(Select2=1,Paper!$W44,"")</f>
        <v>0.25276219953568224</v>
      </c>
      <c r="V42" s="687">
        <f>IF(Select2=1,Nappies!$W44,"")</f>
        <v>0</v>
      </c>
      <c r="W42" s="697">
        <f>IF(Select2=1,Garden!$W44,"")</f>
        <v>0</v>
      </c>
      <c r="X42" s="687">
        <f>IF(Select2=1,Wood!$W44,"")</f>
        <v>0.1412032665113927</v>
      </c>
      <c r="Y42" s="697">
        <f>IF(Select2=1,Textiles!$W44,"")</f>
        <v>3.1742229709132194E-2</v>
      </c>
      <c r="Z42" s="689">
        <f>Sludge!W44</f>
        <v>0</v>
      </c>
      <c r="AA42" s="689" t="str">
        <f>IF(Select2=2,MSW!$W44,"")</f>
        <v/>
      </c>
      <c r="AB42" s="698">
        <f>Industry!$W44</f>
        <v>0</v>
      </c>
      <c r="AC42" s="699">
        <f t="shared" si="0"/>
        <v>0.89728600559590077</v>
      </c>
      <c r="AD42" s="700">
        <f>Recovery_OX!R37</f>
        <v>0</v>
      </c>
      <c r="AE42" s="650"/>
      <c r="AF42" s="702">
        <f>(AC42-AD42)*(1-Recovery_OX!U37)</f>
        <v>0.89728600559590077</v>
      </c>
    </row>
    <row r="43" spans="2:32">
      <c r="B43" s="695">
        <f t="shared" si="1"/>
        <v>2026</v>
      </c>
      <c r="C43" s="696">
        <f>IF(Select2=1,Food!$K45,"")</f>
        <v>0.73760762224453169</v>
      </c>
      <c r="D43" s="697">
        <f>IF(Select2=1,Paper!$K45,"")</f>
        <v>0.12798890599066604</v>
      </c>
      <c r="E43" s="687">
        <f>IF(Select2=1,Nappies!$K45,"")</f>
        <v>0.22893586898946949</v>
      </c>
      <c r="F43" s="697">
        <f>IF(Select2=1,Garden!$K45,"")</f>
        <v>0</v>
      </c>
      <c r="G43" s="687">
        <f>IF(Select2=1,Wood!$K45,"")</f>
        <v>0</v>
      </c>
      <c r="H43" s="697">
        <f>IF(Select2=1,Textiles!$K45,"")</f>
        <v>3.0302966282385491E-2</v>
      </c>
      <c r="I43" s="698">
        <f>Sludge!K45</f>
        <v>0</v>
      </c>
      <c r="J43" s="698" t="str">
        <f>IF(Select2=2,MSW!$K45,"")</f>
        <v/>
      </c>
      <c r="K43" s="698">
        <f>Industry!$K45</f>
        <v>0</v>
      </c>
      <c r="L43" s="699">
        <f t="shared" si="3"/>
        <v>1.1248353635070527</v>
      </c>
      <c r="M43" s="700">
        <f>Recovery_OX!C38</f>
        <v>0</v>
      </c>
      <c r="N43" s="650"/>
      <c r="O43" s="701">
        <f>(L43-M43)*(1-Recovery_OX!F38)</f>
        <v>1.1248353635070527</v>
      </c>
      <c r="P43" s="641"/>
      <c r="Q43" s="652"/>
      <c r="S43" s="695">
        <f t="shared" si="2"/>
        <v>2026</v>
      </c>
      <c r="T43" s="696">
        <f>IF(Select2=1,Food!$W45,"")</f>
        <v>0.49349305680945471</v>
      </c>
      <c r="U43" s="697">
        <f>IF(Select2=1,Paper!$W45,"")</f>
        <v>0.26443988841046706</v>
      </c>
      <c r="V43" s="687">
        <f>IF(Select2=1,Nappies!$W45,"")</f>
        <v>0</v>
      </c>
      <c r="W43" s="697">
        <f>IF(Select2=1,Garden!$W45,"")</f>
        <v>0</v>
      </c>
      <c r="X43" s="687">
        <f>IF(Select2=1,Wood!$W45,"")</f>
        <v>0.14842023708672858</v>
      </c>
      <c r="Y43" s="697">
        <f>IF(Select2=1,Textiles!$W45,"")</f>
        <v>3.3208730172477247E-2</v>
      </c>
      <c r="Z43" s="689">
        <f>Sludge!W45</f>
        <v>0</v>
      </c>
      <c r="AA43" s="689" t="str">
        <f>IF(Select2=2,MSW!$W45,"")</f>
        <v/>
      </c>
      <c r="AB43" s="698">
        <f>Industry!$W45</f>
        <v>0</v>
      </c>
      <c r="AC43" s="699">
        <f t="shared" si="0"/>
        <v>0.93956191247912757</v>
      </c>
      <c r="AD43" s="700">
        <f>Recovery_OX!R38</f>
        <v>0</v>
      </c>
      <c r="AE43" s="650"/>
      <c r="AF43" s="702">
        <f>(AC43-AD43)*(1-Recovery_OX!U38)</f>
        <v>0.93956191247912757</v>
      </c>
    </row>
    <row r="44" spans="2:32">
      <c r="B44" s="695">
        <f t="shared" si="1"/>
        <v>2027</v>
      </c>
      <c r="C44" s="696">
        <f>IF(Select2=1,Food!$K46,"")</f>
        <v>0.77157886674741294</v>
      </c>
      <c r="D44" s="697">
        <f>IF(Select2=1,Paper!$K46,"")</f>
        <v>0.1338897236802189</v>
      </c>
      <c r="E44" s="687">
        <f>IF(Select2=1,Nappies!$K46,"")</f>
        <v>0.23903757170218315</v>
      </c>
      <c r="F44" s="697">
        <f>IF(Select2=1,Garden!$K46,"")</f>
        <v>0</v>
      </c>
      <c r="G44" s="687">
        <f>IF(Select2=1,Wood!$K46,"")</f>
        <v>0</v>
      </c>
      <c r="H44" s="697">
        <f>IF(Select2=1,Textiles!$K46,"")</f>
        <v>3.1700058304549229E-2</v>
      </c>
      <c r="I44" s="698">
        <f>Sludge!K46</f>
        <v>0</v>
      </c>
      <c r="J44" s="698" t="str">
        <f>IF(Select2=2,MSW!$K46,"")</f>
        <v/>
      </c>
      <c r="K44" s="698">
        <f>Industry!$K46</f>
        <v>0</v>
      </c>
      <c r="L44" s="699">
        <f t="shared" si="3"/>
        <v>1.1762062204343642</v>
      </c>
      <c r="M44" s="700">
        <f>Recovery_OX!C39</f>
        <v>0</v>
      </c>
      <c r="N44" s="650"/>
      <c r="O44" s="701">
        <f>(L44-M44)*(1-Recovery_OX!F39)</f>
        <v>1.1762062204343642</v>
      </c>
      <c r="P44" s="641"/>
      <c r="Q44" s="652"/>
      <c r="S44" s="695">
        <f t="shared" si="2"/>
        <v>2027</v>
      </c>
      <c r="T44" s="696">
        <f>IF(Select2=1,Food!$W46,"")</f>
        <v>0.5162213649068329</v>
      </c>
      <c r="U44" s="697">
        <f>IF(Select2=1,Paper!$W46,"")</f>
        <v>0.2766316604963201</v>
      </c>
      <c r="V44" s="687">
        <f>IF(Select2=1,Nappies!$W46,"")</f>
        <v>0</v>
      </c>
      <c r="W44" s="697">
        <f>IF(Select2=1,Garden!$W46,"")</f>
        <v>0</v>
      </c>
      <c r="X44" s="687">
        <f>IF(Select2=1,Wood!$W46,"")</f>
        <v>0.15593611357673676</v>
      </c>
      <c r="Y44" s="697">
        <f>IF(Select2=1,Textiles!$W46,"")</f>
        <v>3.4739789922793682E-2</v>
      </c>
      <c r="Z44" s="689">
        <f>Sludge!W46</f>
        <v>0</v>
      </c>
      <c r="AA44" s="689" t="str">
        <f>IF(Select2=2,MSW!$W46,"")</f>
        <v/>
      </c>
      <c r="AB44" s="698">
        <f>Industry!$W46</f>
        <v>0</v>
      </c>
      <c r="AC44" s="699">
        <f t="shared" si="0"/>
        <v>0.9835289289026834</v>
      </c>
      <c r="AD44" s="700">
        <f>Recovery_OX!R39</f>
        <v>0</v>
      </c>
      <c r="AE44" s="650"/>
      <c r="AF44" s="702">
        <f>(AC44-AD44)*(1-Recovery_OX!U39)</f>
        <v>0.9835289289026834</v>
      </c>
    </row>
    <row r="45" spans="2:32">
      <c r="B45" s="695">
        <f t="shared" si="1"/>
        <v>2028</v>
      </c>
      <c r="C45" s="696">
        <f>IF(Select2=1,Food!$K47,"")</f>
        <v>0.80668448811996429</v>
      </c>
      <c r="D45" s="697">
        <f>IF(Select2=1,Paper!$K47,"")</f>
        <v>0.14003930162838191</v>
      </c>
      <c r="E45" s="687">
        <f>IF(Select2=1,Nappies!$K47,"")</f>
        <v>0.24960240704762596</v>
      </c>
      <c r="F45" s="697">
        <f>IF(Select2=1,Garden!$K47,"")</f>
        <v>0</v>
      </c>
      <c r="G45" s="687">
        <f>IF(Select2=1,Wood!$K47,"")</f>
        <v>0</v>
      </c>
      <c r="H45" s="697">
        <f>IF(Select2=1,Textiles!$K47,"")</f>
        <v>3.3156047413696502E-2</v>
      </c>
      <c r="I45" s="698">
        <f>Sludge!K47</f>
        <v>0</v>
      </c>
      <c r="J45" s="698" t="str">
        <f>IF(Select2=2,MSW!$K47,"")</f>
        <v/>
      </c>
      <c r="K45" s="698">
        <f>Industry!$K47</f>
        <v>0</v>
      </c>
      <c r="L45" s="699">
        <f t="shared" si="3"/>
        <v>1.2294822442096687</v>
      </c>
      <c r="M45" s="700">
        <f>Recovery_OX!C40</f>
        <v>0</v>
      </c>
      <c r="N45" s="650"/>
      <c r="O45" s="701">
        <f>(L45-M45)*(1-Recovery_OX!F40)</f>
        <v>1.2294822442096687</v>
      </c>
      <c r="P45" s="641"/>
      <c r="Q45" s="652"/>
      <c r="S45" s="695">
        <f t="shared" si="2"/>
        <v>2028</v>
      </c>
      <c r="T45" s="696">
        <f>IF(Select2=1,Food!$W47,"")</f>
        <v>0.53970862273860232</v>
      </c>
      <c r="U45" s="697">
        <f>IF(Select2=1,Paper!$W47,"")</f>
        <v>0.28933740005864028</v>
      </c>
      <c r="V45" s="687">
        <f>IF(Select2=1,Nappies!$W47,"")</f>
        <v>0</v>
      </c>
      <c r="W45" s="697">
        <f>IF(Select2=1,Garden!$W47,"")</f>
        <v>0</v>
      </c>
      <c r="X45" s="687">
        <f>IF(Select2=1,Wood!$W47,"")</f>
        <v>0.16375515404540136</v>
      </c>
      <c r="Y45" s="697">
        <f>IF(Select2=1,Textiles!$W47,"")</f>
        <v>3.6335394425968774E-2</v>
      </c>
      <c r="Z45" s="689">
        <f>Sludge!W47</f>
        <v>0</v>
      </c>
      <c r="AA45" s="689" t="str">
        <f>IF(Select2=2,MSW!$W47,"")</f>
        <v/>
      </c>
      <c r="AB45" s="698">
        <f>Industry!$W47</f>
        <v>0</v>
      </c>
      <c r="AC45" s="699">
        <f t="shared" si="0"/>
        <v>1.0291365712686127</v>
      </c>
      <c r="AD45" s="700">
        <f>Recovery_OX!R40</f>
        <v>0</v>
      </c>
      <c r="AE45" s="650"/>
      <c r="AF45" s="702">
        <f>(AC45-AD45)*(1-Recovery_OX!U40)</f>
        <v>1.0291365712686127</v>
      </c>
    </row>
    <row r="46" spans="2:32">
      <c r="B46" s="695">
        <f t="shared" si="1"/>
        <v>2029</v>
      </c>
      <c r="C46" s="696">
        <f>IF(Select2=1,Food!$K48,"")</f>
        <v>0.84286790758753816</v>
      </c>
      <c r="D46" s="697">
        <f>IF(Select2=1,Paper!$K48,"")</f>
        <v>0.14643748975738674</v>
      </c>
      <c r="E46" s="687">
        <f>IF(Select2=1,Nappies!$K48,"")</f>
        <v>0.26061052964835685</v>
      </c>
      <c r="F46" s="697">
        <f>IF(Select2=1,Garden!$K48,"")</f>
        <v>0</v>
      </c>
      <c r="G46" s="687">
        <f>IF(Select2=1,Wood!$K48,"")</f>
        <v>0</v>
      </c>
      <c r="H46" s="697">
        <f>IF(Select2=1,Textiles!$K48,"")</f>
        <v>3.4670898077047999E-2</v>
      </c>
      <c r="I46" s="698">
        <f>Sludge!K48</f>
        <v>0</v>
      </c>
      <c r="J46" s="698" t="str">
        <f>IF(Select2=2,MSW!$K48,"")</f>
        <v/>
      </c>
      <c r="K46" s="698">
        <f>Industry!$K48</f>
        <v>0</v>
      </c>
      <c r="L46" s="699">
        <f t="shared" si="3"/>
        <v>1.2845868250703298</v>
      </c>
      <c r="M46" s="700">
        <f>Recovery_OX!C41</f>
        <v>0</v>
      </c>
      <c r="N46" s="650"/>
      <c r="O46" s="701">
        <f>(L46-M46)*(1-Recovery_OX!F41)</f>
        <v>1.2845868250703298</v>
      </c>
      <c r="P46" s="641"/>
      <c r="Q46" s="652"/>
      <c r="S46" s="695">
        <f t="shared" si="2"/>
        <v>2029</v>
      </c>
      <c r="T46" s="696">
        <f>IF(Select2=1,Food!$W48,"")</f>
        <v>0.56391697653046702</v>
      </c>
      <c r="U46" s="697">
        <f>IF(Select2=1,Paper!$W48,"")</f>
        <v>0.30255679701939409</v>
      </c>
      <c r="V46" s="687">
        <f>IF(Select2=1,Nappies!$W48,"")</f>
        <v>0</v>
      </c>
      <c r="W46" s="697">
        <f>IF(Select2=1,Garden!$W48,"")</f>
        <v>0</v>
      </c>
      <c r="X46" s="687">
        <f>IF(Select2=1,Wood!$W48,"")</f>
        <v>0.17188138524889807</v>
      </c>
      <c r="Y46" s="697">
        <f>IF(Select2=1,Textiles!$W48,"")</f>
        <v>3.7995504741970415E-2</v>
      </c>
      <c r="Z46" s="689">
        <f>Sludge!W48</f>
        <v>0</v>
      </c>
      <c r="AA46" s="689" t="str">
        <f>IF(Select2=2,MSW!$W48,"")</f>
        <v/>
      </c>
      <c r="AB46" s="698">
        <f>Industry!$W48</f>
        <v>0</v>
      </c>
      <c r="AC46" s="699">
        <f t="shared" si="0"/>
        <v>1.0763506635407296</v>
      </c>
      <c r="AD46" s="700">
        <f>Recovery_OX!R41</f>
        <v>0</v>
      </c>
      <c r="AE46" s="650"/>
      <c r="AF46" s="702">
        <f>(AC46-AD46)*(1-Recovery_OX!U41)</f>
        <v>1.0763506635407296</v>
      </c>
    </row>
    <row r="47" spans="2:32">
      <c r="B47" s="695">
        <f t="shared" si="1"/>
        <v>2030</v>
      </c>
      <c r="C47" s="696">
        <f>IF(Select2=1,Food!$K49,"")</f>
        <v>0.88008816988261707</v>
      </c>
      <c r="D47" s="697">
        <f>IF(Select2=1,Paper!$K49,"")</f>
        <v>0.15308398905479786</v>
      </c>
      <c r="E47" s="687">
        <f>IF(Select2=1,Nappies!$K49,"")</f>
        <v>0.27204469502383355</v>
      </c>
      <c r="F47" s="697">
        <f>IF(Select2=1,Garden!$K49,"")</f>
        <v>0</v>
      </c>
      <c r="G47" s="687">
        <f>IF(Select2=1,Wood!$K49,"")</f>
        <v>0</v>
      </c>
      <c r="H47" s="697">
        <f>IF(Select2=1,Textiles!$K49,"")</f>
        <v>3.6244539499688463E-2</v>
      </c>
      <c r="I47" s="698">
        <f>Sludge!K49</f>
        <v>0</v>
      </c>
      <c r="J47" s="698" t="str">
        <f>IF(Select2=2,MSW!$K49,"")</f>
        <v/>
      </c>
      <c r="K47" s="698">
        <f>Industry!$K49</f>
        <v>0</v>
      </c>
      <c r="L47" s="699">
        <f t="shared" si="3"/>
        <v>1.341461393460937</v>
      </c>
      <c r="M47" s="700">
        <f>Recovery_OX!C42</f>
        <v>0</v>
      </c>
      <c r="N47" s="650"/>
      <c r="O47" s="701">
        <f>(L47-M47)*(1-Recovery_OX!F42)</f>
        <v>1.341461393460937</v>
      </c>
      <c r="P47" s="641"/>
      <c r="Q47" s="652"/>
      <c r="S47" s="695">
        <f t="shared" si="2"/>
        <v>2030</v>
      </c>
      <c r="T47" s="696">
        <f>IF(Select2=1,Food!$W49,"")</f>
        <v>0.58881902534519415</v>
      </c>
      <c r="U47" s="697">
        <f>IF(Select2=1,Paper!$W49,"")</f>
        <v>0.31628923358429306</v>
      </c>
      <c r="V47" s="687">
        <f>IF(Select2=1,Nappies!$W49,"")</f>
        <v>0</v>
      </c>
      <c r="W47" s="697">
        <f>IF(Select2=1,Garden!$W49,"")</f>
        <v>0</v>
      </c>
      <c r="X47" s="687">
        <f>IF(Select2=1,Wood!$W49,"")</f>
        <v>0.18031855749211589</v>
      </c>
      <c r="Y47" s="697">
        <f>IF(Select2=1,Textiles!$W49,"")</f>
        <v>3.9720043287329823E-2</v>
      </c>
      <c r="Z47" s="689">
        <f>Sludge!W49</f>
        <v>0</v>
      </c>
      <c r="AA47" s="689" t="str">
        <f>IF(Select2=2,MSW!$W49,"")</f>
        <v/>
      </c>
      <c r="AB47" s="698">
        <f>Industry!$W49</f>
        <v>0</v>
      </c>
      <c r="AC47" s="699">
        <f t="shared" si="0"/>
        <v>1.1251468597089331</v>
      </c>
      <c r="AD47" s="700">
        <f>Recovery_OX!R42</f>
        <v>0</v>
      </c>
      <c r="AE47" s="650"/>
      <c r="AF47" s="702">
        <f>(AC47-AD47)*(1-Recovery_OX!U42)</f>
        <v>1.1251468597089331</v>
      </c>
    </row>
    <row r="48" spans="2:32">
      <c r="B48" s="695">
        <f t="shared" si="1"/>
        <v>2031</v>
      </c>
      <c r="C48" s="696">
        <f>IF(Select2=1,Food!$K50,"")</f>
        <v>0.91854559159167082</v>
      </c>
      <c r="D48" s="697">
        <f>IF(Select2=1,Paper!$K50,"")</f>
        <v>0.15999048151833442</v>
      </c>
      <c r="E48" s="687">
        <f>IF(Select2=1,Nappies!$K50,"")</f>
        <v>0.28392807090135663</v>
      </c>
      <c r="F48" s="697">
        <f>IF(Select2=1,Garden!$K50,"")</f>
        <v>0</v>
      </c>
      <c r="G48" s="687">
        <f>IF(Select2=1,Wood!$K50,"")</f>
        <v>0</v>
      </c>
      <c r="H48" s="697">
        <f>IF(Select2=1,Textiles!$K50,"")</f>
        <v>3.787973753995736E-2</v>
      </c>
      <c r="I48" s="698">
        <f>Sludge!K50</f>
        <v>0</v>
      </c>
      <c r="J48" s="698" t="str">
        <f>IF(Select2=2,MSW!$K50,"")</f>
        <v/>
      </c>
      <c r="K48" s="698">
        <f>Industry!$K50</f>
        <v>0</v>
      </c>
      <c r="L48" s="699">
        <f t="shared" si="3"/>
        <v>1.4003438815513194</v>
      </c>
      <c r="M48" s="700">
        <f>Recovery_OX!C43</f>
        <v>0</v>
      </c>
      <c r="N48" s="650"/>
      <c r="O48" s="701">
        <f>(L48-M48)*(1-Recovery_OX!F43)</f>
        <v>1.4003438815513194</v>
      </c>
      <c r="P48" s="641"/>
      <c r="Q48" s="652"/>
      <c r="S48" s="695">
        <f t="shared" si="2"/>
        <v>2031</v>
      </c>
      <c r="T48" s="696">
        <f>IF(Select2=1,Food!$W50,"")</f>
        <v>0.61454879009255403</v>
      </c>
      <c r="U48" s="697">
        <f>IF(Select2=1,Paper!$W50,"")</f>
        <v>0.33055884611226116</v>
      </c>
      <c r="V48" s="687">
        <f>IF(Select2=1,Nappies!$W50,"")</f>
        <v>0</v>
      </c>
      <c r="W48" s="697">
        <f>IF(Select2=1,Garden!$W50,"")</f>
        <v>0</v>
      </c>
      <c r="X48" s="687">
        <f>IF(Select2=1,Wood!$W50,"")</f>
        <v>0.18908066432353116</v>
      </c>
      <c r="Y48" s="697">
        <f>IF(Select2=1,Textiles!$W50,"")</f>
        <v>4.1512041139679309E-2</v>
      </c>
      <c r="Z48" s="689">
        <f>Sludge!W50</f>
        <v>0</v>
      </c>
      <c r="AA48" s="689" t="str">
        <f>IF(Select2=2,MSW!$W50,"")</f>
        <v/>
      </c>
      <c r="AB48" s="698">
        <f>Industry!$W50</f>
        <v>0</v>
      </c>
      <c r="AC48" s="699">
        <f t="shared" si="0"/>
        <v>1.1757003416680256</v>
      </c>
      <c r="AD48" s="700">
        <f>Recovery_OX!R43</f>
        <v>0</v>
      </c>
      <c r="AE48" s="650"/>
      <c r="AF48" s="702">
        <f>(AC48-AD48)*(1-Recovery_OX!U43)</f>
        <v>1.1757003416680256</v>
      </c>
    </row>
    <row r="49" spans="2:32">
      <c r="B49" s="695">
        <f t="shared" si="1"/>
        <v>2032</v>
      </c>
      <c r="C49" s="696">
        <f>IF(Select2=1,Food!$K51,"")</f>
        <v>0.61571952324156232</v>
      </c>
      <c r="D49" s="697">
        <f>IF(Select2=1,Paper!$K51,"")</f>
        <v>0.14917413621147185</v>
      </c>
      <c r="E49" s="687">
        <f>IF(Select2=1,Nappies!$K51,"")</f>
        <v>0.23954012386355808</v>
      </c>
      <c r="F49" s="697">
        <f>IF(Select2=1,Garden!$K51,"")</f>
        <v>0</v>
      </c>
      <c r="G49" s="687">
        <f>IF(Select2=1,Wood!$K51,"")</f>
        <v>0</v>
      </c>
      <c r="H49" s="697">
        <f>IF(Select2=1,Textiles!$K51,"")</f>
        <v>3.5318833181915588E-2</v>
      </c>
      <c r="I49" s="698">
        <f>Sludge!K51</f>
        <v>0</v>
      </c>
      <c r="J49" s="698" t="str">
        <f>IF(Select2=2,MSW!$K51,"")</f>
        <v/>
      </c>
      <c r="K49" s="698">
        <f>Industry!$K51</f>
        <v>0</v>
      </c>
      <c r="L49" s="699">
        <f t="shared" si="3"/>
        <v>1.039752616498508</v>
      </c>
      <c r="M49" s="700">
        <f>Recovery_OX!C44</f>
        <v>0</v>
      </c>
      <c r="N49" s="650"/>
      <c r="O49" s="701">
        <f>(L49-M49)*(1-Recovery_OX!F44)</f>
        <v>1.039752616498508</v>
      </c>
      <c r="P49" s="641"/>
      <c r="Q49" s="652"/>
      <c r="S49" s="695">
        <f t="shared" si="2"/>
        <v>2032</v>
      </c>
      <c r="T49" s="696">
        <f>IF(Select2=1,Food!$W51,"")</f>
        <v>0.41194437326598732</v>
      </c>
      <c r="U49" s="697">
        <f>IF(Select2=1,Paper!$W51,"")</f>
        <v>0.30821102523031374</v>
      </c>
      <c r="V49" s="687">
        <f>IF(Select2=1,Nappies!$W51,"")</f>
        <v>0</v>
      </c>
      <c r="W49" s="697">
        <f>IF(Select2=1,Garden!$W51,"")</f>
        <v>0</v>
      </c>
      <c r="X49" s="687">
        <f>IF(Select2=1,Wood!$W51,"")</f>
        <v>0.18257731358038048</v>
      </c>
      <c r="Y49" s="697">
        <f>IF(Select2=1,Textiles!$W51,"")</f>
        <v>3.8705570610318464E-2</v>
      </c>
      <c r="Z49" s="689">
        <f>Sludge!W51</f>
        <v>0</v>
      </c>
      <c r="AA49" s="689" t="str">
        <f>IF(Select2=2,MSW!$W51,"")</f>
        <v/>
      </c>
      <c r="AB49" s="698">
        <f>Industry!$W51</f>
        <v>0</v>
      </c>
      <c r="AC49" s="699">
        <f t="shared" ref="AC49:AC80" si="4">SUM(T49:AA49)</f>
        <v>0.94143828268699992</v>
      </c>
      <c r="AD49" s="700">
        <f>Recovery_OX!R44</f>
        <v>0</v>
      </c>
      <c r="AE49" s="650"/>
      <c r="AF49" s="702">
        <f>(AC49-AD49)*(1-Recovery_OX!U44)</f>
        <v>0.94143828268699992</v>
      </c>
    </row>
    <row r="50" spans="2:32">
      <c r="B50" s="695">
        <f t="shared" si="1"/>
        <v>2033</v>
      </c>
      <c r="C50" s="696">
        <f>IF(Select2=1,Food!$K52,"")</f>
        <v>0.41272913916432596</v>
      </c>
      <c r="D50" s="697">
        <f>IF(Select2=1,Paper!$K52,"")</f>
        <v>0.13908904269338448</v>
      </c>
      <c r="E50" s="687">
        <f>IF(Select2=1,Nappies!$K52,"")</f>
        <v>0.20209157466682376</v>
      </c>
      <c r="F50" s="697">
        <f>IF(Select2=1,Garden!$K52,"")</f>
        <v>0</v>
      </c>
      <c r="G50" s="687">
        <f>IF(Select2=1,Wood!$K52,"")</f>
        <v>0</v>
      </c>
      <c r="H50" s="697">
        <f>IF(Select2=1,Textiles!$K52,"")</f>
        <v>3.2931061785107241E-2</v>
      </c>
      <c r="I50" s="698">
        <f>Sludge!K52</f>
        <v>0</v>
      </c>
      <c r="J50" s="698" t="str">
        <f>IF(Select2=2,MSW!$K52,"")</f>
        <v/>
      </c>
      <c r="K50" s="698">
        <f>Industry!$K52</f>
        <v>0</v>
      </c>
      <c r="L50" s="699">
        <f t="shared" si="3"/>
        <v>0.78684081830964159</v>
      </c>
      <c r="M50" s="700">
        <f>Recovery_OX!C45</f>
        <v>0</v>
      </c>
      <c r="N50" s="650"/>
      <c r="O50" s="701">
        <f>(L50-M50)*(1-Recovery_OX!F45)</f>
        <v>0.78684081830964159</v>
      </c>
      <c r="P50" s="641"/>
      <c r="Q50" s="652"/>
      <c r="S50" s="695">
        <f t="shared" si="2"/>
        <v>2033</v>
      </c>
      <c r="T50" s="696">
        <f>IF(Select2=1,Food!$W52,"")</f>
        <v>0.2761345712517792</v>
      </c>
      <c r="U50" s="697">
        <f>IF(Select2=1,Paper!$W52,"")</f>
        <v>0.28737405515162079</v>
      </c>
      <c r="V50" s="687">
        <f>IF(Select2=1,Nappies!$W52,"")</f>
        <v>0</v>
      </c>
      <c r="W50" s="697">
        <f>IF(Select2=1,Garden!$W52,"")</f>
        <v>0</v>
      </c>
      <c r="X50" s="687">
        <f>IF(Select2=1,Wood!$W52,"")</f>
        <v>0.17629764287897157</v>
      </c>
      <c r="Y50" s="697">
        <f>IF(Select2=1,Textiles!$W52,"")</f>
        <v>3.6088834832994236E-2</v>
      </c>
      <c r="Z50" s="689">
        <f>Sludge!W52</f>
        <v>0</v>
      </c>
      <c r="AA50" s="689" t="str">
        <f>IF(Select2=2,MSW!$W52,"")</f>
        <v/>
      </c>
      <c r="AB50" s="698">
        <f>Industry!$W52</f>
        <v>0</v>
      </c>
      <c r="AC50" s="699">
        <f t="shared" si="4"/>
        <v>0.77589510411536566</v>
      </c>
      <c r="AD50" s="700">
        <f>Recovery_OX!R45</f>
        <v>0</v>
      </c>
      <c r="AE50" s="650"/>
      <c r="AF50" s="702">
        <f>(AC50-AD50)*(1-Recovery_OX!U45)</f>
        <v>0.77589510411536566</v>
      </c>
    </row>
    <row r="51" spans="2:32">
      <c r="B51" s="695">
        <f t="shared" si="1"/>
        <v>2034</v>
      </c>
      <c r="C51" s="696">
        <f>IF(Select2=1,Food!$K53,"")</f>
        <v>0.27666061556488075</v>
      </c>
      <c r="D51" s="697">
        <f>IF(Select2=1,Paper!$K53,"")</f>
        <v>0.12968576382394628</v>
      </c>
      <c r="E51" s="687">
        <f>IF(Select2=1,Nappies!$K53,"")</f>
        <v>0.17049755127696026</v>
      </c>
      <c r="F51" s="697">
        <f>IF(Select2=1,Garden!$K53,"")</f>
        <v>0</v>
      </c>
      <c r="G51" s="687">
        <f>IF(Select2=1,Wood!$K53,"")</f>
        <v>0</v>
      </c>
      <c r="H51" s="697">
        <f>IF(Select2=1,Textiles!$K53,"")</f>
        <v>3.0704718491374936E-2</v>
      </c>
      <c r="I51" s="698">
        <f>Sludge!K53</f>
        <v>0</v>
      </c>
      <c r="J51" s="698" t="str">
        <f>IF(Select2=2,MSW!$K53,"")</f>
        <v/>
      </c>
      <c r="K51" s="698">
        <f>Industry!$K53</f>
        <v>0</v>
      </c>
      <c r="L51" s="699">
        <f t="shared" si="3"/>
        <v>0.60754864915716222</v>
      </c>
      <c r="M51" s="700">
        <f>Recovery_OX!C46</f>
        <v>0</v>
      </c>
      <c r="N51" s="650"/>
      <c r="O51" s="701">
        <f>(L51-M51)*(1-Recovery_OX!F46)</f>
        <v>0.60754864915716222</v>
      </c>
      <c r="P51" s="641"/>
      <c r="Q51" s="652"/>
      <c r="S51" s="695">
        <f t="shared" si="2"/>
        <v>2034</v>
      </c>
      <c r="T51" s="696">
        <f>IF(Select2=1,Food!$W53,"")</f>
        <v>0.18509853851352415</v>
      </c>
      <c r="U51" s="697">
        <f>IF(Select2=1,Paper!$W53,"")</f>
        <v>0.26794579302468241</v>
      </c>
      <c r="V51" s="687">
        <f>IF(Select2=1,Nappies!$W53,"")</f>
        <v>0</v>
      </c>
      <c r="W51" s="697">
        <f>IF(Select2=1,Garden!$W53,"")</f>
        <v>0</v>
      </c>
      <c r="X51" s="687">
        <f>IF(Select2=1,Wood!$W53,"")</f>
        <v>0.17023395883737716</v>
      </c>
      <c r="Y51" s="697">
        <f>IF(Select2=1,Textiles!$W53,"")</f>
        <v>3.3649006565890344E-2</v>
      </c>
      <c r="Z51" s="689">
        <f>Sludge!W53</f>
        <v>0</v>
      </c>
      <c r="AA51" s="689" t="str">
        <f>IF(Select2=2,MSW!$W53,"")</f>
        <v/>
      </c>
      <c r="AB51" s="698">
        <f>Industry!$W53</f>
        <v>0</v>
      </c>
      <c r="AC51" s="699">
        <f t="shared" si="4"/>
        <v>0.656927296941474</v>
      </c>
      <c r="AD51" s="700">
        <f>Recovery_OX!R46</f>
        <v>0</v>
      </c>
      <c r="AE51" s="650"/>
      <c r="AF51" s="702">
        <f>(AC51-AD51)*(1-Recovery_OX!U46)</f>
        <v>0.656927296941474</v>
      </c>
    </row>
    <row r="52" spans="2:32">
      <c r="B52" s="695">
        <f t="shared" si="1"/>
        <v>2035</v>
      </c>
      <c r="C52" s="696">
        <f>IF(Select2=1,Food!$K54,"")</f>
        <v>0.18545115656169919</v>
      </c>
      <c r="D52" s="697">
        <f>IF(Select2=1,Paper!$K54,"")</f>
        <v>0.12091820471922993</v>
      </c>
      <c r="E52" s="687">
        <f>IF(Select2=1,Nappies!$K54,"")</f>
        <v>0.14384278532820921</v>
      </c>
      <c r="F52" s="697">
        <f>IF(Select2=1,Garden!$K54,"")</f>
        <v>0</v>
      </c>
      <c r="G52" s="687">
        <f>IF(Select2=1,Wood!$K54,"")</f>
        <v>0</v>
      </c>
      <c r="H52" s="697">
        <f>IF(Select2=1,Textiles!$K54,"")</f>
        <v>2.8628889763309882E-2</v>
      </c>
      <c r="I52" s="698">
        <f>Sludge!K54</f>
        <v>0</v>
      </c>
      <c r="J52" s="698" t="str">
        <f>IF(Select2=2,MSW!$K54,"")</f>
        <v/>
      </c>
      <c r="K52" s="698">
        <f>Industry!$K54</f>
        <v>0</v>
      </c>
      <c r="L52" s="699">
        <f t="shared" si="3"/>
        <v>0.47884103637244824</v>
      </c>
      <c r="M52" s="700">
        <f>Recovery_OX!C47</f>
        <v>0</v>
      </c>
      <c r="N52" s="650"/>
      <c r="O52" s="701">
        <f>(L52-M52)*(1-Recovery_OX!F47)</f>
        <v>0.47884103637244824</v>
      </c>
      <c r="P52" s="641"/>
      <c r="Q52" s="652"/>
      <c r="S52" s="695">
        <f t="shared" si="2"/>
        <v>2035</v>
      </c>
      <c r="T52" s="696">
        <f>IF(Select2=1,Food!$W54,"")</f>
        <v>0.12407526085751508</v>
      </c>
      <c r="U52" s="697">
        <f>IF(Select2=1,Paper!$W54,"")</f>
        <v>0.24983100148601223</v>
      </c>
      <c r="V52" s="687">
        <f>IF(Select2=1,Nappies!$W54,"")</f>
        <v>0</v>
      </c>
      <c r="W52" s="697">
        <f>IF(Select2=1,Garden!$W54,"")</f>
        <v>0</v>
      </c>
      <c r="X52" s="687">
        <f>IF(Select2=1,Wood!$W54,"")</f>
        <v>0.164378832684339</v>
      </c>
      <c r="Y52" s="697">
        <f>IF(Select2=1,Textiles!$W54,"")</f>
        <v>3.1374125768010831E-2</v>
      </c>
      <c r="Z52" s="689">
        <f>Sludge!W54</f>
        <v>0</v>
      </c>
      <c r="AA52" s="689" t="str">
        <f>IF(Select2=2,MSW!$W54,"")</f>
        <v/>
      </c>
      <c r="AB52" s="698">
        <f>Industry!$W54</f>
        <v>0</v>
      </c>
      <c r="AC52" s="699">
        <f t="shared" si="4"/>
        <v>0.56965922079587716</v>
      </c>
      <c r="AD52" s="700">
        <f>Recovery_OX!R47</f>
        <v>0</v>
      </c>
      <c r="AE52" s="650"/>
      <c r="AF52" s="702">
        <f>(AC52-AD52)*(1-Recovery_OX!U47)</f>
        <v>0.56965922079587716</v>
      </c>
    </row>
    <row r="53" spans="2:32">
      <c r="B53" s="695">
        <f t="shared" si="1"/>
        <v>2036</v>
      </c>
      <c r="C53" s="696">
        <f>IF(Select2=1,Food!$K55,"")</f>
        <v>0.12431162780380078</v>
      </c>
      <c r="D53" s="697">
        <f>IF(Select2=1,Paper!$K55,"")</f>
        <v>0.11274338679433224</v>
      </c>
      <c r="E53" s="687">
        <f>IF(Select2=1,Nappies!$K55,"")</f>
        <v>0.12135509710263662</v>
      </c>
      <c r="F53" s="697">
        <f>IF(Select2=1,Garden!$K55,"")</f>
        <v>0</v>
      </c>
      <c r="G53" s="687">
        <f>IF(Select2=1,Wood!$K55,"")</f>
        <v>0</v>
      </c>
      <c r="H53" s="697">
        <f>IF(Select2=1,Textiles!$K55,"")</f>
        <v>2.6693399886078804E-2</v>
      </c>
      <c r="I53" s="698">
        <f>Sludge!K55</f>
        <v>0</v>
      </c>
      <c r="J53" s="698" t="str">
        <f>IF(Select2=2,MSW!$K55,"")</f>
        <v/>
      </c>
      <c r="K53" s="698">
        <f>Industry!$K55</f>
        <v>0</v>
      </c>
      <c r="L53" s="699">
        <f t="shared" si="3"/>
        <v>0.38510351158684847</v>
      </c>
      <c r="M53" s="700">
        <f>Recovery_OX!C48</f>
        <v>0</v>
      </c>
      <c r="N53" s="650"/>
      <c r="O53" s="701">
        <f>(L53-M53)*(1-Recovery_OX!F48)</f>
        <v>0.38510351158684847</v>
      </c>
      <c r="P53" s="641"/>
      <c r="Q53" s="652"/>
      <c r="S53" s="695">
        <f t="shared" si="2"/>
        <v>2036</v>
      </c>
      <c r="T53" s="696">
        <f>IF(Select2=1,Food!$W55,"")</f>
        <v>8.3170134569893445E-2</v>
      </c>
      <c r="U53" s="697">
        <f>IF(Select2=1,Paper!$W55,"")</f>
        <v>0.23294088180647157</v>
      </c>
      <c r="V53" s="687">
        <f>IF(Select2=1,Nappies!$W55,"")</f>
        <v>0</v>
      </c>
      <c r="W53" s="697">
        <f>IF(Select2=1,Garden!$W55,"")</f>
        <v>0</v>
      </c>
      <c r="X53" s="687">
        <f>IF(Select2=1,Wood!$W55,"")</f>
        <v>0.15872509115809402</v>
      </c>
      <c r="Y53" s="697">
        <f>IF(Select2=1,Textiles!$W55,"")</f>
        <v>2.9253040971045266E-2</v>
      </c>
      <c r="Z53" s="689">
        <f>Sludge!W55</f>
        <v>0</v>
      </c>
      <c r="AA53" s="689" t="str">
        <f>IF(Select2=2,MSW!$W55,"")</f>
        <v/>
      </c>
      <c r="AB53" s="698">
        <f>Industry!$W55</f>
        <v>0</v>
      </c>
      <c r="AC53" s="699">
        <f t="shared" si="4"/>
        <v>0.50408914850550435</v>
      </c>
      <c r="AD53" s="700">
        <f>Recovery_OX!R48</f>
        <v>0</v>
      </c>
      <c r="AE53" s="650"/>
      <c r="AF53" s="702">
        <f>(AC53-AD53)*(1-Recovery_OX!U48)</f>
        <v>0.50408914850550435</v>
      </c>
    </row>
    <row r="54" spans="2:32">
      <c r="B54" s="695">
        <f t="shared" si="1"/>
        <v>2037</v>
      </c>
      <c r="C54" s="696">
        <f>IF(Select2=1,Food!$K56,"")</f>
        <v>8.332857607220899E-2</v>
      </c>
      <c r="D54" s="697">
        <f>IF(Select2=1,Paper!$K56,"")</f>
        <v>0.10512123708230128</v>
      </c>
      <c r="E54" s="687">
        <f>IF(Select2=1,Nappies!$K56,"")</f>
        <v>0.10238302574013225</v>
      </c>
      <c r="F54" s="697">
        <f>IF(Select2=1,Garden!$K56,"")</f>
        <v>0</v>
      </c>
      <c r="G54" s="687">
        <f>IF(Select2=1,Wood!$K56,"")</f>
        <v>0</v>
      </c>
      <c r="H54" s="697">
        <f>IF(Select2=1,Textiles!$K56,"")</f>
        <v>2.4888761086058021E-2</v>
      </c>
      <c r="I54" s="698">
        <f>Sludge!K56</f>
        <v>0</v>
      </c>
      <c r="J54" s="698" t="str">
        <f>IF(Select2=2,MSW!$K56,"")</f>
        <v/>
      </c>
      <c r="K54" s="698">
        <f>Industry!$K56</f>
        <v>0</v>
      </c>
      <c r="L54" s="699">
        <f t="shared" si="3"/>
        <v>0.31572159998070054</v>
      </c>
      <c r="M54" s="700">
        <f>Recovery_OX!C49</f>
        <v>0</v>
      </c>
      <c r="N54" s="650"/>
      <c r="O54" s="701">
        <f>(L54-M54)*(1-Recovery_OX!F49)</f>
        <v>0.31572159998070054</v>
      </c>
      <c r="P54" s="641"/>
      <c r="Q54" s="652"/>
      <c r="S54" s="695">
        <f t="shared" si="2"/>
        <v>2037</v>
      </c>
      <c r="T54" s="696">
        <f>IF(Select2=1,Food!$W56,"")</f>
        <v>5.5750608433681299E-2</v>
      </c>
      <c r="U54" s="697">
        <f>IF(Select2=1,Paper!$W56,"")</f>
        <v>0.21719263859979601</v>
      </c>
      <c r="V54" s="687">
        <f>IF(Select2=1,Nappies!$W56,"")</f>
        <v>0</v>
      </c>
      <c r="W54" s="697">
        <f>IF(Select2=1,Garden!$W56,"")</f>
        <v>0</v>
      </c>
      <c r="X54" s="687">
        <f>IF(Select2=1,Wood!$W56,"")</f>
        <v>0.15326580771823156</v>
      </c>
      <c r="Y54" s="697">
        <f>IF(Select2=1,Textiles!$W56,"")</f>
        <v>2.7275354614858104E-2</v>
      </c>
      <c r="Z54" s="689">
        <f>Sludge!W56</f>
        <v>0</v>
      </c>
      <c r="AA54" s="689" t="str">
        <f>IF(Select2=2,MSW!$W56,"")</f>
        <v/>
      </c>
      <c r="AB54" s="698">
        <f>Industry!$W56</f>
        <v>0</v>
      </c>
      <c r="AC54" s="699">
        <f t="shared" si="4"/>
        <v>0.45348440936656698</v>
      </c>
      <c r="AD54" s="700">
        <f>Recovery_OX!R49</f>
        <v>0</v>
      </c>
      <c r="AE54" s="650"/>
      <c r="AF54" s="702">
        <f>(AC54-AD54)*(1-Recovery_OX!U49)</f>
        <v>0.45348440936656698</v>
      </c>
    </row>
    <row r="55" spans="2:32">
      <c r="B55" s="695">
        <f t="shared" si="1"/>
        <v>2038</v>
      </c>
      <c r="C55" s="696">
        <f>IF(Select2=1,Food!$K57,"")</f>
        <v>5.5856814948807405E-2</v>
      </c>
      <c r="D55" s="697">
        <f>IF(Select2=1,Paper!$K57,"")</f>
        <v>9.8014391796405712E-2</v>
      </c>
      <c r="E55" s="687">
        <f>IF(Select2=1,Nappies!$K57,"")</f>
        <v>8.6376956633631499E-2</v>
      </c>
      <c r="F55" s="697">
        <f>IF(Select2=1,Garden!$K57,"")</f>
        <v>0</v>
      </c>
      <c r="G55" s="687">
        <f>IF(Select2=1,Wood!$K57,"")</f>
        <v>0</v>
      </c>
      <c r="H55" s="697">
        <f>IF(Select2=1,Textiles!$K57,"")</f>
        <v>2.3206127021756152E-2</v>
      </c>
      <c r="I55" s="698">
        <f>Sludge!K57</f>
        <v>0</v>
      </c>
      <c r="J55" s="698" t="str">
        <f>IF(Select2=2,MSW!$K57,"")</f>
        <v/>
      </c>
      <c r="K55" s="698">
        <f>Industry!$K57</f>
        <v>0</v>
      </c>
      <c r="L55" s="699">
        <f t="shared" si="3"/>
        <v>0.26345429040060081</v>
      </c>
      <c r="M55" s="700">
        <f>Recovery_OX!C50</f>
        <v>0</v>
      </c>
      <c r="N55" s="650"/>
      <c r="O55" s="701">
        <f>(L55-M55)*(1-Recovery_OX!F50)</f>
        <v>0.26345429040060081</v>
      </c>
      <c r="P55" s="641"/>
      <c r="Q55" s="652"/>
      <c r="S55" s="695">
        <f t="shared" si="2"/>
        <v>2038</v>
      </c>
      <c r="T55" s="696">
        <f>IF(Select2=1,Food!$W57,"")</f>
        <v>3.7370750411780146E-2</v>
      </c>
      <c r="U55" s="697">
        <f>IF(Select2=1,Paper!$W57,"")</f>
        <v>0.20250907395951592</v>
      </c>
      <c r="V55" s="687">
        <f>IF(Select2=1,Nappies!$W57,"")</f>
        <v>0</v>
      </c>
      <c r="W55" s="697">
        <f>IF(Select2=1,Garden!$W57,"")</f>
        <v>0</v>
      </c>
      <c r="X55" s="687">
        <f>IF(Select2=1,Wood!$W57,"")</f>
        <v>0.14799429405981512</v>
      </c>
      <c r="Y55" s="697">
        <f>IF(Select2=1,Textiles!$W57,"")</f>
        <v>2.5431372078636882E-2</v>
      </c>
      <c r="Z55" s="689">
        <f>Sludge!W57</f>
        <v>0</v>
      </c>
      <c r="AA55" s="689" t="str">
        <f>IF(Select2=2,MSW!$W57,"")</f>
        <v/>
      </c>
      <c r="AB55" s="698">
        <f>Industry!$W57</f>
        <v>0</v>
      </c>
      <c r="AC55" s="699">
        <f t="shared" si="4"/>
        <v>0.41330549050974807</v>
      </c>
      <c r="AD55" s="700">
        <f>Recovery_OX!R50</f>
        <v>0</v>
      </c>
      <c r="AE55" s="650"/>
      <c r="AF55" s="702">
        <f>(AC55-AD55)*(1-Recovery_OX!U50)</f>
        <v>0.41330549050974807</v>
      </c>
    </row>
    <row r="56" spans="2:32">
      <c r="B56" s="695">
        <f t="shared" si="1"/>
        <v>2039</v>
      </c>
      <c r="C56" s="696">
        <f>IF(Select2=1,Food!$K58,"")</f>
        <v>3.7441942767888765E-2</v>
      </c>
      <c r="D56" s="697">
        <f>IF(Select2=1,Paper!$K58,"")</f>
        <v>9.138801317280898E-2</v>
      </c>
      <c r="E56" s="687">
        <f>IF(Select2=1,Nappies!$K58,"")</f>
        <v>7.2873199276466516E-2</v>
      </c>
      <c r="F56" s="697">
        <f>IF(Select2=1,Garden!$K58,"")</f>
        <v>0</v>
      </c>
      <c r="G56" s="687">
        <f>IF(Select2=1,Wood!$K58,"")</f>
        <v>0</v>
      </c>
      <c r="H56" s="697">
        <f>IF(Select2=1,Textiles!$K58,"")</f>
        <v>2.1637249419037864E-2</v>
      </c>
      <c r="I56" s="698">
        <f>Sludge!K58</f>
        <v>0</v>
      </c>
      <c r="J56" s="698" t="str">
        <f>IF(Select2=2,MSW!$K58,"")</f>
        <v/>
      </c>
      <c r="K56" s="698">
        <f>Industry!$K58</f>
        <v>0</v>
      </c>
      <c r="L56" s="699">
        <f t="shared" si="3"/>
        <v>0.22334040463620211</v>
      </c>
      <c r="M56" s="700">
        <f>Recovery_OX!C51</f>
        <v>0</v>
      </c>
      <c r="N56" s="650"/>
      <c r="O56" s="701">
        <f>(L56-M56)*(1-Recovery_OX!F51)</f>
        <v>0.22334040463620211</v>
      </c>
      <c r="P56" s="641"/>
      <c r="Q56" s="652"/>
      <c r="S56" s="695">
        <f t="shared" si="2"/>
        <v>2039</v>
      </c>
      <c r="T56" s="696">
        <f>IF(Select2=1,Food!$W58,"")</f>
        <v>2.5050363136410861E-2</v>
      </c>
      <c r="U56" s="697">
        <f>IF(Select2=1,Paper!$W58,"")</f>
        <v>0.18881820903472923</v>
      </c>
      <c r="V56" s="687">
        <f>IF(Select2=1,Nappies!$W58,"")</f>
        <v>0</v>
      </c>
      <c r="W56" s="697">
        <f>IF(Select2=1,Garden!$W58,"")</f>
        <v>0</v>
      </c>
      <c r="X56" s="687">
        <f>IF(Select2=1,Wood!$W58,"")</f>
        <v>0.14290409191937248</v>
      </c>
      <c r="Y56" s="697">
        <f>IF(Select2=1,Textiles!$W58,"")</f>
        <v>2.3712054157849716E-2</v>
      </c>
      <c r="Z56" s="689">
        <f>Sludge!W58</f>
        <v>0</v>
      </c>
      <c r="AA56" s="689" t="str">
        <f>IF(Select2=2,MSW!$W58,"")</f>
        <v/>
      </c>
      <c r="AB56" s="698">
        <f>Industry!$W58</f>
        <v>0</v>
      </c>
      <c r="AC56" s="699">
        <f t="shared" si="4"/>
        <v>0.38048471824836227</v>
      </c>
      <c r="AD56" s="700">
        <f>Recovery_OX!R51</f>
        <v>0</v>
      </c>
      <c r="AE56" s="650"/>
      <c r="AF56" s="702">
        <f>(AC56-AD56)*(1-Recovery_OX!U51)</f>
        <v>0.38048471824836227</v>
      </c>
    </row>
    <row r="57" spans="2:32">
      <c r="B57" s="695">
        <f t="shared" si="1"/>
        <v>2040</v>
      </c>
      <c r="C57" s="696">
        <f>IF(Select2=1,Food!$K59,"")</f>
        <v>2.5098084799834972E-2</v>
      </c>
      <c r="D57" s="697">
        <f>IF(Select2=1,Paper!$K59,"")</f>
        <v>8.5209618695810466E-2</v>
      </c>
      <c r="E57" s="687">
        <f>IF(Select2=1,Nappies!$K59,"")</f>
        <v>6.1480554302371843E-2</v>
      </c>
      <c r="F57" s="697">
        <f>IF(Select2=1,Garden!$K59,"")</f>
        <v>0</v>
      </c>
      <c r="G57" s="687">
        <f>IF(Select2=1,Wood!$K59,"")</f>
        <v>0</v>
      </c>
      <c r="H57" s="697">
        <f>IF(Select2=1,Textiles!$K59,"")</f>
        <v>2.0174437638074475E-2</v>
      </c>
      <c r="I57" s="698">
        <f>Sludge!K59</f>
        <v>0</v>
      </c>
      <c r="J57" s="698" t="str">
        <f>IF(Select2=2,MSW!$K59,"")</f>
        <v/>
      </c>
      <c r="K57" s="698">
        <f>Industry!$K59</f>
        <v>0</v>
      </c>
      <c r="L57" s="699">
        <f t="shared" si="3"/>
        <v>0.19196269543609173</v>
      </c>
      <c r="M57" s="700">
        <f>Recovery_OX!C52</f>
        <v>0</v>
      </c>
      <c r="N57" s="650"/>
      <c r="O57" s="701">
        <f>(L57-M57)*(1-Recovery_OX!F52)</f>
        <v>0.19196269543609173</v>
      </c>
      <c r="P57" s="641"/>
      <c r="Q57" s="652"/>
      <c r="S57" s="695">
        <f t="shared" si="2"/>
        <v>2040</v>
      </c>
      <c r="T57" s="696">
        <f>IF(Select2=1,Food!$W59,"")</f>
        <v>1.679176057080841E-2</v>
      </c>
      <c r="U57" s="697">
        <f>IF(Select2=1,Paper!$W59,"")</f>
        <v>0.17605293118969104</v>
      </c>
      <c r="V57" s="687">
        <f>IF(Select2=1,Nappies!$W59,"")</f>
        <v>0</v>
      </c>
      <c r="W57" s="697">
        <f>IF(Select2=1,Garden!$W59,"")</f>
        <v>0</v>
      </c>
      <c r="X57" s="687">
        <f>IF(Select2=1,Wood!$W59,"")</f>
        <v>0.13798896516271519</v>
      </c>
      <c r="Y57" s="697">
        <f>IF(Select2=1,Textiles!$W59,"")</f>
        <v>2.2108972754054219E-2</v>
      </c>
      <c r="Z57" s="689">
        <f>Sludge!W59</f>
        <v>0</v>
      </c>
      <c r="AA57" s="689" t="str">
        <f>IF(Select2=2,MSW!$W59,"")</f>
        <v/>
      </c>
      <c r="AB57" s="698">
        <f>Industry!$W59</f>
        <v>0</v>
      </c>
      <c r="AC57" s="699">
        <f t="shared" si="4"/>
        <v>0.35294262967726886</v>
      </c>
      <c r="AD57" s="700">
        <f>Recovery_OX!R52</f>
        <v>0</v>
      </c>
      <c r="AE57" s="650"/>
      <c r="AF57" s="702">
        <f>(AC57-AD57)*(1-Recovery_OX!U52)</f>
        <v>0.35294262967726886</v>
      </c>
    </row>
    <row r="58" spans="2:32">
      <c r="B58" s="695">
        <f t="shared" si="1"/>
        <v>2041</v>
      </c>
      <c r="C58" s="696">
        <f>IF(Select2=1,Food!$K60,"")</f>
        <v>1.6823749358431755E-2</v>
      </c>
      <c r="D58" s="697">
        <f>IF(Select2=1,Paper!$K60,"")</f>
        <v>7.9448921868516029E-2</v>
      </c>
      <c r="E58" s="687">
        <f>IF(Select2=1,Nappies!$K60,"")</f>
        <v>5.1868980569754544E-2</v>
      </c>
      <c r="F58" s="697">
        <f>IF(Select2=1,Garden!$K60,"")</f>
        <v>0</v>
      </c>
      <c r="G58" s="687">
        <f>IF(Select2=1,Wood!$K60,"")</f>
        <v>0</v>
      </c>
      <c r="H58" s="697">
        <f>IF(Select2=1,Textiles!$K60,"")</f>
        <v>1.8810520973818596E-2</v>
      </c>
      <c r="I58" s="698">
        <f>Sludge!K60</f>
        <v>0</v>
      </c>
      <c r="J58" s="698" t="str">
        <f>IF(Select2=2,MSW!$K60,"")</f>
        <v/>
      </c>
      <c r="K58" s="698">
        <f>Industry!$K60</f>
        <v>0</v>
      </c>
      <c r="L58" s="699">
        <f t="shared" si="3"/>
        <v>0.16695217277052093</v>
      </c>
      <c r="M58" s="700">
        <f>Recovery_OX!C53</f>
        <v>0</v>
      </c>
      <c r="N58" s="650"/>
      <c r="O58" s="701">
        <f>(L58-M58)*(1-Recovery_OX!F53)</f>
        <v>0.16695217277052093</v>
      </c>
      <c r="P58" s="641"/>
      <c r="Q58" s="652"/>
      <c r="S58" s="695">
        <f t="shared" si="2"/>
        <v>2041</v>
      </c>
      <c r="T58" s="696">
        <f>IF(Select2=1,Food!$W60,"")</f>
        <v>1.1255853718843727E-2</v>
      </c>
      <c r="U58" s="697">
        <f>IF(Select2=1,Paper!$W60,"")</f>
        <v>0.16415066501759509</v>
      </c>
      <c r="V58" s="687">
        <f>IF(Select2=1,Nappies!$W60,"")</f>
        <v>0</v>
      </c>
      <c r="W58" s="697">
        <f>IF(Select2=1,Garden!$W60,"")</f>
        <v>0</v>
      </c>
      <c r="X58" s="687">
        <f>IF(Select2=1,Wood!$W60,"")</f>
        <v>0.13324289214489443</v>
      </c>
      <c r="Y58" s="697">
        <f>IF(Select2=1,Textiles!$W60,"")</f>
        <v>2.0614269560349147E-2</v>
      </c>
      <c r="Z58" s="689">
        <f>Sludge!W60</f>
        <v>0</v>
      </c>
      <c r="AA58" s="689" t="str">
        <f>IF(Select2=2,MSW!$W60,"")</f>
        <v/>
      </c>
      <c r="AB58" s="698">
        <f>Industry!$W60</f>
        <v>0</v>
      </c>
      <c r="AC58" s="699">
        <f t="shared" si="4"/>
        <v>0.32926368044168242</v>
      </c>
      <c r="AD58" s="700">
        <f>Recovery_OX!R53</f>
        <v>0</v>
      </c>
      <c r="AE58" s="650"/>
      <c r="AF58" s="702">
        <f>(AC58-AD58)*(1-Recovery_OX!U53)</f>
        <v>0.32926368044168242</v>
      </c>
    </row>
    <row r="59" spans="2:32">
      <c r="B59" s="695">
        <f t="shared" si="1"/>
        <v>2042</v>
      </c>
      <c r="C59" s="696">
        <f>IF(Select2=1,Food!$K61,"")</f>
        <v>1.1277296444436032E-2</v>
      </c>
      <c r="D59" s="697">
        <f>IF(Select2=1,Paper!$K61,"")</f>
        <v>7.4077683748394879E-2</v>
      </c>
      <c r="E59" s="687">
        <f>IF(Select2=1,Nappies!$K61,"")</f>
        <v>4.3760033979423359E-2</v>
      </c>
      <c r="F59" s="697">
        <f>IF(Select2=1,Garden!$K61,"")</f>
        <v>0</v>
      </c>
      <c r="G59" s="687">
        <f>IF(Select2=1,Wood!$K61,"")</f>
        <v>0</v>
      </c>
      <c r="H59" s="697">
        <f>IF(Select2=1,Textiles!$K61,"")</f>
        <v>1.7538813505199681E-2</v>
      </c>
      <c r="I59" s="698">
        <f>Sludge!K61</f>
        <v>0</v>
      </c>
      <c r="J59" s="698" t="str">
        <f>IF(Select2=2,MSW!$K61,"")</f>
        <v/>
      </c>
      <c r="K59" s="698">
        <f>Industry!$K61</f>
        <v>0</v>
      </c>
      <c r="L59" s="699">
        <f t="shared" si="3"/>
        <v>0.14665382767745394</v>
      </c>
      <c r="M59" s="700">
        <f>Recovery_OX!C54</f>
        <v>0</v>
      </c>
      <c r="N59" s="650"/>
      <c r="O59" s="701">
        <f>(L59-M59)*(1-Recovery_OX!F54)</f>
        <v>0.14665382767745394</v>
      </c>
      <c r="P59" s="641"/>
      <c r="Q59" s="652"/>
      <c r="S59" s="695">
        <f t="shared" si="2"/>
        <v>2042</v>
      </c>
      <c r="T59" s="696">
        <f>IF(Select2=1,Food!$W61,"")</f>
        <v>7.545024382985749E-3</v>
      </c>
      <c r="U59" s="697">
        <f>IF(Select2=1,Paper!$W61,"")</f>
        <v>0.15305306559585719</v>
      </c>
      <c r="V59" s="687">
        <f>IF(Select2=1,Nappies!$W61,"")</f>
        <v>0</v>
      </c>
      <c r="W59" s="697">
        <f>IF(Select2=1,Garden!$W61,"")</f>
        <v>0</v>
      </c>
      <c r="X59" s="687">
        <f>IF(Select2=1,Wood!$W61,"")</f>
        <v>0.12866005833293281</v>
      </c>
      <c r="Y59" s="697">
        <f>IF(Select2=1,Textiles!$W61,"")</f>
        <v>1.9220617539944855E-2</v>
      </c>
      <c r="Z59" s="689">
        <f>Sludge!W61</f>
        <v>0</v>
      </c>
      <c r="AA59" s="689" t="str">
        <f>IF(Select2=2,MSW!$W61,"")</f>
        <v/>
      </c>
      <c r="AB59" s="698">
        <f>Industry!$W61</f>
        <v>0</v>
      </c>
      <c r="AC59" s="699">
        <f t="shared" si="4"/>
        <v>0.30847876585172063</v>
      </c>
      <c r="AD59" s="700">
        <f>Recovery_OX!R54</f>
        <v>0</v>
      </c>
      <c r="AE59" s="650"/>
      <c r="AF59" s="702">
        <f>(AC59-AD59)*(1-Recovery_OX!U54)</f>
        <v>0.30847876585172063</v>
      </c>
    </row>
    <row r="60" spans="2:32">
      <c r="B60" s="695">
        <f t="shared" si="1"/>
        <v>2043</v>
      </c>
      <c r="C60" s="696">
        <f>IF(Select2=1,Food!$K62,"")</f>
        <v>7.5593978717919137E-3</v>
      </c>
      <c r="D60" s="697">
        <f>IF(Select2=1,Paper!$K62,"")</f>
        <v>6.9069574519950688E-2</v>
      </c>
      <c r="E60" s="687">
        <f>IF(Select2=1,Nappies!$K62,"")</f>
        <v>3.6918801041501727E-2</v>
      </c>
      <c r="F60" s="697">
        <f>IF(Select2=1,Garden!$K62,"")</f>
        <v>0</v>
      </c>
      <c r="G60" s="687">
        <f>IF(Select2=1,Wood!$K62,"")</f>
        <v>0</v>
      </c>
      <c r="H60" s="697">
        <f>IF(Select2=1,Textiles!$K62,"")</f>
        <v>1.6353081320731162E-2</v>
      </c>
      <c r="I60" s="698">
        <f>Sludge!K62</f>
        <v>0</v>
      </c>
      <c r="J60" s="698" t="str">
        <f>IF(Select2=2,MSW!$K62,"")</f>
        <v/>
      </c>
      <c r="K60" s="698">
        <f>Industry!$K62</f>
        <v>0</v>
      </c>
      <c r="L60" s="699">
        <f t="shared" si="3"/>
        <v>0.12990085475397548</v>
      </c>
      <c r="M60" s="700">
        <f>Recovery_OX!C55</f>
        <v>0</v>
      </c>
      <c r="N60" s="650"/>
      <c r="O60" s="701">
        <f>(L60-M60)*(1-Recovery_OX!F55)</f>
        <v>0.12990085475397548</v>
      </c>
      <c r="P60" s="641"/>
      <c r="Q60" s="652"/>
      <c r="S60" s="695">
        <f t="shared" si="2"/>
        <v>2043</v>
      </c>
      <c r="T60" s="696">
        <f>IF(Select2=1,Food!$W62,"")</f>
        <v>5.0575810917430283E-3</v>
      </c>
      <c r="U60" s="697">
        <f>IF(Select2=1,Paper!$W62,"")</f>
        <v>0.14270573247923696</v>
      </c>
      <c r="V60" s="687">
        <f>IF(Select2=1,Nappies!$W62,"")</f>
        <v>0</v>
      </c>
      <c r="W60" s="697">
        <f>IF(Select2=1,Garden!$W62,"")</f>
        <v>0</v>
      </c>
      <c r="X60" s="687">
        <f>IF(Select2=1,Wood!$W62,"")</f>
        <v>0.12423484918229438</v>
      </c>
      <c r="Y60" s="697">
        <f>IF(Select2=1,Textiles!$W62,"")</f>
        <v>1.7921185009020454E-2</v>
      </c>
      <c r="Z60" s="689">
        <f>Sludge!W62</f>
        <v>0</v>
      </c>
      <c r="AA60" s="689" t="str">
        <f>IF(Select2=2,MSW!$W62,"")</f>
        <v/>
      </c>
      <c r="AB60" s="698">
        <f>Industry!$W62</f>
        <v>0</v>
      </c>
      <c r="AC60" s="699">
        <f t="shared" si="4"/>
        <v>0.28991934776229483</v>
      </c>
      <c r="AD60" s="700">
        <f>Recovery_OX!R55</f>
        <v>0</v>
      </c>
      <c r="AE60" s="650"/>
      <c r="AF60" s="702">
        <f>(AC60-AD60)*(1-Recovery_OX!U55)</f>
        <v>0.28991934776229483</v>
      </c>
    </row>
    <row r="61" spans="2:32">
      <c r="B61" s="695">
        <f t="shared" si="1"/>
        <v>2044</v>
      </c>
      <c r="C61" s="696">
        <f>IF(Select2=1,Food!$K63,"")</f>
        <v>5.067215929421269E-3</v>
      </c>
      <c r="D61" s="697">
        <f>IF(Select2=1,Paper!$K63,"")</f>
        <v>6.4400044425935388E-2</v>
      </c>
      <c r="E61" s="687">
        <f>IF(Select2=1,Nappies!$K63,"")</f>
        <v>3.1147093509636934E-2</v>
      </c>
      <c r="F61" s="697">
        <f>IF(Select2=1,Garden!$K63,"")</f>
        <v>0</v>
      </c>
      <c r="G61" s="687">
        <f>IF(Select2=1,Wood!$K63,"")</f>
        <v>0</v>
      </c>
      <c r="H61" s="697">
        <f>IF(Select2=1,Textiles!$K63,"")</f>
        <v>1.5247511959869141E-2</v>
      </c>
      <c r="I61" s="698">
        <f>Sludge!K63</f>
        <v>0</v>
      </c>
      <c r="J61" s="698" t="str">
        <f>IF(Select2=2,MSW!$K63,"")</f>
        <v/>
      </c>
      <c r="K61" s="698">
        <f>Industry!$K63</f>
        <v>0</v>
      </c>
      <c r="L61" s="699">
        <f t="shared" si="3"/>
        <v>0.11586186582486274</v>
      </c>
      <c r="M61" s="700">
        <f>Recovery_OX!C56</f>
        <v>0</v>
      </c>
      <c r="N61" s="650"/>
      <c r="O61" s="701">
        <f>(L61-M61)*(1-Recovery_OX!F56)</f>
        <v>0.11586186582486274</v>
      </c>
      <c r="P61" s="641"/>
      <c r="Q61" s="652"/>
      <c r="S61" s="695">
        <f t="shared" si="2"/>
        <v>2044</v>
      </c>
      <c r="T61" s="696">
        <f>IF(Select2=1,Food!$W63,"")</f>
        <v>3.3901979902461661E-3</v>
      </c>
      <c r="U61" s="697">
        <f>IF(Select2=1,Paper!$W63,"")</f>
        <v>0.13305794302879209</v>
      </c>
      <c r="V61" s="687">
        <f>IF(Select2=1,Nappies!$W63,"")</f>
        <v>0</v>
      </c>
      <c r="W61" s="697">
        <f>IF(Select2=1,Garden!$W63,"")</f>
        <v>0</v>
      </c>
      <c r="X61" s="687">
        <f>IF(Select2=1,Wood!$W63,"")</f>
        <v>0.11996184325836536</v>
      </c>
      <c r="Y61" s="697">
        <f>IF(Select2=1,Textiles!$W63,"")</f>
        <v>1.6709602147801799E-2</v>
      </c>
      <c r="Z61" s="689">
        <f>Sludge!W63</f>
        <v>0</v>
      </c>
      <c r="AA61" s="689" t="str">
        <f>IF(Select2=2,MSW!$W63,"")</f>
        <v/>
      </c>
      <c r="AB61" s="698">
        <f>Industry!$W63</f>
        <v>0</v>
      </c>
      <c r="AC61" s="699">
        <f t="shared" si="4"/>
        <v>0.27311958642520545</v>
      </c>
      <c r="AD61" s="700">
        <f>Recovery_OX!R56</f>
        <v>0</v>
      </c>
      <c r="AE61" s="650"/>
      <c r="AF61" s="702">
        <f>(AC61-AD61)*(1-Recovery_OX!U56)</f>
        <v>0.27311958642520545</v>
      </c>
    </row>
    <row r="62" spans="2:32">
      <c r="B62" s="695">
        <f t="shared" si="1"/>
        <v>2045</v>
      </c>
      <c r="C62" s="696">
        <f>IF(Select2=1,Food!$K64,"")</f>
        <v>3.3966564150821905E-3</v>
      </c>
      <c r="D62" s="697">
        <f>IF(Select2=1,Paper!$K64,"")</f>
        <v>6.0046203424410666E-2</v>
      </c>
      <c r="E62" s="687">
        <f>IF(Select2=1,Nappies!$K64,"")</f>
        <v>2.6277706933318261E-2</v>
      </c>
      <c r="F62" s="697">
        <f>IF(Select2=1,Garden!$K64,"")</f>
        <v>0</v>
      </c>
      <c r="G62" s="687">
        <f>IF(Select2=1,Wood!$K64,"")</f>
        <v>0</v>
      </c>
      <c r="H62" s="697">
        <f>IF(Select2=1,Textiles!$K64,"")</f>
        <v>1.421668592032402E-2</v>
      </c>
      <c r="I62" s="698">
        <f>Sludge!K64</f>
        <v>0</v>
      </c>
      <c r="J62" s="698" t="str">
        <f>IF(Select2=2,MSW!$K64,"")</f>
        <v/>
      </c>
      <c r="K62" s="698">
        <f>Industry!$K64</f>
        <v>0</v>
      </c>
      <c r="L62" s="699">
        <f t="shared" si="3"/>
        <v>0.10393725269313514</v>
      </c>
      <c r="M62" s="700">
        <f>Recovery_OX!C57</f>
        <v>0</v>
      </c>
      <c r="N62" s="650"/>
      <c r="O62" s="701">
        <f>(L62-M62)*(1-Recovery_OX!F57)</f>
        <v>0.10393725269313514</v>
      </c>
      <c r="P62" s="641"/>
      <c r="Q62" s="652"/>
      <c r="S62" s="695">
        <f t="shared" si="2"/>
        <v>2045</v>
      </c>
      <c r="T62" s="696">
        <f>IF(Select2=1,Food!$W64,"")</f>
        <v>2.2725176728917418E-3</v>
      </c>
      <c r="U62" s="697">
        <f>IF(Select2=1,Paper!$W64,"")</f>
        <v>0.12406240376944351</v>
      </c>
      <c r="V62" s="687">
        <f>IF(Select2=1,Nappies!$W64,"")</f>
        <v>0</v>
      </c>
      <c r="W62" s="697">
        <f>IF(Select2=1,Garden!$W64,"")</f>
        <v>0</v>
      </c>
      <c r="X62" s="687">
        <f>IF(Select2=1,Wood!$W64,"")</f>
        <v>0.11583580559451881</v>
      </c>
      <c r="Y62" s="697">
        <f>IF(Select2=1,Textiles!$W64,"")</f>
        <v>1.5579929775697556E-2</v>
      </c>
      <c r="Z62" s="689">
        <f>Sludge!W64</f>
        <v>0</v>
      </c>
      <c r="AA62" s="689" t="str">
        <f>IF(Select2=2,MSW!$W64,"")</f>
        <v/>
      </c>
      <c r="AB62" s="698">
        <f>Industry!$W64</f>
        <v>0</v>
      </c>
      <c r="AC62" s="699">
        <f t="shared" si="4"/>
        <v>0.2577506568125516</v>
      </c>
      <c r="AD62" s="700">
        <f>Recovery_OX!R57</f>
        <v>0</v>
      </c>
      <c r="AE62" s="650"/>
      <c r="AF62" s="702">
        <f>(AC62-AD62)*(1-Recovery_OX!U57)</f>
        <v>0.2577506568125516</v>
      </c>
    </row>
    <row r="63" spans="2:32">
      <c r="B63" s="695">
        <f t="shared" si="1"/>
        <v>2046</v>
      </c>
      <c r="C63" s="696">
        <f>IF(Select2=1,Food!$K65,"")</f>
        <v>2.2768468845251436E-3</v>
      </c>
      <c r="D63" s="697">
        <f>IF(Select2=1,Paper!$K65,"")</f>
        <v>5.598670898173589E-2</v>
      </c>
      <c r="E63" s="687">
        <f>IF(Select2=1,Nappies!$K65,"")</f>
        <v>2.216957680047147E-2</v>
      </c>
      <c r="F63" s="697">
        <f>IF(Select2=1,Garden!$K65,"")</f>
        <v>0</v>
      </c>
      <c r="G63" s="687">
        <f>IF(Select2=1,Wood!$K65,"")</f>
        <v>0</v>
      </c>
      <c r="H63" s="697">
        <f>IF(Select2=1,Textiles!$K65,"")</f>
        <v>1.3255550091654024E-2</v>
      </c>
      <c r="I63" s="698">
        <f>Sludge!K65</f>
        <v>0</v>
      </c>
      <c r="J63" s="698" t="str">
        <f>IF(Select2=2,MSW!$K65,"")</f>
        <v/>
      </c>
      <c r="K63" s="698">
        <f>Industry!$K65</f>
        <v>0</v>
      </c>
      <c r="L63" s="699">
        <f t="shared" si="3"/>
        <v>9.3688682758386529E-2</v>
      </c>
      <c r="M63" s="700">
        <f>Recovery_OX!C58</f>
        <v>0</v>
      </c>
      <c r="N63" s="650"/>
      <c r="O63" s="701">
        <f>(L63-M63)*(1-Recovery_OX!F58)</f>
        <v>9.3688682758386529E-2</v>
      </c>
      <c r="P63" s="641"/>
      <c r="Q63" s="652"/>
      <c r="S63" s="695">
        <f t="shared" si="2"/>
        <v>2046</v>
      </c>
      <c r="T63" s="696">
        <f>IF(Select2=1,Food!$W65,"")</f>
        <v>1.5233141511095962E-3</v>
      </c>
      <c r="U63" s="697">
        <f>IF(Select2=1,Paper!$W65,"")</f>
        <v>0.11567501855730555</v>
      </c>
      <c r="V63" s="687">
        <f>IF(Select2=1,Nappies!$W65,"")</f>
        <v>0</v>
      </c>
      <c r="W63" s="697">
        <f>IF(Select2=1,Garden!$W65,"")</f>
        <v>0</v>
      </c>
      <c r="X63" s="687">
        <f>IF(Select2=1,Wood!$W65,"")</f>
        <v>0.11185168127862588</v>
      </c>
      <c r="Y63" s="697">
        <f>IF(Select2=1,Textiles!$W65,"")</f>
        <v>1.4526630237429068E-2</v>
      </c>
      <c r="Z63" s="689">
        <f>Sludge!W65</f>
        <v>0</v>
      </c>
      <c r="AA63" s="689" t="str">
        <f>IF(Select2=2,MSW!$W65,"")</f>
        <v/>
      </c>
      <c r="AB63" s="698">
        <f>Industry!$W65</f>
        <v>0</v>
      </c>
      <c r="AC63" s="699">
        <f t="shared" si="4"/>
        <v>0.24357664422447009</v>
      </c>
      <c r="AD63" s="700">
        <f>Recovery_OX!R58</f>
        <v>0</v>
      </c>
      <c r="AE63" s="650"/>
      <c r="AF63" s="702">
        <f>(AC63-AD63)*(1-Recovery_OX!U58)</f>
        <v>0.24357664422447009</v>
      </c>
    </row>
    <row r="64" spans="2:32">
      <c r="B64" s="695">
        <f t="shared" si="1"/>
        <v>2047</v>
      </c>
      <c r="C64" s="696">
        <f>IF(Select2=1,Food!$K66,"")</f>
        <v>1.5262161084509962E-3</v>
      </c>
      <c r="D64" s="697">
        <f>IF(Select2=1,Paper!$K66,"")</f>
        <v>5.22016614514434E-2</v>
      </c>
      <c r="E64" s="687">
        <f>IF(Select2=1,Nappies!$K66,"")</f>
        <v>1.8703691945389206E-2</v>
      </c>
      <c r="F64" s="697">
        <f>IF(Select2=1,Garden!$K66,"")</f>
        <v>0</v>
      </c>
      <c r="G64" s="687">
        <f>IF(Select2=1,Wood!$K66,"")</f>
        <v>0</v>
      </c>
      <c r="H64" s="697">
        <f>IF(Select2=1,Textiles!$K66,"")</f>
        <v>1.2359392984911937E-2</v>
      </c>
      <c r="I64" s="698">
        <f>Sludge!K66</f>
        <v>0</v>
      </c>
      <c r="J64" s="698" t="str">
        <f>IF(Select2=2,MSW!$K66,"")</f>
        <v/>
      </c>
      <c r="K64" s="698">
        <f>Industry!$K66</f>
        <v>0</v>
      </c>
      <c r="L64" s="699">
        <f t="shared" si="3"/>
        <v>8.4790962490195534E-2</v>
      </c>
      <c r="M64" s="700">
        <f>Recovery_OX!C59</f>
        <v>0</v>
      </c>
      <c r="N64" s="650"/>
      <c r="O64" s="701">
        <f>(L64-M64)*(1-Recovery_OX!F59)</f>
        <v>8.4790962490195534E-2</v>
      </c>
      <c r="P64" s="641"/>
      <c r="Q64" s="652"/>
      <c r="S64" s="695">
        <f t="shared" si="2"/>
        <v>2047</v>
      </c>
      <c r="T64" s="696">
        <f>IF(Select2=1,Food!$W66,"")</f>
        <v>1.0211080118985253E-3</v>
      </c>
      <c r="U64" s="697">
        <f>IF(Select2=1,Paper!$W66,"")</f>
        <v>0.10785467242033758</v>
      </c>
      <c r="V64" s="687">
        <f>IF(Select2=1,Nappies!$W66,"")</f>
        <v>0</v>
      </c>
      <c r="W64" s="697">
        <f>IF(Select2=1,Garden!$W66,"")</f>
        <v>0</v>
      </c>
      <c r="X64" s="687">
        <f>IF(Select2=1,Wood!$W66,"")</f>
        <v>0.10800458926015619</v>
      </c>
      <c r="Y64" s="697">
        <f>IF(Select2=1,Textiles!$W66,"")</f>
        <v>1.3544540257437742E-2</v>
      </c>
      <c r="Z64" s="689">
        <f>Sludge!W66</f>
        <v>0</v>
      </c>
      <c r="AA64" s="689" t="str">
        <f>IF(Select2=2,MSW!$W66,"")</f>
        <v/>
      </c>
      <c r="AB64" s="698">
        <f>Industry!$W66</f>
        <v>0</v>
      </c>
      <c r="AC64" s="699">
        <f t="shared" si="4"/>
        <v>0.23042490994983003</v>
      </c>
      <c r="AD64" s="700">
        <f>Recovery_OX!R59</f>
        <v>0</v>
      </c>
      <c r="AE64" s="650"/>
      <c r="AF64" s="702">
        <f>(AC64-AD64)*(1-Recovery_OX!U59)</f>
        <v>0.23042490994983003</v>
      </c>
    </row>
    <row r="65" spans="2:32">
      <c r="B65" s="695">
        <f t="shared" si="1"/>
        <v>2048</v>
      </c>
      <c r="C65" s="696">
        <f>IF(Select2=1,Food!$K67,"")</f>
        <v>1.023053252077206E-3</v>
      </c>
      <c r="D65" s="697">
        <f>IF(Select2=1,Paper!$K67,"")</f>
        <v>4.8672506526148393E-2</v>
      </c>
      <c r="E65" s="687">
        <f>IF(Select2=1,Nappies!$K67,"")</f>
        <v>1.5779646834782043E-2</v>
      </c>
      <c r="F65" s="697">
        <f>IF(Select2=1,Garden!$K67,"")</f>
        <v>0</v>
      </c>
      <c r="G65" s="687">
        <f>IF(Select2=1,Wood!$K67,"")</f>
        <v>0</v>
      </c>
      <c r="H65" s="697">
        <f>IF(Select2=1,Textiles!$K67,"")</f>
        <v>1.152382163692082E-2</v>
      </c>
      <c r="I65" s="698">
        <f>Sludge!K67</f>
        <v>0</v>
      </c>
      <c r="J65" s="698" t="str">
        <f>IF(Select2=2,MSW!$K67,"")</f>
        <v/>
      </c>
      <c r="K65" s="698">
        <f>Industry!$K67</f>
        <v>0</v>
      </c>
      <c r="L65" s="699">
        <f t="shared" si="3"/>
        <v>7.6999028249928478E-2</v>
      </c>
      <c r="M65" s="700">
        <f>Recovery_OX!C60</f>
        <v>0</v>
      </c>
      <c r="N65" s="650"/>
      <c r="O65" s="701">
        <f>(L65-M65)*(1-Recovery_OX!F60)</f>
        <v>7.6999028249928478E-2</v>
      </c>
      <c r="P65" s="641"/>
      <c r="Q65" s="652"/>
      <c r="S65" s="695">
        <f t="shared" si="2"/>
        <v>2048</v>
      </c>
      <c r="T65" s="696">
        <f>IF(Select2=1,Food!$W67,"")</f>
        <v>6.8446916954317968E-4</v>
      </c>
      <c r="U65" s="697">
        <f>IF(Select2=1,Paper!$W67,"")</f>
        <v>0.10056303001270329</v>
      </c>
      <c r="V65" s="687">
        <f>IF(Select2=1,Nappies!$W67,"")</f>
        <v>0</v>
      </c>
      <c r="W65" s="697">
        <f>IF(Select2=1,Garden!$W67,"")</f>
        <v>0</v>
      </c>
      <c r="X65" s="687">
        <f>IF(Select2=1,Wood!$W67,"")</f>
        <v>0.10428981637028059</v>
      </c>
      <c r="Y65" s="697">
        <f>IF(Select2=1,Textiles!$W67,"")</f>
        <v>1.2628845629502271E-2</v>
      </c>
      <c r="Z65" s="689">
        <f>Sludge!W67</f>
        <v>0</v>
      </c>
      <c r="AA65" s="689" t="str">
        <f>IF(Select2=2,MSW!$W67,"")</f>
        <v/>
      </c>
      <c r="AB65" s="698">
        <f>Industry!$W67</f>
        <v>0</v>
      </c>
      <c r="AC65" s="699">
        <f t="shared" si="4"/>
        <v>0.21816616118202936</v>
      </c>
      <c r="AD65" s="700">
        <f>Recovery_OX!R60</f>
        <v>0</v>
      </c>
      <c r="AE65" s="650"/>
      <c r="AF65" s="702">
        <f>(AC65-AD65)*(1-Recovery_OX!U60)</f>
        <v>0.21816616118202936</v>
      </c>
    </row>
    <row r="66" spans="2:32">
      <c r="B66" s="695">
        <f t="shared" si="1"/>
        <v>2049</v>
      </c>
      <c r="C66" s="696">
        <f>IF(Select2=1,Food!$K68,"")</f>
        <v>6.8577310302930328E-4</v>
      </c>
      <c r="D66" s="697">
        <f>IF(Select2=1,Paper!$K68,"")</f>
        <v>4.5381944284312699E-2</v>
      </c>
      <c r="E66" s="687">
        <f>IF(Select2=1,Nappies!$K68,"")</f>
        <v>1.33127328528221E-2</v>
      </c>
      <c r="F66" s="697">
        <f>IF(Select2=1,Garden!$K68,"")</f>
        <v>0</v>
      </c>
      <c r="G66" s="687">
        <f>IF(Select2=1,Wood!$K68,"")</f>
        <v>0</v>
      </c>
      <c r="H66" s="697">
        <f>IF(Select2=1,Textiles!$K68,"")</f>
        <v>1.0744740075963422E-2</v>
      </c>
      <c r="I66" s="698">
        <f>Sludge!K68</f>
        <v>0</v>
      </c>
      <c r="J66" s="698" t="str">
        <f>IF(Select2=2,MSW!$K68,"")</f>
        <v/>
      </c>
      <c r="K66" s="698">
        <f>Industry!$K68</f>
        <v>0</v>
      </c>
      <c r="L66" s="699">
        <f t="shared" si="3"/>
        <v>7.0125190316127517E-2</v>
      </c>
      <c r="M66" s="700">
        <f>Recovery_OX!C61</f>
        <v>0</v>
      </c>
      <c r="N66" s="650"/>
      <c r="O66" s="701">
        <f>(L66-M66)*(1-Recovery_OX!F61)</f>
        <v>7.0125190316127517E-2</v>
      </c>
      <c r="P66" s="641"/>
      <c r="Q66" s="652"/>
      <c r="S66" s="695">
        <f t="shared" si="2"/>
        <v>2049</v>
      </c>
      <c r="T66" s="696">
        <f>IF(Select2=1,Food!$W68,"")</f>
        <v>4.5881340523816006E-4</v>
      </c>
      <c r="U66" s="697">
        <f>IF(Select2=1,Paper!$W68,"")</f>
        <v>9.3764347694860944E-2</v>
      </c>
      <c r="V66" s="687">
        <f>IF(Select2=1,Nappies!$W68,"")</f>
        <v>0</v>
      </c>
      <c r="W66" s="697">
        <f>IF(Select2=1,Garden!$W68,"")</f>
        <v>0</v>
      </c>
      <c r="X66" s="687">
        <f>IF(Select2=1,Wood!$W68,"")</f>
        <v>0.10070281154764996</v>
      </c>
      <c r="Y66" s="697">
        <f>IF(Select2=1,Textiles!$W68,"")</f>
        <v>1.1775057617494162E-2</v>
      </c>
      <c r="Z66" s="689">
        <f>Sludge!W68</f>
        <v>0</v>
      </c>
      <c r="AA66" s="689" t="str">
        <f>IF(Select2=2,MSW!$W68,"")</f>
        <v/>
      </c>
      <c r="AB66" s="698">
        <f>Industry!$W68</f>
        <v>0</v>
      </c>
      <c r="AC66" s="699">
        <f t="shared" si="4"/>
        <v>0.20670103026524325</v>
      </c>
      <c r="AD66" s="700">
        <f>Recovery_OX!R61</f>
        <v>0</v>
      </c>
      <c r="AE66" s="650"/>
      <c r="AF66" s="702">
        <f>(AC66-AD66)*(1-Recovery_OX!U61)</f>
        <v>0.20670103026524325</v>
      </c>
    </row>
    <row r="67" spans="2:32">
      <c r="B67" s="695">
        <f t="shared" si="1"/>
        <v>2050</v>
      </c>
      <c r="C67" s="696">
        <f>IF(Select2=1,Food!$K69,"")</f>
        <v>4.5968745799260583E-4</v>
      </c>
      <c r="D67" s="697">
        <f>IF(Select2=1,Paper!$K69,"")</f>
        <v>4.2313844386009228E-2</v>
      </c>
      <c r="E67" s="687">
        <f>IF(Select2=1,Nappies!$K69,"")</f>
        <v>1.1231484320672808E-2</v>
      </c>
      <c r="F67" s="697">
        <f>IF(Select2=1,Garden!$K69,"")</f>
        <v>0</v>
      </c>
      <c r="G67" s="687">
        <f>IF(Select2=1,Wood!$K69,"")</f>
        <v>0</v>
      </c>
      <c r="H67" s="697">
        <f>IF(Select2=1,Textiles!$K69,"")</f>
        <v>1.0018329243324065E-2</v>
      </c>
      <c r="I67" s="698">
        <f>Sludge!K69</f>
        <v>0</v>
      </c>
      <c r="J67" s="698" t="str">
        <f>IF(Select2=2,MSW!$K69,"")</f>
        <v/>
      </c>
      <c r="K67" s="698">
        <f>Industry!$K69</f>
        <v>0</v>
      </c>
      <c r="L67" s="699">
        <f t="shared" si="3"/>
        <v>6.40233454079987E-2</v>
      </c>
      <c r="M67" s="700">
        <f>Recovery_OX!C62</f>
        <v>0</v>
      </c>
      <c r="N67" s="650"/>
      <c r="O67" s="701">
        <f>(L67-M67)*(1-Recovery_OX!F62)</f>
        <v>6.40233454079987E-2</v>
      </c>
      <c r="P67" s="641"/>
      <c r="Q67" s="652"/>
      <c r="S67" s="695">
        <f t="shared" si="2"/>
        <v>2050</v>
      </c>
      <c r="T67" s="696">
        <f>IF(Select2=1,Food!$W69,"")</f>
        <v>3.0755182292101192E-4</v>
      </c>
      <c r="U67" s="697">
        <f>IF(Select2=1,Paper!$W69,"")</f>
        <v>8.7425298318200895E-2</v>
      </c>
      <c r="V67" s="687">
        <f>IF(Select2=1,Nappies!$W69,"")</f>
        <v>0</v>
      </c>
      <c r="W67" s="697">
        <f>IF(Select2=1,Garden!$W69,"")</f>
        <v>0</v>
      </c>
      <c r="X67" s="687">
        <f>IF(Select2=1,Wood!$W69,"")</f>
        <v>9.723918026277581E-2</v>
      </c>
      <c r="Y67" s="697">
        <f>IF(Select2=1,Textiles!$W69,"")</f>
        <v>1.0978990951588014E-2</v>
      </c>
      <c r="Z67" s="689">
        <f>Sludge!W69</f>
        <v>0</v>
      </c>
      <c r="AA67" s="689" t="str">
        <f>IF(Select2=2,MSW!$W69,"")</f>
        <v/>
      </c>
      <c r="AB67" s="698">
        <f>Industry!$W69</f>
        <v>0</v>
      </c>
      <c r="AC67" s="699">
        <f t="shared" si="4"/>
        <v>0.19595102135548573</v>
      </c>
      <c r="AD67" s="700">
        <f>Recovery_OX!R62</f>
        <v>0</v>
      </c>
      <c r="AE67" s="650"/>
      <c r="AF67" s="702">
        <f>(AC67-AD67)*(1-Recovery_OX!U62)</f>
        <v>0.19595102135548573</v>
      </c>
    </row>
    <row r="68" spans="2:32">
      <c r="B68" s="695">
        <f t="shared" si="1"/>
        <v>2051</v>
      </c>
      <c r="C68" s="696">
        <f>IF(Select2=1,Food!$K70,"")</f>
        <v>3.0813771800360958E-4</v>
      </c>
      <c r="D68" s="697">
        <f>IF(Select2=1,Paper!$K70,"")</f>
        <v>3.9453167001977013E-2</v>
      </c>
      <c r="E68" s="687">
        <f>IF(Select2=1,Nappies!$K70,"")</f>
        <v>9.475608159505584E-3</v>
      </c>
      <c r="F68" s="697">
        <f>IF(Select2=1,Garden!$K70,"")</f>
        <v>0</v>
      </c>
      <c r="G68" s="687">
        <f>IF(Select2=1,Wood!$K70,"")</f>
        <v>0</v>
      </c>
      <c r="H68" s="697">
        <f>IF(Select2=1,Textiles!$K70,"")</f>
        <v>9.3410282722583941E-3</v>
      </c>
      <c r="I68" s="698">
        <f>Sludge!K70</f>
        <v>0</v>
      </c>
      <c r="J68" s="698" t="str">
        <f>IF(Select2=2,MSW!$K70,"")</f>
        <v/>
      </c>
      <c r="K68" s="698">
        <f>Industry!$K70</f>
        <v>0</v>
      </c>
      <c r="L68" s="699">
        <f t="shared" si="3"/>
        <v>5.8577941151744597E-2</v>
      </c>
      <c r="M68" s="700">
        <f>Recovery_OX!C63</f>
        <v>0</v>
      </c>
      <c r="N68" s="650"/>
      <c r="O68" s="701">
        <f>(L68-M68)*(1-Recovery_OX!F63)</f>
        <v>5.8577941151744597E-2</v>
      </c>
      <c r="P68" s="641"/>
      <c r="Q68" s="652"/>
      <c r="S68" s="695">
        <f t="shared" si="2"/>
        <v>2051</v>
      </c>
      <c r="T68" s="696">
        <f>IF(Select2=1,Food!$W70,"")</f>
        <v>2.0615815209875749E-4</v>
      </c>
      <c r="U68" s="697">
        <f>IF(Select2=1,Paper!$W70,"")</f>
        <v>8.1514807855324417E-2</v>
      </c>
      <c r="V68" s="687">
        <f>IF(Select2=1,Nappies!$W70,"")</f>
        <v>0</v>
      </c>
      <c r="W68" s="697">
        <f>IF(Select2=1,Garden!$W70,"")</f>
        <v>0</v>
      </c>
      <c r="X68" s="687">
        <f>IF(Select2=1,Wood!$W70,"")</f>
        <v>9.3894679134182174E-2</v>
      </c>
      <c r="Y68" s="697">
        <f>IF(Select2=1,Textiles!$W70,"")</f>
        <v>1.0236743312063992E-2</v>
      </c>
      <c r="Z68" s="689">
        <f>Sludge!W70</f>
        <v>0</v>
      </c>
      <c r="AA68" s="689" t="str">
        <f>IF(Select2=2,MSW!$W70,"")</f>
        <v/>
      </c>
      <c r="AB68" s="698">
        <f>Industry!$W70</f>
        <v>0</v>
      </c>
      <c r="AC68" s="699">
        <f t="shared" si="4"/>
        <v>0.18585238845366936</v>
      </c>
      <c r="AD68" s="700">
        <f>Recovery_OX!R63</f>
        <v>0</v>
      </c>
      <c r="AE68" s="650"/>
      <c r="AF68" s="702">
        <f>(AC68-AD68)*(1-Recovery_OX!U63)</f>
        <v>0.18585238845366936</v>
      </c>
    </row>
    <row r="69" spans="2:32">
      <c r="B69" s="695">
        <f t="shared" si="1"/>
        <v>2052</v>
      </c>
      <c r="C69" s="696">
        <f>IF(Select2=1,Food!$K71,"")</f>
        <v>2.0655088931749641E-4</v>
      </c>
      <c r="D69" s="697">
        <f>IF(Select2=1,Paper!$K71,"")</f>
        <v>3.6785889088360654E-2</v>
      </c>
      <c r="E69" s="687">
        <f>IF(Select2=1,Nappies!$K71,"")</f>
        <v>7.9942372200284759E-3</v>
      </c>
      <c r="F69" s="697">
        <f>IF(Select2=1,Garden!$K71,"")</f>
        <v>0</v>
      </c>
      <c r="G69" s="687">
        <f>IF(Select2=1,Wood!$K71,"")</f>
        <v>0</v>
      </c>
      <c r="H69" s="697">
        <f>IF(Select2=1,Textiles!$K71,"")</f>
        <v>8.7095170326204636E-3</v>
      </c>
      <c r="I69" s="698">
        <f>Sludge!K71</f>
        <v>0</v>
      </c>
      <c r="J69" s="698" t="str">
        <f>IF(Select2=2,MSW!$K71,"")</f>
        <v/>
      </c>
      <c r="K69" s="698">
        <f>Industry!$K71</f>
        <v>0</v>
      </c>
      <c r="L69" s="699">
        <f t="shared" si="3"/>
        <v>5.3696194230327086E-2</v>
      </c>
      <c r="M69" s="700">
        <f>Recovery_OX!C64</f>
        <v>0</v>
      </c>
      <c r="N69" s="650"/>
      <c r="O69" s="701">
        <f>(L69-M69)*(1-Recovery_OX!F64)</f>
        <v>5.3696194230327086E-2</v>
      </c>
      <c r="P69" s="641"/>
      <c r="Q69" s="652"/>
      <c r="S69" s="695">
        <f t="shared" si="2"/>
        <v>2052</v>
      </c>
      <c r="T69" s="696">
        <f>IF(Select2=1,Food!$W71,"")</f>
        <v>1.3819194200546145E-4</v>
      </c>
      <c r="U69" s="697">
        <f>IF(Select2=1,Paper!$W71,"")</f>
        <v>7.6003903075125334E-2</v>
      </c>
      <c r="V69" s="687">
        <f>IF(Select2=1,Nappies!$W71,"")</f>
        <v>0</v>
      </c>
      <c r="W69" s="697">
        <f>IF(Select2=1,Garden!$W71,"")</f>
        <v>0</v>
      </c>
      <c r="X69" s="687">
        <f>IF(Select2=1,Wood!$W71,"")</f>
        <v>9.0665210729732618E-2</v>
      </c>
      <c r="Y69" s="697">
        <f>IF(Select2=1,Textiles!$W71,"")</f>
        <v>9.5446762001320136E-3</v>
      </c>
      <c r="Z69" s="689">
        <f>Sludge!W71</f>
        <v>0</v>
      </c>
      <c r="AA69" s="689" t="str">
        <f>IF(Select2=2,MSW!$W71,"")</f>
        <v/>
      </c>
      <c r="AB69" s="698">
        <f>Industry!$W71</f>
        <v>0</v>
      </c>
      <c r="AC69" s="699">
        <f t="shared" si="4"/>
        <v>0.17635198194699545</v>
      </c>
      <c r="AD69" s="700">
        <f>Recovery_OX!R64</f>
        <v>0</v>
      </c>
      <c r="AE69" s="650"/>
      <c r="AF69" s="702">
        <f>(AC69-AD69)*(1-Recovery_OX!U64)</f>
        <v>0.17635198194699545</v>
      </c>
    </row>
    <row r="70" spans="2:32">
      <c r="B70" s="695">
        <f t="shared" si="1"/>
        <v>2053</v>
      </c>
      <c r="C70" s="696">
        <f>IF(Select2=1,Food!$K72,"")</f>
        <v>1.3845520163600642E-4</v>
      </c>
      <c r="D70" s="697">
        <f>IF(Select2=1,Paper!$K72,"")</f>
        <v>3.4298935645733136E-2</v>
      </c>
      <c r="E70" s="687">
        <f>IF(Select2=1,Nappies!$K72,"")</f>
        <v>6.744456678063308E-3</v>
      </c>
      <c r="F70" s="697">
        <f>IF(Select2=1,Garden!$K72,"")</f>
        <v>0</v>
      </c>
      <c r="G70" s="687">
        <f>IF(Select2=1,Wood!$K72,"")</f>
        <v>0</v>
      </c>
      <c r="H70" s="697">
        <f>IF(Select2=1,Textiles!$K72,"")</f>
        <v>8.1206998555809137E-3</v>
      </c>
      <c r="I70" s="698">
        <f>Sludge!K72</f>
        <v>0</v>
      </c>
      <c r="J70" s="698" t="str">
        <f>IF(Select2=2,MSW!$K72,"")</f>
        <v/>
      </c>
      <c r="K70" s="698">
        <f>Industry!$K72</f>
        <v>0</v>
      </c>
      <c r="L70" s="699">
        <f t="shared" si="3"/>
        <v>4.9302547381013369E-2</v>
      </c>
      <c r="M70" s="700">
        <f>Recovery_OX!C65</f>
        <v>0</v>
      </c>
      <c r="N70" s="650"/>
      <c r="O70" s="701">
        <f>(L70-M70)*(1-Recovery_OX!F65)</f>
        <v>4.9302547381013369E-2</v>
      </c>
      <c r="P70" s="641"/>
      <c r="Q70" s="652"/>
      <c r="S70" s="695">
        <f t="shared" si="2"/>
        <v>2053</v>
      </c>
      <c r="T70" s="696">
        <f>IF(Select2=1,Food!$W72,"")</f>
        <v>9.2632828926855328E-5</v>
      </c>
      <c r="U70" s="697">
        <f>IF(Select2=1,Paper!$W72,"")</f>
        <v>7.0865569515977556E-2</v>
      </c>
      <c r="V70" s="687">
        <f>IF(Select2=1,Nappies!$W72,"")</f>
        <v>0</v>
      </c>
      <c r="W70" s="697">
        <f>IF(Select2=1,Garden!$W72,"")</f>
        <v>0</v>
      </c>
      <c r="X70" s="687">
        <f>IF(Select2=1,Wood!$W72,"")</f>
        <v>8.7546818546763452E-2</v>
      </c>
      <c r="Y70" s="697">
        <f>IF(Select2=1,Textiles!$W72,"")</f>
        <v>8.8993971020064795E-3</v>
      </c>
      <c r="Z70" s="689">
        <f>Sludge!W72</f>
        <v>0</v>
      </c>
      <c r="AA70" s="689" t="str">
        <f>IF(Select2=2,MSW!$W72,"")</f>
        <v/>
      </c>
      <c r="AB70" s="698">
        <f>Industry!$W72</f>
        <v>0</v>
      </c>
      <c r="AC70" s="699">
        <f t="shared" si="4"/>
        <v>0.16740441799367434</v>
      </c>
      <c r="AD70" s="700">
        <f>Recovery_OX!R65</f>
        <v>0</v>
      </c>
      <c r="AE70" s="650"/>
      <c r="AF70" s="702">
        <f>(AC70-AD70)*(1-Recovery_OX!U65)</f>
        <v>0.16740441799367434</v>
      </c>
    </row>
    <row r="71" spans="2:32">
      <c r="B71" s="695">
        <f t="shared" si="1"/>
        <v>2054</v>
      </c>
      <c r="C71" s="696">
        <f>IF(Select2=1,Food!$K73,"")</f>
        <v>9.2809297134521562E-5</v>
      </c>
      <c r="D71" s="697">
        <f>IF(Select2=1,Paper!$K73,"")</f>
        <v>3.198011562543341E-2</v>
      </c>
      <c r="E71" s="687">
        <f>IF(Select2=1,Nappies!$K73,"")</f>
        <v>5.6900608063405363E-3</v>
      </c>
      <c r="F71" s="697">
        <f>IF(Select2=1,Garden!$K73,"")</f>
        <v>0</v>
      </c>
      <c r="G71" s="687">
        <f>IF(Select2=1,Wood!$K73,"")</f>
        <v>0</v>
      </c>
      <c r="H71" s="697">
        <f>IF(Select2=1,Textiles!$K73,"")</f>
        <v>7.5716903586547715E-3</v>
      </c>
      <c r="I71" s="698">
        <f>Sludge!K73</f>
        <v>0</v>
      </c>
      <c r="J71" s="698" t="str">
        <f>IF(Select2=2,MSW!$K73,"")</f>
        <v/>
      </c>
      <c r="K71" s="698">
        <f>Industry!$K73</f>
        <v>0</v>
      </c>
      <c r="L71" s="699">
        <f t="shared" si="3"/>
        <v>4.5334676087563246E-2</v>
      </c>
      <c r="M71" s="700">
        <f>Recovery_OX!C66</f>
        <v>0</v>
      </c>
      <c r="N71" s="650"/>
      <c r="O71" s="701">
        <f>(L71-M71)*(1-Recovery_OX!F66)</f>
        <v>4.5334676087563246E-2</v>
      </c>
      <c r="P71" s="641"/>
      <c r="Q71" s="652"/>
      <c r="S71" s="695">
        <f t="shared" si="2"/>
        <v>2054</v>
      </c>
      <c r="T71" s="696">
        <f>IF(Select2=1,Food!$W73,"")</f>
        <v>6.2093642150661167E-5</v>
      </c>
      <c r="U71" s="697">
        <f>IF(Select2=1,Paper!$W73,"")</f>
        <v>6.6074619060812828E-2</v>
      </c>
      <c r="V71" s="687">
        <f>IF(Select2=1,Nappies!$W73,"")</f>
        <v>0</v>
      </c>
      <c r="W71" s="697">
        <f>IF(Select2=1,Garden!$W73,"")</f>
        <v>0</v>
      </c>
      <c r="X71" s="687">
        <f>IF(Select2=1,Wood!$W73,"")</f>
        <v>8.4535682164873172E-2</v>
      </c>
      <c r="Y71" s="697">
        <f>IF(Select2=1,Textiles!$W73,"")</f>
        <v>8.2977428587997486E-3</v>
      </c>
      <c r="Z71" s="689">
        <f>Sludge!W73</f>
        <v>0</v>
      </c>
      <c r="AA71" s="689" t="str">
        <f>IF(Select2=2,MSW!$W73,"")</f>
        <v/>
      </c>
      <c r="AB71" s="698">
        <f>Industry!$W73</f>
        <v>0</v>
      </c>
      <c r="AC71" s="699">
        <f t="shared" si="4"/>
        <v>0.15897013772663643</v>
      </c>
      <c r="AD71" s="700">
        <f>Recovery_OX!R66</f>
        <v>0</v>
      </c>
      <c r="AE71" s="650"/>
      <c r="AF71" s="702">
        <f>(AC71-AD71)*(1-Recovery_OX!U66)</f>
        <v>0.15897013772663643</v>
      </c>
    </row>
    <row r="72" spans="2:32">
      <c r="B72" s="695">
        <f t="shared" si="1"/>
        <v>2055</v>
      </c>
      <c r="C72" s="696">
        <f>IF(Select2=1,Food!$K74,"")</f>
        <v>6.2211932327747819E-5</v>
      </c>
      <c r="D72" s="697">
        <f>IF(Select2=1,Paper!$K74,"")</f>
        <v>2.981806216903176E-2</v>
      </c>
      <c r="E72" s="687">
        <f>IF(Select2=1,Nappies!$K74,"")</f>
        <v>4.8005041066035599E-3</v>
      </c>
      <c r="F72" s="697">
        <f>IF(Select2=1,Garden!$K74,"")</f>
        <v>0</v>
      </c>
      <c r="G72" s="687">
        <f>IF(Select2=1,Wood!$K74,"")</f>
        <v>0</v>
      </c>
      <c r="H72" s="697">
        <f>IF(Select2=1,Textiles!$K74,"")</f>
        <v>7.0597972966511616E-3</v>
      </c>
      <c r="I72" s="698">
        <f>Sludge!K74</f>
        <v>0</v>
      </c>
      <c r="J72" s="698" t="str">
        <f>IF(Select2=2,MSW!$K74,"")</f>
        <v/>
      </c>
      <c r="K72" s="698">
        <f>Industry!$K74</f>
        <v>0</v>
      </c>
      <c r="L72" s="699">
        <f t="shared" si="3"/>
        <v>4.1740575504614234E-2</v>
      </c>
      <c r="M72" s="700">
        <f>Recovery_OX!C67</f>
        <v>0</v>
      </c>
      <c r="N72" s="650"/>
      <c r="O72" s="701">
        <f>(L72-M72)*(1-Recovery_OX!F67)</f>
        <v>4.1740575504614234E-2</v>
      </c>
      <c r="P72" s="641"/>
      <c r="Q72" s="652"/>
      <c r="S72" s="695">
        <f t="shared" si="2"/>
        <v>2055</v>
      </c>
      <c r="T72" s="696">
        <f>IF(Select2=1,Food!$W74,"")</f>
        <v>4.1622613064951705E-5</v>
      </c>
      <c r="U72" s="697">
        <f>IF(Select2=1,Paper!$W74,"")</f>
        <v>6.160756646494165E-2</v>
      </c>
      <c r="V72" s="687">
        <f>IF(Select2=1,Nappies!$W74,"")</f>
        <v>0</v>
      </c>
      <c r="W72" s="697">
        <f>IF(Select2=1,Garden!$W74,"")</f>
        <v>0</v>
      </c>
      <c r="X72" s="687">
        <f>IF(Select2=1,Wood!$W74,"")</f>
        <v>8.1628112565429692E-2</v>
      </c>
      <c r="Y72" s="697">
        <f>IF(Select2=1,Textiles!$W74,"")</f>
        <v>7.7367641607136006E-3</v>
      </c>
      <c r="Z72" s="689">
        <f>Sludge!W74</f>
        <v>0</v>
      </c>
      <c r="AA72" s="689" t="str">
        <f>IF(Select2=2,MSW!$W74,"")</f>
        <v/>
      </c>
      <c r="AB72" s="698">
        <f>Industry!$W74</f>
        <v>0</v>
      </c>
      <c r="AC72" s="699">
        <f t="shared" si="4"/>
        <v>0.15101406580414989</v>
      </c>
      <c r="AD72" s="700">
        <f>Recovery_OX!R67</f>
        <v>0</v>
      </c>
      <c r="AE72" s="650"/>
      <c r="AF72" s="702">
        <f>(AC72-AD72)*(1-Recovery_OX!U67)</f>
        <v>0.15101406580414989</v>
      </c>
    </row>
    <row r="73" spans="2:32">
      <c r="B73" s="695">
        <f t="shared" si="1"/>
        <v>2056</v>
      </c>
      <c r="C73" s="696">
        <f>IF(Select2=1,Food!$K75,"")</f>
        <v>4.1701905341902005E-5</v>
      </c>
      <c r="D73" s="697">
        <f>IF(Select2=1,Paper!$K75,"")</f>
        <v>2.7802176887976569E-2</v>
      </c>
      <c r="E73" s="687">
        <f>IF(Select2=1,Nappies!$K75,"")</f>
        <v>4.0500164166678791E-3</v>
      </c>
      <c r="F73" s="697">
        <f>IF(Select2=1,Garden!$K75,"")</f>
        <v>0</v>
      </c>
      <c r="G73" s="687">
        <f>IF(Select2=1,Wood!$K75,"")</f>
        <v>0</v>
      </c>
      <c r="H73" s="697">
        <f>IF(Select2=1,Textiles!$K75,"")</f>
        <v>6.5825113691862624E-3</v>
      </c>
      <c r="I73" s="698">
        <f>Sludge!K75</f>
        <v>0</v>
      </c>
      <c r="J73" s="698" t="str">
        <f>IF(Select2=2,MSW!$K75,"")</f>
        <v/>
      </c>
      <c r="K73" s="698">
        <f>Industry!$K75</f>
        <v>0</v>
      </c>
      <c r="L73" s="699">
        <f t="shared" si="3"/>
        <v>3.847640657917261E-2</v>
      </c>
      <c r="M73" s="700">
        <f>Recovery_OX!C68</f>
        <v>0</v>
      </c>
      <c r="N73" s="650"/>
      <c r="O73" s="701">
        <f>(L73-M73)*(1-Recovery_OX!F68)</f>
        <v>3.847640657917261E-2</v>
      </c>
      <c r="P73" s="641"/>
      <c r="Q73" s="652"/>
      <c r="S73" s="695">
        <f t="shared" si="2"/>
        <v>2056</v>
      </c>
      <c r="T73" s="696">
        <f>IF(Select2=1,Food!$W75,"")</f>
        <v>2.790047190582203E-5</v>
      </c>
      <c r="U73" s="697">
        <f>IF(Select2=1,Paper!$W75,"")</f>
        <v>5.7442514231356552E-2</v>
      </c>
      <c r="V73" s="687">
        <f>IF(Select2=1,Nappies!$W75,"")</f>
        <v>0</v>
      </c>
      <c r="W73" s="697">
        <f>IF(Select2=1,Garden!$W75,"")</f>
        <v>0</v>
      </c>
      <c r="X73" s="687">
        <f>IF(Select2=1,Wood!$W75,"")</f>
        <v>7.8820547612061226E-2</v>
      </c>
      <c r="Y73" s="697">
        <f>IF(Select2=1,Textiles!$W75,"")</f>
        <v>7.2137110895191927E-3</v>
      </c>
      <c r="Z73" s="689">
        <f>Sludge!W75</f>
        <v>0</v>
      </c>
      <c r="AA73" s="689" t="str">
        <f>IF(Select2=2,MSW!$W75,"")</f>
        <v/>
      </c>
      <c r="AB73" s="698">
        <f>Industry!$W75</f>
        <v>0</v>
      </c>
      <c r="AC73" s="699">
        <f t="shared" si="4"/>
        <v>0.1435046734048428</v>
      </c>
      <c r="AD73" s="700">
        <f>Recovery_OX!R68</f>
        <v>0</v>
      </c>
      <c r="AE73" s="650"/>
      <c r="AF73" s="702">
        <f>(AC73-AD73)*(1-Recovery_OX!U68)</f>
        <v>0.1435046734048428</v>
      </c>
    </row>
    <row r="74" spans="2:32">
      <c r="B74" s="695">
        <f t="shared" si="1"/>
        <v>2057</v>
      </c>
      <c r="C74" s="696">
        <f>IF(Select2=1,Food!$K76,"")</f>
        <v>2.7953623108557625E-5</v>
      </c>
      <c r="D74" s="697">
        <f>IF(Select2=1,Paper!$K76,"")</f>
        <v>2.5922577910281342E-2</v>
      </c>
      <c r="E74" s="687">
        <f>IF(Select2=1,Nappies!$K76,"")</f>
        <v>3.4168563573804493E-3</v>
      </c>
      <c r="F74" s="697">
        <f>IF(Select2=1,Garden!$K76,"")</f>
        <v>0</v>
      </c>
      <c r="G74" s="687">
        <f>IF(Select2=1,Wood!$K76,"")</f>
        <v>0</v>
      </c>
      <c r="H74" s="697">
        <f>IF(Select2=1,Textiles!$K76,"")</f>
        <v>6.1374929200899127E-3</v>
      </c>
      <c r="I74" s="698">
        <f>Sludge!K76</f>
        <v>0</v>
      </c>
      <c r="J74" s="698" t="str">
        <f>IF(Select2=2,MSW!$K76,"")</f>
        <v/>
      </c>
      <c r="K74" s="698">
        <f>Industry!$K76</f>
        <v>0</v>
      </c>
      <c r="L74" s="699">
        <f t="shared" si="3"/>
        <v>3.5504880810860263E-2</v>
      </c>
      <c r="M74" s="700">
        <f>Recovery_OX!C69</f>
        <v>0</v>
      </c>
      <c r="N74" s="650"/>
      <c r="O74" s="701">
        <f>(L74-M74)*(1-Recovery_OX!F69)</f>
        <v>3.5504880810860263E-2</v>
      </c>
      <c r="P74" s="641"/>
      <c r="Q74" s="652"/>
      <c r="S74" s="695">
        <f t="shared" si="2"/>
        <v>2057</v>
      </c>
      <c r="T74" s="696">
        <f>IF(Select2=1,Food!$W76,"")</f>
        <v>1.8702245612326685E-5</v>
      </c>
      <c r="U74" s="697">
        <f>IF(Select2=1,Paper!$W76,"")</f>
        <v>5.3559045269176327E-2</v>
      </c>
      <c r="V74" s="687">
        <f>IF(Select2=1,Nappies!$W76,"")</f>
        <v>0</v>
      </c>
      <c r="W74" s="697">
        <f>IF(Select2=1,Garden!$W76,"")</f>
        <v>0</v>
      </c>
      <c r="X74" s="687">
        <f>IF(Select2=1,Wood!$W76,"")</f>
        <v>7.6109547686593712E-2</v>
      </c>
      <c r="Y74" s="697">
        <f>IF(Select2=1,Textiles!$W76,"")</f>
        <v>6.7260196384546994E-3</v>
      </c>
      <c r="Z74" s="689">
        <f>Sludge!W76</f>
        <v>0</v>
      </c>
      <c r="AA74" s="689" t="str">
        <f>IF(Select2=2,MSW!$W76,"")</f>
        <v/>
      </c>
      <c r="AB74" s="698">
        <f>Industry!$W76</f>
        <v>0</v>
      </c>
      <c r="AC74" s="699">
        <f t="shared" si="4"/>
        <v>0.13641331483983707</v>
      </c>
      <c r="AD74" s="700">
        <f>Recovery_OX!R69</f>
        <v>0</v>
      </c>
      <c r="AE74" s="650"/>
      <c r="AF74" s="702">
        <f>(AC74-AD74)*(1-Recovery_OX!U69)</f>
        <v>0.13641331483983707</v>
      </c>
    </row>
    <row r="75" spans="2:32">
      <c r="B75" s="695">
        <f t="shared" si="1"/>
        <v>2058</v>
      </c>
      <c r="C75" s="696">
        <f>IF(Select2=1,Food!$K77,"")</f>
        <v>1.8737873928991257E-5</v>
      </c>
      <c r="D75" s="697">
        <f>IF(Select2=1,Paper!$K77,"")</f>
        <v>2.4170051439576776E-2</v>
      </c>
      <c r="E75" s="687">
        <f>IF(Select2=1,Nappies!$K77,"")</f>
        <v>2.8826814920855639E-3</v>
      </c>
      <c r="F75" s="697">
        <f>IF(Select2=1,Garden!$K77,"")</f>
        <v>0</v>
      </c>
      <c r="G75" s="687">
        <f>IF(Select2=1,Wood!$K77,"")</f>
        <v>0</v>
      </c>
      <c r="H75" s="697">
        <f>IF(Select2=1,Textiles!$K77,"")</f>
        <v>5.7225604684083466E-3</v>
      </c>
      <c r="I75" s="698">
        <f>Sludge!K77</f>
        <v>0</v>
      </c>
      <c r="J75" s="698" t="str">
        <f>IF(Select2=2,MSW!$K77,"")</f>
        <v/>
      </c>
      <c r="K75" s="698">
        <f>Industry!$K77</f>
        <v>0</v>
      </c>
      <c r="L75" s="699">
        <f t="shared" si="3"/>
        <v>3.2794031273999678E-2</v>
      </c>
      <c r="M75" s="700">
        <f>Recovery_OX!C70</f>
        <v>0</v>
      </c>
      <c r="N75" s="650"/>
      <c r="O75" s="701">
        <f>(L75-M75)*(1-Recovery_OX!F70)</f>
        <v>3.2794031273999678E-2</v>
      </c>
      <c r="P75" s="641"/>
      <c r="Q75" s="652"/>
      <c r="S75" s="695">
        <f t="shared" si="2"/>
        <v>2058</v>
      </c>
      <c r="T75" s="696">
        <f>IF(Select2=1,Food!$W77,"")</f>
        <v>1.2536490139824659E-5</v>
      </c>
      <c r="U75" s="697">
        <f>IF(Select2=1,Paper!$W77,"")</f>
        <v>4.9938122809042924E-2</v>
      </c>
      <c r="V75" s="687">
        <f>IF(Select2=1,Nappies!$W77,"")</f>
        <v>0</v>
      </c>
      <c r="W75" s="697">
        <f>IF(Select2=1,Garden!$W77,"")</f>
        <v>0</v>
      </c>
      <c r="X75" s="687">
        <f>IF(Select2=1,Wood!$W77,"")</f>
        <v>7.3491791475088428E-2</v>
      </c>
      <c r="Y75" s="697">
        <f>IF(Select2=1,Textiles!$W77,"")</f>
        <v>6.2712991434612023E-3</v>
      </c>
      <c r="Z75" s="689">
        <f>Sludge!W77</f>
        <v>0</v>
      </c>
      <c r="AA75" s="689" t="str">
        <f>IF(Select2=2,MSW!$W77,"")</f>
        <v/>
      </c>
      <c r="AB75" s="698">
        <f>Industry!$W77</f>
        <v>0</v>
      </c>
      <c r="AC75" s="699">
        <f t="shared" si="4"/>
        <v>0.12971374991773238</v>
      </c>
      <c r="AD75" s="700">
        <f>Recovery_OX!R70</f>
        <v>0</v>
      </c>
      <c r="AE75" s="650"/>
      <c r="AF75" s="702">
        <f>(AC75-AD75)*(1-Recovery_OX!U70)</f>
        <v>0.12971374991773238</v>
      </c>
    </row>
    <row r="76" spans="2:32">
      <c r="B76" s="695">
        <f t="shared" si="1"/>
        <v>2059</v>
      </c>
      <c r="C76" s="696">
        <f>IF(Select2=1,Food!$K78,"")</f>
        <v>1.2560372514691426E-5</v>
      </c>
      <c r="D76" s="697">
        <f>IF(Select2=1,Paper!$K78,"")</f>
        <v>2.2536006589070252E-2</v>
      </c>
      <c r="E76" s="687">
        <f>IF(Select2=1,Nappies!$K78,"")</f>
        <v>2.4320169523261571E-3</v>
      </c>
      <c r="F76" s="697">
        <f>IF(Select2=1,Garden!$K78,"")</f>
        <v>0</v>
      </c>
      <c r="G76" s="687">
        <f>IF(Select2=1,Wood!$K78,"")</f>
        <v>0</v>
      </c>
      <c r="H76" s="697">
        <f>IF(Select2=1,Textiles!$K78,"")</f>
        <v>5.3356800147820304E-3</v>
      </c>
      <c r="I76" s="698">
        <f>Sludge!K78</f>
        <v>0</v>
      </c>
      <c r="J76" s="698" t="str">
        <f>IF(Select2=2,MSW!$K78,"")</f>
        <v/>
      </c>
      <c r="K76" s="698">
        <f>Industry!$K78</f>
        <v>0</v>
      </c>
      <c r="L76" s="699">
        <f t="shared" si="3"/>
        <v>3.0316263928693132E-2</v>
      </c>
      <c r="M76" s="700">
        <f>Recovery_OX!C71</f>
        <v>0</v>
      </c>
      <c r="N76" s="650"/>
      <c r="O76" s="701">
        <f>(L76-M76)*(1-Recovery_OX!F71)</f>
        <v>3.0316263928693132E-2</v>
      </c>
      <c r="P76" s="641"/>
      <c r="Q76" s="652"/>
      <c r="S76" s="695">
        <f t="shared" si="2"/>
        <v>2059</v>
      </c>
      <c r="T76" s="696">
        <f>IF(Select2=1,Food!$W78,"")</f>
        <v>8.4034606476526035E-6</v>
      </c>
      <c r="U76" s="697">
        <f>IF(Select2=1,Paper!$W78,"")</f>
        <v>4.6561997084855894E-2</v>
      </c>
      <c r="V76" s="687">
        <f>IF(Select2=1,Nappies!$W78,"")</f>
        <v>0</v>
      </c>
      <c r="W76" s="697">
        <f>IF(Select2=1,Garden!$W78,"")</f>
        <v>0</v>
      </c>
      <c r="X76" s="687">
        <f>IF(Select2=1,Wood!$W78,"")</f>
        <v>7.0964071898817038E-2</v>
      </c>
      <c r="Y76" s="697">
        <f>IF(Select2=1,Textiles!$W78,"")</f>
        <v>5.8473205641446924E-3</v>
      </c>
      <c r="Z76" s="689">
        <f>Sludge!W78</f>
        <v>0</v>
      </c>
      <c r="AA76" s="689" t="str">
        <f>IF(Select2=2,MSW!$W78,"")</f>
        <v/>
      </c>
      <c r="AB76" s="698">
        <f>Industry!$W78</f>
        <v>0</v>
      </c>
      <c r="AC76" s="699">
        <f t="shared" si="4"/>
        <v>0.12338179300846527</v>
      </c>
      <c r="AD76" s="700">
        <f>Recovery_OX!R71</f>
        <v>0</v>
      </c>
      <c r="AE76" s="650"/>
      <c r="AF76" s="702">
        <f>(AC76-AD76)*(1-Recovery_OX!U71)</f>
        <v>0.12338179300846527</v>
      </c>
    </row>
    <row r="77" spans="2:32">
      <c r="B77" s="695">
        <f t="shared" si="1"/>
        <v>2060</v>
      </c>
      <c r="C77" s="696">
        <f>IF(Select2=1,Food!$K79,"")</f>
        <v>8.4194694822727349E-6</v>
      </c>
      <c r="D77" s="697">
        <f>IF(Select2=1,Paper!$K79,"")</f>
        <v>2.1012433269008833E-2</v>
      </c>
      <c r="E77" s="687">
        <f>IF(Select2=1,Nappies!$K79,"")</f>
        <v>2.0518071360435433E-3</v>
      </c>
      <c r="F77" s="697">
        <f>IF(Select2=1,Garden!$K79,"")</f>
        <v>0</v>
      </c>
      <c r="G77" s="687">
        <f>IF(Select2=1,Wood!$K79,"")</f>
        <v>0</v>
      </c>
      <c r="H77" s="697">
        <f>IF(Select2=1,Textiles!$K79,"")</f>
        <v>4.9749550707784453E-3</v>
      </c>
      <c r="I77" s="698">
        <f>Sludge!K79</f>
        <v>0</v>
      </c>
      <c r="J77" s="698" t="str">
        <f>IF(Select2=2,MSW!$K79,"")</f>
        <v/>
      </c>
      <c r="K77" s="698">
        <f>Industry!$K79</f>
        <v>0</v>
      </c>
      <c r="L77" s="699">
        <f t="shared" si="3"/>
        <v>2.8047614945313094E-2</v>
      </c>
      <c r="M77" s="700">
        <f>Recovery_OX!C72</f>
        <v>0</v>
      </c>
      <c r="N77" s="650"/>
      <c r="O77" s="701">
        <f>(L77-M77)*(1-Recovery_OX!F72)</f>
        <v>2.8047614945313094E-2</v>
      </c>
      <c r="P77" s="641"/>
      <c r="Q77" s="652"/>
      <c r="S77" s="695">
        <f t="shared" si="2"/>
        <v>2060</v>
      </c>
      <c r="T77" s="696">
        <f>IF(Select2=1,Food!$W79,"")</f>
        <v>5.6330081281931768E-6</v>
      </c>
      <c r="U77" s="697">
        <f>IF(Select2=1,Paper!$W79,"")</f>
        <v>4.3414118324398412E-2</v>
      </c>
      <c r="V77" s="687">
        <f>IF(Select2=1,Nappies!$W79,"")</f>
        <v>0</v>
      </c>
      <c r="W77" s="697">
        <f>IF(Select2=1,Garden!$W79,"")</f>
        <v>0</v>
      </c>
      <c r="X77" s="687">
        <f>IF(Select2=1,Wood!$W79,"")</f>
        <v>6.85232921851891E-2</v>
      </c>
      <c r="Y77" s="697">
        <f>IF(Select2=1,Textiles!$W79,"")</f>
        <v>5.452005557017474E-3</v>
      </c>
      <c r="Z77" s="689">
        <f>Sludge!W79</f>
        <v>0</v>
      </c>
      <c r="AA77" s="689" t="str">
        <f>IF(Select2=2,MSW!$W79,"")</f>
        <v/>
      </c>
      <c r="AB77" s="698">
        <f>Industry!$W79</f>
        <v>0</v>
      </c>
      <c r="AC77" s="699">
        <f t="shared" si="4"/>
        <v>0.11739504907473317</v>
      </c>
      <c r="AD77" s="700">
        <f>Recovery_OX!R72</f>
        <v>0</v>
      </c>
      <c r="AE77" s="650"/>
      <c r="AF77" s="702">
        <f>(AC77-AD77)*(1-Recovery_OX!U72)</f>
        <v>0.11739504907473317</v>
      </c>
    </row>
    <row r="78" spans="2:32">
      <c r="B78" s="695">
        <f t="shared" si="1"/>
        <v>2061</v>
      </c>
      <c r="C78" s="696">
        <f>IF(Select2=1,Food!$K80,"")</f>
        <v>5.6437391709527209E-6</v>
      </c>
      <c r="D78" s="697">
        <f>IF(Select2=1,Paper!$K80,"")</f>
        <v>1.9591862921209978E-2</v>
      </c>
      <c r="E78" s="687">
        <f>IF(Select2=1,Nappies!$K80,"")</f>
        <v>1.7310374911213274E-3</v>
      </c>
      <c r="F78" s="697">
        <f>IF(Select2=1,Garden!$K80,"")</f>
        <v>0</v>
      </c>
      <c r="G78" s="687">
        <f>IF(Select2=1,Wood!$K80,"")</f>
        <v>0</v>
      </c>
      <c r="H78" s="697">
        <f>IF(Select2=1,Textiles!$K80,"")</f>
        <v>4.6386173623035815E-3</v>
      </c>
      <c r="I78" s="698">
        <f>Sludge!K80</f>
        <v>0</v>
      </c>
      <c r="J78" s="698" t="str">
        <f>IF(Select2=2,MSW!$K80,"")</f>
        <v/>
      </c>
      <c r="K78" s="698">
        <f>Industry!$K80</f>
        <v>0</v>
      </c>
      <c r="L78" s="699">
        <f t="shared" si="3"/>
        <v>2.5967161513805841E-2</v>
      </c>
      <c r="M78" s="700">
        <f>Recovery_OX!C73</f>
        <v>0</v>
      </c>
      <c r="N78" s="650"/>
      <c r="O78" s="701">
        <f>(L78-M78)*(1-Recovery_OX!F73)</f>
        <v>2.5967161513805841E-2</v>
      </c>
      <c r="P78" s="641"/>
      <c r="Q78" s="652"/>
      <c r="S78" s="695">
        <f t="shared" si="2"/>
        <v>2061</v>
      </c>
      <c r="T78" s="696">
        <f>IF(Select2=1,Food!$W80,"")</f>
        <v>3.7759182678095814E-6</v>
      </c>
      <c r="U78" s="697">
        <f>IF(Select2=1,Paper!$W80,"")</f>
        <v>4.0479055622334663E-2</v>
      </c>
      <c r="V78" s="687">
        <f>IF(Select2=1,Nappies!$W80,"")</f>
        <v>0</v>
      </c>
      <c r="W78" s="697">
        <f>IF(Select2=1,Garden!$W80,"")</f>
        <v>0</v>
      </c>
      <c r="X78" s="687">
        <f>IF(Select2=1,Wood!$W80,"")</f>
        <v>6.6166462073818377E-2</v>
      </c>
      <c r="Y78" s="697">
        <f>IF(Select2=1,Textiles!$W80,"")</f>
        <v>5.0834162874559795E-3</v>
      </c>
      <c r="Z78" s="689">
        <f>Sludge!W80</f>
        <v>0</v>
      </c>
      <c r="AA78" s="689" t="str">
        <f>IF(Select2=2,MSW!$W80,"")</f>
        <v/>
      </c>
      <c r="AB78" s="698">
        <f>Industry!$W80</f>
        <v>0</v>
      </c>
      <c r="AC78" s="699">
        <f t="shared" si="4"/>
        <v>0.11173270990187684</v>
      </c>
      <c r="AD78" s="700">
        <f>Recovery_OX!R73</f>
        <v>0</v>
      </c>
      <c r="AE78" s="650"/>
      <c r="AF78" s="702">
        <f>(AC78-AD78)*(1-Recovery_OX!U73)</f>
        <v>0.11173270990187684</v>
      </c>
    </row>
    <row r="79" spans="2:32">
      <c r="B79" s="695">
        <f t="shared" si="1"/>
        <v>2062</v>
      </c>
      <c r="C79" s="696">
        <f>IF(Select2=1,Food!$K81,"")</f>
        <v>3.7831115008861689E-6</v>
      </c>
      <c r="D79" s="697">
        <f>IF(Select2=1,Paper!$K81,"")</f>
        <v>1.8267331908180681E-2</v>
      </c>
      <c r="E79" s="687">
        <f>IF(Select2=1,Nappies!$K81,"")</f>
        <v>1.460415427468339E-3</v>
      </c>
      <c r="F79" s="697">
        <f>IF(Select2=1,Garden!$K81,"")</f>
        <v>0</v>
      </c>
      <c r="G79" s="687">
        <f>IF(Select2=1,Wood!$K81,"")</f>
        <v>0</v>
      </c>
      <c r="H79" s="697">
        <f>IF(Select2=1,Textiles!$K81,"")</f>
        <v>4.3250181615202901E-3</v>
      </c>
      <c r="I79" s="698">
        <f>Sludge!K81</f>
        <v>0</v>
      </c>
      <c r="J79" s="698" t="str">
        <f>IF(Select2=2,MSW!$K81,"")</f>
        <v/>
      </c>
      <c r="K79" s="698">
        <f>Industry!$K81</f>
        <v>0</v>
      </c>
      <c r="L79" s="699">
        <f t="shared" si="3"/>
        <v>2.4056548608670195E-2</v>
      </c>
      <c r="M79" s="700">
        <f>Recovery_OX!C74</f>
        <v>0</v>
      </c>
      <c r="N79" s="650"/>
      <c r="O79" s="701">
        <f>(L79-M79)*(1-Recovery_OX!F74)</f>
        <v>2.4056548608670195E-2</v>
      </c>
      <c r="P79" s="641"/>
      <c r="Q79" s="652"/>
      <c r="S79" s="695">
        <f t="shared" si="2"/>
        <v>2062</v>
      </c>
      <c r="T79" s="696">
        <f>IF(Select2=1,Food!$W81,"")</f>
        <v>2.5310737071049298E-6</v>
      </c>
      <c r="U79" s="697">
        <f>IF(Select2=1,Paper!$W81,"")</f>
        <v>3.7742421297893972E-2</v>
      </c>
      <c r="V79" s="687">
        <f>IF(Select2=1,Nappies!$W81,"")</f>
        <v>0</v>
      </c>
      <c r="W79" s="697">
        <f>IF(Select2=1,Garden!$W81,"")</f>
        <v>0</v>
      </c>
      <c r="X79" s="687">
        <f>IF(Select2=1,Wood!$W81,"")</f>
        <v>6.389069415307988E-2</v>
      </c>
      <c r="Y79" s="697">
        <f>IF(Select2=1,Textiles!$W81,"")</f>
        <v>4.739745930433195E-3</v>
      </c>
      <c r="Z79" s="689">
        <f>Sludge!W81</f>
        <v>0</v>
      </c>
      <c r="AA79" s="689" t="str">
        <f>IF(Select2=2,MSW!$W81,"")</f>
        <v/>
      </c>
      <c r="AB79" s="698">
        <f>Industry!$W81</f>
        <v>0</v>
      </c>
      <c r="AC79" s="699">
        <f t="shared" si="4"/>
        <v>0.10637539245511415</v>
      </c>
      <c r="AD79" s="700">
        <f>Recovery_OX!R74</f>
        <v>0</v>
      </c>
      <c r="AE79" s="650"/>
      <c r="AF79" s="702">
        <f>(AC79-AD79)*(1-Recovery_OX!U74)</f>
        <v>0.10637539245511415</v>
      </c>
    </row>
    <row r="80" spans="2:32">
      <c r="B80" s="695">
        <f t="shared" si="1"/>
        <v>2063</v>
      </c>
      <c r="C80" s="696">
        <f>IF(Select2=1,Food!$K82,"")</f>
        <v>2.5358954754319736E-6</v>
      </c>
      <c r="D80" s="697">
        <f>IF(Select2=1,Paper!$K82,"")</f>
        <v>1.7032347377358398E-2</v>
      </c>
      <c r="E80" s="687">
        <f>IF(Select2=1,Nappies!$K82,"")</f>
        <v>1.2321011137696055E-3</v>
      </c>
      <c r="F80" s="697">
        <f>IF(Select2=1,Garden!$K82,"")</f>
        <v>0</v>
      </c>
      <c r="G80" s="687">
        <f>IF(Select2=1,Wood!$K82,"")</f>
        <v>0</v>
      </c>
      <c r="H80" s="697">
        <f>IF(Select2=1,Textiles!$K82,"")</f>
        <v>4.032620204782505E-3</v>
      </c>
      <c r="I80" s="698">
        <f>Sludge!K82</f>
        <v>0</v>
      </c>
      <c r="J80" s="698" t="str">
        <f>IF(Select2=2,MSW!$K82,"")</f>
        <v/>
      </c>
      <c r="K80" s="698">
        <f>Industry!$K82</f>
        <v>0</v>
      </c>
      <c r="L80" s="699">
        <f t="shared" si="3"/>
        <v>2.2299604591385937E-2</v>
      </c>
      <c r="M80" s="700">
        <f>Recovery_OX!C75</f>
        <v>0</v>
      </c>
      <c r="N80" s="650"/>
      <c r="O80" s="701">
        <f>(L80-M80)*(1-Recovery_OX!F75)</f>
        <v>2.2299604591385937E-2</v>
      </c>
      <c r="P80" s="641"/>
      <c r="Q80" s="652"/>
      <c r="S80" s="695">
        <f t="shared" si="2"/>
        <v>2063</v>
      </c>
      <c r="T80" s="696">
        <f>IF(Select2=1,Food!$W82,"")</f>
        <v>1.6966294438661729E-6</v>
      </c>
      <c r="U80" s="697">
        <f>IF(Select2=1,Paper!$W82,"")</f>
        <v>3.5190800366442974E-2</v>
      </c>
      <c r="V80" s="687">
        <f>IF(Select2=1,Nappies!$W82,"")</f>
        <v>0</v>
      </c>
      <c r="W80" s="697">
        <f>IF(Select2=1,Garden!$W82,"")</f>
        <v>0</v>
      </c>
      <c r="X80" s="687">
        <f>IF(Select2=1,Wood!$W82,"")</f>
        <v>6.1693200322669561E-2</v>
      </c>
      <c r="Y80" s="697">
        <f>IF(Select2=1,Textiles!$W82,"")</f>
        <v>4.4193098134602798E-3</v>
      </c>
      <c r="Z80" s="689">
        <f>Sludge!W82</f>
        <v>0</v>
      </c>
      <c r="AA80" s="689" t="str">
        <f>IF(Select2=2,MSW!$W82,"")</f>
        <v/>
      </c>
      <c r="AB80" s="698">
        <f>Industry!$W82</f>
        <v>0</v>
      </c>
      <c r="AC80" s="699">
        <f t="shared" si="4"/>
        <v>0.10130500713201668</v>
      </c>
      <c r="AD80" s="700">
        <f>Recovery_OX!R75</f>
        <v>0</v>
      </c>
      <c r="AE80" s="650"/>
      <c r="AF80" s="702">
        <f>(AC80-AD80)*(1-Recovery_OX!U75)</f>
        <v>0.10130500713201668</v>
      </c>
    </row>
    <row r="81" spans="2:32">
      <c r="B81" s="695">
        <f t="shared" si="1"/>
        <v>2064</v>
      </c>
      <c r="C81" s="696">
        <f>IF(Select2=1,Food!$K83,"")</f>
        <v>1.69986157183313E-6</v>
      </c>
      <c r="D81" s="697">
        <f>IF(Select2=1,Paper!$K83,"")</f>
        <v>1.5880855433140259E-2</v>
      </c>
      <c r="E81" s="687">
        <f>IF(Select2=1,Nappies!$K83,"")</f>
        <v>1.0394803601766341E-3</v>
      </c>
      <c r="F81" s="697">
        <f>IF(Select2=1,Garden!$K83,"")</f>
        <v>0</v>
      </c>
      <c r="G81" s="687">
        <f>IF(Select2=1,Wood!$K83,"")</f>
        <v>0</v>
      </c>
      <c r="H81" s="697">
        <f>IF(Select2=1,Textiles!$K83,"")</f>
        <v>3.7599901569670678E-3</v>
      </c>
      <c r="I81" s="698">
        <f>Sludge!K83</f>
        <v>0</v>
      </c>
      <c r="J81" s="698" t="str">
        <f>IF(Select2=2,MSW!$K83,"")</f>
        <v/>
      </c>
      <c r="K81" s="698">
        <f>Industry!$K83</f>
        <v>0</v>
      </c>
      <c r="L81" s="699">
        <f t="shared" si="3"/>
        <v>2.0682025811855794E-2</v>
      </c>
      <c r="M81" s="700">
        <f>Recovery_OX!C76</f>
        <v>0</v>
      </c>
      <c r="N81" s="650"/>
      <c r="O81" s="701">
        <f>(L81-M81)*(1-Recovery_OX!F76)</f>
        <v>2.0682025811855794E-2</v>
      </c>
      <c r="P81" s="641"/>
      <c r="Q81" s="652"/>
      <c r="S81" s="695">
        <f t="shared" si="2"/>
        <v>2064</v>
      </c>
      <c r="T81" s="696">
        <f>IF(Select2=1,Food!$W83,"")</f>
        <v>1.137284726917794E-6</v>
      </c>
      <c r="U81" s="697">
        <f>IF(Select2=1,Paper!$W83,"")</f>
        <v>3.2811684779215408E-2</v>
      </c>
      <c r="V81" s="687">
        <f>IF(Select2=1,Nappies!$W83,"")</f>
        <v>0</v>
      </c>
      <c r="W81" s="697">
        <f>IF(Select2=1,Garden!$W83,"")</f>
        <v>0</v>
      </c>
      <c r="X81" s="687">
        <f>IF(Select2=1,Wood!$W83,"")</f>
        <v>5.9571288377832772E-2</v>
      </c>
      <c r="Y81" s="697">
        <f>IF(Select2=1,Textiles!$W83,"")</f>
        <v>4.1205371583200737E-3</v>
      </c>
      <c r="Z81" s="689">
        <f>Sludge!W83</f>
        <v>0</v>
      </c>
      <c r="AA81" s="689" t="str">
        <f>IF(Select2=2,MSW!$W83,"")</f>
        <v/>
      </c>
      <c r="AB81" s="698">
        <f>Industry!$W83</f>
        <v>0</v>
      </c>
      <c r="AC81" s="699">
        <f t="shared" ref="AC81:AC97" si="5">SUM(T81:AA81)</f>
        <v>9.6504647600095181E-2</v>
      </c>
      <c r="AD81" s="700">
        <f>Recovery_OX!R76</f>
        <v>0</v>
      </c>
      <c r="AE81" s="650"/>
      <c r="AF81" s="702">
        <f>(AC81-AD81)*(1-Recovery_OX!U76)</f>
        <v>9.6504647600095181E-2</v>
      </c>
    </row>
    <row r="82" spans="2:32">
      <c r="B82" s="695">
        <f t="shared" ref="B82:B97" si="6">B81+1</f>
        <v>2065</v>
      </c>
      <c r="C82" s="696">
        <f>IF(Select2=1,Food!$K84,"")</f>
        <v>1.1394512870853977E-6</v>
      </c>
      <c r="D82" s="697">
        <f>IF(Select2=1,Paper!$K84,"")</f>
        <v>1.4807211460679776E-2</v>
      </c>
      <c r="E82" s="687">
        <f>IF(Select2=1,Nappies!$K84,"")</f>
        <v>8.769730074239631E-4</v>
      </c>
      <c r="F82" s="697">
        <f>IF(Select2=1,Garden!$K84,"")</f>
        <v>0</v>
      </c>
      <c r="G82" s="687">
        <f>IF(Select2=1,Wood!$K84,"")</f>
        <v>0</v>
      </c>
      <c r="H82" s="697">
        <f>IF(Select2=1,Textiles!$K84,"")</f>
        <v>3.5057915852632904E-3</v>
      </c>
      <c r="I82" s="698">
        <f>Sludge!K84</f>
        <v>0</v>
      </c>
      <c r="J82" s="698" t="str">
        <f>IF(Select2=2,MSW!$K84,"")</f>
        <v/>
      </c>
      <c r="K82" s="698">
        <f>Industry!$K84</f>
        <v>0</v>
      </c>
      <c r="L82" s="699">
        <f t="shared" si="3"/>
        <v>1.9191115504654115E-2</v>
      </c>
      <c r="M82" s="700">
        <f>Recovery_OX!C77</f>
        <v>0</v>
      </c>
      <c r="N82" s="650"/>
      <c r="O82" s="701">
        <f>(L82-M82)*(1-Recovery_OX!F77)</f>
        <v>1.9191115504654115E-2</v>
      </c>
      <c r="P82" s="641"/>
      <c r="Q82" s="652"/>
      <c r="S82" s="695">
        <f t="shared" ref="S82:S97" si="7">S81+1</f>
        <v>2065</v>
      </c>
      <c r="T82" s="696">
        <f>IF(Select2=1,Food!$W84,"")</f>
        <v>7.6234475050316532E-7</v>
      </c>
      <c r="U82" s="697">
        <f>IF(Select2=1,Paper!$W84,"")</f>
        <v>3.0593412108842519E-2</v>
      </c>
      <c r="V82" s="687">
        <f>IF(Select2=1,Nappies!$W84,"")</f>
        <v>0</v>
      </c>
      <c r="W82" s="697">
        <f>IF(Select2=1,Garden!$W84,"")</f>
        <v>0</v>
      </c>
      <c r="X82" s="687">
        <f>IF(Select2=1,Wood!$W84,"")</f>
        <v>5.7522358711076749E-2</v>
      </c>
      <c r="Y82" s="697">
        <f>IF(Select2=1,Textiles!$W84,"")</f>
        <v>3.8419633811104547E-3</v>
      </c>
      <c r="Z82" s="689">
        <f>Sludge!W84</f>
        <v>0</v>
      </c>
      <c r="AA82" s="689" t="str">
        <f>IF(Select2=2,MSW!$W84,"")</f>
        <v/>
      </c>
      <c r="AB82" s="698">
        <f>Industry!$W84</f>
        <v>0</v>
      </c>
      <c r="AC82" s="699">
        <f t="shared" si="5"/>
        <v>9.1958496545780227E-2</v>
      </c>
      <c r="AD82" s="700">
        <f>Recovery_OX!R77</f>
        <v>0</v>
      </c>
      <c r="AE82" s="650"/>
      <c r="AF82" s="702">
        <f>(AC82-AD82)*(1-Recovery_OX!U77)</f>
        <v>9.1958496545780227E-2</v>
      </c>
    </row>
    <row r="83" spans="2:32">
      <c r="B83" s="695">
        <f t="shared" si="6"/>
        <v>2066</v>
      </c>
      <c r="C83" s="696">
        <f>IF(Select2=1,Food!$K85,"")</f>
        <v>7.6379703921445239E-7</v>
      </c>
      <c r="D83" s="697">
        <f>IF(Select2=1,Paper!$K85,"")</f>
        <v>1.3806152455978351E-2</v>
      </c>
      <c r="E83" s="687">
        <f>IF(Select2=1,Nappies!$K85,"")</f>
        <v>7.3987127146831681E-4</v>
      </c>
      <c r="F83" s="697">
        <f>IF(Select2=1,Garden!$K85,"")</f>
        <v>0</v>
      </c>
      <c r="G83" s="687">
        <f>IF(Select2=1,Wood!$K85,"")</f>
        <v>0</v>
      </c>
      <c r="H83" s="697">
        <f>IF(Select2=1,Textiles!$K85,"")</f>
        <v>3.2687784079777696E-3</v>
      </c>
      <c r="I83" s="698">
        <f>Sludge!K85</f>
        <v>0</v>
      </c>
      <c r="J83" s="698" t="str">
        <f>IF(Select2=2,MSW!$K85,"")</f>
        <v/>
      </c>
      <c r="K83" s="698">
        <f>Industry!$K85</f>
        <v>0</v>
      </c>
      <c r="L83" s="699">
        <f t="shared" ref="L83:L97" si="8">SUM(C83:K83)</f>
        <v>1.7815565932463653E-2</v>
      </c>
      <c r="M83" s="700">
        <f>Recovery_OX!C78</f>
        <v>0</v>
      </c>
      <c r="N83" s="650"/>
      <c r="O83" s="701">
        <f>(L83-M83)*(1-Recovery_OX!F78)</f>
        <v>1.7815565932463653E-2</v>
      </c>
      <c r="P83" s="641"/>
      <c r="Q83" s="652"/>
      <c r="S83" s="695">
        <f t="shared" si="7"/>
        <v>2066</v>
      </c>
      <c r="T83" s="696">
        <f>IF(Select2=1,Food!$W85,"")</f>
        <v>5.1101496825230966E-7</v>
      </c>
      <c r="U83" s="697">
        <f>IF(Select2=1,Paper!$W85,"")</f>
        <v>2.8525108380120567E-2</v>
      </c>
      <c r="V83" s="687">
        <f>IF(Select2=1,Nappies!$W85,"")</f>
        <v>0</v>
      </c>
      <c r="W83" s="697">
        <f>IF(Select2=1,Garden!$W85,"")</f>
        <v>0</v>
      </c>
      <c r="X83" s="687">
        <f>IF(Select2=1,Wood!$W85,"")</f>
        <v>5.5543901127326309E-2</v>
      </c>
      <c r="Y83" s="697">
        <f>IF(Select2=1,Textiles!$W85,"")</f>
        <v>3.5822229128523492E-3</v>
      </c>
      <c r="Z83" s="689">
        <f>Sludge!W85</f>
        <v>0</v>
      </c>
      <c r="AA83" s="689" t="str">
        <f>IF(Select2=2,MSW!$W85,"")</f>
        <v/>
      </c>
      <c r="AB83" s="698">
        <f>Industry!$W85</f>
        <v>0</v>
      </c>
      <c r="AC83" s="699">
        <f t="shared" si="5"/>
        <v>8.7651743435267479E-2</v>
      </c>
      <c r="AD83" s="700">
        <f>Recovery_OX!R78</f>
        <v>0</v>
      </c>
      <c r="AE83" s="650"/>
      <c r="AF83" s="702">
        <f>(AC83-AD83)*(1-Recovery_OX!U78)</f>
        <v>8.7651743435267479E-2</v>
      </c>
    </row>
    <row r="84" spans="2:32">
      <c r="B84" s="695">
        <f t="shared" si="6"/>
        <v>2067</v>
      </c>
      <c r="C84" s="696">
        <f>IF(Select2=1,Food!$K86,"")</f>
        <v>5.1198846648811673E-7</v>
      </c>
      <c r="D84" s="697">
        <f>IF(Select2=1,Paper!$K86,"")</f>
        <v>1.2872771226633545E-2</v>
      </c>
      <c r="E84" s="687">
        <f>IF(Select2=1,Nappies!$K86,"")</f>
        <v>6.2420336054825069E-4</v>
      </c>
      <c r="F84" s="697">
        <f>IF(Select2=1,Garden!$K86,"")</f>
        <v>0</v>
      </c>
      <c r="G84" s="687">
        <f>IF(Select2=1,Wood!$K86,"")</f>
        <v>0</v>
      </c>
      <c r="H84" s="697">
        <f>IF(Select2=1,Textiles!$K86,"")</f>
        <v>3.0477887862404764E-3</v>
      </c>
      <c r="I84" s="698">
        <f>Sludge!K86</f>
        <v>0</v>
      </c>
      <c r="J84" s="698" t="str">
        <f>IF(Select2=2,MSW!$K86,"")</f>
        <v/>
      </c>
      <c r="K84" s="698">
        <f>Industry!$K86</f>
        <v>0</v>
      </c>
      <c r="L84" s="699">
        <f t="shared" si="8"/>
        <v>1.654527536188876E-2</v>
      </c>
      <c r="M84" s="700">
        <f>Recovery_OX!C79</f>
        <v>0</v>
      </c>
      <c r="N84" s="650"/>
      <c r="O84" s="701">
        <f>(L84-M84)*(1-Recovery_OX!F79)</f>
        <v>1.654527536188876E-2</v>
      </c>
      <c r="P84" s="641"/>
      <c r="Q84" s="652"/>
      <c r="S84" s="695">
        <f t="shared" si="7"/>
        <v>2067</v>
      </c>
      <c r="T84" s="696">
        <f>IF(Select2=1,Food!$W86,"")</f>
        <v>3.4254357704378901E-7</v>
      </c>
      <c r="U84" s="697">
        <f>IF(Select2=1,Paper!$W86,"")</f>
        <v>2.6596634765771791E-2</v>
      </c>
      <c r="V84" s="687">
        <f>IF(Select2=1,Nappies!$W86,"")</f>
        <v>0</v>
      </c>
      <c r="W84" s="697">
        <f>IF(Select2=1,Garden!$W86,"")</f>
        <v>0</v>
      </c>
      <c r="X84" s="687">
        <f>IF(Select2=1,Wood!$W86,"")</f>
        <v>5.363349176862104E-2</v>
      </c>
      <c r="Y84" s="697">
        <f>IF(Select2=1,Textiles!$W86,"")</f>
        <v>3.3400425054690153E-3</v>
      </c>
      <c r="Z84" s="689">
        <f>Sludge!W86</f>
        <v>0</v>
      </c>
      <c r="AA84" s="689" t="str">
        <f>IF(Select2=2,MSW!$W86,"")</f>
        <v/>
      </c>
      <c r="AB84" s="698">
        <f>Industry!$W86</f>
        <v>0</v>
      </c>
      <c r="AC84" s="699">
        <f t="shared" si="5"/>
        <v>8.3570511583438895E-2</v>
      </c>
      <c r="AD84" s="700">
        <f>Recovery_OX!R79</f>
        <v>0</v>
      </c>
      <c r="AE84" s="650"/>
      <c r="AF84" s="702">
        <f>(AC84-AD84)*(1-Recovery_OX!U79)</f>
        <v>8.3570511583438895E-2</v>
      </c>
    </row>
    <row r="85" spans="2:32">
      <c r="B85" s="695">
        <f t="shared" si="6"/>
        <v>2068</v>
      </c>
      <c r="C85" s="696">
        <f>IF(Select2=1,Food!$K87,"")</f>
        <v>3.4319613242603079E-7</v>
      </c>
      <c r="D85" s="697">
        <f>IF(Select2=1,Paper!$K87,"")</f>
        <v>1.200249233677623E-2</v>
      </c>
      <c r="E85" s="687">
        <f>IF(Select2=1,Nappies!$K87,"")</f>
        <v>5.2661841369578636E-4</v>
      </c>
      <c r="F85" s="697">
        <f>IF(Select2=1,Garden!$K87,"")</f>
        <v>0</v>
      </c>
      <c r="G85" s="687">
        <f>IF(Select2=1,Wood!$K87,"")</f>
        <v>0</v>
      </c>
      <c r="H85" s="697">
        <f>IF(Select2=1,Textiles!$K87,"")</f>
        <v>2.8417394286692713E-3</v>
      </c>
      <c r="I85" s="698">
        <f>Sludge!K87</f>
        <v>0</v>
      </c>
      <c r="J85" s="698" t="str">
        <f>IF(Select2=2,MSW!$K87,"")</f>
        <v/>
      </c>
      <c r="K85" s="698">
        <f>Industry!$K87</f>
        <v>0</v>
      </c>
      <c r="L85" s="699">
        <f t="shared" si="8"/>
        <v>1.5371193375273715E-2</v>
      </c>
      <c r="M85" s="700">
        <f>Recovery_OX!C80</f>
        <v>0</v>
      </c>
      <c r="N85" s="650"/>
      <c r="O85" s="701">
        <f>(L85-M85)*(1-Recovery_OX!F80)</f>
        <v>1.5371193375273715E-2</v>
      </c>
      <c r="P85" s="641"/>
      <c r="Q85" s="652"/>
      <c r="S85" s="695">
        <f t="shared" si="7"/>
        <v>2068</v>
      </c>
      <c r="T85" s="696">
        <f>IF(Select2=1,Food!$W87,"")</f>
        <v>2.296138263332052E-7</v>
      </c>
      <c r="U85" s="697">
        <f>IF(Select2=1,Paper!$W87,"")</f>
        <v>2.4798537885901306E-2</v>
      </c>
      <c r="V85" s="687">
        <f>IF(Select2=1,Nappies!$W87,"")</f>
        <v>0</v>
      </c>
      <c r="W85" s="697">
        <f>IF(Select2=1,Garden!$W87,"")</f>
        <v>0</v>
      </c>
      <c r="X85" s="687">
        <f>IF(Select2=1,Wood!$W87,"")</f>
        <v>5.178879014458608E-2</v>
      </c>
      <c r="Y85" s="697">
        <f>IF(Select2=1,Textiles!$W87,"")</f>
        <v>3.1142349903224894E-3</v>
      </c>
      <c r="Z85" s="689">
        <f>Sludge!W87</f>
        <v>0</v>
      </c>
      <c r="AA85" s="689" t="str">
        <f>IF(Select2=2,MSW!$W87,"")</f>
        <v/>
      </c>
      <c r="AB85" s="698">
        <f>Industry!$W87</f>
        <v>0</v>
      </c>
      <c r="AC85" s="699">
        <f t="shared" si="5"/>
        <v>7.9701792634636198E-2</v>
      </c>
      <c r="AD85" s="700">
        <f>Recovery_OX!R80</f>
        <v>0</v>
      </c>
      <c r="AE85" s="650"/>
      <c r="AF85" s="702">
        <f>(AC85-AD85)*(1-Recovery_OX!U80)</f>
        <v>7.9701792634636198E-2</v>
      </c>
    </row>
    <row r="86" spans="2:32">
      <c r="B86" s="695">
        <f t="shared" si="6"/>
        <v>2069</v>
      </c>
      <c r="C86" s="696">
        <f>IF(Select2=1,Food!$K88,"")</f>
        <v>2.3005124728707037E-7</v>
      </c>
      <c r="D86" s="697">
        <f>IF(Select2=1,Paper!$K88,"")</f>
        <v>1.119104967827866E-2</v>
      </c>
      <c r="E86" s="687">
        <f>IF(Select2=1,Nappies!$K88,"")</f>
        <v>4.4428942740693417E-4</v>
      </c>
      <c r="F86" s="697">
        <f>IF(Select2=1,Garden!$K88,"")</f>
        <v>0</v>
      </c>
      <c r="G86" s="687">
        <f>IF(Select2=1,Wood!$K88,"")</f>
        <v>0</v>
      </c>
      <c r="H86" s="697">
        <f>IF(Select2=1,Textiles!$K88,"")</f>
        <v>2.6496202810742889E-3</v>
      </c>
      <c r="I86" s="698">
        <f>Sludge!K88</f>
        <v>0</v>
      </c>
      <c r="J86" s="698" t="str">
        <f>IF(Select2=2,MSW!$K88,"")</f>
        <v/>
      </c>
      <c r="K86" s="698">
        <f>Industry!$K88</f>
        <v>0</v>
      </c>
      <c r="L86" s="699">
        <f t="shared" si="8"/>
        <v>1.4285189438007171E-2</v>
      </c>
      <c r="M86" s="700">
        <f>Recovery_OX!C81</f>
        <v>0</v>
      </c>
      <c r="N86" s="650"/>
      <c r="O86" s="701">
        <f>(L86-M86)*(1-Recovery_OX!F81)</f>
        <v>1.4285189438007171E-2</v>
      </c>
      <c r="P86" s="641"/>
      <c r="Q86" s="652"/>
      <c r="S86" s="695">
        <f t="shared" si="7"/>
        <v>2069</v>
      </c>
      <c r="T86" s="696">
        <f>IF(Select2=1,Food!$W88,"")</f>
        <v>1.539147506380934E-7</v>
      </c>
      <c r="U86" s="697">
        <f>IF(Select2=1,Paper!$W88,"")</f>
        <v>2.3122003467517895E-2</v>
      </c>
      <c r="V86" s="687">
        <f>IF(Select2=1,Nappies!$W88,"")</f>
        <v>0</v>
      </c>
      <c r="W86" s="697">
        <f>IF(Select2=1,Garden!$W88,"")</f>
        <v>0</v>
      </c>
      <c r="X86" s="687">
        <f>IF(Select2=1,Wood!$W88,"")</f>
        <v>5.0007536265038802E-2</v>
      </c>
      <c r="Y86" s="697">
        <f>IF(Select2=1,Textiles!$W88,"")</f>
        <v>2.9036934587115494E-3</v>
      </c>
      <c r="Z86" s="689">
        <f>Sludge!W88</f>
        <v>0</v>
      </c>
      <c r="AA86" s="689" t="str">
        <f>IF(Select2=2,MSW!$W88,"")</f>
        <v/>
      </c>
      <c r="AB86" s="698">
        <f>Industry!$W88</f>
        <v>0</v>
      </c>
      <c r="AC86" s="699">
        <f t="shared" si="5"/>
        <v>7.6033387106018896E-2</v>
      </c>
      <c r="AD86" s="700">
        <f>Recovery_OX!R81</f>
        <v>0</v>
      </c>
      <c r="AE86" s="650"/>
      <c r="AF86" s="702">
        <f>(AC86-AD86)*(1-Recovery_OX!U81)</f>
        <v>7.6033387106018896E-2</v>
      </c>
    </row>
    <row r="87" spans="2:32">
      <c r="B87" s="695">
        <f t="shared" si="6"/>
        <v>2070</v>
      </c>
      <c r="C87" s="696">
        <f>IF(Select2=1,Food!$K89,"")</f>
        <v>1.5420796267202524E-7</v>
      </c>
      <c r="D87" s="697">
        <f>IF(Select2=1,Paper!$K89,"")</f>
        <v>1.0434465558287476E-2</v>
      </c>
      <c r="E87" s="687">
        <f>IF(Select2=1,Nappies!$K89,"")</f>
        <v>3.7483135828898339E-4</v>
      </c>
      <c r="F87" s="697">
        <f>IF(Select2=1,Garden!$K89,"")</f>
        <v>0</v>
      </c>
      <c r="G87" s="687">
        <f>IF(Select2=1,Wood!$K89,"")</f>
        <v>0</v>
      </c>
      <c r="H87" s="697">
        <f>IF(Select2=1,Textiles!$K89,"")</f>
        <v>2.4704895751711288E-3</v>
      </c>
      <c r="I87" s="698">
        <f>Sludge!K89</f>
        <v>0</v>
      </c>
      <c r="J87" s="698" t="str">
        <f>IF(Select2=2,MSW!$K89,"")</f>
        <v/>
      </c>
      <c r="K87" s="698">
        <f>Industry!$K89</f>
        <v>0</v>
      </c>
      <c r="L87" s="699">
        <f t="shared" si="8"/>
        <v>1.3279940699710259E-2</v>
      </c>
      <c r="M87" s="700">
        <f>Recovery_OX!C82</f>
        <v>0</v>
      </c>
      <c r="N87" s="650"/>
      <c r="O87" s="701">
        <f>(L87-M87)*(1-Recovery_OX!F82)</f>
        <v>1.3279940699710259E-2</v>
      </c>
      <c r="P87" s="641"/>
      <c r="Q87" s="652"/>
      <c r="S87" s="695">
        <f t="shared" si="7"/>
        <v>2070</v>
      </c>
      <c r="T87" s="696">
        <f>IF(Select2=1,Food!$W89,"")</f>
        <v>1.0317214273329072E-7</v>
      </c>
      <c r="U87" s="697">
        <f>IF(Select2=1,Paper!$W89,"")</f>
        <v>2.1558813136957594E-2</v>
      </c>
      <c r="V87" s="687">
        <f>IF(Select2=1,Nappies!$W89,"")</f>
        <v>0</v>
      </c>
      <c r="W87" s="697">
        <f>IF(Select2=1,Garden!$W89,"")</f>
        <v>0</v>
      </c>
      <c r="X87" s="687">
        <f>IF(Select2=1,Wood!$W89,"")</f>
        <v>4.8287547871218146E-2</v>
      </c>
      <c r="Y87" s="697">
        <f>IF(Select2=1,Textiles!$W89,"")</f>
        <v>2.7073858358039765E-3</v>
      </c>
      <c r="Z87" s="689">
        <f>Sludge!W89</f>
        <v>0</v>
      </c>
      <c r="AA87" s="689" t="str">
        <f>IF(Select2=2,MSW!$W89,"")</f>
        <v/>
      </c>
      <c r="AB87" s="698">
        <f>Industry!$W89</f>
        <v>0</v>
      </c>
      <c r="AC87" s="699">
        <f t="shared" si="5"/>
        <v>7.2553850016122454E-2</v>
      </c>
      <c r="AD87" s="700">
        <f>Recovery_OX!R82</f>
        <v>0</v>
      </c>
      <c r="AE87" s="650"/>
      <c r="AF87" s="702">
        <f>(AC87-AD87)*(1-Recovery_OX!U82)</f>
        <v>7.2553850016122454E-2</v>
      </c>
    </row>
    <row r="88" spans="2:32">
      <c r="B88" s="695">
        <f t="shared" si="6"/>
        <v>2071</v>
      </c>
      <c r="C88" s="696">
        <f>IF(Select2=1,Food!$K90,"")</f>
        <v>1.0336868863737412E-7</v>
      </c>
      <c r="D88" s="697">
        <f>IF(Select2=1,Paper!$K90,"")</f>
        <v>9.7290312005687118E-3</v>
      </c>
      <c r="E88" s="687">
        <f>IF(Select2=1,Nappies!$K90,"")</f>
        <v>3.1623202914544859E-4</v>
      </c>
      <c r="F88" s="697">
        <f>IF(Select2=1,Garden!$K90,"")</f>
        <v>0</v>
      </c>
      <c r="G88" s="687">
        <f>IF(Select2=1,Wood!$K90,"")</f>
        <v>0</v>
      </c>
      <c r="H88" s="697">
        <f>IF(Select2=1,Textiles!$K90,"")</f>
        <v>2.3034692120316317E-3</v>
      </c>
      <c r="I88" s="698">
        <f>Sludge!K90</f>
        <v>0</v>
      </c>
      <c r="J88" s="698" t="str">
        <f>IF(Select2=2,MSW!$K90,"")</f>
        <v/>
      </c>
      <c r="K88" s="698">
        <f>Industry!$K90</f>
        <v>0</v>
      </c>
      <c r="L88" s="699">
        <f t="shared" si="8"/>
        <v>1.234883581043443E-2</v>
      </c>
      <c r="M88" s="700">
        <f>Recovery_OX!C83</f>
        <v>0</v>
      </c>
      <c r="N88" s="650"/>
      <c r="O88" s="701">
        <f>(L88-M88)*(1-Recovery_OX!F83)</f>
        <v>1.234883581043443E-2</v>
      </c>
      <c r="P88" s="641"/>
      <c r="Q88" s="652"/>
      <c r="S88" s="695">
        <f t="shared" si="7"/>
        <v>2071</v>
      </c>
      <c r="T88" s="696">
        <f>IF(Select2=1,Food!$W90,"")</f>
        <v>6.915835546657499E-8</v>
      </c>
      <c r="U88" s="697">
        <f>IF(Select2=1,Paper!$W90,"")</f>
        <v>2.0101304133406429E-2</v>
      </c>
      <c r="V88" s="687">
        <f>IF(Select2=1,Nappies!$W90,"")</f>
        <v>0</v>
      </c>
      <c r="W88" s="697">
        <f>IF(Select2=1,Garden!$W90,"")</f>
        <v>0</v>
      </c>
      <c r="X88" s="687">
        <f>IF(Select2=1,Wood!$W90,"")</f>
        <v>4.6626717762244758E-2</v>
      </c>
      <c r="Y88" s="697">
        <f>IF(Select2=1,Textiles!$W90,"")</f>
        <v>2.5243498214045281E-3</v>
      </c>
      <c r="Z88" s="689">
        <f>Sludge!W90</f>
        <v>0</v>
      </c>
      <c r="AA88" s="689" t="str">
        <f>IF(Select2=2,MSW!$W90,"")</f>
        <v/>
      </c>
      <c r="AB88" s="698">
        <f>Industry!$W90</f>
        <v>0</v>
      </c>
      <c r="AC88" s="699">
        <f t="shared" si="5"/>
        <v>6.9252440875411173E-2</v>
      </c>
      <c r="AD88" s="700">
        <f>Recovery_OX!R83</f>
        <v>0</v>
      </c>
      <c r="AE88" s="650"/>
      <c r="AF88" s="702">
        <f>(AC88-AD88)*(1-Recovery_OX!U83)</f>
        <v>6.9252440875411173E-2</v>
      </c>
    </row>
    <row r="89" spans="2:32">
      <c r="B89" s="695">
        <f t="shared" si="6"/>
        <v>2072</v>
      </c>
      <c r="C89" s="696">
        <f>IF(Select2=1,Food!$K91,"")</f>
        <v>6.9290104126048284E-8</v>
      </c>
      <c r="D89" s="697">
        <f>IF(Select2=1,Paper!$K91,"")</f>
        <v>9.0712885650824152E-3</v>
      </c>
      <c r="E89" s="687">
        <f>IF(Select2=1,Nappies!$K91,"")</f>
        <v>2.667938368708971E-4</v>
      </c>
      <c r="F89" s="697">
        <f>IF(Select2=1,Garden!$K91,"")</f>
        <v>0</v>
      </c>
      <c r="G89" s="687">
        <f>IF(Select2=1,Wood!$K91,"")</f>
        <v>0</v>
      </c>
      <c r="H89" s="697">
        <f>IF(Select2=1,Textiles!$K91,"")</f>
        <v>2.1477404576419178E-3</v>
      </c>
      <c r="I89" s="698">
        <f>Sludge!K91</f>
        <v>0</v>
      </c>
      <c r="J89" s="698" t="str">
        <f>IF(Select2=2,MSW!$K91,"")</f>
        <v/>
      </c>
      <c r="K89" s="698">
        <f>Industry!$K91</f>
        <v>0</v>
      </c>
      <c r="L89" s="699">
        <f t="shared" si="8"/>
        <v>1.1485892149699356E-2</v>
      </c>
      <c r="M89" s="700">
        <f>Recovery_OX!C84</f>
        <v>0</v>
      </c>
      <c r="N89" s="650"/>
      <c r="O89" s="701">
        <f>(L89-M89)*(1-Recovery_OX!F84)</f>
        <v>1.1485892149699356E-2</v>
      </c>
      <c r="P89" s="641"/>
      <c r="Q89" s="652"/>
      <c r="S89" s="695">
        <f t="shared" si="7"/>
        <v>2072</v>
      </c>
      <c r="T89" s="696">
        <f>IF(Select2=1,Food!$W91,"")</f>
        <v>4.6358232020103657E-8</v>
      </c>
      <c r="U89" s="697">
        <f>IF(Select2=1,Paper!$W91,"")</f>
        <v>1.8742331746038048E-2</v>
      </c>
      <c r="V89" s="687">
        <f>IF(Select2=1,Nappies!$W91,"")</f>
        <v>0</v>
      </c>
      <c r="W89" s="697">
        <f>IF(Select2=1,Garden!$W91,"")</f>
        <v>0</v>
      </c>
      <c r="X89" s="687">
        <f>IF(Select2=1,Wood!$W91,"")</f>
        <v>4.5023011213536419E-2</v>
      </c>
      <c r="Y89" s="697">
        <f>IF(Select2=1,Textiles!$W91,"")</f>
        <v>2.3536881727582665E-3</v>
      </c>
      <c r="Z89" s="689">
        <f>Sludge!W91</f>
        <v>0</v>
      </c>
      <c r="AA89" s="689" t="str">
        <f>IF(Select2=2,MSW!$W91,"")</f>
        <v/>
      </c>
      <c r="AB89" s="698">
        <f>Industry!$W91</f>
        <v>0</v>
      </c>
      <c r="AC89" s="699">
        <f t="shared" si="5"/>
        <v>6.6119077490564754E-2</v>
      </c>
      <c r="AD89" s="700">
        <f>Recovery_OX!R84</f>
        <v>0</v>
      </c>
      <c r="AE89" s="650"/>
      <c r="AF89" s="702">
        <f>(AC89-AD89)*(1-Recovery_OX!U84)</f>
        <v>6.6119077490564754E-2</v>
      </c>
    </row>
    <row r="90" spans="2:32">
      <c r="B90" s="695">
        <f t="shared" si="6"/>
        <v>2073</v>
      </c>
      <c r="C90" s="696">
        <f>IF(Select2=1,Food!$K92,"")</f>
        <v>4.6446545787586927E-8</v>
      </c>
      <c r="D90" s="697">
        <f>IF(Select2=1,Paper!$K92,"")</f>
        <v>8.4580133966663407E-3</v>
      </c>
      <c r="E90" s="687">
        <f>IF(Select2=1,Nappies!$K92,"")</f>
        <v>2.2508457345273095E-4</v>
      </c>
      <c r="F90" s="697">
        <f>IF(Select2=1,Garden!$K92,"")</f>
        <v>0</v>
      </c>
      <c r="G90" s="687">
        <f>IF(Select2=1,Wood!$K92,"")</f>
        <v>0</v>
      </c>
      <c r="H90" s="697">
        <f>IF(Select2=1,Textiles!$K92,"")</f>
        <v>2.0025399294672972E-3</v>
      </c>
      <c r="I90" s="698">
        <f>Sludge!K92</f>
        <v>0</v>
      </c>
      <c r="J90" s="698" t="str">
        <f>IF(Select2=2,MSW!$K92,"")</f>
        <v/>
      </c>
      <c r="K90" s="698">
        <f>Industry!$K92</f>
        <v>0</v>
      </c>
      <c r="L90" s="699">
        <f t="shared" si="8"/>
        <v>1.0685684346132157E-2</v>
      </c>
      <c r="M90" s="700">
        <f>Recovery_OX!C85</f>
        <v>0</v>
      </c>
      <c r="N90" s="650"/>
      <c r="O90" s="701">
        <f>(L90-M90)*(1-Recovery_OX!F85)</f>
        <v>1.0685684346132157E-2</v>
      </c>
      <c r="P90" s="641"/>
      <c r="Q90" s="652"/>
      <c r="S90" s="695">
        <f t="shared" si="7"/>
        <v>2073</v>
      </c>
      <c r="T90" s="696">
        <f>IF(Select2=1,Food!$W92,"")</f>
        <v>3.1074852221846728E-8</v>
      </c>
      <c r="U90" s="697">
        <f>IF(Select2=1,Paper!$W92,"")</f>
        <v>1.7475234290632937E-2</v>
      </c>
      <c r="V90" s="687">
        <f>IF(Select2=1,Nappies!$W92,"")</f>
        <v>0</v>
      </c>
      <c r="W90" s="697">
        <f>IF(Select2=1,Garden!$W92,"")</f>
        <v>0</v>
      </c>
      <c r="X90" s="687">
        <f>IF(Select2=1,Wood!$W92,"")</f>
        <v>4.3474463484015916E-2</v>
      </c>
      <c r="Y90" s="697">
        <f>IF(Select2=1,Textiles!$W92,"")</f>
        <v>2.1945643062655316E-3</v>
      </c>
      <c r="Z90" s="689">
        <f>Sludge!W92</f>
        <v>0</v>
      </c>
      <c r="AA90" s="689" t="str">
        <f>IF(Select2=2,MSW!$W92,"")</f>
        <v/>
      </c>
      <c r="AB90" s="698">
        <f>Industry!$W92</f>
        <v>0</v>
      </c>
      <c r="AC90" s="699">
        <f t="shared" si="5"/>
        <v>6.3144293155766612E-2</v>
      </c>
      <c r="AD90" s="700">
        <f>Recovery_OX!R85</f>
        <v>0</v>
      </c>
      <c r="AE90" s="650"/>
      <c r="AF90" s="702">
        <f>(AC90-AD90)*(1-Recovery_OX!U85)</f>
        <v>6.3144293155766612E-2</v>
      </c>
    </row>
    <row r="91" spans="2:32">
      <c r="B91" s="695">
        <f t="shared" si="6"/>
        <v>2074</v>
      </c>
      <c r="C91" s="696">
        <f>IF(Select2=1,Food!$K93,"")</f>
        <v>3.1134050710531704E-8</v>
      </c>
      <c r="D91" s="697">
        <f>IF(Select2=1,Paper!$K93,"")</f>
        <v>7.8861994197334147E-3</v>
      </c>
      <c r="E91" s="687">
        <f>IF(Select2=1,Nappies!$K93,"")</f>
        <v>1.8989593538067351E-4</v>
      </c>
      <c r="F91" s="697">
        <f>IF(Select2=1,Garden!$K93,"")</f>
        <v>0</v>
      </c>
      <c r="G91" s="687">
        <f>IF(Select2=1,Wood!$K93,"")</f>
        <v>0</v>
      </c>
      <c r="H91" s="697">
        <f>IF(Select2=1,Textiles!$K93,"")</f>
        <v>1.8671558543502016E-3</v>
      </c>
      <c r="I91" s="698">
        <f>Sludge!K93</f>
        <v>0</v>
      </c>
      <c r="J91" s="698" t="str">
        <f>IF(Select2=2,MSW!$K93,"")</f>
        <v/>
      </c>
      <c r="K91" s="698">
        <f>Industry!$K93</f>
        <v>0</v>
      </c>
      <c r="L91" s="699">
        <f t="shared" si="8"/>
        <v>9.9432823435150006E-3</v>
      </c>
      <c r="M91" s="700">
        <f>Recovery_OX!C86</f>
        <v>0</v>
      </c>
      <c r="N91" s="650"/>
      <c r="O91" s="701">
        <f>(L91-M91)*(1-Recovery_OX!F86)</f>
        <v>9.9432823435150006E-3</v>
      </c>
      <c r="P91" s="641"/>
      <c r="Q91" s="652"/>
      <c r="S91" s="695">
        <f t="shared" si="7"/>
        <v>2074</v>
      </c>
      <c r="T91" s="696">
        <f>IF(Select2=1,Food!$W93,"")</f>
        <v>2.083009637189899E-8</v>
      </c>
      <c r="U91" s="697">
        <f>IF(Select2=1,Paper!$W93,"")</f>
        <v>1.6293800453994658E-2</v>
      </c>
      <c r="V91" s="687">
        <f>IF(Select2=1,Nappies!$W93,"")</f>
        <v>0</v>
      </c>
      <c r="W91" s="697">
        <f>IF(Select2=1,Garden!$W93,"")</f>
        <v>0</v>
      </c>
      <c r="X91" s="687">
        <f>IF(Select2=1,Wood!$W93,"")</f>
        <v>4.1979177409057558E-2</v>
      </c>
      <c r="Y91" s="697">
        <f>IF(Select2=1,Textiles!$W93,"")</f>
        <v>2.0461981965481661E-3</v>
      </c>
      <c r="Z91" s="689">
        <f>Sludge!W93</f>
        <v>0</v>
      </c>
      <c r="AA91" s="689" t="str">
        <f>IF(Select2=2,MSW!$W93,"")</f>
        <v/>
      </c>
      <c r="AB91" s="698">
        <f>Industry!$W93</f>
        <v>0</v>
      </c>
      <c r="AC91" s="699">
        <f t="shared" si="5"/>
        <v>6.0319196889696752E-2</v>
      </c>
      <c r="AD91" s="700">
        <f>Recovery_OX!R86</f>
        <v>0</v>
      </c>
      <c r="AE91" s="650"/>
      <c r="AF91" s="702">
        <f>(AC91-AD91)*(1-Recovery_OX!U86)</f>
        <v>6.0319196889696752E-2</v>
      </c>
    </row>
    <row r="92" spans="2:32">
      <c r="B92" s="695">
        <f t="shared" si="6"/>
        <v>2075</v>
      </c>
      <c r="C92" s="696">
        <f>IF(Select2=1,Food!$K94,"")</f>
        <v>2.0869778305559542E-8</v>
      </c>
      <c r="D92" s="697">
        <f>IF(Select2=1,Paper!$K94,"")</f>
        <v>7.3530436015053118E-3</v>
      </c>
      <c r="E92" s="687">
        <f>IF(Select2=1,Nappies!$K94,"")</f>
        <v>1.6020851949533464E-4</v>
      </c>
      <c r="F92" s="697">
        <f>IF(Select2=1,Garden!$K94,"")</f>
        <v>0</v>
      </c>
      <c r="G92" s="687">
        <f>IF(Select2=1,Wood!$K94,"")</f>
        <v>0</v>
      </c>
      <c r="H92" s="697">
        <f>IF(Select2=1,Textiles!$K94,"")</f>
        <v>1.7409245793973389E-3</v>
      </c>
      <c r="I92" s="698">
        <f>Sludge!K94</f>
        <v>0</v>
      </c>
      <c r="J92" s="698" t="str">
        <f>IF(Select2=2,MSW!$K94,"")</f>
        <v/>
      </c>
      <c r="K92" s="698">
        <f>Industry!$K94</f>
        <v>0</v>
      </c>
      <c r="L92" s="699">
        <f t="shared" si="8"/>
        <v>9.2541975701762921E-3</v>
      </c>
      <c r="M92" s="700">
        <f>Recovery_OX!C87</f>
        <v>0</v>
      </c>
      <c r="N92" s="650"/>
      <c r="O92" s="701">
        <f>(L92-M92)*(1-Recovery_OX!F87)</f>
        <v>9.2541975701762921E-3</v>
      </c>
      <c r="P92" s="641"/>
      <c r="Q92" s="652"/>
      <c r="S92" s="695">
        <f t="shared" si="7"/>
        <v>2075</v>
      </c>
      <c r="T92" s="696">
        <f>IF(Select2=1,Food!$W94,"")</f>
        <v>1.3962831158938135E-8</v>
      </c>
      <c r="U92" s="697">
        <f>IF(Select2=1,Paper!$W94,"")</f>
        <v>1.5192238846085355E-2</v>
      </c>
      <c r="V92" s="687">
        <f>IF(Select2=1,Nappies!$W94,"")</f>
        <v>0</v>
      </c>
      <c r="W92" s="697">
        <f>IF(Select2=1,Garden!$W94,"")</f>
        <v>0</v>
      </c>
      <c r="X92" s="687">
        <f>IF(Select2=1,Wood!$W94,"")</f>
        <v>4.0535321076223263E-2</v>
      </c>
      <c r="Y92" s="697">
        <f>IF(Select2=1,Textiles!$W94,"")</f>
        <v>1.907862552764207E-3</v>
      </c>
      <c r="Z92" s="689">
        <f>Sludge!W94</f>
        <v>0</v>
      </c>
      <c r="AA92" s="689" t="str">
        <f>IF(Select2=2,MSW!$W94,"")</f>
        <v/>
      </c>
      <c r="AB92" s="698">
        <f>Industry!$W94</f>
        <v>0</v>
      </c>
      <c r="AC92" s="699">
        <f t="shared" si="5"/>
        <v>5.7635436437903982E-2</v>
      </c>
      <c r="AD92" s="700">
        <f>Recovery_OX!R87</f>
        <v>0</v>
      </c>
      <c r="AE92" s="650"/>
      <c r="AF92" s="702">
        <f>(AC92-AD92)*(1-Recovery_OX!U87)</f>
        <v>5.7635436437903982E-2</v>
      </c>
    </row>
    <row r="93" spans="2:32">
      <c r="B93" s="695">
        <f t="shared" si="6"/>
        <v>2076</v>
      </c>
      <c r="C93" s="696">
        <f>IF(Select2=1,Food!$K95,"")</f>
        <v>1.398943075453626E-8</v>
      </c>
      <c r="D93" s="697">
        <f>IF(Select2=1,Paper!$K95,"")</f>
        <v>6.8559324115425287E-3</v>
      </c>
      <c r="E93" s="687">
        <f>IF(Select2=1,Nappies!$K95,"")</f>
        <v>1.3516229121720967E-4</v>
      </c>
      <c r="F93" s="697">
        <f>IF(Select2=1,Garden!$K95,"")</f>
        <v>0</v>
      </c>
      <c r="G93" s="687">
        <f>IF(Select2=1,Wood!$K95,"")</f>
        <v>0</v>
      </c>
      <c r="H93" s="697">
        <f>IF(Select2=1,Textiles!$K95,"")</f>
        <v>1.623227318752441E-3</v>
      </c>
      <c r="I93" s="698">
        <f>Sludge!K95</f>
        <v>0</v>
      </c>
      <c r="J93" s="698" t="str">
        <f>IF(Select2=2,MSW!$K95,"")</f>
        <v/>
      </c>
      <c r="K93" s="698">
        <f>Industry!$K95</f>
        <v>0</v>
      </c>
      <c r="L93" s="699">
        <f t="shared" si="8"/>
        <v>8.6143360109429343E-3</v>
      </c>
      <c r="M93" s="700">
        <f>Recovery_OX!C88</f>
        <v>0</v>
      </c>
      <c r="N93" s="650"/>
      <c r="O93" s="701">
        <f>(L93-M93)*(1-Recovery_OX!F88)</f>
        <v>8.6143360109429343E-3</v>
      </c>
      <c r="P93" s="641"/>
      <c r="Q93" s="652"/>
      <c r="S93" s="695">
        <f t="shared" si="7"/>
        <v>2076</v>
      </c>
      <c r="T93" s="696">
        <f>IF(Select2=1,Food!$W95,"")</f>
        <v>9.3595656252472691E-9</v>
      </c>
      <c r="U93" s="697">
        <f>IF(Select2=1,Paper!$W95,"")</f>
        <v>1.4165149610625061E-2</v>
      </c>
      <c r="V93" s="687">
        <f>IF(Select2=1,Nappies!$W95,"")</f>
        <v>0</v>
      </c>
      <c r="W93" s="697">
        <f>IF(Select2=1,Garden!$W95,"")</f>
        <v>0</v>
      </c>
      <c r="X93" s="687">
        <f>IF(Select2=1,Wood!$W95,"")</f>
        <v>3.9141125580940669E-2</v>
      </c>
      <c r="Y93" s="697">
        <f>IF(Select2=1,Textiles!$W95,"")</f>
        <v>1.7788792534273329E-3</v>
      </c>
      <c r="Z93" s="689">
        <f>Sludge!W95</f>
        <v>0</v>
      </c>
      <c r="AA93" s="689" t="str">
        <f>IF(Select2=2,MSW!$W95,"")</f>
        <v/>
      </c>
      <c r="AB93" s="698">
        <f>Industry!$W95</f>
        <v>0</v>
      </c>
      <c r="AC93" s="699">
        <f t="shared" si="5"/>
        <v>5.508516380455869E-2</v>
      </c>
      <c r="AD93" s="700">
        <f>Recovery_OX!R88</f>
        <v>0</v>
      </c>
      <c r="AE93" s="650"/>
      <c r="AF93" s="702">
        <f>(AC93-AD93)*(1-Recovery_OX!U88)</f>
        <v>5.508516380455869E-2</v>
      </c>
    </row>
    <row r="94" spans="2:32">
      <c r="B94" s="695">
        <f t="shared" si="6"/>
        <v>2077</v>
      </c>
      <c r="C94" s="696">
        <f>IF(Select2=1,Food!$K96,"")</f>
        <v>9.3773958673931332E-9</v>
      </c>
      <c r="D94" s="697">
        <f>IF(Select2=1,Paper!$K96,"")</f>
        <v>6.3924290102151376E-3</v>
      </c>
      <c r="E94" s="687">
        <f>IF(Select2=1,Nappies!$K96,"")</f>
        <v>1.140316696305142E-4</v>
      </c>
      <c r="F94" s="697">
        <f>IF(Select2=1,Garden!$K96,"")</f>
        <v>0</v>
      </c>
      <c r="G94" s="687">
        <f>IF(Select2=1,Wood!$K96,"")</f>
        <v>0</v>
      </c>
      <c r="H94" s="697">
        <f>IF(Select2=1,Textiles!$K96,"")</f>
        <v>1.5134871203072789E-3</v>
      </c>
      <c r="I94" s="698">
        <f>Sludge!K96</f>
        <v>0</v>
      </c>
      <c r="J94" s="698" t="str">
        <f>IF(Select2=2,MSW!$K96,"")</f>
        <v/>
      </c>
      <c r="K94" s="698">
        <f>Industry!$K96</f>
        <v>0</v>
      </c>
      <c r="L94" s="699">
        <f t="shared" si="8"/>
        <v>8.019957177548798E-3</v>
      </c>
      <c r="M94" s="700">
        <f>Recovery_OX!C89</f>
        <v>0</v>
      </c>
      <c r="N94" s="650"/>
      <c r="O94" s="701">
        <f>(L94-M94)*(1-Recovery_OX!F89)</f>
        <v>8.019957177548798E-3</v>
      </c>
      <c r="P94" s="641"/>
      <c r="Q94" s="652"/>
      <c r="S94" s="695">
        <f t="shared" si="7"/>
        <v>2077</v>
      </c>
      <c r="T94" s="696">
        <f>IF(Select2=1,Food!$W96,"")</f>
        <v>6.2739044607893375E-9</v>
      </c>
      <c r="U94" s="697">
        <f>IF(Select2=1,Paper!$W96,"")</f>
        <v>1.3207497954989956E-2</v>
      </c>
      <c r="V94" s="687">
        <f>IF(Select2=1,Nappies!$W96,"")</f>
        <v>0</v>
      </c>
      <c r="W94" s="697">
        <f>IF(Select2=1,Garden!$W96,"")</f>
        <v>0</v>
      </c>
      <c r="X94" s="687">
        <f>IF(Select2=1,Wood!$W96,"")</f>
        <v>3.7794882859373893E-2</v>
      </c>
      <c r="Y94" s="697">
        <f>IF(Select2=1,Textiles!$W96,"")</f>
        <v>1.6586160222545525E-3</v>
      </c>
      <c r="Z94" s="689">
        <f>Sludge!W96</f>
        <v>0</v>
      </c>
      <c r="AA94" s="689" t="str">
        <f>IF(Select2=2,MSW!$W96,"")</f>
        <v/>
      </c>
      <c r="AB94" s="698">
        <f>Industry!$W96</f>
        <v>0</v>
      </c>
      <c r="AC94" s="699">
        <f t="shared" si="5"/>
        <v>5.266100311052286E-2</v>
      </c>
      <c r="AD94" s="700">
        <f>Recovery_OX!R89</f>
        <v>0</v>
      </c>
      <c r="AE94" s="650"/>
      <c r="AF94" s="702">
        <f>(AC94-AD94)*(1-Recovery_OX!U89)</f>
        <v>5.266100311052286E-2</v>
      </c>
    </row>
    <row r="95" spans="2:32">
      <c r="B95" s="695">
        <f t="shared" si="6"/>
        <v>2078</v>
      </c>
      <c r="C95" s="696">
        <f>IF(Select2=1,Food!$K97,"")</f>
        <v>6.2858564295253795E-9</v>
      </c>
      <c r="D95" s="697">
        <f>IF(Select2=1,Paper!$K97,"")</f>
        <v>5.9602613033120921E-3</v>
      </c>
      <c r="E95" s="687">
        <f>IF(Select2=1,Nappies!$K97,"")</f>
        <v>9.6204507645007169E-5</v>
      </c>
      <c r="F95" s="697">
        <f>IF(Select2=1,Garden!$K97,"")</f>
        <v>0</v>
      </c>
      <c r="G95" s="687">
        <f>IF(Select2=1,Wood!$K97,"")</f>
        <v>0</v>
      </c>
      <c r="H95" s="697">
        <f>IF(Select2=1,Textiles!$K97,"")</f>
        <v>1.4111660374817574E-3</v>
      </c>
      <c r="I95" s="698">
        <f>Sludge!K97</f>
        <v>0</v>
      </c>
      <c r="J95" s="698" t="str">
        <f>IF(Select2=2,MSW!$K97,"")</f>
        <v/>
      </c>
      <c r="K95" s="698">
        <f>Industry!$K97</f>
        <v>0</v>
      </c>
      <c r="L95" s="699">
        <f t="shared" si="8"/>
        <v>7.4676381342952862E-3</v>
      </c>
      <c r="M95" s="700">
        <f>Recovery_OX!C90</f>
        <v>0</v>
      </c>
      <c r="N95" s="650"/>
      <c r="O95" s="701">
        <f>(L95-M95)*(1-Recovery_OX!F90)</f>
        <v>7.4676381342952862E-3</v>
      </c>
      <c r="P95" s="641"/>
      <c r="Q95" s="652"/>
      <c r="S95" s="695">
        <f t="shared" si="7"/>
        <v>2078</v>
      </c>
      <c r="T95" s="696">
        <f>IF(Select2=1,Food!$W97,"")</f>
        <v>4.2055239269795116E-9</v>
      </c>
      <c r="U95" s="697">
        <f>IF(Select2=1,Paper!$W97,"")</f>
        <v>1.2314589469653085E-2</v>
      </c>
      <c r="V95" s="687">
        <f>IF(Select2=1,Nappies!$W97,"")</f>
        <v>0</v>
      </c>
      <c r="W95" s="697">
        <f>IF(Select2=1,Garden!$W97,"")</f>
        <v>0</v>
      </c>
      <c r="X95" s="687">
        <f>IF(Select2=1,Wood!$W97,"")</f>
        <v>3.6494943595831691E-2</v>
      </c>
      <c r="Y95" s="697">
        <f>IF(Select2=1,Textiles!$W97,"")</f>
        <v>1.5464833287471315E-3</v>
      </c>
      <c r="Z95" s="689">
        <f>Sludge!W97</f>
        <v>0</v>
      </c>
      <c r="AA95" s="689" t="str">
        <f>IF(Select2=2,MSW!$W97,"")</f>
        <v/>
      </c>
      <c r="AB95" s="698">
        <f>Industry!$W97</f>
        <v>0</v>
      </c>
      <c r="AC95" s="699">
        <f t="shared" si="5"/>
        <v>5.035602059975583E-2</v>
      </c>
      <c r="AD95" s="700">
        <f>Recovery_OX!R90</f>
        <v>0</v>
      </c>
      <c r="AE95" s="650"/>
      <c r="AF95" s="702">
        <f>(AC95-AD95)*(1-Recovery_OX!U90)</f>
        <v>5.035602059975583E-2</v>
      </c>
    </row>
    <row r="96" spans="2:32">
      <c r="B96" s="695">
        <f t="shared" si="6"/>
        <v>2079</v>
      </c>
      <c r="C96" s="696">
        <f>IF(Select2=1,Food!$K98,"")</f>
        <v>4.213535571212872E-9</v>
      </c>
      <c r="D96" s="697">
        <f>IF(Select2=1,Paper!$K98,"")</f>
        <v>5.5573108042327674E-3</v>
      </c>
      <c r="E96" s="687">
        <f>IF(Select2=1,Nappies!$K98,"")</f>
        <v>8.1164358298070369E-5</v>
      </c>
      <c r="F96" s="697">
        <f>IF(Select2=1,Garden!$K98,"")</f>
        <v>0</v>
      </c>
      <c r="G96" s="687">
        <f>IF(Select2=1,Wood!$K98,"")</f>
        <v>0</v>
      </c>
      <c r="H96" s="697">
        <f>IF(Select2=1,Textiles!$K98,"")</f>
        <v>1.3157624922091563E-3</v>
      </c>
      <c r="I96" s="698">
        <f>Sludge!K98</f>
        <v>0</v>
      </c>
      <c r="J96" s="698" t="str">
        <f>IF(Select2=2,MSW!$K98,"")</f>
        <v/>
      </c>
      <c r="K96" s="698">
        <f>Industry!$K98</f>
        <v>0</v>
      </c>
      <c r="L96" s="699">
        <f t="shared" si="8"/>
        <v>6.9542418682755651E-3</v>
      </c>
      <c r="M96" s="700">
        <f>Recovery_OX!C91</f>
        <v>0</v>
      </c>
      <c r="N96" s="650"/>
      <c r="O96" s="701">
        <f>(L96-M96)*(1-Recovery_OX!F91)</f>
        <v>6.9542418682755651E-3</v>
      </c>
      <c r="P96" s="639"/>
      <c r="S96" s="695">
        <f t="shared" si="7"/>
        <v>2079</v>
      </c>
      <c r="T96" s="696">
        <f>IF(Select2=1,Food!$W98,"")</f>
        <v>2.8190469923368888E-9</v>
      </c>
      <c r="U96" s="697">
        <f>IF(Select2=1,Paper!$W98,"")</f>
        <v>1.1482047116183405E-2</v>
      </c>
      <c r="V96" s="687">
        <f>IF(Select2=1,Nappies!$W98,"")</f>
        <v>0</v>
      </c>
      <c r="W96" s="697">
        <f>IF(Select2=1,Garden!$W98,"")</f>
        <v>0</v>
      </c>
      <c r="X96" s="687">
        <f>IF(Select2=1,Wood!$W98,"")</f>
        <v>3.5239715202149476E-2</v>
      </c>
      <c r="Y96" s="697">
        <f>IF(Select2=1,Textiles!$W98,"")</f>
        <v>1.4419314983114041E-3</v>
      </c>
      <c r="Z96" s="689">
        <f>Sludge!W98</f>
        <v>0</v>
      </c>
      <c r="AA96" s="689" t="str">
        <f>IF(Select2=2,MSW!$W98,"")</f>
        <v/>
      </c>
      <c r="AB96" s="698">
        <f>Industry!$W98</f>
        <v>0</v>
      </c>
      <c r="AC96" s="699">
        <f t="shared" si="5"/>
        <v>4.8163696635691276E-2</v>
      </c>
      <c r="AD96" s="700">
        <f>Recovery_OX!R91</f>
        <v>0</v>
      </c>
      <c r="AE96" s="650"/>
      <c r="AF96" s="702">
        <f>(AC96-AD96)*(1-Recovery_OX!U91)</f>
        <v>4.8163696635691276E-2</v>
      </c>
    </row>
    <row r="97" spans="2:32" ht="13.5" thickBot="1">
      <c r="B97" s="703">
        <f t="shared" si="6"/>
        <v>2080</v>
      </c>
      <c r="C97" s="704">
        <f>IF(Select2=1,Food!$K99,"")</f>
        <v>2.8244173580682163E-9</v>
      </c>
      <c r="D97" s="705">
        <f>IF(Select2=1,Paper!$K99,"")</f>
        <v>5.1816022491631879E-3</v>
      </c>
      <c r="E97" s="705">
        <f>IF(Select2=1,Nappies!$K99,"")</f>
        <v>6.847551345770471E-5</v>
      </c>
      <c r="F97" s="705">
        <f>IF(Select2=1,Garden!$K99,"")</f>
        <v>0</v>
      </c>
      <c r="G97" s="705">
        <f>IF(Select2=1,Wood!$K99,"")</f>
        <v>0</v>
      </c>
      <c r="H97" s="705">
        <f>IF(Select2=1,Textiles!$K99,"")</f>
        <v>1.2268088161998657E-3</v>
      </c>
      <c r="I97" s="706">
        <f>Sludge!K99</f>
        <v>0</v>
      </c>
      <c r="J97" s="706" t="str">
        <f>IF(Select2=2,MSW!$K99,"")</f>
        <v/>
      </c>
      <c r="K97" s="698">
        <f>Industry!$K99</f>
        <v>0</v>
      </c>
      <c r="L97" s="699">
        <f t="shared" si="8"/>
        <v>6.4768894032381161E-3</v>
      </c>
      <c r="M97" s="707">
        <f>Recovery_OX!C92</f>
        <v>0</v>
      </c>
      <c r="N97" s="650"/>
      <c r="O97" s="708">
        <f>(L97-M97)*(1-Recovery_OX!F92)</f>
        <v>6.4768894032381161E-3</v>
      </c>
      <c r="S97" s="703">
        <f t="shared" si="7"/>
        <v>2080</v>
      </c>
      <c r="T97" s="704">
        <f>IF(Select2=1,Food!$W99,"")</f>
        <v>1.889663709679894E-9</v>
      </c>
      <c r="U97" s="705">
        <f>IF(Select2=1,Paper!$W99,"")</f>
        <v>1.0705789770998323E-2</v>
      </c>
      <c r="V97" s="705">
        <f>IF(Select2=1,Nappies!$W99,"")</f>
        <v>0</v>
      </c>
      <c r="W97" s="705">
        <f>IF(Select2=1,Garden!$W99,"")</f>
        <v>0</v>
      </c>
      <c r="X97" s="705">
        <f>IF(Select2=1,Wood!$W99,"")</f>
        <v>3.4027659866569637E-2</v>
      </c>
      <c r="Y97" s="705">
        <f>IF(Select2=1,Textiles!$W99,"")</f>
        <v>1.3444480177532774E-3</v>
      </c>
      <c r="Z97" s="706">
        <f>Sludge!W99</f>
        <v>0</v>
      </c>
      <c r="AA97" s="706" t="str">
        <f>IF(Select2=2,MSW!$W99,"")</f>
        <v/>
      </c>
      <c r="AB97" s="698">
        <f>Industry!$W99</f>
        <v>0</v>
      </c>
      <c r="AC97" s="709">
        <f t="shared" si="5"/>
        <v>4.6077899544984945E-2</v>
      </c>
      <c r="AD97" s="707">
        <f>Recovery_OX!R92</f>
        <v>0</v>
      </c>
      <c r="AE97" s="650"/>
      <c r="AF97" s="710">
        <f>(AC97-AD97)*(1-Recovery_OX!U92)</f>
        <v>4.6077899544984945E-2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0.37740400840296001</v>
      </c>
      <c r="E12" s="464">
        <f>Stored_C!G18+Stored_C!M18</f>
        <v>0.31135830693244199</v>
      </c>
      <c r="F12" s="465">
        <f>F11+HWP!C12</f>
        <v>0</v>
      </c>
      <c r="G12" s="463">
        <f>G11+HWP!D12</f>
        <v>0.37740400840296001</v>
      </c>
      <c r="H12" s="464">
        <f>H11+HWP!E12</f>
        <v>0.31135830693244199</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0.38519969129037007</v>
      </c>
      <c r="E13" s="473">
        <f>Stored_C!G19+Stored_C!M19</f>
        <v>0.31778974531455523</v>
      </c>
      <c r="F13" s="474">
        <f>F12+HWP!C13</f>
        <v>0</v>
      </c>
      <c r="G13" s="472">
        <f>G12+HWP!D13</f>
        <v>0.76260369969333008</v>
      </c>
      <c r="H13" s="473">
        <f>H12+HWP!E13</f>
        <v>0.62914805224699721</v>
      </c>
      <c r="I13" s="456"/>
      <c r="J13" s="475">
        <f>Garden!J20</f>
        <v>0</v>
      </c>
      <c r="K13" s="476">
        <f>Paper!J20</f>
        <v>1.5731444823425277E-2</v>
      </c>
      <c r="L13" s="477">
        <f>Wood!J20</f>
        <v>0</v>
      </c>
      <c r="M13" s="478">
        <f>J13*(1-Recovery_OX!E13)*(1-Recovery_OX!F13)</f>
        <v>0</v>
      </c>
      <c r="N13" s="476">
        <f>K13*(1-Recovery_OX!E13)*(1-Recovery_OX!F13)</f>
        <v>1.5731444823425277E-2</v>
      </c>
      <c r="O13" s="477">
        <f>L13*(1-Recovery_OX!E13)*(1-Recovery_OX!F13)</f>
        <v>0</v>
      </c>
    </row>
    <row r="14" spans="2:15">
      <c r="B14" s="470">
        <f t="shared" ref="B14:B77" si="0">B13+1</f>
        <v>1952</v>
      </c>
      <c r="C14" s="471">
        <f>Stored_C!E20</f>
        <v>0</v>
      </c>
      <c r="D14" s="472">
        <f>Stored_C!F20+Stored_C!L20</f>
        <v>0.23933802789943209</v>
      </c>
      <c r="E14" s="473">
        <f>Stored_C!G20+Stored_C!M20</f>
        <v>0.19745387301703141</v>
      </c>
      <c r="F14" s="474">
        <f>F13+HWP!C14</f>
        <v>0</v>
      </c>
      <c r="G14" s="472">
        <f>G13+HWP!D14</f>
        <v>1.0019417275927622</v>
      </c>
      <c r="H14" s="473">
        <f>H13+HWP!E14</f>
        <v>0.82660192526402865</v>
      </c>
      <c r="I14" s="456"/>
      <c r="J14" s="475">
        <f>Garden!J21</f>
        <v>0</v>
      </c>
      <c r="K14" s="476">
        <f>Paper!J21</f>
        <v>3.0724296550088362E-2</v>
      </c>
      <c r="L14" s="477">
        <f>Wood!J21</f>
        <v>0</v>
      </c>
      <c r="M14" s="478">
        <f>J14*(1-Recovery_OX!E14)*(1-Recovery_OX!F14)</f>
        <v>0</v>
      </c>
      <c r="N14" s="476">
        <f>K14*(1-Recovery_OX!E14)*(1-Recovery_OX!F14)</f>
        <v>3.0724296550088362E-2</v>
      </c>
      <c r="O14" s="477">
        <f>L14*(1-Recovery_OX!E14)*(1-Recovery_OX!F14)</f>
        <v>0</v>
      </c>
    </row>
    <row r="15" spans="2:15">
      <c r="B15" s="470">
        <f t="shared" si="0"/>
        <v>1953</v>
      </c>
      <c r="C15" s="471">
        <f>Stored_C!E21</f>
        <v>0</v>
      </c>
      <c r="D15" s="472">
        <f>Stored_C!F21+Stored_C!L21</f>
        <v>0.24344079650847</v>
      </c>
      <c r="E15" s="473">
        <f>Stored_C!G21+Stored_C!M21</f>
        <v>0.20083865711948778</v>
      </c>
      <c r="F15" s="474">
        <f>F14+HWP!C15</f>
        <v>0</v>
      </c>
      <c r="G15" s="472">
        <f>G14+HWP!D15</f>
        <v>1.2453825241012322</v>
      </c>
      <c r="H15" s="473">
        <f>H14+HWP!E15</f>
        <v>1.0274405823835164</v>
      </c>
      <c r="I15" s="456"/>
      <c r="J15" s="475">
        <f>Garden!J22</f>
        <v>0</v>
      </c>
      <c r="K15" s="476">
        <f>Paper!J22</f>
        <v>3.8623543245510615E-2</v>
      </c>
      <c r="L15" s="477">
        <f>Wood!J22</f>
        <v>0</v>
      </c>
      <c r="M15" s="478">
        <f>J15*(1-Recovery_OX!E15)*(1-Recovery_OX!F15)</f>
        <v>0</v>
      </c>
      <c r="N15" s="476">
        <f>K15*(1-Recovery_OX!E15)*(1-Recovery_OX!F15)</f>
        <v>3.8623543245510615E-2</v>
      </c>
      <c r="O15" s="477">
        <f>L15*(1-Recovery_OX!E15)*(1-Recovery_OX!F15)</f>
        <v>0</v>
      </c>
    </row>
    <row r="16" spans="2:15">
      <c r="B16" s="470">
        <f t="shared" si="0"/>
        <v>1954</v>
      </c>
      <c r="C16" s="471">
        <f>Stored_C!E22</f>
        <v>0</v>
      </c>
      <c r="D16" s="472">
        <f>Stored_C!F22+Stored_C!L22</f>
        <v>0.241930955125398</v>
      </c>
      <c r="E16" s="473">
        <f>Stored_C!G22+Stored_C!M22</f>
        <v>0.19959303797845332</v>
      </c>
      <c r="F16" s="474">
        <f>F15+HWP!C16</f>
        <v>0</v>
      </c>
      <c r="G16" s="472">
        <f>G15+HWP!D16</f>
        <v>1.4873134792266303</v>
      </c>
      <c r="H16" s="473">
        <f>H15+HWP!E16</f>
        <v>1.2270336203619698</v>
      </c>
      <c r="I16" s="456"/>
      <c r="J16" s="475">
        <f>Garden!J23</f>
        <v>0</v>
      </c>
      <c r="K16" s="476">
        <f>Paper!J23</f>
        <v>4.6159768984474235E-2</v>
      </c>
      <c r="L16" s="477">
        <f>Wood!J23</f>
        <v>0</v>
      </c>
      <c r="M16" s="478">
        <f>J16*(1-Recovery_OX!E16)*(1-Recovery_OX!F16)</f>
        <v>0</v>
      </c>
      <c r="N16" s="476">
        <f>K16*(1-Recovery_OX!E16)*(1-Recovery_OX!F16)</f>
        <v>4.6159768984474235E-2</v>
      </c>
      <c r="O16" s="477">
        <f>L16*(1-Recovery_OX!E16)*(1-Recovery_OX!F16)</f>
        <v>0</v>
      </c>
    </row>
    <row r="17" spans="2:15">
      <c r="B17" s="470">
        <f t="shared" si="0"/>
        <v>1955</v>
      </c>
      <c r="C17" s="471">
        <f>Stored_C!E23</f>
        <v>0</v>
      </c>
      <c r="D17" s="472">
        <f>Stored_C!F23+Stored_C!L23</f>
        <v>0.24965621630650803</v>
      </c>
      <c r="E17" s="473">
        <f>Stored_C!G23+Stored_C!M23</f>
        <v>0.20596637845286911</v>
      </c>
      <c r="F17" s="474">
        <f>F16+HWP!C17</f>
        <v>0</v>
      </c>
      <c r="G17" s="472">
        <f>G16+HWP!D17</f>
        <v>1.7369696955331384</v>
      </c>
      <c r="H17" s="473">
        <f>H16+HWP!E17</f>
        <v>1.432999998814839</v>
      </c>
      <c r="I17" s="456"/>
      <c r="J17" s="475">
        <f>Garden!J24</f>
        <v>0</v>
      </c>
      <c r="K17" s="476">
        <f>Paper!J24</f>
        <v>5.3123564116297005E-2</v>
      </c>
      <c r="L17" s="477">
        <f>Wood!J24</f>
        <v>0</v>
      </c>
      <c r="M17" s="478">
        <f>J17*(1-Recovery_OX!E17)*(1-Recovery_OX!F17)</f>
        <v>0</v>
      </c>
      <c r="N17" s="476">
        <f>K17*(1-Recovery_OX!E17)*(1-Recovery_OX!F17)</f>
        <v>5.3123564116297005E-2</v>
      </c>
      <c r="O17" s="477">
        <f>L17*(1-Recovery_OX!E17)*(1-Recovery_OX!F17)</f>
        <v>0</v>
      </c>
    </row>
    <row r="18" spans="2:15">
      <c r="B18" s="470">
        <f t="shared" si="0"/>
        <v>1956</v>
      </c>
      <c r="C18" s="471">
        <f>Stored_C!E24</f>
        <v>0</v>
      </c>
      <c r="D18" s="472">
        <f>Stored_C!F24+Stored_C!L24</f>
        <v>0.25232097367290002</v>
      </c>
      <c r="E18" s="473">
        <f>Stored_C!G24+Stored_C!M24</f>
        <v>0.20816480328014247</v>
      </c>
      <c r="F18" s="474">
        <f>F17+HWP!C18</f>
        <v>0</v>
      </c>
      <c r="G18" s="472">
        <f>G17+HWP!D18</f>
        <v>1.9892906692060384</v>
      </c>
      <c r="H18" s="473">
        <f>H17+HWP!E18</f>
        <v>1.6411648020949814</v>
      </c>
      <c r="I18" s="456"/>
      <c r="J18" s="475">
        <f>Garden!J25</f>
        <v>0</v>
      </c>
      <c r="K18" s="476">
        <f>Paper!J25</f>
        <v>5.9938578046239706E-2</v>
      </c>
      <c r="L18" s="477">
        <f>Wood!J25</f>
        <v>0</v>
      </c>
      <c r="M18" s="478">
        <f>J18*(1-Recovery_OX!E18)*(1-Recovery_OX!F18)</f>
        <v>0</v>
      </c>
      <c r="N18" s="476">
        <f>K18*(1-Recovery_OX!E18)*(1-Recovery_OX!F18)</f>
        <v>5.9938578046239706E-2</v>
      </c>
      <c r="O18" s="477">
        <f>L18*(1-Recovery_OX!E18)*(1-Recovery_OX!F18)</f>
        <v>0</v>
      </c>
    </row>
    <row r="19" spans="2:15">
      <c r="B19" s="470">
        <f t="shared" si="0"/>
        <v>1957</v>
      </c>
      <c r="C19" s="471">
        <f>Stored_C!E25</f>
        <v>0</v>
      </c>
      <c r="D19" s="472">
        <f>Stored_C!F25+Stored_C!L25</f>
        <v>0.25490685872823604</v>
      </c>
      <c r="E19" s="473">
        <f>Stored_C!G25+Stored_C!M25</f>
        <v>0.21029815845079472</v>
      </c>
      <c r="F19" s="474">
        <f>F18+HWP!C19</f>
        <v>0</v>
      </c>
      <c r="G19" s="472">
        <f>G18+HWP!D19</f>
        <v>2.2441975279342743</v>
      </c>
      <c r="H19" s="473">
        <f>H18+HWP!E19</f>
        <v>1.8514629605457762</v>
      </c>
      <c r="I19" s="456"/>
      <c r="J19" s="475">
        <f>Garden!J26</f>
        <v>0</v>
      </c>
      <c r="K19" s="476">
        <f>Paper!J26</f>
        <v>6.6403930800080932E-2</v>
      </c>
      <c r="L19" s="477">
        <f>Wood!J26</f>
        <v>0</v>
      </c>
      <c r="M19" s="478">
        <f>J19*(1-Recovery_OX!E19)*(1-Recovery_OX!F19)</f>
        <v>0</v>
      </c>
      <c r="N19" s="476">
        <f>K19*(1-Recovery_OX!E19)*(1-Recovery_OX!F19)</f>
        <v>6.6403930800080932E-2</v>
      </c>
      <c r="O19" s="477">
        <f>L19*(1-Recovery_OX!E19)*(1-Recovery_OX!F19)</f>
        <v>0</v>
      </c>
    </row>
    <row r="20" spans="2:15">
      <c r="B20" s="470">
        <f t="shared" si="0"/>
        <v>1958</v>
      </c>
      <c r="C20" s="471">
        <f>Stored_C!E26</f>
        <v>0</v>
      </c>
      <c r="D20" s="472">
        <f>Stored_C!F26+Stored_C!L26</f>
        <v>0.25738429435587001</v>
      </c>
      <c r="E20" s="473">
        <f>Stored_C!G26+Stored_C!M26</f>
        <v>0.21234204284359276</v>
      </c>
      <c r="F20" s="474">
        <f>F19+HWP!C20</f>
        <v>0</v>
      </c>
      <c r="G20" s="472">
        <f>G19+HWP!D20</f>
        <v>2.5015818222901443</v>
      </c>
      <c r="H20" s="473">
        <f>H19+HWP!E20</f>
        <v>2.0638050033893691</v>
      </c>
      <c r="I20" s="456"/>
      <c r="J20" s="475">
        <f>Garden!J27</f>
        <v>0</v>
      </c>
      <c r="K20" s="476">
        <f>Paper!J27</f>
        <v>7.2539973975993793E-2</v>
      </c>
      <c r="L20" s="477">
        <f>Wood!J27</f>
        <v>0</v>
      </c>
      <c r="M20" s="478">
        <f>J20*(1-Recovery_OX!E20)*(1-Recovery_OX!F20)</f>
        <v>0</v>
      </c>
      <c r="N20" s="476">
        <f>K20*(1-Recovery_OX!E20)*(1-Recovery_OX!F20)</f>
        <v>7.2539973975993793E-2</v>
      </c>
      <c r="O20" s="477">
        <f>L20*(1-Recovery_OX!E20)*(1-Recovery_OX!F20)</f>
        <v>0</v>
      </c>
    </row>
    <row r="21" spans="2:15">
      <c r="B21" s="470">
        <f t="shared" si="0"/>
        <v>1959</v>
      </c>
      <c r="C21" s="471">
        <f>Stored_C!E27</f>
        <v>0</v>
      </c>
      <c r="D21" s="472">
        <f>Stored_C!F27+Stored_C!L27</f>
        <v>0.25971806970265204</v>
      </c>
      <c r="E21" s="473">
        <f>Stored_C!G27+Stored_C!M27</f>
        <v>0.21426740750468795</v>
      </c>
      <c r="F21" s="474">
        <f>F20+HWP!C21</f>
        <v>0</v>
      </c>
      <c r="G21" s="472">
        <f>G20+HWP!D21</f>
        <v>2.7612998919927962</v>
      </c>
      <c r="H21" s="473">
        <f>H20+HWP!E21</f>
        <v>2.2780724108940569</v>
      </c>
      <c r="I21" s="456"/>
      <c r="J21" s="475">
        <f>Garden!J28</f>
        <v>0</v>
      </c>
      <c r="K21" s="476">
        <f>Paper!J28</f>
        <v>7.8364450406488734E-2</v>
      </c>
      <c r="L21" s="477">
        <f>Wood!J28</f>
        <v>0</v>
      </c>
      <c r="M21" s="478">
        <f>J21*(1-Recovery_OX!E21)*(1-Recovery_OX!F21)</f>
        <v>0</v>
      </c>
      <c r="N21" s="476">
        <f>K21*(1-Recovery_OX!E21)*(1-Recovery_OX!F21)</f>
        <v>7.8364450406488734E-2</v>
      </c>
      <c r="O21" s="477">
        <f>L21*(1-Recovery_OX!E21)*(1-Recovery_OX!F21)</f>
        <v>0</v>
      </c>
    </row>
    <row r="22" spans="2:15">
      <c r="B22" s="470">
        <f t="shared" si="0"/>
        <v>1960</v>
      </c>
      <c r="C22" s="471">
        <f>Stored_C!E28</f>
        <v>0</v>
      </c>
      <c r="D22" s="472">
        <f>Stored_C!F28+Stored_C!L28</f>
        <v>0.32438491416381604</v>
      </c>
      <c r="E22" s="473">
        <f>Stored_C!G28+Stored_C!M28</f>
        <v>0.26761755418514821</v>
      </c>
      <c r="F22" s="474">
        <f>F21+HWP!C22</f>
        <v>0</v>
      </c>
      <c r="G22" s="472">
        <f>G21+HWP!D22</f>
        <v>3.0856848061566122</v>
      </c>
      <c r="H22" s="473">
        <f>H21+HWP!E22</f>
        <v>2.5456899650792053</v>
      </c>
      <c r="I22" s="456"/>
      <c r="J22" s="475">
        <f>Garden!J29</f>
        <v>0</v>
      </c>
      <c r="K22" s="476">
        <f>Paper!J29</f>
        <v>8.3892435694361167E-2</v>
      </c>
      <c r="L22" s="477">
        <f>Wood!J29</f>
        <v>0</v>
      </c>
      <c r="M22" s="478">
        <f>J22*(1-Recovery_OX!E22)*(1-Recovery_OX!F22)</f>
        <v>0</v>
      </c>
      <c r="N22" s="476">
        <f>K22*(1-Recovery_OX!E22)*(1-Recovery_OX!F22)</f>
        <v>8.3892435694361167E-2</v>
      </c>
      <c r="O22" s="477">
        <f>L22*(1-Recovery_OX!E22)*(1-Recovery_OX!F22)</f>
        <v>0</v>
      </c>
    </row>
    <row r="23" spans="2:15">
      <c r="B23" s="470">
        <f t="shared" si="0"/>
        <v>1961</v>
      </c>
      <c r="C23" s="471">
        <f>Stored_C!E29</f>
        <v>0</v>
      </c>
      <c r="D23" s="472">
        <f>Stored_C!F29+Stored_C!L29</f>
        <v>0.30445608343878006</v>
      </c>
      <c r="E23" s="473">
        <f>Stored_C!G29+Stored_C!M29</f>
        <v>0.25117626883699351</v>
      </c>
      <c r="F23" s="474">
        <f>F22+HWP!C23</f>
        <v>0</v>
      </c>
      <c r="G23" s="472">
        <f>G22+HWP!D23</f>
        <v>3.3901408895953922</v>
      </c>
      <c r="H23" s="473">
        <f>H22+HWP!E23</f>
        <v>2.7968662339161989</v>
      </c>
      <c r="I23" s="456"/>
      <c r="J23" s="475">
        <f>Garden!J30</f>
        <v>0</v>
      </c>
      <c r="K23" s="476">
        <f>Paper!J30</f>
        <v>9.1742222545856844E-2</v>
      </c>
      <c r="L23" s="477">
        <f>Wood!J30</f>
        <v>0</v>
      </c>
      <c r="M23" s="478">
        <f>J23*(1-Recovery_OX!E23)*(1-Recovery_OX!F23)</f>
        <v>0</v>
      </c>
      <c r="N23" s="476">
        <f>K23*(1-Recovery_OX!E23)*(1-Recovery_OX!F23)</f>
        <v>9.1742222545856844E-2</v>
      </c>
      <c r="O23" s="477">
        <f>L23*(1-Recovery_OX!E23)*(1-Recovery_OX!F23)</f>
        <v>0</v>
      </c>
    </row>
    <row r="24" spans="2:15">
      <c r="B24" s="470">
        <f t="shared" si="0"/>
        <v>1962</v>
      </c>
      <c r="C24" s="471">
        <f>Stored_C!E30</f>
        <v>0</v>
      </c>
      <c r="D24" s="472">
        <f>Stored_C!F30+Stored_C!L30</f>
        <v>0.31255842084726004</v>
      </c>
      <c r="E24" s="473">
        <f>Stored_C!G30+Stored_C!M30</f>
        <v>0.25786069719898952</v>
      </c>
      <c r="F24" s="474">
        <f>F23+HWP!C24</f>
        <v>0</v>
      </c>
      <c r="G24" s="472">
        <f>G23+HWP!D24</f>
        <v>3.702699310442652</v>
      </c>
      <c r="H24" s="473">
        <f>H23+HWP!E24</f>
        <v>3.0547269311151886</v>
      </c>
      <c r="I24" s="456"/>
      <c r="J24" s="475">
        <f>Garden!J31</f>
        <v>0</v>
      </c>
      <c r="K24" s="476">
        <f>Paper!J31</f>
        <v>9.8230615847113886E-2</v>
      </c>
      <c r="L24" s="477">
        <f>Wood!J31</f>
        <v>0</v>
      </c>
      <c r="M24" s="478">
        <f>J24*(1-Recovery_OX!E24)*(1-Recovery_OX!F24)</f>
        <v>0</v>
      </c>
      <c r="N24" s="476">
        <f>K24*(1-Recovery_OX!E24)*(1-Recovery_OX!F24)</f>
        <v>9.8230615847113886E-2</v>
      </c>
      <c r="O24" s="477">
        <f>L24*(1-Recovery_OX!E24)*(1-Recovery_OX!F24)</f>
        <v>0</v>
      </c>
    </row>
    <row r="25" spans="2:15">
      <c r="B25" s="470">
        <f t="shared" si="0"/>
        <v>1963</v>
      </c>
      <c r="C25" s="471">
        <f>Stored_C!E31</f>
        <v>0</v>
      </c>
      <c r="D25" s="472">
        <f>Stored_C!F31+Stored_C!L31</f>
        <v>0.32008714144806005</v>
      </c>
      <c r="E25" s="473">
        <f>Stored_C!G31+Stored_C!M31</f>
        <v>0.26407189169464951</v>
      </c>
      <c r="F25" s="474">
        <f>F24+HWP!C25</f>
        <v>0</v>
      </c>
      <c r="G25" s="472">
        <f>G24+HWP!D25</f>
        <v>4.0227864518907124</v>
      </c>
      <c r="H25" s="473">
        <f>H24+HWP!E25</f>
        <v>3.3187988228098382</v>
      </c>
      <c r="I25" s="456"/>
      <c r="J25" s="475">
        <f>Garden!J32</f>
        <v>0</v>
      </c>
      <c r="K25" s="476">
        <f>Paper!J32</f>
        <v>0.10461808583009315</v>
      </c>
      <c r="L25" s="477">
        <f>Wood!J32</f>
        <v>0</v>
      </c>
      <c r="M25" s="478">
        <f>J25*(1-Recovery_OX!E25)*(1-Recovery_OX!F25)</f>
        <v>0</v>
      </c>
      <c r="N25" s="476">
        <f>K25*(1-Recovery_OX!E25)*(1-Recovery_OX!F25)</f>
        <v>0.10461808583009315</v>
      </c>
      <c r="O25" s="477">
        <f>L25*(1-Recovery_OX!E25)*(1-Recovery_OX!F25)</f>
        <v>0</v>
      </c>
    </row>
    <row r="26" spans="2:15">
      <c r="B26" s="470">
        <f t="shared" si="0"/>
        <v>1964</v>
      </c>
      <c r="C26" s="471">
        <f>Stored_C!E32</f>
        <v>0</v>
      </c>
      <c r="D26" s="472">
        <f>Stored_C!F32+Stored_C!L32</f>
        <v>0.32800510202550004</v>
      </c>
      <c r="E26" s="473">
        <f>Stored_C!G32+Stored_C!M32</f>
        <v>0.27060420917103745</v>
      </c>
      <c r="F26" s="474">
        <f>F25+HWP!C26</f>
        <v>0</v>
      </c>
      <c r="G26" s="472">
        <f>G25+HWP!D26</f>
        <v>4.3507915539162125</v>
      </c>
      <c r="H26" s="473">
        <f>H25+HWP!E26</f>
        <v>3.5894030319808756</v>
      </c>
      <c r="I26" s="456"/>
      <c r="J26" s="475">
        <f>Garden!J33</f>
        <v>0</v>
      </c>
      <c r="K26" s="476">
        <f>Paper!J33</f>
        <v>0.11088754529285991</v>
      </c>
      <c r="L26" s="477">
        <f>Wood!J33</f>
        <v>0</v>
      </c>
      <c r="M26" s="478">
        <f>J26*(1-Recovery_OX!E26)*(1-Recovery_OX!F26)</f>
        <v>0</v>
      </c>
      <c r="N26" s="476">
        <f>K26*(1-Recovery_OX!E26)*(1-Recovery_OX!F26)</f>
        <v>0.11088754529285991</v>
      </c>
      <c r="O26" s="477">
        <f>L26*(1-Recovery_OX!E26)*(1-Recovery_OX!F26)</f>
        <v>0</v>
      </c>
    </row>
    <row r="27" spans="2:15">
      <c r="B27" s="470">
        <f t="shared" si="0"/>
        <v>1965</v>
      </c>
      <c r="C27" s="471">
        <f>Stored_C!E33</f>
        <v>0</v>
      </c>
      <c r="D27" s="472">
        <f>Stored_C!F33+Stored_C!L33</f>
        <v>0.33584879971266013</v>
      </c>
      <c r="E27" s="473">
        <f>Stored_C!G33+Stored_C!M33</f>
        <v>0.27707525976294456</v>
      </c>
      <c r="F27" s="474">
        <f>F26+HWP!C27</f>
        <v>0</v>
      </c>
      <c r="G27" s="472">
        <f>G26+HWP!D27</f>
        <v>4.6866403536288725</v>
      </c>
      <c r="H27" s="473">
        <f>H26+HWP!E27</f>
        <v>3.8664782917438201</v>
      </c>
      <c r="I27" s="456"/>
      <c r="J27" s="475">
        <f>Garden!J34</f>
        <v>0</v>
      </c>
      <c r="K27" s="476">
        <f>Paper!J34</f>
        <v>0.11706319728294493</v>
      </c>
      <c r="L27" s="477">
        <f>Wood!J34</f>
        <v>0</v>
      </c>
      <c r="M27" s="478">
        <f>J27*(1-Recovery_OX!E27)*(1-Recovery_OX!F27)</f>
        <v>0</v>
      </c>
      <c r="N27" s="476">
        <f>K27*(1-Recovery_OX!E27)*(1-Recovery_OX!F27)</f>
        <v>0.11706319728294493</v>
      </c>
      <c r="O27" s="477">
        <f>L27*(1-Recovery_OX!E27)*(1-Recovery_OX!F27)</f>
        <v>0</v>
      </c>
    </row>
    <row r="28" spans="2:15">
      <c r="B28" s="470">
        <f t="shared" si="0"/>
        <v>1966</v>
      </c>
      <c r="C28" s="471">
        <f>Stored_C!E34</f>
        <v>0</v>
      </c>
      <c r="D28" s="472">
        <f>Stored_C!F34+Stored_C!L34</f>
        <v>0.34347995188626013</v>
      </c>
      <c r="E28" s="473">
        <f>Stored_C!G34+Stored_C!M34</f>
        <v>0.28337096030616454</v>
      </c>
      <c r="F28" s="474">
        <f>F27+HWP!C28</f>
        <v>0</v>
      </c>
      <c r="G28" s="472">
        <f>G27+HWP!D28</f>
        <v>5.0301203055151325</v>
      </c>
      <c r="H28" s="473">
        <f>H27+HWP!E28</f>
        <v>4.149849252049985</v>
      </c>
      <c r="I28" s="456"/>
      <c r="J28" s="475">
        <f>Garden!J35</f>
        <v>0</v>
      </c>
      <c r="K28" s="476">
        <f>Paper!J35</f>
        <v>0.12314828824284314</v>
      </c>
      <c r="L28" s="477">
        <f>Wood!J35</f>
        <v>0</v>
      </c>
      <c r="M28" s="478">
        <f>J28*(1-Recovery_OX!E28)*(1-Recovery_OX!F28)</f>
        <v>0</v>
      </c>
      <c r="N28" s="476">
        <f>K28*(1-Recovery_OX!E28)*(1-Recovery_OX!F28)</f>
        <v>0.12314828824284314</v>
      </c>
      <c r="O28" s="477">
        <f>L28*(1-Recovery_OX!E28)*(1-Recovery_OX!F28)</f>
        <v>0</v>
      </c>
    </row>
    <row r="29" spans="2:15">
      <c r="B29" s="470">
        <f t="shared" si="0"/>
        <v>1967</v>
      </c>
      <c r="C29" s="471">
        <f>Stored_C!E35</f>
        <v>0</v>
      </c>
      <c r="D29" s="472">
        <f>Stored_C!F35+Stored_C!L35</f>
        <v>0.36337987514105724</v>
      </c>
      <c r="E29" s="473">
        <f>Stored_C!G35+Stored_C!M35</f>
        <v>0.29978839699137222</v>
      </c>
      <c r="F29" s="474">
        <f>F28+HWP!C29</f>
        <v>0</v>
      </c>
      <c r="G29" s="472">
        <f>G28+HWP!D29</f>
        <v>5.39350018065619</v>
      </c>
      <c r="H29" s="473">
        <f>H28+HWP!E29</f>
        <v>4.4496376490413576</v>
      </c>
      <c r="I29" s="456"/>
      <c r="J29" s="475">
        <f>Garden!J36</f>
        <v>0</v>
      </c>
      <c r="K29" s="476">
        <f>Paper!J36</f>
        <v>0.12914008105928529</v>
      </c>
      <c r="L29" s="477">
        <f>Wood!J36</f>
        <v>0</v>
      </c>
      <c r="M29" s="478">
        <f>J29*(1-Recovery_OX!E29)*(1-Recovery_OX!F29)</f>
        <v>0</v>
      </c>
      <c r="N29" s="476">
        <f>K29*(1-Recovery_OX!E29)*(1-Recovery_OX!F29)</f>
        <v>0.12914008105928529</v>
      </c>
      <c r="O29" s="477">
        <f>L29*(1-Recovery_OX!E29)*(1-Recovery_OX!F29)</f>
        <v>0</v>
      </c>
    </row>
    <row r="30" spans="2:15">
      <c r="B30" s="470">
        <f t="shared" si="0"/>
        <v>1968</v>
      </c>
      <c r="C30" s="471">
        <f>Stored_C!E36</f>
        <v>0</v>
      </c>
      <c r="D30" s="472">
        <f>Stored_C!F36+Stored_C!L36</f>
        <v>0.383678160652763</v>
      </c>
      <c r="E30" s="473">
        <f>Stored_C!G36+Stored_C!M36</f>
        <v>0.31653448253852945</v>
      </c>
      <c r="F30" s="474">
        <f>F29+HWP!C30</f>
        <v>0</v>
      </c>
      <c r="G30" s="472">
        <f>G29+HWP!D30</f>
        <v>5.7771783413089528</v>
      </c>
      <c r="H30" s="473">
        <f>H29+HWP!E30</f>
        <v>4.7661721315798875</v>
      </c>
      <c r="I30" s="456"/>
      <c r="J30" s="475">
        <f>Garden!J37</f>
        <v>0</v>
      </c>
      <c r="K30" s="476">
        <f>Paper!J37</f>
        <v>0.13462175708223889</v>
      </c>
      <c r="L30" s="477">
        <f>Wood!J37</f>
        <v>0</v>
      </c>
      <c r="M30" s="478">
        <f>J30*(1-Recovery_OX!E30)*(1-Recovery_OX!F30)</f>
        <v>0</v>
      </c>
      <c r="N30" s="476">
        <f>K30*(1-Recovery_OX!E30)*(1-Recovery_OX!F30)</f>
        <v>0.13462175708223889</v>
      </c>
      <c r="O30" s="477">
        <f>L30*(1-Recovery_OX!E30)*(1-Recovery_OX!F30)</f>
        <v>0</v>
      </c>
    </row>
    <row r="31" spans="2:15">
      <c r="B31" s="470">
        <f t="shared" si="0"/>
        <v>1969</v>
      </c>
      <c r="C31" s="471">
        <f>Stored_C!E37</f>
        <v>0</v>
      </c>
      <c r="D31" s="472">
        <f>Stored_C!F37+Stored_C!L37</f>
        <v>0.40477537096175542</v>
      </c>
      <c r="E31" s="473">
        <f>Stored_C!G37+Stored_C!M37</f>
        <v>0.33393968104344818</v>
      </c>
      <c r="F31" s="474">
        <f>F30+HWP!C31</f>
        <v>0</v>
      </c>
      <c r="G31" s="472">
        <f>G30+HWP!D31</f>
        <v>6.1819537122707082</v>
      </c>
      <c r="H31" s="473">
        <f>H30+HWP!E31</f>
        <v>5.1001118126233358</v>
      </c>
      <c r="I31" s="456"/>
      <c r="J31" s="475">
        <f>Garden!J38</f>
        <v>0</v>
      </c>
      <c r="K31" s="476">
        <f>Paper!J38</f>
        <v>0.14048103068176354</v>
      </c>
      <c r="L31" s="477">
        <f>Wood!J38</f>
        <v>0</v>
      </c>
      <c r="M31" s="478">
        <f>J31*(1-Recovery_OX!E31)*(1-Recovery_OX!F31)</f>
        <v>0</v>
      </c>
      <c r="N31" s="476">
        <f>K31*(1-Recovery_OX!E31)*(1-Recovery_OX!F31)</f>
        <v>0.14048103068176354</v>
      </c>
      <c r="O31" s="477">
        <f>L31*(1-Recovery_OX!E31)*(1-Recovery_OX!F31)</f>
        <v>0</v>
      </c>
    </row>
    <row r="32" spans="2:15">
      <c r="B32" s="470">
        <f t="shared" si="0"/>
        <v>1970</v>
      </c>
      <c r="C32" s="471">
        <f>Stored_C!E38</f>
        <v>0</v>
      </c>
      <c r="D32" s="472">
        <f>Stored_C!F38+Stored_C!L38</f>
        <v>0.42669905227254196</v>
      </c>
      <c r="E32" s="473">
        <f>Stored_C!G38+Stored_C!M38</f>
        <v>0.35202671812484709</v>
      </c>
      <c r="F32" s="474">
        <f>F31+HWP!C32</f>
        <v>0</v>
      </c>
      <c r="G32" s="472">
        <f>G31+HWP!D32</f>
        <v>6.6086527645432502</v>
      </c>
      <c r="H32" s="473">
        <f>H31+HWP!E32</f>
        <v>5.4521385307481829</v>
      </c>
      <c r="I32" s="456"/>
      <c r="J32" s="475">
        <f>Garden!J39</f>
        <v>0</v>
      </c>
      <c r="K32" s="476">
        <f>Paper!J39</f>
        <v>0.14671636146497236</v>
      </c>
      <c r="L32" s="477">
        <f>Wood!J39</f>
        <v>0</v>
      </c>
      <c r="M32" s="478">
        <f>J32*(1-Recovery_OX!E32)*(1-Recovery_OX!F32)</f>
        <v>0</v>
      </c>
      <c r="N32" s="476">
        <f>K32*(1-Recovery_OX!E32)*(1-Recovery_OX!F32)</f>
        <v>0.14671636146497236</v>
      </c>
      <c r="O32" s="477">
        <f>L32*(1-Recovery_OX!E32)*(1-Recovery_OX!F32)</f>
        <v>0</v>
      </c>
    </row>
    <row r="33" spans="2:15">
      <c r="B33" s="470">
        <f t="shared" si="0"/>
        <v>1971</v>
      </c>
      <c r="C33" s="471">
        <f>Stored_C!E39</f>
        <v>0</v>
      </c>
      <c r="D33" s="472">
        <f>Stored_C!F39+Stored_C!L39</f>
        <v>0.44947763614521064</v>
      </c>
      <c r="E33" s="473">
        <f>Stored_C!G39+Stored_C!M39</f>
        <v>0.3708190498197988</v>
      </c>
      <c r="F33" s="474">
        <f>F32+HWP!C33</f>
        <v>0</v>
      </c>
      <c r="G33" s="472">
        <f>G32+HWP!D33</f>
        <v>7.0581304006884604</v>
      </c>
      <c r="H33" s="473">
        <f>H32+HWP!E33</f>
        <v>5.8229575805679819</v>
      </c>
      <c r="I33" s="456"/>
      <c r="J33" s="475">
        <f>Garden!J40</f>
        <v>0</v>
      </c>
      <c r="K33" s="476">
        <f>Paper!J40</f>
        <v>0.15332662325533677</v>
      </c>
      <c r="L33" s="477">
        <f>Wood!J40</f>
        <v>0</v>
      </c>
      <c r="M33" s="478">
        <f>J33*(1-Recovery_OX!E33)*(1-Recovery_OX!F33)</f>
        <v>0</v>
      </c>
      <c r="N33" s="476">
        <f>K33*(1-Recovery_OX!E33)*(1-Recovery_OX!F33)</f>
        <v>0.15332662325533677</v>
      </c>
      <c r="O33" s="477">
        <f>L33*(1-Recovery_OX!E33)*(1-Recovery_OX!F33)</f>
        <v>0</v>
      </c>
    </row>
    <row r="34" spans="2:15">
      <c r="B34" s="470">
        <f t="shared" si="0"/>
        <v>1972</v>
      </c>
      <c r="C34" s="471">
        <f>Stored_C!E40</f>
        <v>0</v>
      </c>
      <c r="D34" s="472">
        <f>Stored_C!F40+Stored_C!L40</f>
        <v>0.47314046673664523</v>
      </c>
      <c r="E34" s="473">
        <f>Stored_C!G40+Stored_C!M40</f>
        <v>0.39034088505773235</v>
      </c>
      <c r="F34" s="474">
        <f>F33+HWP!C34</f>
        <v>0</v>
      </c>
      <c r="G34" s="472">
        <f>G33+HWP!D34</f>
        <v>7.5312708674251052</v>
      </c>
      <c r="H34" s="473">
        <f>H33+HWP!E34</f>
        <v>6.213298465625714</v>
      </c>
      <c r="I34" s="456"/>
      <c r="J34" s="475">
        <f>Garden!J41</f>
        <v>0</v>
      </c>
      <c r="K34" s="476">
        <f>Paper!J41</f>
        <v>0.16031104026096729</v>
      </c>
      <c r="L34" s="477">
        <f>Wood!J41</f>
        <v>0</v>
      </c>
      <c r="M34" s="478">
        <f>J34*(1-Recovery_OX!E34)*(1-Recovery_OX!F34)</f>
        <v>0</v>
      </c>
      <c r="N34" s="476">
        <f>K34*(1-Recovery_OX!E34)*(1-Recovery_OX!F34)</f>
        <v>0.16031104026096729</v>
      </c>
      <c r="O34" s="477">
        <f>L34*(1-Recovery_OX!E34)*(1-Recovery_OX!F34)</f>
        <v>0</v>
      </c>
    </row>
    <row r="35" spans="2:15">
      <c r="B35" s="470">
        <f t="shared" si="0"/>
        <v>1973</v>
      </c>
      <c r="C35" s="471">
        <f>Stored_C!E41</f>
        <v>0</v>
      </c>
      <c r="D35" s="472">
        <f>Stored_C!F41+Stored_C!L41</f>
        <v>0.49771782885533966</v>
      </c>
      <c r="E35" s="473">
        <f>Stored_C!G41+Stored_C!M41</f>
        <v>0.41061720880565528</v>
      </c>
      <c r="F35" s="474">
        <f>F34+HWP!C35</f>
        <v>0</v>
      </c>
      <c r="G35" s="472">
        <f>G34+HWP!D35</f>
        <v>8.0289886962804449</v>
      </c>
      <c r="H35" s="473">
        <f>H34+HWP!E35</f>
        <v>6.6239156744313696</v>
      </c>
      <c r="I35" s="456"/>
      <c r="J35" s="475">
        <f>Garden!J42</f>
        <v>0</v>
      </c>
      <c r="K35" s="476">
        <f>Paper!J42</f>
        <v>0.16766912254129618</v>
      </c>
      <c r="L35" s="477">
        <f>Wood!J42</f>
        <v>0</v>
      </c>
      <c r="M35" s="478">
        <f>J35*(1-Recovery_OX!E35)*(1-Recovery_OX!F35)</f>
        <v>0</v>
      </c>
      <c r="N35" s="476">
        <f>K35*(1-Recovery_OX!E35)*(1-Recovery_OX!F35)</f>
        <v>0.16766912254129618</v>
      </c>
      <c r="O35" s="477">
        <f>L35*(1-Recovery_OX!E35)*(1-Recovery_OX!F35)</f>
        <v>0</v>
      </c>
    </row>
    <row r="36" spans="2:15">
      <c r="B36" s="470">
        <f t="shared" si="0"/>
        <v>1974</v>
      </c>
      <c r="C36" s="471">
        <f>Stored_C!E42</f>
        <v>0</v>
      </c>
      <c r="D36" s="472">
        <f>Stored_C!F42+Stored_C!L42</f>
        <v>0.52324097685359183</v>
      </c>
      <c r="E36" s="473">
        <f>Stored_C!G42+Stored_C!M42</f>
        <v>0.43167380590421334</v>
      </c>
      <c r="F36" s="474">
        <f>F35+HWP!C36</f>
        <v>0</v>
      </c>
      <c r="G36" s="472">
        <f>G35+HWP!D36</f>
        <v>8.5522296731340361</v>
      </c>
      <c r="H36" s="473">
        <f>H35+HWP!E36</f>
        <v>7.0555894803355832</v>
      </c>
      <c r="I36" s="456"/>
      <c r="J36" s="475">
        <f>Garden!J43</f>
        <v>0</v>
      </c>
      <c r="K36" s="476">
        <f>Paper!J43</f>
        <v>0.17540060034283256</v>
      </c>
      <c r="L36" s="477">
        <f>Wood!J43</f>
        <v>0</v>
      </c>
      <c r="M36" s="478">
        <f>J36*(1-Recovery_OX!E36)*(1-Recovery_OX!F36)</f>
        <v>0</v>
      </c>
      <c r="N36" s="476">
        <f>K36*(1-Recovery_OX!E36)*(1-Recovery_OX!F36)</f>
        <v>0.17540060034283256</v>
      </c>
      <c r="O36" s="477">
        <f>L36*(1-Recovery_OX!E36)*(1-Recovery_OX!F36)</f>
        <v>0</v>
      </c>
    </row>
    <row r="37" spans="2:15">
      <c r="B37" s="470">
        <f t="shared" si="0"/>
        <v>1975</v>
      </c>
      <c r="C37" s="471">
        <f>Stored_C!E43</f>
        <v>0</v>
      </c>
      <c r="D37" s="472">
        <f>Stored_C!F43+Stored_C!L43</f>
        <v>0.54974216438154189</v>
      </c>
      <c r="E37" s="473">
        <f>Stored_C!G43+Stored_C!M43</f>
        <v>0.45353728561477202</v>
      </c>
      <c r="F37" s="474">
        <f>F36+HWP!C37</f>
        <v>0</v>
      </c>
      <c r="G37" s="472">
        <f>G36+HWP!D37</f>
        <v>9.1019718375155776</v>
      </c>
      <c r="H37" s="473">
        <f>H36+HWP!E37</f>
        <v>7.5091267659503549</v>
      </c>
      <c r="I37" s="456"/>
      <c r="J37" s="475">
        <f>Garden!J44</f>
        <v>0</v>
      </c>
      <c r="K37" s="476">
        <f>Paper!J44</f>
        <v>0.18350535686290534</v>
      </c>
      <c r="L37" s="477">
        <f>Wood!J44</f>
        <v>0</v>
      </c>
      <c r="M37" s="478">
        <f>J37*(1-Recovery_OX!E37)*(1-Recovery_OX!F37)</f>
        <v>0</v>
      </c>
      <c r="N37" s="476">
        <f>K37*(1-Recovery_OX!E37)*(1-Recovery_OX!F37)</f>
        <v>0.18350535686290534</v>
      </c>
      <c r="O37" s="477">
        <f>L37*(1-Recovery_OX!E37)*(1-Recovery_OX!F37)</f>
        <v>0</v>
      </c>
    </row>
    <row r="38" spans="2:15">
      <c r="B38" s="470">
        <f t="shared" si="0"/>
        <v>1976</v>
      </c>
      <c r="C38" s="471">
        <f>Stored_C!E44</f>
        <v>0</v>
      </c>
      <c r="D38" s="472">
        <f>Stored_C!F44+Stored_C!L44</f>
        <v>0.57725467502821837</v>
      </c>
      <c r="E38" s="473">
        <f>Stored_C!G44+Stored_C!M44</f>
        <v>0.47623510689828008</v>
      </c>
      <c r="F38" s="474">
        <f>F37+HWP!C38</f>
        <v>0</v>
      </c>
      <c r="G38" s="472">
        <f>G37+HWP!D38</f>
        <v>9.6792265125437957</v>
      </c>
      <c r="H38" s="473">
        <f>H37+HWP!E38</f>
        <v>7.9853618728486353</v>
      </c>
      <c r="I38" s="456"/>
      <c r="J38" s="475">
        <f>Garden!J45</f>
        <v>0</v>
      </c>
      <c r="K38" s="476">
        <f>Paper!J45</f>
        <v>0.19198335898599908</v>
      </c>
      <c r="L38" s="477">
        <f>Wood!J45</f>
        <v>0</v>
      </c>
      <c r="M38" s="478">
        <f>J38*(1-Recovery_OX!E38)*(1-Recovery_OX!F38)</f>
        <v>0</v>
      </c>
      <c r="N38" s="476">
        <f>K38*(1-Recovery_OX!E38)*(1-Recovery_OX!F38)</f>
        <v>0.19198335898599908</v>
      </c>
      <c r="O38" s="477">
        <f>L38*(1-Recovery_OX!E38)*(1-Recovery_OX!F38)</f>
        <v>0</v>
      </c>
    </row>
    <row r="39" spans="2:15">
      <c r="B39" s="470">
        <f t="shared" si="0"/>
        <v>1977</v>
      </c>
      <c r="C39" s="471">
        <f>Stored_C!E45</f>
        <v>0</v>
      </c>
      <c r="D39" s="472">
        <f>Stored_C!F45+Stored_C!L45</f>
        <v>0.60581285387548589</v>
      </c>
      <c r="E39" s="473">
        <f>Stored_C!G45+Stored_C!M45</f>
        <v>0.49979560444727583</v>
      </c>
      <c r="F39" s="474">
        <f>F38+HWP!C39</f>
        <v>0</v>
      </c>
      <c r="G39" s="472">
        <f>G38+HWP!D39</f>
        <v>10.285039366419282</v>
      </c>
      <c r="H39" s="473">
        <f>H38+HWP!E39</f>
        <v>8.4851574772959104</v>
      </c>
      <c r="I39" s="456"/>
      <c r="J39" s="475">
        <f>Garden!J46</f>
        <v>0</v>
      </c>
      <c r="K39" s="476">
        <f>Paper!J46</f>
        <v>0.20083458552032837</v>
      </c>
      <c r="L39" s="477">
        <f>Wood!J46</f>
        <v>0</v>
      </c>
      <c r="M39" s="478">
        <f>J39*(1-Recovery_OX!E39)*(1-Recovery_OX!F39)</f>
        <v>0</v>
      </c>
      <c r="N39" s="476">
        <f>K39*(1-Recovery_OX!E39)*(1-Recovery_OX!F39)</f>
        <v>0.20083458552032837</v>
      </c>
      <c r="O39" s="477">
        <f>L39*(1-Recovery_OX!E39)*(1-Recovery_OX!F39)</f>
        <v>0</v>
      </c>
    </row>
    <row r="40" spans="2:15">
      <c r="B40" s="470">
        <f t="shared" si="0"/>
        <v>1978</v>
      </c>
      <c r="C40" s="471">
        <f>Stored_C!E46</f>
        <v>0</v>
      </c>
      <c r="D40" s="472">
        <f>Stored_C!F46+Stored_C!L46</f>
        <v>0.63545213999152739</v>
      </c>
      <c r="E40" s="473">
        <f>Stored_C!G46+Stored_C!M46</f>
        <v>0.52424801549301003</v>
      </c>
      <c r="F40" s="474">
        <f>F39+HWP!C40</f>
        <v>0</v>
      </c>
      <c r="G40" s="472">
        <f>G39+HWP!D40</f>
        <v>10.920491506410809</v>
      </c>
      <c r="H40" s="473">
        <f>H39+HWP!E40</f>
        <v>9.00940549278892</v>
      </c>
      <c r="I40" s="456"/>
      <c r="J40" s="475">
        <f>Garden!J47</f>
        <v>0</v>
      </c>
      <c r="K40" s="476">
        <f>Paper!J47</f>
        <v>0.21005895244257286</v>
      </c>
      <c r="L40" s="477">
        <f>Wood!J47</f>
        <v>0</v>
      </c>
      <c r="M40" s="478">
        <f>J40*(1-Recovery_OX!E40)*(1-Recovery_OX!F40)</f>
        <v>0</v>
      </c>
      <c r="N40" s="476">
        <f>K40*(1-Recovery_OX!E40)*(1-Recovery_OX!F40)</f>
        <v>0.21005895244257286</v>
      </c>
      <c r="O40" s="477">
        <f>L40*(1-Recovery_OX!E40)*(1-Recovery_OX!F40)</f>
        <v>0</v>
      </c>
    </row>
    <row r="41" spans="2:15">
      <c r="B41" s="470">
        <f t="shared" si="0"/>
        <v>1979</v>
      </c>
      <c r="C41" s="471">
        <f>Stored_C!E47</f>
        <v>0</v>
      </c>
      <c r="D41" s="472">
        <f>Stored_C!F47+Stored_C!L47</f>
        <v>0.66620909989125432</v>
      </c>
      <c r="E41" s="473">
        <f>Stored_C!G47+Stored_C!M47</f>
        <v>0.54962250741028484</v>
      </c>
      <c r="F41" s="474">
        <f>F40+HWP!C41</f>
        <v>0</v>
      </c>
      <c r="G41" s="472">
        <f>G40+HWP!D41</f>
        <v>11.586700606302063</v>
      </c>
      <c r="H41" s="473">
        <f>H40+HWP!E41</f>
        <v>9.5590280001992056</v>
      </c>
      <c r="I41" s="456"/>
      <c r="J41" s="475">
        <f>Garden!J48</f>
        <v>0</v>
      </c>
      <c r="K41" s="476">
        <f>Paper!J48</f>
        <v>0.21965623463608014</v>
      </c>
      <c r="L41" s="477">
        <f>Wood!J48</f>
        <v>0</v>
      </c>
      <c r="M41" s="478">
        <f>J41*(1-Recovery_OX!E41)*(1-Recovery_OX!F41)</f>
        <v>0</v>
      </c>
      <c r="N41" s="476">
        <f>K41*(1-Recovery_OX!E41)*(1-Recovery_OX!F41)</f>
        <v>0.21965623463608014</v>
      </c>
      <c r="O41" s="477">
        <f>L41*(1-Recovery_OX!E41)*(1-Recovery_OX!F41)</f>
        <v>0</v>
      </c>
    </row>
    <row r="42" spans="2:15">
      <c r="B42" s="470">
        <f t="shared" si="0"/>
        <v>1980</v>
      </c>
      <c r="C42" s="471">
        <f>Stored_C!E48</f>
        <v>0</v>
      </c>
      <c r="D42" s="472">
        <f>Stored_C!F48+Stored_C!L48</f>
        <v>0.69858571635</v>
      </c>
      <c r="E42" s="473">
        <f>Stored_C!G48+Stored_C!M48</f>
        <v>0.57633321598874998</v>
      </c>
      <c r="F42" s="474">
        <f>F41+HWP!C42</f>
        <v>0</v>
      </c>
      <c r="G42" s="472">
        <f>G41+HWP!D42</f>
        <v>12.285286322652063</v>
      </c>
      <c r="H42" s="473">
        <f>H41+HWP!E42</f>
        <v>10.135361216187956</v>
      </c>
      <c r="I42" s="456"/>
      <c r="J42" s="475">
        <f>Garden!J49</f>
        <v>0</v>
      </c>
      <c r="K42" s="476">
        <f>Paper!J49</f>
        <v>0.22962598358219682</v>
      </c>
      <c r="L42" s="477">
        <f>Wood!J49</f>
        <v>0</v>
      </c>
      <c r="M42" s="478">
        <f>J42*(1-Recovery_OX!E42)*(1-Recovery_OX!F42)</f>
        <v>0</v>
      </c>
      <c r="N42" s="476">
        <f>K42*(1-Recovery_OX!E42)*(1-Recovery_OX!F42)</f>
        <v>0.22962598358219682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12.285286322652063</v>
      </c>
      <c r="H43" s="473">
        <f>H42+HWP!E43</f>
        <v>10.135361216187956</v>
      </c>
      <c r="I43" s="456"/>
      <c r="J43" s="475">
        <f>Garden!J50</f>
        <v>0</v>
      </c>
      <c r="K43" s="476">
        <f>Paper!J50</f>
        <v>0.23998572227750165</v>
      </c>
      <c r="L43" s="477">
        <f>Wood!J50</f>
        <v>0</v>
      </c>
      <c r="M43" s="478">
        <f>J43*(1-Recovery_OX!E43)*(1-Recovery_OX!F43)</f>
        <v>0</v>
      </c>
      <c r="N43" s="476">
        <f>K43*(1-Recovery_OX!E43)*(1-Recovery_OX!F43)</f>
        <v>0.23998572227750165</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12.285286322652063</v>
      </c>
      <c r="H44" s="473">
        <f>H43+HWP!E44</f>
        <v>10.135361216187956</v>
      </c>
      <c r="I44" s="456"/>
      <c r="J44" s="475">
        <f>Garden!J51</f>
        <v>0</v>
      </c>
      <c r="K44" s="476">
        <f>Paper!J51</f>
        <v>0.22376120431720781</v>
      </c>
      <c r="L44" s="477">
        <f>Wood!J51</f>
        <v>0</v>
      </c>
      <c r="M44" s="478">
        <f>J44*(1-Recovery_OX!E44)*(1-Recovery_OX!F44)</f>
        <v>0</v>
      </c>
      <c r="N44" s="476">
        <f>K44*(1-Recovery_OX!E44)*(1-Recovery_OX!F44)</f>
        <v>0.22376120431720781</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12.285286322652063</v>
      </c>
      <c r="H45" s="473">
        <f>H44+HWP!E45</f>
        <v>10.135361216187956</v>
      </c>
      <c r="I45" s="456"/>
      <c r="J45" s="475">
        <f>Garden!J52</f>
        <v>0</v>
      </c>
      <c r="K45" s="476">
        <f>Paper!J52</f>
        <v>0.20863356404007674</v>
      </c>
      <c r="L45" s="477">
        <f>Wood!J52</f>
        <v>0</v>
      </c>
      <c r="M45" s="478">
        <f>J45*(1-Recovery_OX!E45)*(1-Recovery_OX!F45)</f>
        <v>0</v>
      </c>
      <c r="N45" s="476">
        <f>K45*(1-Recovery_OX!E45)*(1-Recovery_OX!F45)</f>
        <v>0.20863356404007674</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12.285286322652063</v>
      </c>
      <c r="H46" s="473">
        <f>H45+HWP!E46</f>
        <v>10.135361216187956</v>
      </c>
      <c r="I46" s="456"/>
      <c r="J46" s="475">
        <f>Garden!J53</f>
        <v>0</v>
      </c>
      <c r="K46" s="476">
        <f>Paper!J53</f>
        <v>0.19452864573591944</v>
      </c>
      <c r="L46" s="477">
        <f>Wood!J53</f>
        <v>0</v>
      </c>
      <c r="M46" s="478">
        <f>J46*(1-Recovery_OX!E46)*(1-Recovery_OX!F46)</f>
        <v>0</v>
      </c>
      <c r="N46" s="476">
        <f>K46*(1-Recovery_OX!E46)*(1-Recovery_OX!F46)</f>
        <v>0.19452864573591944</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12.285286322652063</v>
      </c>
      <c r="H47" s="473">
        <f>H46+HWP!E47</f>
        <v>10.135361216187956</v>
      </c>
      <c r="I47" s="456"/>
      <c r="J47" s="475">
        <f>Garden!J54</f>
        <v>0</v>
      </c>
      <c r="K47" s="476">
        <f>Paper!J54</f>
        <v>0.18137730707884489</v>
      </c>
      <c r="L47" s="477">
        <f>Wood!J54</f>
        <v>0</v>
      </c>
      <c r="M47" s="478">
        <f>J47*(1-Recovery_OX!E47)*(1-Recovery_OX!F47)</f>
        <v>0</v>
      </c>
      <c r="N47" s="476">
        <f>K47*(1-Recovery_OX!E47)*(1-Recovery_OX!F47)</f>
        <v>0.18137730707884489</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12.285286322652063</v>
      </c>
      <c r="H48" s="473">
        <f>H47+HWP!E48</f>
        <v>10.135361216187956</v>
      </c>
      <c r="I48" s="456"/>
      <c r="J48" s="475">
        <f>Garden!J55</f>
        <v>0</v>
      </c>
      <c r="K48" s="476">
        <f>Paper!J55</f>
        <v>0.16911508019149837</v>
      </c>
      <c r="L48" s="477">
        <f>Wood!J55</f>
        <v>0</v>
      </c>
      <c r="M48" s="478">
        <f>J48*(1-Recovery_OX!E48)*(1-Recovery_OX!F48)</f>
        <v>0</v>
      </c>
      <c r="N48" s="476">
        <f>K48*(1-Recovery_OX!E48)*(1-Recovery_OX!F48)</f>
        <v>0.16911508019149837</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12.285286322652063</v>
      </c>
      <c r="H49" s="473">
        <f>H48+HWP!E49</f>
        <v>10.135361216187956</v>
      </c>
      <c r="I49" s="456"/>
      <c r="J49" s="475">
        <f>Garden!J56</f>
        <v>0</v>
      </c>
      <c r="K49" s="476">
        <f>Paper!J56</f>
        <v>0.15768185562345194</v>
      </c>
      <c r="L49" s="477">
        <f>Wood!J56</f>
        <v>0</v>
      </c>
      <c r="M49" s="478">
        <f>J49*(1-Recovery_OX!E49)*(1-Recovery_OX!F49)</f>
        <v>0</v>
      </c>
      <c r="N49" s="476">
        <f>K49*(1-Recovery_OX!E49)*(1-Recovery_OX!F49)</f>
        <v>0.15768185562345194</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12.285286322652063</v>
      </c>
      <c r="H50" s="473">
        <f>H49+HWP!E50</f>
        <v>10.135361216187956</v>
      </c>
      <c r="I50" s="456"/>
      <c r="J50" s="475">
        <f>Garden!J57</f>
        <v>0</v>
      </c>
      <c r="K50" s="476">
        <f>Paper!J57</f>
        <v>0.14702158769460857</v>
      </c>
      <c r="L50" s="477">
        <f>Wood!J57</f>
        <v>0</v>
      </c>
      <c r="M50" s="478">
        <f>J50*(1-Recovery_OX!E50)*(1-Recovery_OX!F50)</f>
        <v>0</v>
      </c>
      <c r="N50" s="476">
        <f>K50*(1-Recovery_OX!E50)*(1-Recovery_OX!F50)</f>
        <v>0.14702158769460857</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12.285286322652063</v>
      </c>
      <c r="H51" s="473">
        <f>H50+HWP!E51</f>
        <v>10.135361216187956</v>
      </c>
      <c r="I51" s="456"/>
      <c r="J51" s="475">
        <f>Garden!J58</f>
        <v>0</v>
      </c>
      <c r="K51" s="476">
        <f>Paper!J58</f>
        <v>0.13708201975921347</v>
      </c>
      <c r="L51" s="477">
        <f>Wood!J58</f>
        <v>0</v>
      </c>
      <c r="M51" s="478">
        <f>J51*(1-Recovery_OX!E51)*(1-Recovery_OX!F51)</f>
        <v>0</v>
      </c>
      <c r="N51" s="476">
        <f>K51*(1-Recovery_OX!E51)*(1-Recovery_OX!F51)</f>
        <v>0.13708201975921347</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12.285286322652063</v>
      </c>
      <c r="H52" s="473">
        <f>H51+HWP!E52</f>
        <v>10.135361216187956</v>
      </c>
      <c r="I52" s="456"/>
      <c r="J52" s="475">
        <f>Garden!J59</f>
        <v>0</v>
      </c>
      <c r="K52" s="476">
        <f>Paper!J59</f>
        <v>0.12781442804371571</v>
      </c>
      <c r="L52" s="477">
        <f>Wood!J59</f>
        <v>0</v>
      </c>
      <c r="M52" s="478">
        <f>J52*(1-Recovery_OX!E52)*(1-Recovery_OX!F52)</f>
        <v>0</v>
      </c>
      <c r="N52" s="476">
        <f>K52*(1-Recovery_OX!E52)*(1-Recovery_OX!F52)</f>
        <v>0.12781442804371571</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12.285286322652063</v>
      </c>
      <c r="H53" s="473">
        <f>H52+HWP!E53</f>
        <v>10.135361216187956</v>
      </c>
      <c r="I53" s="456"/>
      <c r="J53" s="475">
        <f>Garden!J60</f>
        <v>0</v>
      </c>
      <c r="K53" s="476">
        <f>Paper!J60</f>
        <v>0.11917338280277405</v>
      </c>
      <c r="L53" s="477">
        <f>Wood!J60</f>
        <v>0</v>
      </c>
      <c r="M53" s="478">
        <f>J53*(1-Recovery_OX!E53)*(1-Recovery_OX!F53)</f>
        <v>0</v>
      </c>
      <c r="N53" s="476">
        <f>K53*(1-Recovery_OX!E53)*(1-Recovery_OX!F53)</f>
        <v>0.11917338280277405</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12.285286322652063</v>
      </c>
      <c r="H54" s="473">
        <f>H53+HWP!E54</f>
        <v>10.135361216187956</v>
      </c>
      <c r="I54" s="456"/>
      <c r="J54" s="475">
        <f>Garden!J61</f>
        <v>0</v>
      </c>
      <c r="K54" s="476">
        <f>Paper!J61</f>
        <v>0.11111652562259233</v>
      </c>
      <c r="L54" s="477">
        <f>Wood!J61</f>
        <v>0</v>
      </c>
      <c r="M54" s="478">
        <f>J54*(1-Recovery_OX!E54)*(1-Recovery_OX!F54)</f>
        <v>0</v>
      </c>
      <c r="N54" s="476">
        <f>K54*(1-Recovery_OX!E54)*(1-Recovery_OX!F54)</f>
        <v>0.11111652562259233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12.285286322652063</v>
      </c>
      <c r="H55" s="473">
        <f>H54+HWP!E55</f>
        <v>10.135361216187956</v>
      </c>
      <c r="I55" s="456"/>
      <c r="J55" s="475">
        <f>Garden!J62</f>
        <v>0</v>
      </c>
      <c r="K55" s="476">
        <f>Paper!J62</f>
        <v>0.10360436177992605</v>
      </c>
      <c r="L55" s="477">
        <f>Wood!J62</f>
        <v>0</v>
      </c>
      <c r="M55" s="478">
        <f>J55*(1-Recovery_OX!E55)*(1-Recovery_OX!F55)</f>
        <v>0</v>
      </c>
      <c r="N55" s="476">
        <f>K55*(1-Recovery_OX!E55)*(1-Recovery_OX!F55)</f>
        <v>0.10360436177992605</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12.285286322652063</v>
      </c>
      <c r="H56" s="473">
        <f>H55+HWP!E56</f>
        <v>10.135361216187956</v>
      </c>
      <c r="I56" s="456"/>
      <c r="J56" s="475">
        <f>Garden!J63</f>
        <v>0</v>
      </c>
      <c r="K56" s="476">
        <f>Paper!J63</f>
        <v>9.6600066638903082E-2</v>
      </c>
      <c r="L56" s="477">
        <f>Wood!J63</f>
        <v>0</v>
      </c>
      <c r="M56" s="478">
        <f>J56*(1-Recovery_OX!E56)*(1-Recovery_OX!F56)</f>
        <v>0</v>
      </c>
      <c r="N56" s="476">
        <f>K56*(1-Recovery_OX!E56)*(1-Recovery_OX!F56)</f>
        <v>9.6600066638903082E-2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12.285286322652063</v>
      </c>
      <c r="H57" s="473">
        <f>H56+HWP!E57</f>
        <v>10.135361216187956</v>
      </c>
      <c r="I57" s="456"/>
      <c r="J57" s="475">
        <f>Garden!J64</f>
        <v>0</v>
      </c>
      <c r="K57" s="476">
        <f>Paper!J64</f>
        <v>9.0069305136615999E-2</v>
      </c>
      <c r="L57" s="477">
        <f>Wood!J64</f>
        <v>0</v>
      </c>
      <c r="M57" s="478">
        <f>J57*(1-Recovery_OX!E57)*(1-Recovery_OX!F57)</f>
        <v>0</v>
      </c>
      <c r="N57" s="476">
        <f>K57*(1-Recovery_OX!E57)*(1-Recovery_OX!F57)</f>
        <v>9.0069305136615999E-2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12.285286322652063</v>
      </c>
      <c r="H58" s="473">
        <f>H57+HWP!E58</f>
        <v>10.135361216187956</v>
      </c>
      <c r="I58" s="456"/>
      <c r="J58" s="475">
        <f>Garden!J65</f>
        <v>0</v>
      </c>
      <c r="K58" s="476">
        <f>Paper!J65</f>
        <v>8.3980063472603839E-2</v>
      </c>
      <c r="L58" s="477">
        <f>Wood!J65</f>
        <v>0</v>
      </c>
      <c r="M58" s="478">
        <f>J58*(1-Recovery_OX!E58)*(1-Recovery_OX!F58)</f>
        <v>0</v>
      </c>
      <c r="N58" s="476">
        <f>K58*(1-Recovery_OX!E58)*(1-Recovery_OX!F58)</f>
        <v>8.3980063472603839E-2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12.285286322652063</v>
      </c>
      <c r="H59" s="473">
        <f>H58+HWP!E59</f>
        <v>10.135361216187956</v>
      </c>
      <c r="I59" s="456"/>
      <c r="J59" s="475">
        <f>Garden!J66</f>
        <v>0</v>
      </c>
      <c r="K59" s="476">
        <f>Paper!J66</f>
        <v>7.8302492177165103E-2</v>
      </c>
      <c r="L59" s="477">
        <f>Wood!J66</f>
        <v>0</v>
      </c>
      <c r="M59" s="478">
        <f>J59*(1-Recovery_OX!E59)*(1-Recovery_OX!F59)</f>
        <v>0</v>
      </c>
      <c r="N59" s="476">
        <f>K59*(1-Recovery_OX!E59)*(1-Recovery_OX!F59)</f>
        <v>7.8302492177165103E-2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12.285286322652063</v>
      </c>
      <c r="H60" s="473">
        <f>H59+HWP!E60</f>
        <v>10.135361216187956</v>
      </c>
      <c r="I60" s="456"/>
      <c r="J60" s="475">
        <f>Garden!J67</f>
        <v>0</v>
      </c>
      <c r="K60" s="476">
        <f>Paper!J67</f>
        <v>7.3008759789222596E-2</v>
      </c>
      <c r="L60" s="477">
        <f>Wood!J67</f>
        <v>0</v>
      </c>
      <c r="M60" s="478">
        <f>J60*(1-Recovery_OX!E60)*(1-Recovery_OX!F60)</f>
        <v>0</v>
      </c>
      <c r="N60" s="476">
        <f>K60*(1-Recovery_OX!E60)*(1-Recovery_OX!F60)</f>
        <v>7.3008759789222596E-2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12.285286322652063</v>
      </c>
      <c r="H61" s="473">
        <f>H60+HWP!E61</f>
        <v>10.135361216187956</v>
      </c>
      <c r="I61" s="456"/>
      <c r="J61" s="475">
        <f>Garden!J68</f>
        <v>0</v>
      </c>
      <c r="K61" s="476">
        <f>Paper!J68</f>
        <v>6.8072916426469052E-2</v>
      </c>
      <c r="L61" s="477">
        <f>Wood!J68</f>
        <v>0</v>
      </c>
      <c r="M61" s="478">
        <f>J61*(1-Recovery_OX!E61)*(1-Recovery_OX!F61)</f>
        <v>0</v>
      </c>
      <c r="N61" s="476">
        <f>K61*(1-Recovery_OX!E61)*(1-Recovery_OX!F61)</f>
        <v>6.8072916426469052E-2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12.285286322652063</v>
      </c>
      <c r="H62" s="473">
        <f>H61+HWP!E62</f>
        <v>10.135361216187956</v>
      </c>
      <c r="I62" s="456"/>
      <c r="J62" s="475">
        <f>Garden!J69</f>
        <v>0</v>
      </c>
      <c r="K62" s="476">
        <f>Paper!J69</f>
        <v>6.3470766579013849E-2</v>
      </c>
      <c r="L62" s="477">
        <f>Wood!J69</f>
        <v>0</v>
      </c>
      <c r="M62" s="478">
        <f>J62*(1-Recovery_OX!E62)*(1-Recovery_OX!F62)</f>
        <v>0</v>
      </c>
      <c r="N62" s="476">
        <f>K62*(1-Recovery_OX!E62)*(1-Recovery_OX!F62)</f>
        <v>6.3470766579013849E-2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12.285286322652063</v>
      </c>
      <c r="H63" s="473">
        <f>H62+HWP!E63</f>
        <v>10.135361216187956</v>
      </c>
      <c r="I63" s="456"/>
      <c r="J63" s="475">
        <f>Garden!J70</f>
        <v>0</v>
      </c>
      <c r="K63" s="476">
        <f>Paper!J70</f>
        <v>5.917975050296552E-2</v>
      </c>
      <c r="L63" s="477">
        <f>Wood!J70</f>
        <v>0</v>
      </c>
      <c r="M63" s="478">
        <f>J63*(1-Recovery_OX!E63)*(1-Recovery_OX!F63)</f>
        <v>0</v>
      </c>
      <c r="N63" s="476">
        <f>K63*(1-Recovery_OX!E63)*(1-Recovery_OX!F63)</f>
        <v>5.917975050296552E-2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12.285286322652063</v>
      </c>
      <c r="H64" s="473">
        <f>H63+HWP!E64</f>
        <v>10.135361216187956</v>
      </c>
      <c r="I64" s="456"/>
      <c r="J64" s="475">
        <f>Garden!J71</f>
        <v>0</v>
      </c>
      <c r="K64" s="476">
        <f>Paper!J71</f>
        <v>5.5178833632540981E-2</v>
      </c>
      <c r="L64" s="477">
        <f>Wood!J71</f>
        <v>0</v>
      </c>
      <c r="M64" s="478">
        <f>J64*(1-Recovery_OX!E64)*(1-Recovery_OX!F64)</f>
        <v>0</v>
      </c>
      <c r="N64" s="476">
        <f>K64*(1-Recovery_OX!E64)*(1-Recovery_OX!F64)</f>
        <v>5.5178833632540981E-2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12.285286322652063</v>
      </c>
      <c r="H65" s="473">
        <f>H64+HWP!E65</f>
        <v>10.135361216187956</v>
      </c>
      <c r="I65" s="456"/>
      <c r="J65" s="475">
        <f>Garden!J72</f>
        <v>0</v>
      </c>
      <c r="K65" s="476">
        <f>Paper!J72</f>
        <v>5.1448403468599704E-2</v>
      </c>
      <c r="L65" s="477">
        <f>Wood!J72</f>
        <v>0</v>
      </c>
      <c r="M65" s="478">
        <f>J65*(1-Recovery_OX!E65)*(1-Recovery_OX!F65)</f>
        <v>0</v>
      </c>
      <c r="N65" s="476">
        <f>K65*(1-Recovery_OX!E65)*(1-Recovery_OX!F65)</f>
        <v>5.1448403468599704E-2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12.285286322652063</v>
      </c>
      <c r="H66" s="473">
        <f>H65+HWP!E66</f>
        <v>10.135361216187956</v>
      </c>
      <c r="I66" s="456"/>
      <c r="J66" s="475">
        <f>Garden!J73</f>
        <v>0</v>
      </c>
      <c r="K66" s="476">
        <f>Paper!J73</f>
        <v>4.7970173438150118E-2</v>
      </c>
      <c r="L66" s="477">
        <f>Wood!J73</f>
        <v>0</v>
      </c>
      <c r="M66" s="478">
        <f>J66*(1-Recovery_OX!E66)*(1-Recovery_OX!F66)</f>
        <v>0</v>
      </c>
      <c r="N66" s="476">
        <f>K66*(1-Recovery_OX!E66)*(1-Recovery_OX!F66)</f>
        <v>4.7970173438150118E-2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12.285286322652063</v>
      </c>
      <c r="H67" s="473">
        <f>H66+HWP!E67</f>
        <v>10.135361216187956</v>
      </c>
      <c r="I67" s="456"/>
      <c r="J67" s="475">
        <f>Garden!J74</f>
        <v>0</v>
      </c>
      <c r="K67" s="476">
        <f>Paper!J74</f>
        <v>4.4727093253547644E-2</v>
      </c>
      <c r="L67" s="477">
        <f>Wood!J74</f>
        <v>0</v>
      </c>
      <c r="M67" s="478">
        <f>J67*(1-Recovery_OX!E67)*(1-Recovery_OX!F67)</f>
        <v>0</v>
      </c>
      <c r="N67" s="476">
        <f>K67*(1-Recovery_OX!E67)*(1-Recovery_OX!F67)</f>
        <v>4.4727093253547644E-2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12.285286322652063</v>
      </c>
      <c r="H68" s="473">
        <f>H67+HWP!E68</f>
        <v>10.135361216187956</v>
      </c>
      <c r="I68" s="456"/>
      <c r="J68" s="475">
        <f>Garden!J75</f>
        <v>0</v>
      </c>
      <c r="K68" s="476">
        <f>Paper!J75</f>
        <v>4.1703265331964855E-2</v>
      </c>
      <c r="L68" s="477">
        <f>Wood!J75</f>
        <v>0</v>
      </c>
      <c r="M68" s="478">
        <f>J68*(1-Recovery_OX!E68)*(1-Recovery_OX!F68)</f>
        <v>0</v>
      </c>
      <c r="N68" s="476">
        <f>K68*(1-Recovery_OX!E68)*(1-Recovery_OX!F68)</f>
        <v>4.1703265331964855E-2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12.285286322652063</v>
      </c>
      <c r="H69" s="473">
        <f>H68+HWP!E69</f>
        <v>10.135361216187956</v>
      </c>
      <c r="I69" s="456"/>
      <c r="J69" s="475">
        <f>Garden!J76</f>
        <v>0</v>
      </c>
      <c r="K69" s="476">
        <f>Paper!J76</f>
        <v>3.8883866865422015E-2</v>
      </c>
      <c r="L69" s="477">
        <f>Wood!J76</f>
        <v>0</v>
      </c>
      <c r="M69" s="478">
        <f>J69*(1-Recovery_OX!E69)*(1-Recovery_OX!F69)</f>
        <v>0</v>
      </c>
      <c r="N69" s="476">
        <f>K69*(1-Recovery_OX!E69)*(1-Recovery_OX!F69)</f>
        <v>3.8883866865422015E-2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12.285286322652063</v>
      </c>
      <c r="H70" s="473">
        <f>H69+HWP!E70</f>
        <v>10.135361216187956</v>
      </c>
      <c r="I70" s="456"/>
      <c r="J70" s="475">
        <f>Garden!J77</f>
        <v>0</v>
      </c>
      <c r="K70" s="476">
        <f>Paper!J77</f>
        <v>3.6255077159365164E-2</v>
      </c>
      <c r="L70" s="477">
        <f>Wood!J77</f>
        <v>0</v>
      </c>
      <c r="M70" s="478">
        <f>J70*(1-Recovery_OX!E70)*(1-Recovery_OX!F70)</f>
        <v>0</v>
      </c>
      <c r="N70" s="476">
        <f>K70*(1-Recovery_OX!E70)*(1-Recovery_OX!F70)</f>
        <v>3.6255077159365164E-2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12.285286322652063</v>
      </c>
      <c r="H71" s="473">
        <f>H70+HWP!E71</f>
        <v>10.135361216187956</v>
      </c>
      <c r="I71" s="456"/>
      <c r="J71" s="475">
        <f>Garden!J78</f>
        <v>0</v>
      </c>
      <c r="K71" s="476">
        <f>Paper!J78</f>
        <v>3.3804009883605379E-2</v>
      </c>
      <c r="L71" s="477">
        <f>Wood!J78</f>
        <v>0</v>
      </c>
      <c r="M71" s="478">
        <f>J71*(1-Recovery_OX!E71)*(1-Recovery_OX!F71)</f>
        <v>0</v>
      </c>
      <c r="N71" s="476">
        <f>K71*(1-Recovery_OX!E71)*(1-Recovery_OX!F71)</f>
        <v>3.3804009883605379E-2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12.285286322652063</v>
      </c>
      <c r="H72" s="473">
        <f>H71+HWP!E72</f>
        <v>10.135361216187956</v>
      </c>
      <c r="I72" s="456"/>
      <c r="J72" s="475">
        <f>Garden!J79</f>
        <v>0</v>
      </c>
      <c r="K72" s="476">
        <f>Paper!J79</f>
        <v>3.1518649903513253E-2</v>
      </c>
      <c r="L72" s="477">
        <f>Wood!J79</f>
        <v>0</v>
      </c>
      <c r="M72" s="478">
        <f>J72*(1-Recovery_OX!E72)*(1-Recovery_OX!F72)</f>
        <v>0</v>
      </c>
      <c r="N72" s="476">
        <f>K72*(1-Recovery_OX!E72)*(1-Recovery_OX!F72)</f>
        <v>3.1518649903513253E-2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12.285286322652063</v>
      </c>
      <c r="H73" s="473">
        <f>H72+HWP!E73</f>
        <v>10.135361216187956</v>
      </c>
      <c r="I73" s="456"/>
      <c r="J73" s="475">
        <f>Garden!J80</f>
        <v>0</v>
      </c>
      <c r="K73" s="476">
        <f>Paper!J80</f>
        <v>2.9387794381814967E-2</v>
      </c>
      <c r="L73" s="477">
        <f>Wood!J80</f>
        <v>0</v>
      </c>
      <c r="M73" s="478">
        <f>J73*(1-Recovery_OX!E73)*(1-Recovery_OX!F73)</f>
        <v>0</v>
      </c>
      <c r="N73" s="476">
        <f>K73*(1-Recovery_OX!E73)*(1-Recovery_OX!F73)</f>
        <v>2.9387794381814967E-2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12.285286322652063</v>
      </c>
      <c r="H74" s="473">
        <f>H73+HWP!E74</f>
        <v>10.135361216187956</v>
      </c>
      <c r="I74" s="456"/>
      <c r="J74" s="475">
        <f>Garden!J81</f>
        <v>0</v>
      </c>
      <c r="K74" s="476">
        <f>Paper!J81</f>
        <v>2.7400997862271022E-2</v>
      </c>
      <c r="L74" s="477">
        <f>Wood!J81</f>
        <v>0</v>
      </c>
      <c r="M74" s="478">
        <f>J74*(1-Recovery_OX!E74)*(1-Recovery_OX!F74)</f>
        <v>0</v>
      </c>
      <c r="N74" s="476">
        <f>K74*(1-Recovery_OX!E74)*(1-Recovery_OX!F74)</f>
        <v>2.7400997862271022E-2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12.285286322652063</v>
      </c>
      <c r="H75" s="473">
        <f>H74+HWP!E75</f>
        <v>10.135361216187956</v>
      </c>
      <c r="I75" s="456"/>
      <c r="J75" s="475">
        <f>Garden!J82</f>
        <v>0</v>
      </c>
      <c r="K75" s="476">
        <f>Paper!J82</f>
        <v>2.55485210660376E-2</v>
      </c>
      <c r="L75" s="477">
        <f>Wood!J82</f>
        <v>0</v>
      </c>
      <c r="M75" s="478">
        <f>J75*(1-Recovery_OX!E75)*(1-Recovery_OX!F75)</f>
        <v>0</v>
      </c>
      <c r="N75" s="476">
        <f>K75*(1-Recovery_OX!E75)*(1-Recovery_OX!F75)</f>
        <v>2.55485210660376E-2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12.285286322652063</v>
      </c>
      <c r="H76" s="473">
        <f>H75+HWP!E76</f>
        <v>10.135361216187956</v>
      </c>
      <c r="I76" s="456"/>
      <c r="J76" s="475">
        <f>Garden!J83</f>
        <v>0</v>
      </c>
      <c r="K76" s="476">
        <f>Paper!J83</f>
        <v>2.3821283149710389E-2</v>
      </c>
      <c r="L76" s="477">
        <f>Wood!J83</f>
        <v>0</v>
      </c>
      <c r="M76" s="478">
        <f>J76*(1-Recovery_OX!E76)*(1-Recovery_OX!F76)</f>
        <v>0</v>
      </c>
      <c r="N76" s="476">
        <f>K76*(1-Recovery_OX!E76)*(1-Recovery_OX!F76)</f>
        <v>2.3821283149710389E-2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12.285286322652063</v>
      </c>
      <c r="H77" s="473">
        <f>H76+HWP!E77</f>
        <v>10.135361216187956</v>
      </c>
      <c r="I77" s="456"/>
      <c r="J77" s="475">
        <f>Garden!J84</f>
        <v>0</v>
      </c>
      <c r="K77" s="476">
        <f>Paper!J84</f>
        <v>2.2210817191019666E-2</v>
      </c>
      <c r="L77" s="477">
        <f>Wood!J84</f>
        <v>0</v>
      </c>
      <c r="M77" s="478">
        <f>J77*(1-Recovery_OX!E77)*(1-Recovery_OX!F77)</f>
        <v>0</v>
      </c>
      <c r="N77" s="476">
        <f>K77*(1-Recovery_OX!E77)*(1-Recovery_OX!F77)</f>
        <v>2.2210817191019666E-2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12.285286322652063</v>
      </c>
      <c r="H78" s="473">
        <f>H77+HWP!E78</f>
        <v>10.135361216187956</v>
      </c>
      <c r="I78" s="456"/>
      <c r="J78" s="475">
        <f>Garden!J85</f>
        <v>0</v>
      </c>
      <c r="K78" s="476">
        <f>Paper!J85</f>
        <v>2.0709228683967528E-2</v>
      </c>
      <c r="L78" s="477">
        <f>Wood!J85</f>
        <v>0</v>
      </c>
      <c r="M78" s="478">
        <f>J78*(1-Recovery_OX!E78)*(1-Recovery_OX!F78)</f>
        <v>0</v>
      </c>
      <c r="N78" s="476">
        <f>K78*(1-Recovery_OX!E78)*(1-Recovery_OX!F78)</f>
        <v>2.0709228683967528E-2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12.285286322652063</v>
      </c>
      <c r="H79" s="473">
        <f>H78+HWP!E79</f>
        <v>10.135361216187956</v>
      </c>
      <c r="I79" s="456"/>
      <c r="J79" s="475">
        <f>Garden!J86</f>
        <v>0</v>
      </c>
      <c r="K79" s="476">
        <f>Paper!J86</f>
        <v>1.9309156839950319E-2</v>
      </c>
      <c r="L79" s="477">
        <f>Wood!J86</f>
        <v>0</v>
      </c>
      <c r="M79" s="478">
        <f>J79*(1-Recovery_OX!E79)*(1-Recovery_OX!F79)</f>
        <v>0</v>
      </c>
      <c r="N79" s="476">
        <f>K79*(1-Recovery_OX!E79)*(1-Recovery_OX!F79)</f>
        <v>1.9309156839950319E-2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12.285286322652063</v>
      </c>
      <c r="H80" s="473">
        <f>H79+HWP!E80</f>
        <v>10.135361216187956</v>
      </c>
      <c r="I80" s="456"/>
      <c r="J80" s="475">
        <f>Garden!J87</f>
        <v>0</v>
      </c>
      <c r="K80" s="476">
        <f>Paper!J87</f>
        <v>1.8003738505164346E-2</v>
      </c>
      <c r="L80" s="477">
        <f>Wood!J87</f>
        <v>0</v>
      </c>
      <c r="M80" s="478">
        <f>J80*(1-Recovery_OX!E80)*(1-Recovery_OX!F80)</f>
        <v>0</v>
      </c>
      <c r="N80" s="476">
        <f>K80*(1-Recovery_OX!E80)*(1-Recovery_OX!F80)</f>
        <v>1.8003738505164346E-2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12.285286322652063</v>
      </c>
      <c r="H81" s="473">
        <f>H80+HWP!E81</f>
        <v>10.135361216187956</v>
      </c>
      <c r="I81" s="456"/>
      <c r="J81" s="475">
        <f>Garden!J88</f>
        <v>0</v>
      </c>
      <c r="K81" s="476">
        <f>Paper!J88</f>
        <v>1.6786574517417992E-2</v>
      </c>
      <c r="L81" s="477">
        <f>Wood!J88</f>
        <v>0</v>
      </c>
      <c r="M81" s="478">
        <f>J81*(1-Recovery_OX!E81)*(1-Recovery_OX!F81)</f>
        <v>0</v>
      </c>
      <c r="N81" s="476">
        <f>K81*(1-Recovery_OX!E81)*(1-Recovery_OX!F81)</f>
        <v>1.6786574517417992E-2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12.285286322652063</v>
      </c>
      <c r="H82" s="473">
        <f>H81+HWP!E82</f>
        <v>10.135361216187956</v>
      </c>
      <c r="I82" s="456"/>
      <c r="J82" s="475">
        <f>Garden!J89</f>
        <v>0</v>
      </c>
      <c r="K82" s="476">
        <f>Paper!J89</f>
        <v>1.5651698337431214E-2</v>
      </c>
      <c r="L82" s="477">
        <f>Wood!J89</f>
        <v>0</v>
      </c>
      <c r="M82" s="478">
        <f>J82*(1-Recovery_OX!E82)*(1-Recovery_OX!F82)</f>
        <v>0</v>
      </c>
      <c r="N82" s="476">
        <f>K82*(1-Recovery_OX!E82)*(1-Recovery_OX!F82)</f>
        <v>1.5651698337431214E-2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12.285286322652063</v>
      </c>
      <c r="H83" s="473">
        <f>H82+HWP!E83</f>
        <v>10.135361216187956</v>
      </c>
      <c r="I83" s="456"/>
      <c r="J83" s="475">
        <f>Garden!J90</f>
        <v>0</v>
      </c>
      <c r="K83" s="476">
        <f>Paper!J90</f>
        <v>1.4593546800853069E-2</v>
      </c>
      <c r="L83" s="477">
        <f>Wood!J90</f>
        <v>0</v>
      </c>
      <c r="M83" s="478">
        <f>J83*(1-Recovery_OX!E83)*(1-Recovery_OX!F83)</f>
        <v>0</v>
      </c>
      <c r="N83" s="476">
        <f>K83*(1-Recovery_OX!E83)*(1-Recovery_OX!F83)</f>
        <v>1.4593546800853069E-2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12.285286322652063</v>
      </c>
      <c r="H84" s="473">
        <f>H83+HWP!E84</f>
        <v>10.135361216187956</v>
      </c>
      <c r="I84" s="456"/>
      <c r="J84" s="475">
        <f>Garden!J91</f>
        <v>0</v>
      </c>
      <c r="K84" s="476">
        <f>Paper!J91</f>
        <v>1.3606932847623623E-2</v>
      </c>
      <c r="L84" s="477">
        <f>Wood!J91</f>
        <v>0</v>
      </c>
      <c r="M84" s="478">
        <f>J84*(1-Recovery_OX!E84)*(1-Recovery_OX!F84)</f>
        <v>0</v>
      </c>
      <c r="N84" s="476">
        <f>K84*(1-Recovery_OX!E84)*(1-Recovery_OX!F84)</f>
        <v>1.3606932847623623E-2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12.285286322652063</v>
      </c>
      <c r="H85" s="473">
        <f>H84+HWP!E85</f>
        <v>10.135361216187956</v>
      </c>
      <c r="I85" s="456"/>
      <c r="J85" s="475">
        <f>Garden!J92</f>
        <v>0</v>
      </c>
      <c r="K85" s="476">
        <f>Paper!J92</f>
        <v>1.2687020094999512E-2</v>
      </c>
      <c r="L85" s="477">
        <f>Wood!J92</f>
        <v>0</v>
      </c>
      <c r="M85" s="478">
        <f>J85*(1-Recovery_OX!E85)*(1-Recovery_OX!F85)</f>
        <v>0</v>
      </c>
      <c r="N85" s="476">
        <f>K85*(1-Recovery_OX!E85)*(1-Recovery_OX!F85)</f>
        <v>1.2687020094999512E-2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12.285286322652063</v>
      </c>
      <c r="H86" s="473">
        <f>H85+HWP!E86</f>
        <v>10.135361216187956</v>
      </c>
      <c r="I86" s="456"/>
      <c r="J86" s="475">
        <f>Garden!J93</f>
        <v>0</v>
      </c>
      <c r="K86" s="476">
        <f>Paper!J93</f>
        <v>1.1829299129600122E-2</v>
      </c>
      <c r="L86" s="477">
        <f>Wood!J93</f>
        <v>0</v>
      </c>
      <c r="M86" s="478">
        <f>J86*(1-Recovery_OX!E86)*(1-Recovery_OX!F86)</f>
        <v>0</v>
      </c>
      <c r="N86" s="476">
        <f>K86*(1-Recovery_OX!E86)*(1-Recovery_OX!F86)</f>
        <v>1.1829299129600122E-2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12.285286322652063</v>
      </c>
      <c r="H87" s="473">
        <f>H86+HWP!E87</f>
        <v>10.135361216187956</v>
      </c>
      <c r="I87" s="456"/>
      <c r="J87" s="475">
        <f>Garden!J94</f>
        <v>0</v>
      </c>
      <c r="K87" s="476">
        <f>Paper!J94</f>
        <v>1.1029565402257968E-2</v>
      </c>
      <c r="L87" s="477">
        <f>Wood!J94</f>
        <v>0</v>
      </c>
      <c r="M87" s="478">
        <f>J87*(1-Recovery_OX!E87)*(1-Recovery_OX!F87)</f>
        <v>0</v>
      </c>
      <c r="N87" s="476">
        <f>K87*(1-Recovery_OX!E87)*(1-Recovery_OX!F87)</f>
        <v>1.1029565402257968E-2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12.285286322652063</v>
      </c>
      <c r="H88" s="473">
        <f>H87+HWP!E88</f>
        <v>10.135361216187956</v>
      </c>
      <c r="I88" s="456"/>
      <c r="J88" s="475">
        <f>Garden!J95</f>
        <v>0</v>
      </c>
      <c r="K88" s="476">
        <f>Paper!J95</f>
        <v>1.0283898617313793E-2</v>
      </c>
      <c r="L88" s="477">
        <f>Wood!J95</f>
        <v>0</v>
      </c>
      <c r="M88" s="478">
        <f>J88*(1-Recovery_OX!E88)*(1-Recovery_OX!F88)</f>
        <v>0</v>
      </c>
      <c r="N88" s="476">
        <f>K88*(1-Recovery_OX!E88)*(1-Recovery_OX!F88)</f>
        <v>1.0283898617313793E-2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12.285286322652063</v>
      </c>
      <c r="H89" s="473">
        <f>H88+HWP!E89</f>
        <v>10.135361216187956</v>
      </c>
      <c r="I89" s="456"/>
      <c r="J89" s="475">
        <f>Garden!J96</f>
        <v>0</v>
      </c>
      <c r="K89" s="476">
        <f>Paper!J96</f>
        <v>9.5886435153227072E-3</v>
      </c>
      <c r="L89" s="477">
        <f>Wood!J96</f>
        <v>0</v>
      </c>
      <c r="M89" s="478">
        <f>J89*(1-Recovery_OX!E89)*(1-Recovery_OX!F89)</f>
        <v>0</v>
      </c>
      <c r="N89" s="476">
        <f>K89*(1-Recovery_OX!E89)*(1-Recovery_OX!F89)</f>
        <v>9.5886435153227072E-3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12.285286322652063</v>
      </c>
      <c r="H90" s="473">
        <f>H89+HWP!E90</f>
        <v>10.135361216187956</v>
      </c>
      <c r="I90" s="456"/>
      <c r="J90" s="475">
        <f>Garden!J97</f>
        <v>0</v>
      </c>
      <c r="K90" s="476">
        <f>Paper!J97</f>
        <v>8.9403919549681382E-3</v>
      </c>
      <c r="L90" s="477">
        <f>Wood!J97</f>
        <v>0</v>
      </c>
      <c r="M90" s="478">
        <f>J90*(1-Recovery_OX!E90)*(1-Recovery_OX!F90)</f>
        <v>0</v>
      </c>
      <c r="N90" s="476">
        <f>K90*(1-Recovery_OX!E90)*(1-Recovery_OX!F90)</f>
        <v>8.9403919549681382E-3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12.285286322652063</v>
      </c>
      <c r="H91" s="473">
        <f>H90+HWP!E91</f>
        <v>10.135361216187956</v>
      </c>
      <c r="I91" s="456"/>
      <c r="J91" s="475">
        <f>Garden!J98</f>
        <v>0</v>
      </c>
      <c r="K91" s="476">
        <f>Paper!J98</f>
        <v>8.3359662063491515E-3</v>
      </c>
      <c r="L91" s="477">
        <f>Wood!J98</f>
        <v>0</v>
      </c>
      <c r="M91" s="478">
        <f>J91*(1-Recovery_OX!E91)*(1-Recovery_OX!F91)</f>
        <v>0</v>
      </c>
      <c r="N91" s="476">
        <f>K91*(1-Recovery_OX!E91)*(1-Recovery_OX!F91)</f>
        <v>8.3359662063491515E-3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12.285286322652063</v>
      </c>
      <c r="H92" s="482">
        <f>H91+HWP!E92</f>
        <v>10.135361216187956</v>
      </c>
      <c r="I92" s="456"/>
      <c r="J92" s="484">
        <f>Garden!J99</f>
        <v>0</v>
      </c>
      <c r="K92" s="485">
        <f>Paper!J99</f>
        <v>7.7724033737447823E-3</v>
      </c>
      <c r="L92" s="486">
        <f>Wood!J99</f>
        <v>0</v>
      </c>
      <c r="M92" s="487">
        <f>J92*(1-Recovery_OX!E92)*(1-Recovery_OX!F92)</f>
        <v>0</v>
      </c>
      <c r="N92" s="485">
        <f>K92*(1-Recovery_OX!E92)*(1-Recovery_OX!F92)</f>
        <v>7.7724033737447823E-3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2017-09-14T08:48:17Z</dcterms:modified>
</cp:coreProperties>
</file>